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1Jakarta9418\Program CPMS QS\COA &amp; Manual book\COA Srby Rev 2019\"/>
    </mc:Choice>
  </mc:AlternateContent>
  <bookViews>
    <workbookView xWindow="0" yWindow="0" windowWidth="15360" windowHeight="7755"/>
  </bookViews>
  <sheets>
    <sheet name="INDUK COADEPTR1-IPK-Progr" sheetId="3" r:id="rId1"/>
    <sheet name="INDUK COA DEPT" sheetId="2" r:id="rId2"/>
    <sheet name="Sheet1" sheetId="1" r:id="rId3"/>
  </sheets>
  <definedNames>
    <definedName name="Excel_BuiltIn_Print_Area_4_1" localSheetId="1">"#REF!"</definedName>
    <definedName name="Excel_BuiltIn_Print_Area_4_1" localSheetId="0">"#REF!"</definedName>
    <definedName name="Excel_BuiltIn_Print_Area_4_1">"#REF!"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8" i="3" l="1"/>
  <c r="W88" i="3"/>
  <c r="U88" i="3"/>
  <c r="S88" i="3"/>
  <c r="Y79" i="3"/>
  <c r="W79" i="3"/>
  <c r="U79" i="3"/>
  <c r="S79" i="3"/>
  <c r="Y78" i="3"/>
  <c r="W78" i="3"/>
  <c r="U78" i="3"/>
  <c r="S78" i="3"/>
  <c r="Y77" i="3"/>
  <c r="W77" i="3"/>
  <c r="U77" i="3"/>
  <c r="S77" i="3"/>
  <c r="R35" i="3"/>
  <c r="AV77" i="3" l="1"/>
  <c r="AV78" i="3"/>
  <c r="AV79" i="3"/>
  <c r="AV88" i="3"/>
  <c r="U210" i="3"/>
  <c r="S209" i="3"/>
  <c r="AA620" i="3" l="1"/>
  <c r="Y620" i="3"/>
  <c r="W620" i="3"/>
  <c r="U620" i="3"/>
  <c r="S620" i="3"/>
  <c r="AA619" i="3"/>
  <c r="Y619" i="3"/>
  <c r="W619" i="3"/>
  <c r="U619" i="3"/>
  <c r="S619" i="3"/>
  <c r="AA618" i="3"/>
  <c r="Y618" i="3"/>
  <c r="W618" i="3"/>
  <c r="U618" i="3"/>
  <c r="S618" i="3"/>
  <c r="AA617" i="3"/>
  <c r="Y617" i="3"/>
  <c r="W617" i="3"/>
  <c r="U617" i="3"/>
  <c r="S617" i="3"/>
  <c r="AU552" i="3"/>
  <c r="AT552" i="3"/>
  <c r="AS552" i="3"/>
  <c r="AR552" i="3"/>
  <c r="AQ552" i="3"/>
  <c r="AP552" i="3"/>
  <c r="AO552" i="3"/>
  <c r="AN552" i="3"/>
  <c r="AM552" i="3"/>
  <c r="AL552" i="3"/>
  <c r="AK552" i="3"/>
  <c r="AJ552" i="3"/>
  <c r="AI552" i="3"/>
  <c r="AH552" i="3"/>
  <c r="AG552" i="3"/>
  <c r="AF552" i="3"/>
  <c r="AE552" i="3"/>
  <c r="AD552" i="3"/>
  <c r="AC552" i="3"/>
  <c r="AB552" i="3"/>
  <c r="AA552" i="3"/>
  <c r="Z552" i="3"/>
  <c r="X552" i="3"/>
  <c r="V552" i="3"/>
  <c r="T552" i="3"/>
  <c r="AU549" i="3"/>
  <c r="AT549" i="3"/>
  <c r="AS549" i="3"/>
  <c r="AR549" i="3"/>
  <c r="AQ549" i="3"/>
  <c r="AP549" i="3"/>
  <c r="AO549" i="3"/>
  <c r="AN549" i="3"/>
  <c r="AM549" i="3"/>
  <c r="AL549" i="3"/>
  <c r="AK549" i="3"/>
  <c r="AJ549" i="3"/>
  <c r="AI549" i="3"/>
  <c r="AH549" i="3"/>
  <c r="AG549" i="3"/>
  <c r="AF549" i="3"/>
  <c r="AE549" i="3"/>
  <c r="AD549" i="3"/>
  <c r="AC549" i="3"/>
  <c r="AB549" i="3"/>
  <c r="AA549" i="3"/>
  <c r="Z549" i="3"/>
  <c r="X549" i="3"/>
  <c r="V549" i="3"/>
  <c r="T549" i="3"/>
  <c r="AU555" i="3"/>
  <c r="AT555" i="3"/>
  <c r="AS555" i="3"/>
  <c r="AR555" i="3"/>
  <c r="AQ555" i="3"/>
  <c r="AP555" i="3"/>
  <c r="AO555" i="3"/>
  <c r="AN555" i="3"/>
  <c r="AM555" i="3"/>
  <c r="AL555" i="3"/>
  <c r="AK555" i="3"/>
  <c r="AJ555" i="3"/>
  <c r="AI555" i="3"/>
  <c r="AH555" i="3"/>
  <c r="AG555" i="3"/>
  <c r="AF555" i="3"/>
  <c r="AE555" i="3"/>
  <c r="AD555" i="3"/>
  <c r="AC555" i="3"/>
  <c r="AB555" i="3"/>
  <c r="AA555" i="3"/>
  <c r="Z555" i="3"/>
  <c r="X555" i="3"/>
  <c r="V555" i="3"/>
  <c r="T555" i="3"/>
  <c r="AU557" i="3"/>
  <c r="AT557" i="3"/>
  <c r="AS557" i="3"/>
  <c r="AR557" i="3"/>
  <c r="AQ557" i="3"/>
  <c r="AP557" i="3"/>
  <c r="AO557" i="3"/>
  <c r="AN557" i="3"/>
  <c r="AM557" i="3"/>
  <c r="AL557" i="3"/>
  <c r="AK557" i="3"/>
  <c r="AJ557" i="3"/>
  <c r="AI557" i="3"/>
  <c r="AH557" i="3"/>
  <c r="AG557" i="3"/>
  <c r="AF557" i="3"/>
  <c r="AE557" i="3"/>
  <c r="AD557" i="3"/>
  <c r="AC557" i="3"/>
  <c r="AB557" i="3"/>
  <c r="AA557" i="3"/>
  <c r="Z557" i="3"/>
  <c r="X557" i="3"/>
  <c r="V557" i="3"/>
  <c r="T557" i="3"/>
  <c r="R558" i="3"/>
  <c r="R557" i="3" s="1"/>
  <c r="R556" i="3"/>
  <c r="R555" i="3" s="1"/>
  <c r="R554" i="3"/>
  <c r="R553" i="3"/>
  <c r="R551" i="3"/>
  <c r="R550" i="3"/>
  <c r="R548" i="3"/>
  <c r="R481" i="3"/>
  <c r="R387" i="3"/>
  <c r="R363" i="3"/>
  <c r="R197" i="3"/>
  <c r="R196" i="3"/>
  <c r="R39" i="3"/>
  <c r="R38" i="3"/>
  <c r="R37" i="3"/>
  <c r="R36" i="3"/>
  <c r="R34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X396" i="3"/>
  <c r="V396" i="3"/>
  <c r="T396" i="3"/>
  <c r="R396" i="3"/>
  <c r="AU580" i="3"/>
  <c r="AT580" i="3"/>
  <c r="AS580" i="3"/>
  <c r="AR580" i="3"/>
  <c r="AQ580" i="3"/>
  <c r="AP580" i="3"/>
  <c r="AO580" i="3"/>
  <c r="AN580" i="3"/>
  <c r="AM580" i="3"/>
  <c r="AL580" i="3"/>
  <c r="AK580" i="3"/>
  <c r="AJ580" i="3"/>
  <c r="AI580" i="3"/>
  <c r="AH580" i="3"/>
  <c r="AG580" i="3"/>
  <c r="AF580" i="3"/>
  <c r="AE580" i="3"/>
  <c r="AD580" i="3"/>
  <c r="AC580" i="3"/>
  <c r="AB580" i="3"/>
  <c r="AA580" i="3"/>
  <c r="Z580" i="3"/>
  <c r="X580" i="3"/>
  <c r="V580" i="3"/>
  <c r="T580" i="3"/>
  <c r="R580" i="3"/>
  <c r="AU569" i="3"/>
  <c r="AT569" i="3"/>
  <c r="AS569" i="3"/>
  <c r="AR569" i="3"/>
  <c r="AQ569" i="3"/>
  <c r="AP569" i="3"/>
  <c r="AO569" i="3"/>
  <c r="AN569" i="3"/>
  <c r="AM569" i="3"/>
  <c r="AL569" i="3"/>
  <c r="AK569" i="3"/>
  <c r="AJ569" i="3"/>
  <c r="AI569" i="3"/>
  <c r="AH569" i="3"/>
  <c r="AG569" i="3"/>
  <c r="AF569" i="3"/>
  <c r="AE569" i="3"/>
  <c r="AD569" i="3"/>
  <c r="AC569" i="3"/>
  <c r="AB569" i="3"/>
  <c r="AA569" i="3"/>
  <c r="Z569" i="3"/>
  <c r="X569" i="3"/>
  <c r="V569" i="3"/>
  <c r="T569" i="3"/>
  <c r="R569" i="3"/>
  <c r="AU559" i="3"/>
  <c r="AT559" i="3"/>
  <c r="AS559" i="3"/>
  <c r="AR559" i="3"/>
  <c r="AQ559" i="3"/>
  <c r="AP559" i="3"/>
  <c r="AO559" i="3"/>
  <c r="AN559" i="3"/>
  <c r="AM559" i="3"/>
  <c r="AL559" i="3"/>
  <c r="AK559" i="3"/>
  <c r="AJ559" i="3"/>
  <c r="AI559" i="3"/>
  <c r="AH559" i="3"/>
  <c r="AG559" i="3"/>
  <c r="AF559" i="3"/>
  <c r="AE559" i="3"/>
  <c r="AD559" i="3"/>
  <c r="AC559" i="3"/>
  <c r="AB559" i="3"/>
  <c r="AA559" i="3"/>
  <c r="Z559" i="3"/>
  <c r="X559" i="3"/>
  <c r="V559" i="3"/>
  <c r="T559" i="3"/>
  <c r="R559" i="3"/>
  <c r="AU633" i="3"/>
  <c r="AT633" i="3"/>
  <c r="AS633" i="3"/>
  <c r="AR633" i="3"/>
  <c r="AQ633" i="3"/>
  <c r="AP633" i="3"/>
  <c r="AO633" i="3"/>
  <c r="AN633" i="3"/>
  <c r="AM633" i="3"/>
  <c r="AL633" i="3"/>
  <c r="AK633" i="3"/>
  <c r="AJ633" i="3"/>
  <c r="AI633" i="3"/>
  <c r="AH633" i="3"/>
  <c r="AG633" i="3"/>
  <c r="AF633" i="3"/>
  <c r="AE633" i="3"/>
  <c r="AD633" i="3"/>
  <c r="AC633" i="3"/>
  <c r="AB633" i="3"/>
  <c r="AA633" i="3"/>
  <c r="Z633" i="3"/>
  <c r="X633" i="3"/>
  <c r="V633" i="3"/>
  <c r="T633" i="3"/>
  <c r="R633" i="3"/>
  <c r="AU621" i="3"/>
  <c r="AT621" i="3"/>
  <c r="AS621" i="3"/>
  <c r="AR621" i="3"/>
  <c r="AQ621" i="3"/>
  <c r="AP621" i="3"/>
  <c r="AO621" i="3"/>
  <c r="AN621" i="3"/>
  <c r="AM621" i="3"/>
  <c r="AL621" i="3"/>
  <c r="AK621" i="3"/>
  <c r="AJ621" i="3"/>
  <c r="AI621" i="3"/>
  <c r="AH621" i="3"/>
  <c r="AG621" i="3"/>
  <c r="AF621" i="3"/>
  <c r="AE621" i="3"/>
  <c r="AD621" i="3"/>
  <c r="AC621" i="3"/>
  <c r="AB621" i="3"/>
  <c r="AA621" i="3"/>
  <c r="Z621" i="3"/>
  <c r="X621" i="3"/>
  <c r="V621" i="3"/>
  <c r="T621" i="3"/>
  <c r="R621" i="3"/>
  <c r="R649" i="3"/>
  <c r="R648" i="3"/>
  <c r="R647" i="3"/>
  <c r="R646" i="3"/>
  <c r="R645" i="3"/>
  <c r="R644" i="3"/>
  <c r="AU1177" i="3"/>
  <c r="AT1177" i="3"/>
  <c r="AS1177" i="3"/>
  <c r="AR1177" i="3"/>
  <c r="AQ1177" i="3"/>
  <c r="AP1177" i="3"/>
  <c r="AO1177" i="3"/>
  <c r="AN1177" i="3"/>
  <c r="AM1177" i="3"/>
  <c r="AL1177" i="3"/>
  <c r="AK1177" i="3"/>
  <c r="AJ1177" i="3"/>
  <c r="AI1177" i="3"/>
  <c r="AH1177" i="3"/>
  <c r="AG1177" i="3"/>
  <c r="AF1177" i="3"/>
  <c r="AE1177" i="3"/>
  <c r="AD1177" i="3"/>
  <c r="AC1177" i="3"/>
  <c r="AB1177" i="3"/>
  <c r="AA1177" i="3"/>
  <c r="Z1177" i="3"/>
  <c r="X1177" i="3"/>
  <c r="V1177" i="3"/>
  <c r="T1177" i="3"/>
  <c r="R1177" i="3"/>
  <c r="AU1167" i="3"/>
  <c r="AT1167" i="3"/>
  <c r="AS1167" i="3"/>
  <c r="AR1167" i="3"/>
  <c r="AQ1167" i="3"/>
  <c r="AP1167" i="3"/>
  <c r="AO1167" i="3"/>
  <c r="AN1167" i="3"/>
  <c r="AM1167" i="3"/>
  <c r="AL1167" i="3"/>
  <c r="AK1167" i="3"/>
  <c r="AJ1167" i="3"/>
  <c r="AI1167" i="3"/>
  <c r="AH1167" i="3"/>
  <c r="AG1167" i="3"/>
  <c r="AF1167" i="3"/>
  <c r="AE1167" i="3"/>
  <c r="AD1167" i="3"/>
  <c r="AC1167" i="3"/>
  <c r="AB1167" i="3"/>
  <c r="AA1167" i="3"/>
  <c r="Z1167" i="3"/>
  <c r="X1167" i="3"/>
  <c r="V1167" i="3"/>
  <c r="T1167" i="3"/>
  <c r="R1167" i="3"/>
  <c r="AU1157" i="3"/>
  <c r="AT1157" i="3"/>
  <c r="AS1157" i="3"/>
  <c r="AR1157" i="3"/>
  <c r="AQ1157" i="3"/>
  <c r="AP1157" i="3"/>
  <c r="AO1157" i="3"/>
  <c r="AN1157" i="3"/>
  <c r="AM1157" i="3"/>
  <c r="AL1157" i="3"/>
  <c r="AK1157" i="3"/>
  <c r="AJ1157" i="3"/>
  <c r="AI1157" i="3"/>
  <c r="AH1157" i="3"/>
  <c r="AG1157" i="3"/>
  <c r="AF1157" i="3"/>
  <c r="AE1157" i="3"/>
  <c r="AD1157" i="3"/>
  <c r="AC1157" i="3"/>
  <c r="AB1157" i="3"/>
  <c r="AA1157" i="3"/>
  <c r="Z1157" i="3"/>
  <c r="X1157" i="3"/>
  <c r="V1157" i="3"/>
  <c r="T1157" i="3"/>
  <c r="R1157" i="3"/>
  <c r="AU1147" i="3"/>
  <c r="AT1147" i="3"/>
  <c r="AS1147" i="3"/>
  <c r="AR1147" i="3"/>
  <c r="AQ1147" i="3"/>
  <c r="AP1147" i="3"/>
  <c r="AO1147" i="3"/>
  <c r="AN1147" i="3"/>
  <c r="AM1147" i="3"/>
  <c r="AL1147" i="3"/>
  <c r="AK1147" i="3"/>
  <c r="AJ1147" i="3"/>
  <c r="AI1147" i="3"/>
  <c r="AH1147" i="3"/>
  <c r="AG1147" i="3"/>
  <c r="AF1147" i="3"/>
  <c r="AE1147" i="3"/>
  <c r="AD1147" i="3"/>
  <c r="AC1147" i="3"/>
  <c r="AB1147" i="3"/>
  <c r="AA1147" i="3"/>
  <c r="Z1147" i="3"/>
  <c r="X1147" i="3"/>
  <c r="V1147" i="3"/>
  <c r="T1147" i="3"/>
  <c r="R1147" i="3"/>
  <c r="AU1137" i="3"/>
  <c r="AT1137" i="3"/>
  <c r="AS1137" i="3"/>
  <c r="AR1137" i="3"/>
  <c r="AQ1137" i="3"/>
  <c r="AP1137" i="3"/>
  <c r="AO1137" i="3"/>
  <c r="AN1137" i="3"/>
  <c r="AM1137" i="3"/>
  <c r="AL1137" i="3"/>
  <c r="AK1137" i="3"/>
  <c r="AJ1137" i="3"/>
  <c r="AI1137" i="3"/>
  <c r="AH1137" i="3"/>
  <c r="AG1137" i="3"/>
  <c r="AF1137" i="3"/>
  <c r="AE1137" i="3"/>
  <c r="AD1137" i="3"/>
  <c r="AC1137" i="3"/>
  <c r="AB1137" i="3"/>
  <c r="AA1137" i="3"/>
  <c r="Z1137" i="3"/>
  <c r="X1137" i="3"/>
  <c r="V1137" i="3"/>
  <c r="T1137" i="3"/>
  <c r="R1137" i="3"/>
  <c r="AU1127" i="3"/>
  <c r="AT1127" i="3"/>
  <c r="AS1127" i="3"/>
  <c r="AR1127" i="3"/>
  <c r="AQ1127" i="3"/>
  <c r="AP1127" i="3"/>
  <c r="AO1127" i="3"/>
  <c r="AN1127" i="3"/>
  <c r="AM1127" i="3"/>
  <c r="AL1127" i="3"/>
  <c r="AK1127" i="3"/>
  <c r="AJ1127" i="3"/>
  <c r="AI1127" i="3"/>
  <c r="AH1127" i="3"/>
  <c r="AG1127" i="3"/>
  <c r="AF1127" i="3"/>
  <c r="AE1127" i="3"/>
  <c r="AD1127" i="3"/>
  <c r="AC1127" i="3"/>
  <c r="AB1127" i="3"/>
  <c r="AA1127" i="3"/>
  <c r="Z1127" i="3"/>
  <c r="X1127" i="3"/>
  <c r="V1127" i="3"/>
  <c r="T1127" i="3"/>
  <c r="R1127" i="3"/>
  <c r="AU1117" i="3"/>
  <c r="AT1117" i="3"/>
  <c r="AS1117" i="3"/>
  <c r="AR1117" i="3"/>
  <c r="AQ1117" i="3"/>
  <c r="AP1117" i="3"/>
  <c r="AO1117" i="3"/>
  <c r="AN1117" i="3"/>
  <c r="AM1117" i="3"/>
  <c r="AL1117" i="3"/>
  <c r="AK1117" i="3"/>
  <c r="AJ1117" i="3"/>
  <c r="AI1117" i="3"/>
  <c r="AH1117" i="3"/>
  <c r="AG1117" i="3"/>
  <c r="AF1117" i="3"/>
  <c r="AE1117" i="3"/>
  <c r="AD1117" i="3"/>
  <c r="AC1117" i="3"/>
  <c r="AB1117" i="3"/>
  <c r="AA1117" i="3"/>
  <c r="Z1117" i="3"/>
  <c r="X1117" i="3"/>
  <c r="V1117" i="3"/>
  <c r="T1117" i="3"/>
  <c r="R1117" i="3"/>
  <c r="AU1107" i="3"/>
  <c r="AT1107" i="3"/>
  <c r="AS1107" i="3"/>
  <c r="AR1107" i="3"/>
  <c r="AQ1107" i="3"/>
  <c r="AP1107" i="3"/>
  <c r="AO1107" i="3"/>
  <c r="AN1107" i="3"/>
  <c r="AM1107" i="3"/>
  <c r="AL1107" i="3"/>
  <c r="AK1107" i="3"/>
  <c r="AJ1107" i="3"/>
  <c r="AI1107" i="3"/>
  <c r="AH1107" i="3"/>
  <c r="AG1107" i="3"/>
  <c r="AF1107" i="3"/>
  <c r="AE1107" i="3"/>
  <c r="AD1107" i="3"/>
  <c r="AC1107" i="3"/>
  <c r="AB1107" i="3"/>
  <c r="AA1107" i="3"/>
  <c r="Z1107" i="3"/>
  <c r="X1107" i="3"/>
  <c r="V1107" i="3"/>
  <c r="T1107" i="3"/>
  <c r="R1107" i="3"/>
  <c r="AU1097" i="3"/>
  <c r="AT1097" i="3"/>
  <c r="AS1097" i="3"/>
  <c r="AR1097" i="3"/>
  <c r="AQ1097" i="3"/>
  <c r="AP1097" i="3"/>
  <c r="AO1097" i="3"/>
  <c r="AN1097" i="3"/>
  <c r="AM1097" i="3"/>
  <c r="AL1097" i="3"/>
  <c r="AK1097" i="3"/>
  <c r="AJ1097" i="3"/>
  <c r="AI1097" i="3"/>
  <c r="AH1097" i="3"/>
  <c r="AG1097" i="3"/>
  <c r="AF1097" i="3"/>
  <c r="AE1097" i="3"/>
  <c r="AD1097" i="3"/>
  <c r="AC1097" i="3"/>
  <c r="AB1097" i="3"/>
  <c r="AA1097" i="3"/>
  <c r="Z1097" i="3"/>
  <c r="X1097" i="3"/>
  <c r="V1097" i="3"/>
  <c r="T1097" i="3"/>
  <c r="R1097" i="3"/>
  <c r="AU1087" i="3"/>
  <c r="AT1087" i="3"/>
  <c r="AS1087" i="3"/>
  <c r="AR1087" i="3"/>
  <c r="AQ1087" i="3"/>
  <c r="AP1087" i="3"/>
  <c r="AO1087" i="3"/>
  <c r="AN1087" i="3"/>
  <c r="AM1087" i="3"/>
  <c r="AL1087" i="3"/>
  <c r="AK1087" i="3"/>
  <c r="AJ1087" i="3"/>
  <c r="AI1087" i="3"/>
  <c r="AH1087" i="3"/>
  <c r="AG1087" i="3"/>
  <c r="AF1087" i="3"/>
  <c r="AE1087" i="3"/>
  <c r="AD1087" i="3"/>
  <c r="AC1087" i="3"/>
  <c r="AB1087" i="3"/>
  <c r="AA1087" i="3"/>
  <c r="Z1087" i="3"/>
  <c r="X1087" i="3"/>
  <c r="V1087" i="3"/>
  <c r="T1087" i="3"/>
  <c r="R1087" i="3"/>
  <c r="AU1077" i="3"/>
  <c r="AT1077" i="3"/>
  <c r="AS1077" i="3"/>
  <c r="AR1077" i="3"/>
  <c r="AQ1077" i="3"/>
  <c r="AP1077" i="3"/>
  <c r="AO1077" i="3"/>
  <c r="AN1077" i="3"/>
  <c r="AM1077" i="3"/>
  <c r="AL1077" i="3"/>
  <c r="AK1077" i="3"/>
  <c r="AJ1077" i="3"/>
  <c r="AI1077" i="3"/>
  <c r="AH1077" i="3"/>
  <c r="AG1077" i="3"/>
  <c r="AF1077" i="3"/>
  <c r="AE1077" i="3"/>
  <c r="AD1077" i="3"/>
  <c r="AC1077" i="3"/>
  <c r="AB1077" i="3"/>
  <c r="AA1077" i="3"/>
  <c r="Z1077" i="3"/>
  <c r="X1077" i="3"/>
  <c r="V1077" i="3"/>
  <c r="T1077" i="3"/>
  <c r="R1077" i="3"/>
  <c r="AU1067" i="3"/>
  <c r="AT1067" i="3"/>
  <c r="AS1067" i="3"/>
  <c r="AR1067" i="3"/>
  <c r="AQ1067" i="3"/>
  <c r="AP1067" i="3"/>
  <c r="AO1067" i="3"/>
  <c r="AN1067" i="3"/>
  <c r="AM1067" i="3"/>
  <c r="AL1067" i="3"/>
  <c r="AK1067" i="3"/>
  <c r="AJ1067" i="3"/>
  <c r="AI1067" i="3"/>
  <c r="AH1067" i="3"/>
  <c r="AG1067" i="3"/>
  <c r="AF1067" i="3"/>
  <c r="AE1067" i="3"/>
  <c r="AD1067" i="3"/>
  <c r="AC1067" i="3"/>
  <c r="AB1067" i="3"/>
  <c r="AA1067" i="3"/>
  <c r="Z1067" i="3"/>
  <c r="X1067" i="3"/>
  <c r="V1067" i="3"/>
  <c r="T1067" i="3"/>
  <c r="R1067" i="3"/>
  <c r="AU1055" i="3"/>
  <c r="AT1055" i="3"/>
  <c r="AS1055" i="3"/>
  <c r="AR1055" i="3"/>
  <c r="AQ1055" i="3"/>
  <c r="AP1055" i="3"/>
  <c r="AO1055" i="3"/>
  <c r="AN1055" i="3"/>
  <c r="AM1055" i="3"/>
  <c r="AL1055" i="3"/>
  <c r="AK1055" i="3"/>
  <c r="AJ1055" i="3"/>
  <c r="AI1055" i="3"/>
  <c r="AH1055" i="3"/>
  <c r="AG1055" i="3"/>
  <c r="AF1055" i="3"/>
  <c r="AE1055" i="3"/>
  <c r="AD1055" i="3"/>
  <c r="AC1055" i="3"/>
  <c r="AB1055" i="3"/>
  <c r="AA1055" i="3"/>
  <c r="Z1055" i="3"/>
  <c r="X1055" i="3"/>
  <c r="V1055" i="3"/>
  <c r="T1055" i="3"/>
  <c r="R1055" i="3"/>
  <c r="AU1045" i="3"/>
  <c r="AT1045" i="3"/>
  <c r="AS1045" i="3"/>
  <c r="AR1045" i="3"/>
  <c r="AQ1045" i="3"/>
  <c r="AP1045" i="3"/>
  <c r="AO1045" i="3"/>
  <c r="AN1045" i="3"/>
  <c r="AM1045" i="3"/>
  <c r="AL1045" i="3"/>
  <c r="AK1045" i="3"/>
  <c r="AJ1045" i="3"/>
  <c r="AI1045" i="3"/>
  <c r="AH1045" i="3"/>
  <c r="AG1045" i="3"/>
  <c r="AF1045" i="3"/>
  <c r="AE1045" i="3"/>
  <c r="AD1045" i="3"/>
  <c r="AC1045" i="3"/>
  <c r="AB1045" i="3"/>
  <c r="AA1045" i="3"/>
  <c r="Z1045" i="3"/>
  <c r="X1045" i="3"/>
  <c r="V1045" i="3"/>
  <c r="T1045" i="3"/>
  <c r="R1045" i="3"/>
  <c r="AU1025" i="3"/>
  <c r="AT1025" i="3"/>
  <c r="AS1025" i="3"/>
  <c r="AR1025" i="3"/>
  <c r="AQ1025" i="3"/>
  <c r="AP1025" i="3"/>
  <c r="AO1025" i="3"/>
  <c r="AN1025" i="3"/>
  <c r="AM1025" i="3"/>
  <c r="AL1025" i="3"/>
  <c r="AK1025" i="3"/>
  <c r="AJ1025" i="3"/>
  <c r="AI1025" i="3"/>
  <c r="AH1025" i="3"/>
  <c r="AG1025" i="3"/>
  <c r="AF1025" i="3"/>
  <c r="AE1025" i="3"/>
  <c r="AD1025" i="3"/>
  <c r="AC1025" i="3"/>
  <c r="AB1025" i="3"/>
  <c r="AA1025" i="3"/>
  <c r="Z1025" i="3"/>
  <c r="X1025" i="3"/>
  <c r="V1025" i="3"/>
  <c r="T1025" i="3"/>
  <c r="R1025" i="3"/>
  <c r="AU1035" i="3"/>
  <c r="AT1035" i="3"/>
  <c r="AS1035" i="3"/>
  <c r="AR1035" i="3"/>
  <c r="AQ1035" i="3"/>
  <c r="AP1035" i="3"/>
  <c r="AO1035" i="3"/>
  <c r="AN1035" i="3"/>
  <c r="AM1035" i="3"/>
  <c r="AL1035" i="3"/>
  <c r="AK1035" i="3"/>
  <c r="AJ1035" i="3"/>
  <c r="AI1035" i="3"/>
  <c r="AH1035" i="3"/>
  <c r="AG1035" i="3"/>
  <c r="AF1035" i="3"/>
  <c r="AE1035" i="3"/>
  <c r="AD1035" i="3"/>
  <c r="AC1035" i="3"/>
  <c r="AB1035" i="3"/>
  <c r="AA1035" i="3"/>
  <c r="Z1035" i="3"/>
  <c r="X1035" i="3"/>
  <c r="V1035" i="3"/>
  <c r="T1035" i="3"/>
  <c r="R1035" i="3"/>
  <c r="AU1752" i="3"/>
  <c r="AT1752" i="3"/>
  <c r="AS1752" i="3"/>
  <c r="AR1752" i="3"/>
  <c r="AQ1752" i="3"/>
  <c r="AP1752" i="3"/>
  <c r="AO1752" i="3"/>
  <c r="AN1752" i="3"/>
  <c r="AM1752" i="3"/>
  <c r="AL1752" i="3"/>
  <c r="AK1752" i="3"/>
  <c r="AJ1752" i="3"/>
  <c r="AI1752" i="3"/>
  <c r="AH1752" i="3"/>
  <c r="AG1752" i="3"/>
  <c r="AF1752" i="3"/>
  <c r="AE1752" i="3"/>
  <c r="AD1752" i="3"/>
  <c r="AC1752" i="3"/>
  <c r="AB1752" i="3"/>
  <c r="AA1752" i="3"/>
  <c r="Z1752" i="3"/>
  <c r="X1752" i="3"/>
  <c r="V1752" i="3"/>
  <c r="T1752" i="3"/>
  <c r="R1752" i="3"/>
  <c r="AU1778" i="3"/>
  <c r="AT1778" i="3"/>
  <c r="AS1778" i="3"/>
  <c r="AR1778" i="3"/>
  <c r="AQ1778" i="3"/>
  <c r="AP1778" i="3"/>
  <c r="AO1778" i="3"/>
  <c r="AN1778" i="3"/>
  <c r="AM1778" i="3"/>
  <c r="AL1778" i="3"/>
  <c r="AK1778" i="3"/>
  <c r="AJ1778" i="3"/>
  <c r="AI1778" i="3"/>
  <c r="AH1778" i="3"/>
  <c r="AG1778" i="3"/>
  <c r="AF1778" i="3"/>
  <c r="AE1778" i="3"/>
  <c r="AD1778" i="3"/>
  <c r="AC1778" i="3"/>
  <c r="AB1778" i="3"/>
  <c r="AA1778" i="3"/>
  <c r="Z1778" i="3"/>
  <c r="X1778" i="3"/>
  <c r="V1778" i="3"/>
  <c r="T1778" i="3"/>
  <c r="R1778" i="3"/>
  <c r="AU1774" i="3"/>
  <c r="AT1774" i="3"/>
  <c r="AS1774" i="3"/>
  <c r="AR1774" i="3"/>
  <c r="AQ1774" i="3"/>
  <c r="AP1774" i="3"/>
  <c r="AO1774" i="3"/>
  <c r="AN1774" i="3"/>
  <c r="AM1774" i="3"/>
  <c r="AL1774" i="3"/>
  <c r="AK1774" i="3"/>
  <c r="AJ1774" i="3"/>
  <c r="AI1774" i="3"/>
  <c r="AH1774" i="3"/>
  <c r="AG1774" i="3"/>
  <c r="AF1774" i="3"/>
  <c r="AE1774" i="3"/>
  <c r="AD1774" i="3"/>
  <c r="AC1774" i="3"/>
  <c r="AB1774" i="3"/>
  <c r="AA1774" i="3"/>
  <c r="Z1774" i="3"/>
  <c r="X1774" i="3"/>
  <c r="V1774" i="3"/>
  <c r="T1774" i="3"/>
  <c r="R1774" i="3"/>
  <c r="AU1770" i="3"/>
  <c r="AT1770" i="3"/>
  <c r="AS1770" i="3"/>
  <c r="AR1770" i="3"/>
  <c r="AQ1770" i="3"/>
  <c r="AP1770" i="3"/>
  <c r="AO1770" i="3"/>
  <c r="AN1770" i="3"/>
  <c r="AM1770" i="3"/>
  <c r="AL1770" i="3"/>
  <c r="AK1770" i="3"/>
  <c r="AJ1770" i="3"/>
  <c r="AI1770" i="3"/>
  <c r="AH1770" i="3"/>
  <c r="AG1770" i="3"/>
  <c r="AF1770" i="3"/>
  <c r="AE1770" i="3"/>
  <c r="AD1770" i="3"/>
  <c r="AC1770" i="3"/>
  <c r="AB1770" i="3"/>
  <c r="AA1770" i="3"/>
  <c r="Z1770" i="3"/>
  <c r="X1770" i="3"/>
  <c r="V1770" i="3"/>
  <c r="T1770" i="3"/>
  <c r="R1770" i="3"/>
  <c r="AU1762" i="3"/>
  <c r="AT1762" i="3"/>
  <c r="AS1762" i="3"/>
  <c r="AR1762" i="3"/>
  <c r="AQ1762" i="3"/>
  <c r="AP1762" i="3"/>
  <c r="AO1762" i="3"/>
  <c r="AN1762" i="3"/>
  <c r="AM1762" i="3"/>
  <c r="AL1762" i="3"/>
  <c r="AK1762" i="3"/>
  <c r="AJ1762" i="3"/>
  <c r="AI1762" i="3"/>
  <c r="AH1762" i="3"/>
  <c r="AG1762" i="3"/>
  <c r="AF1762" i="3"/>
  <c r="AE1762" i="3"/>
  <c r="AD1762" i="3"/>
  <c r="AC1762" i="3"/>
  <c r="AB1762" i="3"/>
  <c r="AA1762" i="3"/>
  <c r="Z1762" i="3"/>
  <c r="X1762" i="3"/>
  <c r="V1762" i="3"/>
  <c r="T1762" i="3"/>
  <c r="AU1766" i="3"/>
  <c r="AT1766" i="3"/>
  <c r="AS1766" i="3"/>
  <c r="AR1766" i="3"/>
  <c r="AQ1766" i="3"/>
  <c r="AP1766" i="3"/>
  <c r="AO1766" i="3"/>
  <c r="AN1766" i="3"/>
  <c r="AM1766" i="3"/>
  <c r="AL1766" i="3"/>
  <c r="AK1766" i="3"/>
  <c r="AJ1766" i="3"/>
  <c r="AI1766" i="3"/>
  <c r="AH1766" i="3"/>
  <c r="AG1766" i="3"/>
  <c r="AF1766" i="3"/>
  <c r="AE1766" i="3"/>
  <c r="AD1766" i="3"/>
  <c r="AC1766" i="3"/>
  <c r="AB1766" i="3"/>
  <c r="AA1766" i="3"/>
  <c r="Z1766" i="3"/>
  <c r="X1766" i="3"/>
  <c r="V1766" i="3"/>
  <c r="T1766" i="3"/>
  <c r="R1766" i="3"/>
  <c r="R1762" i="3"/>
  <c r="AU1755" i="3"/>
  <c r="AT1755" i="3"/>
  <c r="AS1755" i="3"/>
  <c r="AR1755" i="3"/>
  <c r="AQ1755" i="3"/>
  <c r="AP1755" i="3"/>
  <c r="AO1755" i="3"/>
  <c r="AN1755" i="3"/>
  <c r="AM1755" i="3"/>
  <c r="AL1755" i="3"/>
  <c r="AK1755" i="3"/>
  <c r="AJ1755" i="3"/>
  <c r="AI1755" i="3"/>
  <c r="AH1755" i="3"/>
  <c r="AG1755" i="3"/>
  <c r="AF1755" i="3"/>
  <c r="AE1755" i="3"/>
  <c r="AD1755" i="3"/>
  <c r="AC1755" i="3"/>
  <c r="AB1755" i="3"/>
  <c r="AA1755" i="3"/>
  <c r="Z1755" i="3"/>
  <c r="X1755" i="3"/>
  <c r="V1755" i="3"/>
  <c r="T1755" i="3"/>
  <c r="R1755" i="3"/>
  <c r="AO1511" i="3"/>
  <c r="AP1511" i="3" s="1"/>
  <c r="AM1511" i="3"/>
  <c r="AN1511" i="3" s="1"/>
  <c r="AL1511" i="3"/>
  <c r="AI1511" i="3"/>
  <c r="AJ1511" i="3" s="1"/>
  <c r="AG1511" i="3"/>
  <c r="AH1511" i="3" s="1"/>
  <c r="AF1511" i="3"/>
  <c r="AD1511" i="3"/>
  <c r="AB1511" i="3"/>
  <c r="Y1511" i="3"/>
  <c r="Z1511" i="3" s="1"/>
  <c r="W1511" i="3"/>
  <c r="X1511" i="3" s="1"/>
  <c r="U1511" i="3"/>
  <c r="V1511" i="3" s="1"/>
  <c r="S1511" i="3"/>
  <c r="T1511" i="3" s="1"/>
  <c r="CX1511" i="3"/>
  <c r="CV1511" i="3"/>
  <c r="CT1511" i="3"/>
  <c r="CR1511" i="3"/>
  <c r="CP1511" i="3"/>
  <c r="CH1511" i="3"/>
  <c r="CF1511" i="3"/>
  <c r="CD1511" i="3"/>
  <c r="CB1511" i="3"/>
  <c r="CA1511" i="3"/>
  <c r="CK1511" i="3" s="1"/>
  <c r="EC1511" i="3"/>
  <c r="EA1511" i="3"/>
  <c r="DW1511" i="3"/>
  <c r="DU1511" i="3"/>
  <c r="DM1511" i="3"/>
  <c r="DK1511" i="3"/>
  <c r="DI1511" i="3"/>
  <c r="DG1511" i="3"/>
  <c r="DF1511" i="3"/>
  <c r="DT1511" i="3" s="1"/>
  <c r="BU1347" i="3"/>
  <c r="BV1347" i="3" s="1"/>
  <c r="BS1347" i="3"/>
  <c r="BT1347" i="3" s="1"/>
  <c r="BQ1347" i="3"/>
  <c r="BR1347" i="3" s="1"/>
  <c r="BO1347" i="3"/>
  <c r="BP1347" i="3" s="1"/>
  <c r="BM1347" i="3"/>
  <c r="BN1347" i="3" s="1"/>
  <c r="BK1347" i="3"/>
  <c r="BL1347" i="3" s="1"/>
  <c r="BI1347" i="3"/>
  <c r="BJ1347" i="3" s="1"/>
  <c r="BG1347" i="3"/>
  <c r="BH1347" i="3" s="1"/>
  <c r="BE1347" i="3"/>
  <c r="BF1347" i="3" s="1"/>
  <c r="BD1347" i="3"/>
  <c r="BB1347" i="3"/>
  <c r="AY1347" i="3"/>
  <c r="AZ1347" i="3" s="1"/>
  <c r="BU1291" i="3"/>
  <c r="BS1291" i="3"/>
  <c r="BQ1291" i="3"/>
  <c r="BO1291" i="3"/>
  <c r="BM1291" i="3"/>
  <c r="BK1291" i="3"/>
  <c r="BI1291" i="3"/>
  <c r="BG1291" i="3"/>
  <c r="BC1291" i="3"/>
  <c r="AX1291" i="3"/>
  <c r="BB1291" i="3" s="1"/>
  <c r="AC517" i="3"/>
  <c r="AC516" i="3"/>
  <c r="AC515" i="3"/>
  <c r="AA517" i="3"/>
  <c r="AA516" i="3"/>
  <c r="AA515" i="3"/>
  <c r="Y517" i="3"/>
  <c r="Y516" i="3"/>
  <c r="Y515" i="3"/>
  <c r="AC1024" i="3"/>
  <c r="AA1024" i="3"/>
  <c r="Y1024" i="3"/>
  <c r="W1024" i="3"/>
  <c r="U1024" i="3"/>
  <c r="S1024" i="3"/>
  <c r="AC1023" i="3"/>
  <c r="AA1023" i="3"/>
  <c r="Y1023" i="3"/>
  <c r="W1023" i="3"/>
  <c r="U1023" i="3"/>
  <c r="S1023" i="3"/>
  <c r="AC1022" i="3"/>
  <c r="AA1022" i="3"/>
  <c r="Y1022" i="3"/>
  <c r="W1022" i="3"/>
  <c r="U1022" i="3"/>
  <c r="S1022" i="3"/>
  <c r="AC1021" i="3"/>
  <c r="AA1021" i="3"/>
  <c r="Y1021" i="3"/>
  <c r="W1021" i="3"/>
  <c r="U1021" i="3"/>
  <c r="S1021" i="3"/>
  <c r="AC1014" i="3"/>
  <c r="AA1014" i="3"/>
  <c r="Y1014" i="3"/>
  <c r="W1014" i="3"/>
  <c r="U1014" i="3"/>
  <c r="S1014" i="3"/>
  <c r="AC1007" i="3"/>
  <c r="AA1007" i="3"/>
  <c r="Y1007" i="3"/>
  <c r="W1007" i="3"/>
  <c r="U1007" i="3"/>
  <c r="S1007" i="3"/>
  <c r="AC1000" i="3"/>
  <c r="AA1000" i="3"/>
  <c r="Y1000" i="3"/>
  <c r="W1000" i="3"/>
  <c r="U1000" i="3"/>
  <c r="S1000" i="3"/>
  <c r="AC993" i="3"/>
  <c r="AA993" i="3"/>
  <c r="Y993" i="3"/>
  <c r="W993" i="3"/>
  <c r="U993" i="3"/>
  <c r="S993" i="3"/>
  <c r="AC992" i="3"/>
  <c r="AA992" i="3"/>
  <c r="Y992" i="3"/>
  <c r="W992" i="3"/>
  <c r="U992" i="3"/>
  <c r="S992" i="3"/>
  <c r="R991" i="3"/>
  <c r="AA891" i="3"/>
  <c r="Y891" i="3"/>
  <c r="W891" i="3"/>
  <c r="U891" i="3"/>
  <c r="S891" i="3"/>
  <c r="AA888" i="3"/>
  <c r="Y888" i="3"/>
  <c r="W888" i="3"/>
  <c r="U888" i="3"/>
  <c r="S888" i="3"/>
  <c r="AA885" i="3"/>
  <c r="Y885" i="3"/>
  <c r="W885" i="3"/>
  <c r="U885" i="3"/>
  <c r="S885" i="3"/>
  <c r="AA875" i="3"/>
  <c r="Y875" i="3"/>
  <c r="W875" i="3"/>
  <c r="U875" i="3"/>
  <c r="S875" i="3"/>
  <c r="AA867" i="3"/>
  <c r="Y867" i="3"/>
  <c r="W867" i="3"/>
  <c r="U867" i="3"/>
  <c r="S867" i="3"/>
  <c r="AA866" i="3"/>
  <c r="Y866" i="3"/>
  <c r="W866" i="3"/>
  <c r="U866" i="3"/>
  <c r="S866" i="3"/>
  <c r="AA858" i="3"/>
  <c r="Y858" i="3"/>
  <c r="W858" i="3"/>
  <c r="U858" i="3"/>
  <c r="S858" i="3"/>
  <c r="AA849" i="3"/>
  <c r="Y849" i="3"/>
  <c r="W849" i="3"/>
  <c r="U849" i="3"/>
  <c r="S849" i="3"/>
  <c r="AA848" i="3"/>
  <c r="Y848" i="3"/>
  <c r="W848" i="3"/>
  <c r="U848" i="3"/>
  <c r="S848" i="3"/>
  <c r="AA847" i="3"/>
  <c r="Y847" i="3"/>
  <c r="W847" i="3"/>
  <c r="U847" i="3"/>
  <c r="S847" i="3"/>
  <c r="R846" i="3"/>
  <c r="AB843" i="3"/>
  <c r="Z843" i="3"/>
  <c r="X843" i="3"/>
  <c r="V843" i="3"/>
  <c r="T843" i="3"/>
  <c r="AB840" i="3"/>
  <c r="Z840" i="3"/>
  <c r="X840" i="3"/>
  <c r="V840" i="3"/>
  <c r="T840" i="3"/>
  <c r="AB837" i="3"/>
  <c r="Z837" i="3"/>
  <c r="X837" i="3"/>
  <c r="V837" i="3"/>
  <c r="T837" i="3"/>
  <c r="AB834" i="3"/>
  <c r="Z834" i="3"/>
  <c r="X834" i="3"/>
  <c r="V834" i="3"/>
  <c r="T834" i="3"/>
  <c r="AB824" i="3"/>
  <c r="Z824" i="3"/>
  <c r="X824" i="3"/>
  <c r="V824" i="3"/>
  <c r="T824" i="3"/>
  <c r="AB813" i="3"/>
  <c r="X813" i="3"/>
  <c r="V813" i="3"/>
  <c r="T813" i="3"/>
  <c r="AB802" i="3"/>
  <c r="Z802" i="3"/>
  <c r="X802" i="3"/>
  <c r="V802" i="3"/>
  <c r="T802" i="3"/>
  <c r="X801" i="3"/>
  <c r="V801" i="3"/>
  <c r="T801" i="3"/>
  <c r="V793" i="3"/>
  <c r="T793" i="3"/>
  <c r="V784" i="3"/>
  <c r="T784" i="3"/>
  <c r="V783" i="3"/>
  <c r="T783" i="3"/>
  <c r="AB782" i="3"/>
  <c r="V782" i="3"/>
  <c r="T782" i="3"/>
  <c r="R781" i="3"/>
  <c r="Y776" i="3"/>
  <c r="W776" i="3"/>
  <c r="U776" i="3"/>
  <c r="S776" i="3"/>
  <c r="Y773" i="3"/>
  <c r="W773" i="3"/>
  <c r="U773" i="3"/>
  <c r="S773" i="3"/>
  <c r="Y767" i="3"/>
  <c r="W767" i="3"/>
  <c r="U767" i="3"/>
  <c r="S767" i="3"/>
  <c r="Y766" i="3"/>
  <c r="Y765" i="3" s="1"/>
  <c r="W766" i="3"/>
  <c r="W765" i="3" s="1"/>
  <c r="U766" i="3"/>
  <c r="S766" i="3"/>
  <c r="S765" i="3" s="1"/>
  <c r="R765" i="3"/>
  <c r="Y762" i="3"/>
  <c r="W762" i="3"/>
  <c r="U762" i="3"/>
  <c r="S762" i="3"/>
  <c r="Y759" i="3"/>
  <c r="W759" i="3"/>
  <c r="U759" i="3"/>
  <c r="S759" i="3"/>
  <c r="Y753" i="3"/>
  <c r="W753" i="3"/>
  <c r="U753" i="3"/>
  <c r="S753" i="3"/>
  <c r="Y752" i="3"/>
  <c r="W752" i="3"/>
  <c r="W751" i="3" s="1"/>
  <c r="U752" i="3"/>
  <c r="U751" i="3" s="1"/>
  <c r="S752" i="3"/>
  <c r="S751" i="3" s="1"/>
  <c r="Y751" i="3"/>
  <c r="R751" i="3"/>
  <c r="Y747" i="3"/>
  <c r="W747" i="3"/>
  <c r="U747" i="3"/>
  <c r="S747" i="3"/>
  <c r="Y743" i="3"/>
  <c r="W743" i="3"/>
  <c r="U743" i="3"/>
  <c r="S743" i="3"/>
  <c r="Y739" i="3"/>
  <c r="W739" i="3"/>
  <c r="U739" i="3"/>
  <c r="S739" i="3"/>
  <c r="Y735" i="3"/>
  <c r="W735" i="3"/>
  <c r="U735" i="3"/>
  <c r="S735" i="3"/>
  <c r="Y731" i="3"/>
  <c r="W731" i="3"/>
  <c r="U731" i="3"/>
  <c r="S731" i="3"/>
  <c r="Y724" i="3"/>
  <c r="W724" i="3"/>
  <c r="U724" i="3"/>
  <c r="S724" i="3"/>
  <c r="Y723" i="3"/>
  <c r="Y722" i="3" s="1"/>
  <c r="W723" i="3"/>
  <c r="W722" i="3" s="1"/>
  <c r="U723" i="3"/>
  <c r="U722" i="3" s="1"/>
  <c r="S723" i="3"/>
  <c r="R722" i="3"/>
  <c r="Y721" i="3"/>
  <c r="W721" i="3"/>
  <c r="U721" i="3"/>
  <c r="S721" i="3"/>
  <c r="Y720" i="3"/>
  <c r="W720" i="3"/>
  <c r="U720" i="3"/>
  <c r="S720" i="3"/>
  <c r="Y719" i="3"/>
  <c r="W719" i="3"/>
  <c r="U719" i="3"/>
  <c r="S719" i="3"/>
  <c r="Y712" i="3"/>
  <c r="W712" i="3"/>
  <c r="U712" i="3"/>
  <c r="S712" i="3"/>
  <c r="Y711" i="3"/>
  <c r="W711" i="3"/>
  <c r="U711" i="3"/>
  <c r="U710" i="3" s="1"/>
  <c r="S711" i="3"/>
  <c r="S710" i="3" s="1"/>
  <c r="Y710" i="3"/>
  <c r="W710" i="3"/>
  <c r="R710" i="3"/>
  <c r="Y693" i="3"/>
  <c r="W693" i="3"/>
  <c r="U693" i="3"/>
  <c r="S693" i="3"/>
  <c r="Y684" i="3"/>
  <c r="W684" i="3"/>
  <c r="U684" i="3"/>
  <c r="S684" i="3"/>
  <c r="Y683" i="3"/>
  <c r="W683" i="3"/>
  <c r="U683" i="3"/>
  <c r="S683" i="3"/>
  <c r="Y682" i="3"/>
  <c r="Y681" i="3" s="1"/>
  <c r="W682" i="3"/>
  <c r="W681" i="3" s="1"/>
  <c r="U682" i="3"/>
  <c r="U681" i="3" s="1"/>
  <c r="S682" i="3"/>
  <c r="S681" i="3" s="1"/>
  <c r="R681" i="3"/>
  <c r="Y671" i="3"/>
  <c r="W671" i="3"/>
  <c r="U671" i="3"/>
  <c r="S671" i="3"/>
  <c r="Y662" i="3"/>
  <c r="W662" i="3"/>
  <c r="U662" i="3"/>
  <c r="S662" i="3"/>
  <c r="Y661" i="3"/>
  <c r="W661" i="3"/>
  <c r="U661" i="3"/>
  <c r="S661" i="3"/>
  <c r="Y660" i="3"/>
  <c r="W660" i="3"/>
  <c r="U660" i="3"/>
  <c r="U659" i="3" s="1"/>
  <c r="S660" i="3"/>
  <c r="Y659" i="3"/>
  <c r="W659" i="3"/>
  <c r="R659" i="3"/>
  <c r="R656" i="3"/>
  <c r="R655" i="3"/>
  <c r="R654" i="3"/>
  <c r="R653" i="3"/>
  <c r="R652" i="3"/>
  <c r="R651" i="3"/>
  <c r="AH1465" i="3"/>
  <c r="AH1456" i="3"/>
  <c r="AC1465" i="3"/>
  <c r="AC1456" i="3"/>
  <c r="AE1393" i="3"/>
  <c r="AA614" i="3"/>
  <c r="W614" i="3"/>
  <c r="AA613" i="3"/>
  <c r="AA612" i="3"/>
  <c r="W613" i="3"/>
  <c r="W612" i="3"/>
  <c r="U611" i="3"/>
  <c r="Y611" i="3"/>
  <c r="U609" i="3"/>
  <c r="U610" i="3"/>
  <c r="AA609" i="3"/>
  <c r="AA610" i="3"/>
  <c r="Y596" i="3"/>
  <c r="AA596" i="3"/>
  <c r="U596" i="3"/>
  <c r="Y333" i="3"/>
  <c r="W333" i="3"/>
  <c r="U333" i="3"/>
  <c r="X220" i="3"/>
  <c r="U176" i="3"/>
  <c r="W176" i="3"/>
  <c r="W136" i="3"/>
  <c r="U136" i="3"/>
  <c r="Y101" i="3"/>
  <c r="W101" i="3"/>
  <c r="Y75" i="3"/>
  <c r="U75" i="3"/>
  <c r="P46" i="3"/>
  <c r="P45" i="3"/>
  <c r="P44" i="3"/>
  <c r="P43" i="3"/>
  <c r="P42" i="3"/>
  <c r="P41" i="3"/>
  <c r="S659" i="3" l="1"/>
  <c r="U765" i="3"/>
  <c r="S722" i="3"/>
  <c r="R552" i="3"/>
  <c r="DL1511" i="3"/>
  <c r="EB1511" i="3"/>
  <c r="AV617" i="3"/>
  <c r="BJ1291" i="3"/>
  <c r="BR1291" i="3"/>
  <c r="EJ1511" i="3"/>
  <c r="DV1511" i="3"/>
  <c r="DX1511" i="3"/>
  <c r="CC1511" i="3"/>
  <c r="CG1511" i="3"/>
  <c r="CO1511" i="3"/>
  <c r="CW1511" i="3"/>
  <c r="W846" i="3"/>
  <c r="U846" i="3"/>
  <c r="S846" i="3"/>
  <c r="AA846" i="3"/>
  <c r="Y846" i="3"/>
  <c r="BL1291" i="3"/>
  <c r="BT1291" i="3"/>
  <c r="CQ1511" i="3"/>
  <c r="CY1511" i="3"/>
  <c r="BN1291" i="3"/>
  <c r="BV1291" i="3"/>
  <c r="CI1511" i="3"/>
  <c r="CS1511" i="3"/>
  <c r="BH1291" i="3"/>
  <c r="BP1291" i="3"/>
  <c r="CE1511" i="3"/>
  <c r="CM1511" i="3"/>
  <c r="CU1511" i="3"/>
  <c r="R549" i="3"/>
  <c r="AV619" i="3"/>
  <c r="AV620" i="3"/>
  <c r="AV618" i="3"/>
  <c r="W991" i="3"/>
  <c r="Z781" i="3"/>
  <c r="DJ1511" i="3"/>
  <c r="DN1511" i="3"/>
  <c r="DZ1511" i="3"/>
  <c r="ED1511" i="3"/>
  <c r="DP1511" i="3"/>
  <c r="DH1511" i="3"/>
  <c r="DR1511" i="3"/>
  <c r="BD1291" i="3"/>
  <c r="AZ1291" i="3"/>
  <c r="BF1291" i="3"/>
  <c r="X781" i="3"/>
  <c r="R650" i="3"/>
  <c r="AB781" i="3"/>
  <c r="V781" i="3"/>
  <c r="T781" i="3"/>
  <c r="AA991" i="3"/>
  <c r="S991" i="3"/>
  <c r="AC991" i="3"/>
  <c r="U991" i="3"/>
  <c r="Y991" i="3"/>
  <c r="P40" i="3"/>
  <c r="Q45" i="3" s="1"/>
  <c r="R45" i="3" s="1"/>
  <c r="EC1200" i="3"/>
  <c r="EA1200" i="3"/>
  <c r="DY1200" i="3"/>
  <c r="DW1200" i="3"/>
  <c r="DU1200" i="3"/>
  <c r="DS1200" i="3"/>
  <c r="DQ1200" i="3"/>
  <c r="DO1200" i="3"/>
  <c r="DM1200" i="3"/>
  <c r="DK1200" i="3"/>
  <c r="DF1200" i="3"/>
  <c r="DH1200" i="3" s="1"/>
  <c r="CX1200" i="3"/>
  <c r="CV1200" i="3"/>
  <c r="CT1200" i="3"/>
  <c r="CR1200" i="3"/>
  <c r="CP1200" i="3"/>
  <c r="CN1200" i="3"/>
  <c r="CL1200" i="3"/>
  <c r="CJ1200" i="3"/>
  <c r="CH1200" i="3"/>
  <c r="CF1200" i="3"/>
  <c r="CA1200" i="3"/>
  <c r="CE1200" i="3" s="1"/>
  <c r="BU1200" i="3"/>
  <c r="BS1200" i="3"/>
  <c r="BQ1200" i="3"/>
  <c r="BO1200" i="3"/>
  <c r="BM1200" i="3"/>
  <c r="BK1200" i="3"/>
  <c r="BI1200" i="3"/>
  <c r="BG1200" i="3"/>
  <c r="BE1200" i="3"/>
  <c r="BC1200" i="3"/>
  <c r="AX1200" i="3"/>
  <c r="BB1200" i="3" s="1"/>
  <c r="AO1200" i="3"/>
  <c r="AP1200" i="3" s="1"/>
  <c r="AM1200" i="3"/>
  <c r="AN1200" i="3" s="1"/>
  <c r="AK1200" i="3"/>
  <c r="AL1200" i="3" s="1"/>
  <c r="AI1200" i="3"/>
  <c r="AJ1200" i="3" s="1"/>
  <c r="AG1200" i="3"/>
  <c r="AH1200" i="3" s="1"/>
  <c r="AE1200" i="3"/>
  <c r="AF1200" i="3" s="1"/>
  <c r="AC1200" i="3"/>
  <c r="AD1200" i="3" s="1"/>
  <c r="AA1200" i="3"/>
  <c r="Y1200" i="3"/>
  <c r="Z1200" i="3" s="1"/>
  <c r="W1200" i="3"/>
  <c r="X1200" i="3" s="1"/>
  <c r="V1200" i="3"/>
  <c r="T1200" i="3"/>
  <c r="EC1199" i="3"/>
  <c r="EA1199" i="3"/>
  <c r="DY1199" i="3"/>
  <c r="DW1199" i="3"/>
  <c r="DU1199" i="3"/>
  <c r="DS1199" i="3"/>
  <c r="DQ1199" i="3"/>
  <c r="DO1199" i="3"/>
  <c r="DM1199" i="3"/>
  <c r="DK1199" i="3"/>
  <c r="DF1199" i="3"/>
  <c r="DH1199" i="3" s="1"/>
  <c r="CX1199" i="3"/>
  <c r="CV1199" i="3"/>
  <c r="CT1199" i="3"/>
  <c r="CR1199" i="3"/>
  <c r="CP1199" i="3"/>
  <c r="CN1199" i="3"/>
  <c r="CL1199" i="3"/>
  <c r="CJ1199" i="3"/>
  <c r="CH1199" i="3"/>
  <c r="CF1199" i="3"/>
  <c r="CA1199" i="3"/>
  <c r="CE1199" i="3" s="1"/>
  <c r="BU1199" i="3"/>
  <c r="BS1199" i="3"/>
  <c r="BQ1199" i="3"/>
  <c r="BO1199" i="3"/>
  <c r="BM1199" i="3"/>
  <c r="BK1199" i="3"/>
  <c r="BI1199" i="3"/>
  <c r="BG1199" i="3"/>
  <c r="BE1199" i="3"/>
  <c r="BC1199" i="3"/>
  <c r="AX1199" i="3"/>
  <c r="BB1199" i="3" s="1"/>
  <c r="AO1199" i="3"/>
  <c r="AP1199" i="3" s="1"/>
  <c r="AM1199" i="3"/>
  <c r="AN1199" i="3" s="1"/>
  <c r="AK1199" i="3"/>
  <c r="AL1199" i="3" s="1"/>
  <c r="AI1199" i="3"/>
  <c r="AJ1199" i="3" s="1"/>
  <c r="AG1199" i="3"/>
  <c r="AH1199" i="3" s="1"/>
  <c r="AE1199" i="3"/>
  <c r="AF1199" i="3" s="1"/>
  <c r="AC1199" i="3"/>
  <c r="AD1199" i="3" s="1"/>
  <c r="AA1199" i="3"/>
  <c r="AB1199" i="3" s="1"/>
  <c r="Y1199" i="3"/>
  <c r="Z1199" i="3" s="1"/>
  <c r="W1199" i="3"/>
  <c r="V1199" i="3"/>
  <c r="T1199" i="3"/>
  <c r="EI1511" i="3" l="1"/>
  <c r="DJ1199" i="3"/>
  <c r="DR1199" i="3"/>
  <c r="W655" i="3"/>
  <c r="U655" i="3"/>
  <c r="S655" i="3"/>
  <c r="Y655" i="3"/>
  <c r="DT1199" i="3"/>
  <c r="EB1199" i="3"/>
  <c r="DJ1200" i="3"/>
  <c r="DR1200" i="3"/>
  <c r="Q46" i="3"/>
  <c r="R46" i="3" s="1"/>
  <c r="Q42" i="3"/>
  <c r="R42" i="3" s="1"/>
  <c r="DZ1200" i="3"/>
  <c r="DZ1199" i="3"/>
  <c r="AV1199" i="3"/>
  <c r="CI1199" i="3"/>
  <c r="CQ1199" i="3"/>
  <c r="CY1199" i="3"/>
  <c r="AV1200" i="3"/>
  <c r="BH1200" i="3"/>
  <c r="BP1200" i="3"/>
  <c r="DP1200" i="3"/>
  <c r="DX1200" i="3"/>
  <c r="Q41" i="3"/>
  <c r="R41" i="3" s="1"/>
  <c r="O40" i="3"/>
  <c r="Q43" i="3"/>
  <c r="R43" i="3" s="1"/>
  <c r="Q44" i="3"/>
  <c r="R44" i="3" s="1"/>
  <c r="BJ1199" i="3"/>
  <c r="CM1200" i="3"/>
  <c r="X1199" i="3"/>
  <c r="AU1199" i="3" s="1"/>
  <c r="BD1199" i="3"/>
  <c r="BT1199" i="3"/>
  <c r="AB1200" i="3"/>
  <c r="AU1200" i="3" s="1"/>
  <c r="BR1200" i="3"/>
  <c r="BF1199" i="3"/>
  <c r="BN1199" i="3"/>
  <c r="BV1199" i="3"/>
  <c r="DN1199" i="3"/>
  <c r="DV1199" i="3"/>
  <c r="ED1199" i="3"/>
  <c r="BD1200" i="3"/>
  <c r="BL1200" i="3"/>
  <c r="BT1200" i="3"/>
  <c r="CI1200" i="3"/>
  <c r="CQ1200" i="3"/>
  <c r="CY1200" i="3"/>
  <c r="EJ1200" i="3"/>
  <c r="DT1200" i="3"/>
  <c r="EB1200" i="3"/>
  <c r="BR1199" i="3"/>
  <c r="CU1200" i="3"/>
  <c r="BL1199" i="3"/>
  <c r="EJ1199" i="3"/>
  <c r="BJ1200" i="3"/>
  <c r="BH1199" i="3"/>
  <c r="BP1199" i="3"/>
  <c r="CM1199" i="3"/>
  <c r="CU1199" i="3"/>
  <c r="DP1199" i="3"/>
  <c r="DX1199" i="3"/>
  <c r="BF1200" i="3"/>
  <c r="BN1200" i="3"/>
  <c r="BV1200" i="3"/>
  <c r="DN1200" i="3"/>
  <c r="DV1200" i="3"/>
  <c r="ED1200" i="3"/>
  <c r="CG1200" i="3"/>
  <c r="CK1200" i="3"/>
  <c r="CO1200" i="3"/>
  <c r="CS1200" i="3"/>
  <c r="CW1200" i="3"/>
  <c r="CC1200" i="3"/>
  <c r="AZ1200" i="3"/>
  <c r="DL1200" i="3"/>
  <c r="CG1199" i="3"/>
  <c r="CK1199" i="3"/>
  <c r="CO1199" i="3"/>
  <c r="CS1199" i="3"/>
  <c r="CW1199" i="3"/>
  <c r="CC1199" i="3"/>
  <c r="AZ1199" i="3"/>
  <c r="DL1199" i="3"/>
  <c r="EC1559" i="3"/>
  <c r="ED1559" i="3" s="1"/>
  <c r="EA1559" i="3"/>
  <c r="EB1559" i="3" s="1"/>
  <c r="DY1559" i="3"/>
  <c r="DZ1559" i="3" s="1"/>
  <c r="DW1559" i="3"/>
  <c r="DX1559" i="3" s="1"/>
  <c r="DU1559" i="3"/>
  <c r="DV1559" i="3" s="1"/>
  <c r="DT1559" i="3"/>
  <c r="DQ1559" i="3"/>
  <c r="DR1559" i="3" s="1"/>
  <c r="DO1559" i="3"/>
  <c r="DP1559" i="3" s="1"/>
  <c r="DM1559" i="3"/>
  <c r="DN1559" i="3" s="1"/>
  <c r="DL1559" i="3"/>
  <c r="DI1559" i="3"/>
  <c r="DJ1559" i="3" s="1"/>
  <c r="DG1559" i="3"/>
  <c r="CX1559" i="3"/>
  <c r="CV1559" i="3"/>
  <c r="CT1559" i="3"/>
  <c r="CR1559" i="3"/>
  <c r="CP1559" i="3"/>
  <c r="CL1559" i="3"/>
  <c r="CJ1559" i="3"/>
  <c r="CH1559" i="3"/>
  <c r="CD1559" i="3"/>
  <c r="CB1559" i="3"/>
  <c r="CA1559" i="3"/>
  <c r="CO1559" i="3" s="1"/>
  <c r="BU1559" i="3"/>
  <c r="BS1559" i="3"/>
  <c r="BQ1559" i="3"/>
  <c r="BO1559" i="3"/>
  <c r="BM1559" i="3"/>
  <c r="BI1559" i="3"/>
  <c r="BG1559" i="3"/>
  <c r="BE1559" i="3"/>
  <c r="BA1559" i="3"/>
  <c r="AY1559" i="3"/>
  <c r="AX1559" i="3"/>
  <c r="AO1559" i="3"/>
  <c r="AP1559" i="3" s="1"/>
  <c r="AM1559" i="3"/>
  <c r="AN1559" i="3" s="1"/>
  <c r="AK1559" i="3"/>
  <c r="AL1559" i="3" s="1"/>
  <c r="AI1559" i="3"/>
  <c r="AJ1559" i="3" s="1"/>
  <c r="AG1559" i="3"/>
  <c r="AH1559" i="3" s="1"/>
  <c r="AF1559" i="3"/>
  <c r="AD1559" i="3"/>
  <c r="AB1559" i="3"/>
  <c r="Y1559" i="3"/>
  <c r="Z1559" i="3" s="1"/>
  <c r="X1559" i="3"/>
  <c r="V1559" i="3"/>
  <c r="S1559" i="3"/>
  <c r="T1559" i="3" s="1"/>
  <c r="Y35" i="3" l="1"/>
  <c r="W35" i="3"/>
  <c r="U35" i="3"/>
  <c r="S35" i="3"/>
  <c r="R40" i="3"/>
  <c r="W406" i="3"/>
  <c r="S589" i="3"/>
  <c r="W578" i="3"/>
  <c r="S568" i="3"/>
  <c r="W642" i="3"/>
  <c r="S630" i="3"/>
  <c r="S1186" i="3"/>
  <c r="W1176" i="3"/>
  <c r="S1166" i="3"/>
  <c r="W1156" i="3"/>
  <c r="S1146" i="3"/>
  <c r="W1136" i="3"/>
  <c r="S1126" i="3"/>
  <c r="W1116" i="3"/>
  <c r="S1106" i="3"/>
  <c r="W1096" i="3"/>
  <c r="S1086" i="3"/>
  <c r="S1076" i="3"/>
  <c r="W1064" i="3"/>
  <c r="S406" i="3"/>
  <c r="Y578" i="3"/>
  <c r="W568" i="3"/>
  <c r="S642" i="3"/>
  <c r="Y1176" i="3"/>
  <c r="W1166" i="3"/>
  <c r="S1156" i="3"/>
  <c r="Y1136" i="3"/>
  <c r="W1126" i="3"/>
  <c r="S1116" i="3"/>
  <c r="Y1096" i="3"/>
  <c r="W1086" i="3"/>
  <c r="W1076" i="3"/>
  <c r="S1064" i="3"/>
  <c r="Y1054" i="3"/>
  <c r="U1034" i="3"/>
  <c r="U1044" i="3"/>
  <c r="U406" i="3"/>
  <c r="Y589" i="3"/>
  <c r="W630" i="3"/>
  <c r="U1156" i="3"/>
  <c r="Y1146" i="3"/>
  <c r="W1106" i="3"/>
  <c r="U1096" i="3"/>
  <c r="Y1086" i="3"/>
  <c r="U1064" i="3"/>
  <c r="S1054" i="3"/>
  <c r="Y1044" i="3"/>
  <c r="Y1781" i="3"/>
  <c r="Y1777" i="3"/>
  <c r="Y1773" i="3"/>
  <c r="U1769" i="3"/>
  <c r="U1765" i="3"/>
  <c r="W589" i="3"/>
  <c r="U578" i="3"/>
  <c r="Y568" i="3"/>
  <c r="U630" i="3"/>
  <c r="Y1186" i="3"/>
  <c r="W1146" i="3"/>
  <c r="U1136" i="3"/>
  <c r="Y1126" i="3"/>
  <c r="U1106" i="3"/>
  <c r="S1096" i="3"/>
  <c r="U1086" i="3"/>
  <c r="Y1034" i="3"/>
  <c r="W1044" i="3"/>
  <c r="W1781" i="3"/>
  <c r="W1777" i="3"/>
  <c r="W1773" i="3"/>
  <c r="U589" i="3"/>
  <c r="Y642" i="3"/>
  <c r="W1186" i="3"/>
  <c r="Y1166" i="3"/>
  <c r="S1136" i="3"/>
  <c r="U1116" i="3"/>
  <c r="U1076" i="3"/>
  <c r="W1054" i="3"/>
  <c r="S1034" i="3"/>
  <c r="S1044" i="3"/>
  <c r="U1777" i="3"/>
  <c r="W1769" i="3"/>
  <c r="Y1765" i="3"/>
  <c r="S578" i="3"/>
  <c r="U642" i="3"/>
  <c r="U1186" i="3"/>
  <c r="U1166" i="3"/>
  <c r="U1126" i="3"/>
  <c r="Y1106" i="3"/>
  <c r="Y1064" i="3"/>
  <c r="U1054" i="3"/>
  <c r="S1777" i="3"/>
  <c r="S1769" i="3"/>
  <c r="W1765" i="3"/>
  <c r="U568" i="3"/>
  <c r="Y630" i="3"/>
  <c r="U1176" i="3"/>
  <c r="Y1156" i="3"/>
  <c r="U1781" i="3"/>
  <c r="U1773" i="3"/>
  <c r="S1765" i="3"/>
  <c r="Y406" i="3"/>
  <c r="S1176" i="3"/>
  <c r="U1146" i="3"/>
  <c r="Y1116" i="3"/>
  <c r="Y1076" i="3"/>
  <c r="W1034" i="3"/>
  <c r="S1781" i="3"/>
  <c r="S1773" i="3"/>
  <c r="Y1769" i="3"/>
  <c r="W398" i="3"/>
  <c r="S582" i="3"/>
  <c r="W571" i="3"/>
  <c r="S561" i="3"/>
  <c r="W635" i="3"/>
  <c r="S623" i="3"/>
  <c r="Y648" i="3"/>
  <c r="Y644" i="3"/>
  <c r="W646" i="3"/>
  <c r="U648" i="3"/>
  <c r="U644" i="3"/>
  <c r="S1179" i="3"/>
  <c r="W1169" i="3"/>
  <c r="S1159" i="3"/>
  <c r="W1149" i="3"/>
  <c r="S1139" i="3"/>
  <c r="W1129" i="3"/>
  <c r="S1119" i="3"/>
  <c r="W1109" i="3"/>
  <c r="S1099" i="3"/>
  <c r="W1089" i="3"/>
  <c r="S1079" i="3"/>
  <c r="S1069" i="3"/>
  <c r="Y582" i="3"/>
  <c r="U571" i="3"/>
  <c r="U561" i="3"/>
  <c r="Y623" i="3"/>
  <c r="Y649" i="3"/>
  <c r="W649" i="3"/>
  <c r="W644" i="3"/>
  <c r="U645" i="3"/>
  <c r="Y1179" i="3"/>
  <c r="U1169" i="3"/>
  <c r="U1159" i="3"/>
  <c r="Y1139" i="3"/>
  <c r="U1129" i="3"/>
  <c r="U1119" i="3"/>
  <c r="Y1099" i="3"/>
  <c r="U1089" i="3"/>
  <c r="U1079" i="3"/>
  <c r="U1069" i="3"/>
  <c r="S1057" i="3"/>
  <c r="Y1047" i="3"/>
  <c r="U1027" i="3"/>
  <c r="U1037" i="3"/>
  <c r="U1793" i="3"/>
  <c r="U1792" i="3"/>
  <c r="U1791" i="3"/>
  <c r="U1790" i="3"/>
  <c r="U1787" i="3"/>
  <c r="U1786" i="3"/>
  <c r="U1785" i="3"/>
  <c r="U582" i="3"/>
  <c r="S571" i="3"/>
  <c r="W561" i="3"/>
  <c r="Y635" i="3"/>
  <c r="Y647" i="3"/>
  <c r="W647" i="3"/>
  <c r="U646" i="3"/>
  <c r="W1179" i="3"/>
  <c r="Y1169" i="3"/>
  <c r="Y1159" i="3"/>
  <c r="U1139" i="3"/>
  <c r="S1129" i="3"/>
  <c r="W1119" i="3"/>
  <c r="Y1109" i="3"/>
  <c r="Y1069" i="3"/>
  <c r="Y1027" i="3"/>
  <c r="W1037" i="3"/>
  <c r="Y1792" i="3"/>
  <c r="W1791" i="3"/>
  <c r="S1790" i="3"/>
  <c r="Y1786" i="3"/>
  <c r="W1785" i="3"/>
  <c r="U1784" i="3"/>
  <c r="Y1780" i="3"/>
  <c r="Y1776" i="3"/>
  <c r="Y1772" i="3"/>
  <c r="U1768" i="3"/>
  <c r="U1764" i="3"/>
  <c r="Y398" i="3"/>
  <c r="U635" i="3"/>
  <c r="Y646" i="3"/>
  <c r="W645" i="3"/>
  <c r="S649" i="3"/>
  <c r="S647" i="3"/>
  <c r="S645" i="3"/>
  <c r="U1179" i="3"/>
  <c r="S1169" i="3"/>
  <c r="AV1169" i="3" s="1"/>
  <c r="W1159" i="3"/>
  <c r="Y1149" i="3"/>
  <c r="U1109" i="3"/>
  <c r="W1069" i="3"/>
  <c r="Y1057" i="3"/>
  <c r="W1047" i="3"/>
  <c r="W1027" i="3"/>
  <c r="S1037" i="3"/>
  <c r="Y1793" i="3"/>
  <c r="W1792" i="3"/>
  <c r="S1791" i="3"/>
  <c r="Y1787" i="3"/>
  <c r="W1786" i="3"/>
  <c r="S1785" i="3"/>
  <c r="S1784" i="3"/>
  <c r="Y1754" i="3"/>
  <c r="W1780" i="3"/>
  <c r="W1776" i="3"/>
  <c r="W1772" i="3"/>
  <c r="U398" i="3"/>
  <c r="U623" i="3"/>
  <c r="W648" i="3"/>
  <c r="S648" i="3"/>
  <c r="S1149" i="3"/>
  <c r="W1139" i="3"/>
  <c r="W1793" i="3"/>
  <c r="Y1790" i="3"/>
  <c r="S1786" i="3"/>
  <c r="U1754" i="3"/>
  <c r="U1780" i="3"/>
  <c r="U1772" i="3"/>
  <c r="S1768" i="3"/>
  <c r="W1764" i="3"/>
  <c r="S398" i="3"/>
  <c r="W582" i="3"/>
  <c r="U649" i="3"/>
  <c r="Y1129" i="3"/>
  <c r="S1109" i="3"/>
  <c r="S1027" i="3"/>
  <c r="Y1037" i="3"/>
  <c r="S1793" i="3"/>
  <c r="W1790" i="3"/>
  <c r="Y1785" i="3"/>
  <c r="S1754" i="3"/>
  <c r="W1754" i="3"/>
  <c r="S1780" i="3"/>
  <c r="S1772" i="3"/>
  <c r="S1764" i="3"/>
  <c r="Y571" i="3"/>
  <c r="S635" i="3"/>
  <c r="U647" i="3"/>
  <c r="S644" i="3"/>
  <c r="Y1119" i="3"/>
  <c r="W1099" i="3"/>
  <c r="Y1089" i="3"/>
  <c r="Y1079" i="3"/>
  <c r="W1057" i="3"/>
  <c r="U1047" i="3"/>
  <c r="S1792" i="3"/>
  <c r="W1787" i="3"/>
  <c r="Y1784" i="3"/>
  <c r="U1776" i="3"/>
  <c r="Y1768" i="3"/>
  <c r="Y561" i="3"/>
  <c r="W623" i="3"/>
  <c r="Y645" i="3"/>
  <c r="S646" i="3"/>
  <c r="U1149" i="3"/>
  <c r="U1099" i="3"/>
  <c r="S1089" i="3"/>
  <c r="W1079" i="3"/>
  <c r="U1057" i="3"/>
  <c r="S1047" i="3"/>
  <c r="Y1791" i="3"/>
  <c r="S1787" i="3"/>
  <c r="W1784" i="3"/>
  <c r="S1776" i="3"/>
  <c r="W1768" i="3"/>
  <c r="Y1764" i="3"/>
  <c r="U652" i="3"/>
  <c r="S652" i="3"/>
  <c r="Y652" i="3"/>
  <c r="W652" i="3"/>
  <c r="Y654" i="3"/>
  <c r="W654" i="3"/>
  <c r="U654" i="3"/>
  <c r="S654" i="3"/>
  <c r="U656" i="3"/>
  <c r="S656" i="3"/>
  <c r="Y656" i="3"/>
  <c r="W656" i="3"/>
  <c r="S653" i="3"/>
  <c r="Y653" i="3"/>
  <c r="W653" i="3"/>
  <c r="U653" i="3"/>
  <c r="Q40" i="3"/>
  <c r="CK1559" i="3"/>
  <c r="EI1200" i="3"/>
  <c r="U44" i="3"/>
  <c r="S44" i="3"/>
  <c r="CU1559" i="3"/>
  <c r="BT1559" i="3"/>
  <c r="CC1559" i="3"/>
  <c r="CE1559" i="3"/>
  <c r="CQ1559" i="3"/>
  <c r="CY1559" i="3"/>
  <c r="EI1199" i="3"/>
  <c r="AV1559" i="3"/>
  <c r="BH1559" i="3"/>
  <c r="CS1559" i="3"/>
  <c r="BF1559" i="3"/>
  <c r="BN1559" i="3"/>
  <c r="BV1559" i="3"/>
  <c r="AZ1559" i="3"/>
  <c r="CG1559" i="3"/>
  <c r="CM1559" i="3"/>
  <c r="BR1559" i="3"/>
  <c r="CI1559" i="3"/>
  <c r="EJ1559" i="3"/>
  <c r="BD1559" i="3"/>
  <c r="BJ1559" i="3"/>
  <c r="CW1559" i="3"/>
  <c r="DH1559" i="3"/>
  <c r="BB1559" i="3"/>
  <c r="BL1559" i="3"/>
  <c r="BP1559" i="3"/>
  <c r="Y614" i="3"/>
  <c r="U614" i="3"/>
  <c r="Y613" i="3"/>
  <c r="U613" i="3"/>
  <c r="Y612" i="3"/>
  <c r="U612" i="3"/>
  <c r="S614" i="3"/>
  <c r="S613" i="3"/>
  <c r="Y610" i="3"/>
  <c r="W610" i="3"/>
  <c r="S610" i="3"/>
  <c r="AA608" i="3"/>
  <c r="Y608" i="3"/>
  <c r="W608" i="3"/>
  <c r="U608" i="3"/>
  <c r="S608" i="3"/>
  <c r="DF1732" i="3"/>
  <c r="EJ1749" i="3"/>
  <c r="EC1748" i="3"/>
  <c r="DY1748" i="3"/>
  <c r="DW1748" i="3"/>
  <c r="DU1748" i="3"/>
  <c r="DS1748" i="3"/>
  <c r="DQ1748" i="3"/>
  <c r="DO1748" i="3"/>
  <c r="DM1748" i="3"/>
  <c r="DK1748" i="3"/>
  <c r="DI1748" i="3"/>
  <c r="DG1748" i="3"/>
  <c r="EC1747" i="3"/>
  <c r="EA1747" i="3"/>
  <c r="DY1747" i="3"/>
  <c r="DW1747" i="3"/>
  <c r="DU1747" i="3"/>
  <c r="DS1747" i="3"/>
  <c r="DQ1747" i="3"/>
  <c r="DO1747" i="3"/>
  <c r="DM1747" i="3"/>
  <c r="DK1747" i="3"/>
  <c r="DI1747" i="3"/>
  <c r="DG1747" i="3"/>
  <c r="EC1746" i="3"/>
  <c r="EA1746" i="3"/>
  <c r="DY1746" i="3"/>
  <c r="DW1746" i="3"/>
  <c r="DU1746" i="3"/>
  <c r="DS1746" i="3"/>
  <c r="DQ1746" i="3"/>
  <c r="DO1746" i="3"/>
  <c r="DM1746" i="3"/>
  <c r="DK1746" i="3"/>
  <c r="DI1746" i="3"/>
  <c r="DG1746" i="3"/>
  <c r="EJ1745" i="3"/>
  <c r="ED1745" i="3"/>
  <c r="EB1745" i="3"/>
  <c r="DZ1745" i="3"/>
  <c r="DX1745" i="3"/>
  <c r="DV1745" i="3"/>
  <c r="DT1745" i="3"/>
  <c r="DR1745" i="3"/>
  <c r="DP1745" i="3"/>
  <c r="DN1745" i="3"/>
  <c r="DL1745" i="3"/>
  <c r="DJ1745" i="3"/>
  <c r="DH1745" i="3"/>
  <c r="EC1744" i="3"/>
  <c r="DY1744" i="3"/>
  <c r="DU1744" i="3"/>
  <c r="DS1744" i="3"/>
  <c r="DQ1744" i="3"/>
  <c r="DM1744" i="3"/>
  <c r="DI1744" i="3"/>
  <c r="DG1744" i="3"/>
  <c r="DS1736" i="3"/>
  <c r="DQ1736" i="3"/>
  <c r="DM1736" i="3"/>
  <c r="DI1736" i="3"/>
  <c r="DG1736" i="3"/>
  <c r="DY1735" i="3"/>
  <c r="DS1735" i="3"/>
  <c r="DQ1735" i="3"/>
  <c r="DO1735" i="3"/>
  <c r="DM1735" i="3"/>
  <c r="DI1735" i="3"/>
  <c r="DG1735" i="3"/>
  <c r="DS1734" i="3"/>
  <c r="DQ1734" i="3"/>
  <c r="DO1734" i="3"/>
  <c r="DM1734" i="3"/>
  <c r="DI1734" i="3"/>
  <c r="DG1734" i="3"/>
  <c r="DS1733" i="3"/>
  <c r="DQ1733" i="3"/>
  <c r="DO1733" i="3"/>
  <c r="DM1733" i="3"/>
  <c r="DI1733" i="3"/>
  <c r="DG1733" i="3"/>
  <c r="DY1732" i="3"/>
  <c r="DS1732" i="3"/>
  <c r="DQ1732" i="3"/>
  <c r="DO1732" i="3"/>
  <c r="DM1732" i="3"/>
  <c r="DI1732" i="3"/>
  <c r="DG1732" i="3"/>
  <c r="DY1730" i="3"/>
  <c r="DS1730" i="3"/>
  <c r="DQ1730" i="3"/>
  <c r="DO1730" i="3"/>
  <c r="DM1730" i="3"/>
  <c r="DI1730" i="3"/>
  <c r="DG1730" i="3"/>
  <c r="DY1729" i="3"/>
  <c r="DS1729" i="3"/>
  <c r="DQ1729" i="3"/>
  <c r="DO1729" i="3"/>
  <c r="DM1729" i="3"/>
  <c r="DI1729" i="3"/>
  <c r="DG1729" i="3"/>
  <c r="DY1728" i="3"/>
  <c r="DS1728" i="3"/>
  <c r="DQ1728" i="3"/>
  <c r="DO1728" i="3"/>
  <c r="DM1728" i="3"/>
  <c r="DI1728" i="3"/>
  <c r="DG1728" i="3"/>
  <c r="DY1726" i="3"/>
  <c r="DU1726" i="3"/>
  <c r="DS1726" i="3"/>
  <c r="DQ1726" i="3"/>
  <c r="DO1726" i="3"/>
  <c r="DM1726" i="3"/>
  <c r="DK1726" i="3"/>
  <c r="DG1726" i="3"/>
  <c r="EC1725" i="3"/>
  <c r="EA1725" i="3"/>
  <c r="DU1725" i="3"/>
  <c r="DQ1725" i="3"/>
  <c r="DO1725" i="3"/>
  <c r="DM1725" i="3"/>
  <c r="DI1725" i="3"/>
  <c r="DG1725" i="3"/>
  <c r="EC1724" i="3"/>
  <c r="EA1724" i="3"/>
  <c r="DY1724" i="3"/>
  <c r="DU1724" i="3"/>
  <c r="DS1724" i="3"/>
  <c r="DM1724" i="3"/>
  <c r="DI1724" i="3"/>
  <c r="DG1724" i="3"/>
  <c r="EC1723" i="3"/>
  <c r="EA1723" i="3"/>
  <c r="DY1723" i="3"/>
  <c r="DU1723" i="3"/>
  <c r="DS1723" i="3"/>
  <c r="DQ1723" i="3"/>
  <c r="DM1723" i="3"/>
  <c r="DG1723" i="3"/>
  <c r="EC1715" i="3"/>
  <c r="EA1715" i="3"/>
  <c r="DY1715" i="3"/>
  <c r="DU1715" i="3"/>
  <c r="DS1715" i="3"/>
  <c r="DQ1715" i="3"/>
  <c r="DK1715" i="3"/>
  <c r="DG1715" i="3"/>
  <c r="EC1714" i="3"/>
  <c r="EA1714" i="3"/>
  <c r="DY1714" i="3"/>
  <c r="DU1714" i="3"/>
  <c r="DS1714" i="3"/>
  <c r="DQ1714" i="3"/>
  <c r="DG1714" i="3"/>
  <c r="EC1713" i="3"/>
  <c r="EA1713" i="3"/>
  <c r="DY1713" i="3"/>
  <c r="DU1713" i="3"/>
  <c r="DS1713" i="3"/>
  <c r="DQ1713" i="3"/>
  <c r="DG1713" i="3"/>
  <c r="EC1712" i="3"/>
  <c r="EA1712" i="3"/>
  <c r="DY1712" i="3"/>
  <c r="DU1712" i="3"/>
  <c r="DS1712" i="3"/>
  <c r="DQ1712" i="3"/>
  <c r="DG1712" i="3"/>
  <c r="DY1711" i="3"/>
  <c r="DW1711" i="3"/>
  <c r="DU1711" i="3"/>
  <c r="DS1711" i="3"/>
  <c r="DQ1711" i="3"/>
  <c r="DI1711" i="3"/>
  <c r="DG1711" i="3"/>
  <c r="EJ1710" i="3"/>
  <c r="ED1710" i="3"/>
  <c r="EB1710" i="3"/>
  <c r="DZ1710" i="3"/>
  <c r="DX1710" i="3"/>
  <c r="DV1710" i="3"/>
  <c r="DT1710" i="3"/>
  <c r="DR1710" i="3"/>
  <c r="DP1710" i="3"/>
  <c r="DN1710" i="3"/>
  <c r="DL1710" i="3"/>
  <c r="DJ1710" i="3"/>
  <c r="DH1710" i="3"/>
  <c r="EJ1709" i="3"/>
  <c r="ED1709" i="3"/>
  <c r="EB1709" i="3"/>
  <c r="DZ1709" i="3"/>
  <c r="DX1709" i="3"/>
  <c r="DV1709" i="3"/>
  <c r="DT1709" i="3"/>
  <c r="DR1709" i="3"/>
  <c r="DP1709" i="3"/>
  <c r="DN1709" i="3"/>
  <c r="DL1709" i="3"/>
  <c r="DJ1709" i="3"/>
  <c r="DH1709" i="3"/>
  <c r="EJ1708" i="3"/>
  <c r="ED1708" i="3"/>
  <c r="EB1708" i="3"/>
  <c r="DZ1708" i="3"/>
  <c r="DX1708" i="3"/>
  <c r="DV1708" i="3"/>
  <c r="DT1708" i="3"/>
  <c r="DR1708" i="3"/>
  <c r="DP1708" i="3"/>
  <c r="DN1708" i="3"/>
  <c r="DL1708" i="3"/>
  <c r="DJ1708" i="3"/>
  <c r="DH1708" i="3"/>
  <c r="DY1707" i="3"/>
  <c r="DU1707" i="3"/>
  <c r="DS1707" i="3"/>
  <c r="DM1707" i="3"/>
  <c r="DK1707" i="3"/>
  <c r="DI1707" i="3"/>
  <c r="DG1707" i="3"/>
  <c r="ED1705" i="3"/>
  <c r="EB1705" i="3"/>
  <c r="DY1705" i="3"/>
  <c r="DZ1705" i="3" s="1"/>
  <c r="DW1705" i="3"/>
  <c r="DX1705" i="3" s="1"/>
  <c r="DU1705" i="3"/>
  <c r="DV1705" i="3" s="1"/>
  <c r="DT1705" i="3"/>
  <c r="DR1705" i="3"/>
  <c r="DP1705" i="3"/>
  <c r="DM1705" i="3"/>
  <c r="DN1705" i="3" s="1"/>
  <c r="DK1705" i="3"/>
  <c r="DL1705" i="3" s="1"/>
  <c r="DI1705" i="3"/>
  <c r="DJ1705" i="3" s="1"/>
  <c r="DG1705" i="3"/>
  <c r="DY1704" i="3"/>
  <c r="DW1704" i="3"/>
  <c r="DU1704" i="3"/>
  <c r="DS1704" i="3"/>
  <c r="DM1704" i="3"/>
  <c r="DK1704" i="3"/>
  <c r="DI1704" i="3"/>
  <c r="DG1704" i="3"/>
  <c r="DW1696" i="3"/>
  <c r="DU1696" i="3"/>
  <c r="DM1696" i="3"/>
  <c r="DK1696" i="3"/>
  <c r="DI1696" i="3"/>
  <c r="DG1696" i="3"/>
  <c r="DW1689" i="3"/>
  <c r="DU1689" i="3"/>
  <c r="DM1689" i="3"/>
  <c r="DK1689" i="3"/>
  <c r="DI1689" i="3"/>
  <c r="DG1689" i="3"/>
  <c r="DU1681" i="3"/>
  <c r="DM1681" i="3"/>
  <c r="DK1681" i="3"/>
  <c r="DI1681" i="3"/>
  <c r="DG1681" i="3"/>
  <c r="DU1673" i="3"/>
  <c r="DM1673" i="3"/>
  <c r="DK1673" i="3"/>
  <c r="DI1673" i="3"/>
  <c r="DG1673" i="3"/>
  <c r="EC1671" i="3"/>
  <c r="ED1671" i="3" s="1"/>
  <c r="EA1671" i="3"/>
  <c r="EB1671" i="3" s="1"/>
  <c r="DY1671" i="3"/>
  <c r="DZ1671" i="3" s="1"/>
  <c r="DX1671" i="3"/>
  <c r="DU1671" i="3"/>
  <c r="DV1671" i="3" s="1"/>
  <c r="DS1671" i="3"/>
  <c r="DT1671" i="3" s="1"/>
  <c r="DQ1671" i="3"/>
  <c r="DR1671" i="3" s="1"/>
  <c r="DO1671" i="3"/>
  <c r="DP1671" i="3" s="1"/>
  <c r="DM1671" i="3"/>
  <c r="DN1671" i="3" s="1"/>
  <c r="DK1671" i="3"/>
  <c r="DL1671" i="3" s="1"/>
  <c r="DI1671" i="3"/>
  <c r="DJ1671" i="3" s="1"/>
  <c r="DG1671" i="3"/>
  <c r="EC1670" i="3"/>
  <c r="EA1670" i="3"/>
  <c r="DY1670" i="3"/>
  <c r="DU1670" i="3"/>
  <c r="DS1670" i="3"/>
  <c r="DQ1670" i="3"/>
  <c r="DO1670" i="3"/>
  <c r="DM1670" i="3"/>
  <c r="DK1670" i="3"/>
  <c r="DI1670" i="3"/>
  <c r="DG1670" i="3"/>
  <c r="EC1669" i="3"/>
  <c r="EA1669" i="3"/>
  <c r="DY1669" i="3"/>
  <c r="DU1669" i="3"/>
  <c r="DS1669" i="3"/>
  <c r="DQ1669" i="3"/>
  <c r="DO1669" i="3"/>
  <c r="DM1669" i="3"/>
  <c r="DK1669" i="3"/>
  <c r="DI1669" i="3"/>
  <c r="DG1669" i="3"/>
  <c r="EC1668" i="3"/>
  <c r="EA1668" i="3"/>
  <c r="DY1668" i="3"/>
  <c r="DU1668" i="3"/>
  <c r="DS1668" i="3"/>
  <c r="DQ1668" i="3"/>
  <c r="DO1668" i="3"/>
  <c r="DM1668" i="3"/>
  <c r="DK1668" i="3"/>
  <c r="DI1668" i="3"/>
  <c r="DG1668" i="3"/>
  <c r="EC1667" i="3"/>
  <c r="EA1667" i="3"/>
  <c r="DY1667" i="3"/>
  <c r="DQ1667" i="3"/>
  <c r="DO1667" i="3"/>
  <c r="DM1667" i="3"/>
  <c r="DK1667" i="3"/>
  <c r="DI1667" i="3"/>
  <c r="DG1667" i="3"/>
  <c r="EJ1661" i="3"/>
  <c r="ED1661" i="3"/>
  <c r="EB1661" i="3"/>
  <c r="DZ1661" i="3"/>
  <c r="DX1661" i="3"/>
  <c r="DV1661" i="3"/>
  <c r="DT1661" i="3"/>
  <c r="DR1661" i="3"/>
  <c r="DP1661" i="3"/>
  <c r="DN1661" i="3"/>
  <c r="DL1661" i="3"/>
  <c r="DJ1661" i="3"/>
  <c r="DH1661" i="3"/>
  <c r="EC1655" i="3"/>
  <c r="EA1655" i="3"/>
  <c r="DY1655" i="3"/>
  <c r="DQ1655" i="3"/>
  <c r="DO1655" i="3"/>
  <c r="DM1655" i="3"/>
  <c r="DK1655" i="3"/>
  <c r="DI1655" i="3"/>
  <c r="DG1655" i="3"/>
  <c r="EJ1654" i="3"/>
  <c r="ED1654" i="3"/>
  <c r="EB1654" i="3"/>
  <c r="DZ1654" i="3"/>
  <c r="DX1654" i="3"/>
  <c r="DV1654" i="3"/>
  <c r="DT1654" i="3"/>
  <c r="DR1654" i="3"/>
  <c r="DP1654" i="3"/>
  <c r="DN1654" i="3"/>
  <c r="DL1654" i="3"/>
  <c r="DJ1654" i="3"/>
  <c r="DH1654" i="3"/>
  <c r="EC1653" i="3"/>
  <c r="EA1653" i="3"/>
  <c r="DY1653" i="3"/>
  <c r="DQ1653" i="3"/>
  <c r="DO1653" i="3"/>
  <c r="DM1653" i="3"/>
  <c r="DK1653" i="3"/>
  <c r="DI1653" i="3"/>
  <c r="DG1653" i="3"/>
  <c r="EJ1647" i="3"/>
  <c r="ED1647" i="3"/>
  <c r="EB1647" i="3"/>
  <c r="DZ1647" i="3"/>
  <c r="DX1647" i="3"/>
  <c r="DV1647" i="3"/>
  <c r="DT1647" i="3"/>
  <c r="DR1647" i="3"/>
  <c r="DP1647" i="3"/>
  <c r="DN1647" i="3"/>
  <c r="DL1647" i="3"/>
  <c r="DJ1647" i="3"/>
  <c r="DH1647" i="3"/>
  <c r="DW1641" i="3"/>
  <c r="DQ1641" i="3"/>
  <c r="DO1641" i="3"/>
  <c r="DM1641" i="3"/>
  <c r="DG1641" i="3"/>
  <c r="EC1639" i="3"/>
  <c r="ED1639" i="3" s="1"/>
  <c r="EA1639" i="3"/>
  <c r="EB1639" i="3" s="1"/>
  <c r="DY1639" i="3"/>
  <c r="DZ1639" i="3" s="1"/>
  <c r="DW1639" i="3"/>
  <c r="DX1639" i="3" s="1"/>
  <c r="DU1639" i="3"/>
  <c r="DV1639" i="3" s="1"/>
  <c r="DS1639" i="3"/>
  <c r="DT1639" i="3" s="1"/>
  <c r="DQ1639" i="3"/>
  <c r="DR1639" i="3" s="1"/>
  <c r="DO1639" i="3"/>
  <c r="DP1639" i="3" s="1"/>
  <c r="DN1639" i="3"/>
  <c r="DK1639" i="3"/>
  <c r="DL1639" i="3" s="1"/>
  <c r="DI1639" i="3"/>
  <c r="DJ1639" i="3" s="1"/>
  <c r="DG1639" i="3"/>
  <c r="EC1638" i="3"/>
  <c r="ED1638" i="3" s="1"/>
  <c r="EA1638" i="3"/>
  <c r="EB1638" i="3" s="1"/>
  <c r="DY1638" i="3"/>
  <c r="DZ1638" i="3" s="1"/>
  <c r="DW1638" i="3"/>
  <c r="DX1638" i="3" s="1"/>
  <c r="DU1638" i="3"/>
  <c r="DV1638" i="3" s="1"/>
  <c r="DS1638" i="3"/>
  <c r="DT1638" i="3" s="1"/>
  <c r="DQ1638" i="3"/>
  <c r="DR1638" i="3" s="1"/>
  <c r="DO1638" i="3"/>
  <c r="DP1638" i="3" s="1"/>
  <c r="DN1638" i="3"/>
  <c r="DK1638" i="3"/>
  <c r="DL1638" i="3" s="1"/>
  <c r="DI1638" i="3"/>
  <c r="DJ1638" i="3" s="1"/>
  <c r="DG1638" i="3"/>
  <c r="DH1638" i="3" s="1"/>
  <c r="EC1631" i="3"/>
  <c r="ED1631" i="3" s="1"/>
  <c r="EA1631" i="3"/>
  <c r="EB1631" i="3" s="1"/>
  <c r="DY1631" i="3"/>
  <c r="DZ1631" i="3" s="1"/>
  <c r="DW1631" i="3"/>
  <c r="DX1631" i="3" s="1"/>
  <c r="DU1631" i="3"/>
  <c r="DV1631" i="3" s="1"/>
  <c r="DS1631" i="3"/>
  <c r="DT1631" i="3" s="1"/>
  <c r="DQ1631" i="3"/>
  <c r="DR1631" i="3" s="1"/>
  <c r="DO1631" i="3"/>
  <c r="DP1631" i="3" s="1"/>
  <c r="DM1631" i="3"/>
  <c r="DN1631" i="3" s="1"/>
  <c r="DL1631" i="3"/>
  <c r="DI1631" i="3"/>
  <c r="DJ1631" i="3" s="1"/>
  <c r="DG1631" i="3"/>
  <c r="DH1631" i="3" s="1"/>
  <c r="EC1630" i="3"/>
  <c r="EA1630" i="3"/>
  <c r="DY1630" i="3"/>
  <c r="DW1630" i="3"/>
  <c r="DU1630" i="3"/>
  <c r="DS1630" i="3"/>
  <c r="DQ1630" i="3"/>
  <c r="DO1630" i="3"/>
  <c r="DI1630" i="3"/>
  <c r="DG1630" i="3"/>
  <c r="EC1629" i="3"/>
  <c r="EA1629" i="3"/>
  <c r="DY1629" i="3"/>
  <c r="DW1629" i="3"/>
  <c r="DU1629" i="3"/>
  <c r="DS1629" i="3"/>
  <c r="DQ1629" i="3"/>
  <c r="DO1629" i="3"/>
  <c r="DI1629" i="3"/>
  <c r="DG1629" i="3"/>
  <c r="EC1628" i="3"/>
  <c r="ED1628" i="3" s="1"/>
  <c r="EA1628" i="3"/>
  <c r="EB1628" i="3" s="1"/>
  <c r="DY1628" i="3"/>
  <c r="DZ1628" i="3" s="1"/>
  <c r="DW1628" i="3"/>
  <c r="DX1628" i="3" s="1"/>
  <c r="DU1628" i="3"/>
  <c r="DV1628" i="3" s="1"/>
  <c r="DS1628" i="3"/>
  <c r="DT1628" i="3" s="1"/>
  <c r="DQ1628" i="3"/>
  <c r="DR1628" i="3" s="1"/>
  <c r="DO1628" i="3"/>
  <c r="DP1628" i="3" s="1"/>
  <c r="DN1628" i="3"/>
  <c r="DL1628" i="3"/>
  <c r="DI1628" i="3"/>
  <c r="DJ1628" i="3" s="1"/>
  <c r="DG1628" i="3"/>
  <c r="DH1628" i="3" s="1"/>
  <c r="EC1626" i="3"/>
  <c r="ED1626" i="3" s="1"/>
  <c r="EA1626" i="3"/>
  <c r="EB1626" i="3" s="1"/>
  <c r="DY1626" i="3"/>
  <c r="DZ1626" i="3" s="1"/>
  <c r="DW1626" i="3"/>
  <c r="DX1626" i="3" s="1"/>
  <c r="DU1626" i="3"/>
  <c r="DV1626" i="3" s="1"/>
  <c r="DS1626" i="3"/>
  <c r="DT1626" i="3" s="1"/>
  <c r="DQ1626" i="3"/>
  <c r="DR1626" i="3" s="1"/>
  <c r="DO1626" i="3"/>
  <c r="DP1626" i="3" s="1"/>
  <c r="DN1626" i="3"/>
  <c r="DL1626" i="3"/>
  <c r="DI1626" i="3"/>
  <c r="DJ1626" i="3" s="1"/>
  <c r="DG1626" i="3"/>
  <c r="DH1626" i="3" s="1"/>
  <c r="EC1625" i="3"/>
  <c r="EA1625" i="3"/>
  <c r="DY1625" i="3"/>
  <c r="DW1625" i="3"/>
  <c r="DU1625" i="3"/>
  <c r="DS1625" i="3"/>
  <c r="DQ1625" i="3"/>
  <c r="DO1625" i="3"/>
  <c r="DI1625" i="3"/>
  <c r="DG1625" i="3"/>
  <c r="EC1624" i="3"/>
  <c r="EA1624" i="3"/>
  <c r="DY1624" i="3"/>
  <c r="DW1624" i="3"/>
  <c r="DU1624" i="3"/>
  <c r="DS1624" i="3"/>
  <c r="DQ1624" i="3"/>
  <c r="DO1624" i="3"/>
  <c r="DI1624" i="3"/>
  <c r="DG1624" i="3"/>
  <c r="EC1616" i="3"/>
  <c r="EA1616" i="3"/>
  <c r="DY1616" i="3"/>
  <c r="DW1616" i="3"/>
  <c r="DU1616" i="3"/>
  <c r="DS1616" i="3"/>
  <c r="DQ1616" i="3"/>
  <c r="DO1616" i="3"/>
  <c r="DM1616" i="3"/>
  <c r="DI1616" i="3"/>
  <c r="DG1616" i="3"/>
  <c r="EC1608" i="3"/>
  <c r="EA1608" i="3"/>
  <c r="DY1608" i="3"/>
  <c r="DU1608" i="3"/>
  <c r="DS1608" i="3"/>
  <c r="DQ1608" i="3"/>
  <c r="DO1608" i="3"/>
  <c r="DK1608" i="3"/>
  <c r="DI1608" i="3"/>
  <c r="DG1608" i="3"/>
  <c r="EC1606" i="3"/>
  <c r="ED1606" i="3" s="1"/>
  <c r="EA1606" i="3"/>
  <c r="EB1606" i="3" s="1"/>
  <c r="DY1606" i="3"/>
  <c r="DZ1606" i="3" s="1"/>
  <c r="DW1606" i="3"/>
  <c r="DX1606" i="3" s="1"/>
  <c r="DU1606" i="3"/>
  <c r="DV1606" i="3" s="1"/>
  <c r="DT1606" i="3"/>
  <c r="DQ1606" i="3"/>
  <c r="DR1606" i="3" s="1"/>
  <c r="DO1606" i="3"/>
  <c r="DP1606" i="3" s="1"/>
  <c r="DN1606" i="3"/>
  <c r="DK1606" i="3"/>
  <c r="DL1606" i="3" s="1"/>
  <c r="DI1606" i="3"/>
  <c r="DJ1606" i="3" s="1"/>
  <c r="DG1606" i="3"/>
  <c r="DH1606" i="3" s="1"/>
  <c r="EC1596" i="3"/>
  <c r="EA1596" i="3"/>
  <c r="DY1596" i="3"/>
  <c r="DW1596" i="3"/>
  <c r="DS1596" i="3"/>
  <c r="DQ1596" i="3"/>
  <c r="DK1596" i="3"/>
  <c r="DG1596" i="3"/>
  <c r="EC1586" i="3"/>
  <c r="EA1586" i="3"/>
  <c r="DY1586" i="3"/>
  <c r="DW1586" i="3"/>
  <c r="DU1586" i="3"/>
  <c r="DS1586" i="3"/>
  <c r="DQ1586" i="3"/>
  <c r="DO1586" i="3"/>
  <c r="DK1586" i="3"/>
  <c r="EC1577" i="3"/>
  <c r="EA1577" i="3"/>
  <c r="DY1577" i="3"/>
  <c r="DW1577" i="3"/>
  <c r="DU1577" i="3"/>
  <c r="DS1577" i="3"/>
  <c r="DQ1577" i="3"/>
  <c r="DK1577" i="3"/>
  <c r="EC1568" i="3"/>
  <c r="EA1568" i="3"/>
  <c r="DY1568" i="3"/>
  <c r="DW1568" i="3"/>
  <c r="DU1568" i="3"/>
  <c r="DS1568" i="3"/>
  <c r="DQ1568" i="3"/>
  <c r="DO1568" i="3"/>
  <c r="DM1568" i="3"/>
  <c r="DK1568" i="3"/>
  <c r="EC1551" i="3"/>
  <c r="ED1551" i="3" s="1"/>
  <c r="EA1551" i="3"/>
  <c r="EB1551" i="3" s="1"/>
  <c r="DY1551" i="3"/>
  <c r="DZ1551" i="3" s="1"/>
  <c r="DW1551" i="3"/>
  <c r="DX1551" i="3" s="1"/>
  <c r="DU1551" i="3"/>
  <c r="DV1551" i="3" s="1"/>
  <c r="DT1551" i="3"/>
  <c r="DQ1551" i="3"/>
  <c r="DR1551" i="3" s="1"/>
  <c r="DO1551" i="3"/>
  <c r="DP1551" i="3" s="1"/>
  <c r="DM1551" i="3"/>
  <c r="DN1551" i="3" s="1"/>
  <c r="DL1551" i="3"/>
  <c r="DI1551" i="3"/>
  <c r="DJ1551" i="3" s="1"/>
  <c r="DG1551" i="3"/>
  <c r="DH1551" i="3" s="1"/>
  <c r="EC1531" i="3"/>
  <c r="EA1531" i="3"/>
  <c r="DY1531" i="3"/>
  <c r="DW1531" i="3"/>
  <c r="DU1531" i="3"/>
  <c r="DM1531" i="3"/>
  <c r="DK1531" i="3"/>
  <c r="DI1531" i="3"/>
  <c r="DG1531" i="3"/>
  <c r="EC1522" i="3"/>
  <c r="EA1522" i="3"/>
  <c r="DY1522" i="3"/>
  <c r="DW1522" i="3"/>
  <c r="DU1522" i="3"/>
  <c r="DQ1522" i="3"/>
  <c r="DK1522" i="3"/>
  <c r="DI1522" i="3"/>
  <c r="DG1522" i="3"/>
  <c r="EC1510" i="3"/>
  <c r="EA1510" i="3"/>
  <c r="DW1510" i="3"/>
  <c r="DU1510" i="3"/>
  <c r="DM1510" i="3"/>
  <c r="DK1510" i="3"/>
  <c r="DI1510" i="3"/>
  <c r="DG1510" i="3"/>
  <c r="EC1492" i="3"/>
  <c r="EA1492" i="3"/>
  <c r="DY1492" i="3"/>
  <c r="DW1492" i="3"/>
  <c r="DU1492" i="3"/>
  <c r="DM1492" i="3"/>
  <c r="DK1492" i="3"/>
  <c r="DI1492" i="3"/>
  <c r="DG1492" i="3"/>
  <c r="EC1456" i="3"/>
  <c r="EA1456" i="3"/>
  <c r="DY1456" i="3"/>
  <c r="DW1456" i="3"/>
  <c r="DU1456" i="3"/>
  <c r="DO1456" i="3"/>
  <c r="DM1456" i="3"/>
  <c r="DK1456" i="3"/>
  <c r="DI1456" i="3"/>
  <c r="DG1456" i="3"/>
  <c r="EC1447" i="3"/>
  <c r="EA1447" i="3"/>
  <c r="DY1447" i="3"/>
  <c r="DW1447" i="3"/>
  <c r="DU1447" i="3"/>
  <c r="DS1447" i="3"/>
  <c r="DM1447" i="3"/>
  <c r="DK1447" i="3"/>
  <c r="DI1447" i="3"/>
  <c r="DG1447" i="3"/>
  <c r="EC1438" i="3"/>
  <c r="EA1438" i="3"/>
  <c r="DY1438" i="3"/>
  <c r="DW1438" i="3"/>
  <c r="DU1438" i="3"/>
  <c r="DS1438" i="3"/>
  <c r="DM1438" i="3"/>
  <c r="DK1438" i="3"/>
  <c r="DI1438" i="3"/>
  <c r="DG1438" i="3"/>
  <c r="EC1420" i="3"/>
  <c r="EA1420" i="3"/>
  <c r="DY1420" i="3"/>
  <c r="DW1420" i="3"/>
  <c r="DU1420" i="3"/>
  <c r="DS1420" i="3"/>
  <c r="DM1420" i="3"/>
  <c r="DK1420" i="3"/>
  <c r="DI1420" i="3"/>
  <c r="DG1420" i="3"/>
  <c r="EC1383" i="3"/>
  <c r="ED1383" i="3" s="1"/>
  <c r="EA1383" i="3"/>
  <c r="EB1383" i="3" s="1"/>
  <c r="DY1383" i="3"/>
  <c r="DZ1383" i="3" s="1"/>
  <c r="DW1383" i="3"/>
  <c r="DX1383" i="3" s="1"/>
  <c r="DU1383" i="3"/>
  <c r="DV1383" i="3" s="1"/>
  <c r="DS1383" i="3"/>
  <c r="DT1383" i="3" s="1"/>
  <c r="DQ1383" i="3"/>
  <c r="DR1383" i="3" s="1"/>
  <c r="DO1383" i="3"/>
  <c r="DP1383" i="3" s="1"/>
  <c r="DM1383" i="3"/>
  <c r="DN1383" i="3" s="1"/>
  <c r="DK1383" i="3"/>
  <c r="DL1383" i="3" s="1"/>
  <c r="DJ1383" i="3"/>
  <c r="DG1383" i="3"/>
  <c r="EC1374" i="3"/>
  <c r="ED1374" i="3" s="1"/>
  <c r="EA1374" i="3"/>
  <c r="EB1374" i="3" s="1"/>
  <c r="DY1374" i="3"/>
  <c r="DZ1374" i="3" s="1"/>
  <c r="DW1374" i="3"/>
  <c r="DX1374" i="3" s="1"/>
  <c r="DU1374" i="3"/>
  <c r="DV1374" i="3" s="1"/>
  <c r="DS1374" i="3"/>
  <c r="DT1374" i="3" s="1"/>
  <c r="DQ1374" i="3"/>
  <c r="DR1374" i="3" s="1"/>
  <c r="DO1374" i="3"/>
  <c r="DP1374" i="3" s="1"/>
  <c r="DM1374" i="3"/>
  <c r="DN1374" i="3" s="1"/>
  <c r="DL1374" i="3"/>
  <c r="DJ1374" i="3"/>
  <c r="DG1374" i="3"/>
  <c r="DH1374" i="3" s="1"/>
  <c r="EC1361" i="3"/>
  <c r="EA1361" i="3"/>
  <c r="DY1361" i="3"/>
  <c r="DW1361" i="3"/>
  <c r="DU1361" i="3"/>
  <c r="DS1361" i="3"/>
  <c r="DQ1361" i="3"/>
  <c r="DO1361" i="3"/>
  <c r="DM1361" i="3"/>
  <c r="DG1361" i="3"/>
  <c r="EC1348" i="3"/>
  <c r="ED1348" i="3" s="1"/>
  <c r="EA1348" i="3"/>
  <c r="EB1348" i="3" s="1"/>
  <c r="DY1348" i="3"/>
  <c r="DZ1348" i="3" s="1"/>
  <c r="DW1348" i="3"/>
  <c r="DX1348" i="3" s="1"/>
  <c r="DU1348" i="3"/>
  <c r="DV1348" i="3" s="1"/>
  <c r="DS1348" i="3"/>
  <c r="DT1348" i="3" s="1"/>
  <c r="DQ1348" i="3"/>
  <c r="DR1348" i="3" s="1"/>
  <c r="DO1348" i="3"/>
  <c r="DP1348" i="3" s="1"/>
  <c r="DM1348" i="3"/>
  <c r="DN1348" i="3" s="1"/>
  <c r="DL1348" i="3"/>
  <c r="DJ1348" i="3"/>
  <c r="DG1348" i="3"/>
  <c r="DH1348" i="3" s="1"/>
  <c r="EC1347" i="3"/>
  <c r="EA1347" i="3"/>
  <c r="DY1347" i="3"/>
  <c r="DW1347" i="3"/>
  <c r="DU1347" i="3"/>
  <c r="DS1347" i="3"/>
  <c r="DQ1347" i="3"/>
  <c r="DO1347" i="3"/>
  <c r="DG1347" i="3"/>
  <c r="EC1346" i="3"/>
  <c r="EA1346" i="3"/>
  <c r="DY1346" i="3"/>
  <c r="DW1346" i="3"/>
  <c r="DU1346" i="3"/>
  <c r="DS1346" i="3"/>
  <c r="DQ1346" i="3"/>
  <c r="DO1346" i="3"/>
  <c r="DG1346" i="3"/>
  <c r="EC1333" i="3"/>
  <c r="EA1333" i="3"/>
  <c r="DY1333" i="3"/>
  <c r="DW1333" i="3"/>
  <c r="DU1333" i="3"/>
  <c r="DS1333" i="3"/>
  <c r="DQ1333" i="3"/>
  <c r="DO1333" i="3"/>
  <c r="EC1332" i="3"/>
  <c r="EA1332" i="3"/>
  <c r="DY1332" i="3"/>
  <c r="DW1332" i="3"/>
  <c r="DU1332" i="3"/>
  <c r="DS1332" i="3"/>
  <c r="DQ1332" i="3"/>
  <c r="DO1332" i="3"/>
  <c r="DG1332" i="3"/>
  <c r="EC1319" i="3"/>
  <c r="EA1319" i="3"/>
  <c r="DY1319" i="3"/>
  <c r="DW1319" i="3"/>
  <c r="DU1319" i="3"/>
  <c r="DS1319" i="3"/>
  <c r="DQ1319" i="3"/>
  <c r="DO1319" i="3"/>
  <c r="DG1319" i="3"/>
  <c r="EC1306" i="3"/>
  <c r="EA1306" i="3"/>
  <c r="DY1306" i="3"/>
  <c r="DW1306" i="3"/>
  <c r="DU1306" i="3"/>
  <c r="DS1306" i="3"/>
  <c r="DQ1306" i="3"/>
  <c r="DO1306" i="3"/>
  <c r="DM1306" i="3"/>
  <c r="DK1306" i="3"/>
  <c r="DG1306" i="3"/>
  <c r="EC1293" i="3"/>
  <c r="EA1293" i="3"/>
  <c r="DY1293" i="3"/>
  <c r="DW1293" i="3"/>
  <c r="DU1293" i="3"/>
  <c r="DS1293" i="3"/>
  <c r="DQ1293" i="3"/>
  <c r="DO1293" i="3"/>
  <c r="DM1293" i="3"/>
  <c r="DK1293" i="3"/>
  <c r="EC1292" i="3"/>
  <c r="EA1292" i="3"/>
  <c r="DY1292" i="3"/>
  <c r="DW1292" i="3"/>
  <c r="DU1292" i="3"/>
  <c r="DS1292" i="3"/>
  <c r="DQ1292" i="3"/>
  <c r="DO1292" i="3"/>
  <c r="DK1292" i="3"/>
  <c r="EC1291" i="3"/>
  <c r="EA1291" i="3"/>
  <c r="DY1291" i="3"/>
  <c r="DW1291" i="3"/>
  <c r="DU1291" i="3"/>
  <c r="DS1291" i="3"/>
  <c r="DQ1291" i="3"/>
  <c r="DM1291" i="3"/>
  <c r="DK1291" i="3"/>
  <c r="EC1280" i="3"/>
  <c r="EA1280" i="3"/>
  <c r="DY1280" i="3"/>
  <c r="DW1280" i="3"/>
  <c r="DU1280" i="3"/>
  <c r="DS1280" i="3"/>
  <c r="DQ1280" i="3"/>
  <c r="DM1280" i="3"/>
  <c r="DK1280" i="3"/>
  <c r="EC1269" i="3"/>
  <c r="EA1269" i="3"/>
  <c r="DY1269" i="3"/>
  <c r="DW1269" i="3"/>
  <c r="DU1269" i="3"/>
  <c r="DS1269" i="3"/>
  <c r="DQ1269" i="3"/>
  <c r="DK1269" i="3"/>
  <c r="EC1257" i="3"/>
  <c r="EA1257" i="3"/>
  <c r="DY1257" i="3"/>
  <c r="DW1257" i="3"/>
  <c r="DU1257" i="3"/>
  <c r="DS1257" i="3"/>
  <c r="DQ1257" i="3"/>
  <c r="DO1257" i="3"/>
  <c r="DM1257" i="3"/>
  <c r="DK1257" i="3"/>
  <c r="EC1244" i="3"/>
  <c r="EA1244" i="3"/>
  <c r="DY1244" i="3"/>
  <c r="DW1244" i="3"/>
  <c r="DU1244" i="3"/>
  <c r="DS1244" i="3"/>
  <c r="DQ1244" i="3"/>
  <c r="DO1244" i="3"/>
  <c r="DM1244" i="3"/>
  <c r="DK1244" i="3"/>
  <c r="EC1234" i="3"/>
  <c r="EA1234" i="3"/>
  <c r="DY1234" i="3"/>
  <c r="DW1234" i="3"/>
  <c r="DU1234" i="3"/>
  <c r="DS1234" i="3"/>
  <c r="DQ1234" i="3"/>
  <c r="DO1234" i="3"/>
  <c r="DM1234" i="3"/>
  <c r="DK1234" i="3"/>
  <c r="DI1234" i="3"/>
  <c r="EC1222" i="3"/>
  <c r="EA1222" i="3"/>
  <c r="DY1222" i="3"/>
  <c r="DW1222" i="3"/>
  <c r="DU1222" i="3"/>
  <c r="DS1222" i="3"/>
  <c r="DQ1222" i="3"/>
  <c r="DO1222" i="3"/>
  <c r="DM1222" i="3"/>
  <c r="DK1222" i="3"/>
  <c r="EC1209" i="3"/>
  <c r="EA1209" i="3"/>
  <c r="DY1209" i="3"/>
  <c r="DW1209" i="3"/>
  <c r="DU1209" i="3"/>
  <c r="DS1209" i="3"/>
  <c r="DQ1209" i="3"/>
  <c r="DO1209" i="3"/>
  <c r="DM1209" i="3"/>
  <c r="DK1209" i="3"/>
  <c r="EC1208" i="3"/>
  <c r="EA1208" i="3"/>
  <c r="DY1208" i="3"/>
  <c r="DW1208" i="3"/>
  <c r="DU1208" i="3"/>
  <c r="DS1208" i="3"/>
  <c r="DQ1208" i="3"/>
  <c r="DM1208" i="3"/>
  <c r="DK1208" i="3"/>
  <c r="EC1207" i="3"/>
  <c r="EA1207" i="3"/>
  <c r="DY1207" i="3"/>
  <c r="DW1207" i="3"/>
  <c r="DU1207" i="3"/>
  <c r="DS1207" i="3"/>
  <c r="DQ1207" i="3"/>
  <c r="DO1207" i="3"/>
  <c r="DM1207" i="3"/>
  <c r="DK1207" i="3"/>
  <c r="EC1206" i="3"/>
  <c r="EA1206" i="3"/>
  <c r="DY1206" i="3"/>
  <c r="DW1206" i="3"/>
  <c r="DU1206" i="3"/>
  <c r="DS1206" i="3"/>
  <c r="DQ1206" i="3"/>
  <c r="DO1206" i="3"/>
  <c r="DM1206" i="3"/>
  <c r="DK1206" i="3"/>
  <c r="EC1205" i="3"/>
  <c r="EA1205" i="3"/>
  <c r="DY1205" i="3"/>
  <c r="DW1205" i="3"/>
  <c r="DU1205" i="3"/>
  <c r="DS1205" i="3"/>
  <c r="DQ1205" i="3"/>
  <c r="DO1205" i="3"/>
  <c r="DM1205" i="3"/>
  <c r="DK1205" i="3"/>
  <c r="EC1204" i="3"/>
  <c r="EA1204" i="3"/>
  <c r="DY1204" i="3"/>
  <c r="DW1204" i="3"/>
  <c r="DU1204" i="3"/>
  <c r="DS1204" i="3"/>
  <c r="DQ1204" i="3"/>
  <c r="DO1204" i="3"/>
  <c r="DM1204" i="3"/>
  <c r="DK1204" i="3"/>
  <c r="EC1203" i="3"/>
  <c r="EA1203" i="3"/>
  <c r="DY1203" i="3"/>
  <c r="DW1203" i="3"/>
  <c r="DU1203" i="3"/>
  <c r="DS1203" i="3"/>
  <c r="DQ1203" i="3"/>
  <c r="DO1203" i="3"/>
  <c r="DM1203" i="3"/>
  <c r="DK1203" i="3"/>
  <c r="EC1202" i="3"/>
  <c r="EA1202" i="3"/>
  <c r="DY1202" i="3"/>
  <c r="DW1202" i="3"/>
  <c r="DU1202" i="3"/>
  <c r="DS1202" i="3"/>
  <c r="DQ1202" i="3"/>
  <c r="DO1202" i="3"/>
  <c r="DM1202" i="3"/>
  <c r="DK1202" i="3"/>
  <c r="EC1198" i="3"/>
  <c r="EA1198" i="3"/>
  <c r="DY1198" i="3"/>
  <c r="DW1198" i="3"/>
  <c r="DU1198" i="3"/>
  <c r="DS1198" i="3"/>
  <c r="DQ1198" i="3"/>
  <c r="DO1198" i="3"/>
  <c r="DM1198" i="3"/>
  <c r="DK1198" i="3"/>
  <c r="EC1197" i="3"/>
  <c r="EA1197" i="3"/>
  <c r="DY1197" i="3"/>
  <c r="DW1197" i="3"/>
  <c r="DU1197" i="3"/>
  <c r="DS1197" i="3"/>
  <c r="DQ1197" i="3"/>
  <c r="DM1197" i="3"/>
  <c r="DK1197" i="3"/>
  <c r="EC1196" i="3"/>
  <c r="EA1196" i="3"/>
  <c r="DY1196" i="3"/>
  <c r="DW1196" i="3"/>
  <c r="DU1196" i="3"/>
  <c r="DS1196" i="3"/>
  <c r="DQ1196" i="3"/>
  <c r="DO1196" i="3"/>
  <c r="DM1196" i="3"/>
  <c r="DK1196" i="3"/>
  <c r="EC1195" i="3"/>
  <c r="EA1195" i="3"/>
  <c r="DY1195" i="3"/>
  <c r="DW1195" i="3"/>
  <c r="DU1195" i="3"/>
  <c r="DS1195" i="3"/>
  <c r="DQ1195" i="3"/>
  <c r="DO1195" i="3"/>
  <c r="DM1195" i="3"/>
  <c r="DK1195" i="3"/>
  <c r="EC1193" i="3"/>
  <c r="EA1193" i="3"/>
  <c r="DY1193" i="3"/>
  <c r="DW1193" i="3"/>
  <c r="DU1193" i="3"/>
  <c r="DS1193" i="3"/>
  <c r="DQ1193" i="3"/>
  <c r="DO1193" i="3"/>
  <c r="DM1193" i="3"/>
  <c r="DK1193" i="3"/>
  <c r="EA1192" i="3"/>
  <c r="DW1192" i="3"/>
  <c r="DU1192" i="3"/>
  <c r="DS1192" i="3"/>
  <c r="DQ1192" i="3"/>
  <c r="DO1192" i="3"/>
  <c r="DM1192" i="3"/>
  <c r="DK1192" i="3"/>
  <c r="DY1191" i="3"/>
  <c r="DK1190" i="3"/>
  <c r="DM1190" i="3" s="1"/>
  <c r="DI1189" i="3"/>
  <c r="DG1189" i="3"/>
  <c r="AC464" i="3"/>
  <c r="AA464" i="3"/>
  <c r="U464" i="3"/>
  <c r="S464" i="3"/>
  <c r="U459" i="3"/>
  <c r="Y459" i="3"/>
  <c r="R455" i="3"/>
  <c r="Y464" i="3"/>
  <c r="W464" i="3"/>
  <c r="AC463" i="3"/>
  <c r="AA463" i="3"/>
  <c r="Y463" i="3"/>
  <c r="W463" i="3"/>
  <c r="U463" i="3"/>
  <c r="S463" i="3"/>
  <c r="AC462" i="3"/>
  <c r="AA462" i="3"/>
  <c r="Y462" i="3"/>
  <c r="W462" i="3"/>
  <c r="U462" i="3"/>
  <c r="S462" i="3"/>
  <c r="AC461" i="3"/>
  <c r="AA461" i="3"/>
  <c r="Y461" i="3"/>
  <c r="W461" i="3"/>
  <c r="U461" i="3"/>
  <c r="S461" i="3"/>
  <c r="AC460" i="3"/>
  <c r="AA460" i="3"/>
  <c r="Y460" i="3"/>
  <c r="W460" i="3"/>
  <c r="U460" i="3"/>
  <c r="S460" i="3"/>
  <c r="AC459" i="3"/>
  <c r="AA459" i="3"/>
  <c r="W459" i="3"/>
  <c r="S459" i="3"/>
  <c r="AC458" i="3"/>
  <c r="AA458" i="3"/>
  <c r="Y458" i="3"/>
  <c r="W458" i="3"/>
  <c r="U458" i="3"/>
  <c r="S458" i="3"/>
  <c r="AC457" i="3"/>
  <c r="AA457" i="3"/>
  <c r="Y457" i="3"/>
  <c r="W457" i="3"/>
  <c r="U457" i="3"/>
  <c r="S457" i="3"/>
  <c r="AC456" i="3"/>
  <c r="AA456" i="3"/>
  <c r="Y456" i="3"/>
  <c r="W456" i="3"/>
  <c r="U456" i="3"/>
  <c r="S456" i="3"/>
  <c r="BD445" i="3"/>
  <c r="BC445" i="3"/>
  <c r="BB445" i="3"/>
  <c r="BA445" i="3"/>
  <c r="AZ445" i="3"/>
  <c r="AY445" i="3"/>
  <c r="AC445" i="3"/>
  <c r="AA445" i="3"/>
  <c r="Y445" i="3"/>
  <c r="W445" i="3"/>
  <c r="U445" i="3"/>
  <c r="S445" i="3"/>
  <c r="BD431" i="3"/>
  <c r="BC431" i="3"/>
  <c r="BB431" i="3"/>
  <c r="BA431" i="3"/>
  <c r="AZ431" i="3"/>
  <c r="AY431" i="3"/>
  <c r="AC431" i="3"/>
  <c r="AA431" i="3"/>
  <c r="Y431" i="3"/>
  <c r="W431" i="3"/>
  <c r="U431" i="3"/>
  <c r="S431" i="3"/>
  <c r="AV35" i="3" l="1"/>
  <c r="AV1787" i="3"/>
  <c r="AV646" i="3"/>
  <c r="AV1792" i="3"/>
  <c r="AV1772" i="3"/>
  <c r="AV648" i="3"/>
  <c r="AV1784" i="3"/>
  <c r="AV1129" i="3"/>
  <c r="AV1099" i="3"/>
  <c r="AV1139" i="3"/>
  <c r="AV561" i="3"/>
  <c r="AV568" i="3"/>
  <c r="AV398" i="3"/>
  <c r="AV1146" i="3"/>
  <c r="AV1027" i="3"/>
  <c r="AV1791" i="3"/>
  <c r="AV1790" i="3"/>
  <c r="AV1179" i="3"/>
  <c r="AV406" i="3"/>
  <c r="AV1089" i="3"/>
  <c r="AV635" i="3"/>
  <c r="AV1780" i="3"/>
  <c r="AV1109" i="3"/>
  <c r="AV1785" i="3"/>
  <c r="AV645" i="3"/>
  <c r="AV1069" i="3"/>
  <c r="AV1773" i="3"/>
  <c r="AV1765" i="3"/>
  <c r="AV1769" i="3"/>
  <c r="AV642" i="3"/>
  <c r="AV1106" i="3"/>
  <c r="AV1186" i="3"/>
  <c r="AV1776" i="3"/>
  <c r="AV1047" i="3"/>
  <c r="AV1793" i="3"/>
  <c r="AV1057" i="3"/>
  <c r="AV647" i="3"/>
  <c r="AV571" i="3"/>
  <c r="AV1079" i="3"/>
  <c r="AV1119" i="3"/>
  <c r="AV1159" i="3"/>
  <c r="AV623" i="3"/>
  <c r="AV582" i="3"/>
  <c r="AV1781" i="3"/>
  <c r="AV1777" i="3"/>
  <c r="AV578" i="3"/>
  <c r="AV1044" i="3"/>
  <c r="AV1096" i="3"/>
  <c r="AV1054" i="3"/>
  <c r="AV1156" i="3"/>
  <c r="AV1076" i="3"/>
  <c r="AV630" i="3"/>
  <c r="AV589" i="3"/>
  <c r="U558" i="3"/>
  <c r="U557" i="3" s="1"/>
  <c r="W556" i="3"/>
  <c r="W555" i="3" s="1"/>
  <c r="Y554" i="3"/>
  <c r="S553" i="3"/>
  <c r="U551" i="3"/>
  <c r="W550" i="3"/>
  <c r="Y548" i="3"/>
  <c r="S481" i="3"/>
  <c r="U387" i="3"/>
  <c r="W363" i="3"/>
  <c r="Y197" i="3"/>
  <c r="S196" i="3"/>
  <c r="U39" i="3"/>
  <c r="W38" i="3"/>
  <c r="Y37" i="3"/>
  <c r="S36" i="3"/>
  <c r="U34" i="3"/>
  <c r="W397" i="3"/>
  <c r="W396" i="3" s="1"/>
  <c r="S581" i="3"/>
  <c r="W570" i="3"/>
  <c r="W569" i="3" s="1"/>
  <c r="S560" i="3"/>
  <c r="W634" i="3"/>
  <c r="W633" i="3" s="1"/>
  <c r="S622" i="3"/>
  <c r="S1178" i="3"/>
  <c r="W1168" i="3"/>
  <c r="W1167" i="3" s="1"/>
  <c r="S1158" i="3"/>
  <c r="W1148" i="3"/>
  <c r="W1147" i="3" s="1"/>
  <c r="S1138" i="3"/>
  <c r="W1128" i="3"/>
  <c r="W1127" i="3" s="1"/>
  <c r="S1118" i="3"/>
  <c r="W1108" i="3"/>
  <c r="W1107" i="3" s="1"/>
  <c r="S1098" i="3"/>
  <c r="W1088" i="3"/>
  <c r="S1078" i="3"/>
  <c r="S1068" i="3"/>
  <c r="S558" i="3"/>
  <c r="S556" i="3"/>
  <c r="S554" i="3"/>
  <c r="U553" i="3"/>
  <c r="S551" i="3"/>
  <c r="S550" i="3"/>
  <c r="S548" i="3"/>
  <c r="U481" i="3"/>
  <c r="S387" i="3"/>
  <c r="S363" i="3"/>
  <c r="S197" i="3"/>
  <c r="U196" i="3"/>
  <c r="S39" i="3"/>
  <c r="S38" i="3"/>
  <c r="S37" i="3"/>
  <c r="U36" i="3"/>
  <c r="S34" i="3"/>
  <c r="Y397" i="3"/>
  <c r="Y396" i="3" s="1"/>
  <c r="W581" i="3"/>
  <c r="W580" i="3" s="1"/>
  <c r="S570" i="3"/>
  <c r="Y634" i="3"/>
  <c r="Y633" i="3" s="1"/>
  <c r="W622" i="3"/>
  <c r="W621" i="3" s="1"/>
  <c r="W1178" i="3"/>
  <c r="W1177" i="3" s="1"/>
  <c r="S1168" i="3"/>
  <c r="Y1148" i="3"/>
  <c r="Y1147" i="3" s="1"/>
  <c r="W1138" i="3"/>
  <c r="W1137" i="3" s="1"/>
  <c r="S1128" i="3"/>
  <c r="Y1108" i="3"/>
  <c r="Y1107" i="3" s="1"/>
  <c r="W1098" i="3"/>
  <c r="W1097" i="3" s="1"/>
  <c r="S1088" i="3"/>
  <c r="S1056" i="3"/>
  <c r="Y1046" i="3"/>
  <c r="Y1045" i="3" s="1"/>
  <c r="U1026" i="3"/>
  <c r="U1025" i="3" s="1"/>
  <c r="U1036" i="3"/>
  <c r="U1035" i="3" s="1"/>
  <c r="Y558" i="3"/>
  <c r="Y557" i="3" s="1"/>
  <c r="U556" i="3"/>
  <c r="U555" i="3" s="1"/>
  <c r="Y551" i="3"/>
  <c r="U550" i="3"/>
  <c r="U549" i="3" s="1"/>
  <c r="Y387" i="3"/>
  <c r="U363" i="3"/>
  <c r="Y39" i="3"/>
  <c r="U38" i="3"/>
  <c r="Y34" i="3"/>
  <c r="U397" i="3"/>
  <c r="U396" i="3" s="1"/>
  <c r="S634" i="3"/>
  <c r="Y622" i="3"/>
  <c r="Y621" i="3" s="1"/>
  <c r="U1158" i="3"/>
  <c r="U1157" i="3" s="1"/>
  <c r="U1148" i="3"/>
  <c r="U1147" i="3" s="1"/>
  <c r="S1108" i="3"/>
  <c r="Y1098" i="3"/>
  <c r="Y1097" i="3" s="1"/>
  <c r="Y1088" i="3"/>
  <c r="Y1087" i="3" s="1"/>
  <c r="Y1078" i="3"/>
  <c r="Y1077" i="3" s="1"/>
  <c r="U1068" i="3"/>
  <c r="U1067" i="3" s="1"/>
  <c r="Y1056" i="3"/>
  <c r="Y1055" i="3" s="1"/>
  <c r="W1046" i="3"/>
  <c r="W1045" i="3" s="1"/>
  <c r="W1026" i="3"/>
  <c r="W1025" i="3" s="1"/>
  <c r="S1036" i="3"/>
  <c r="S1753" i="3"/>
  <c r="Y1753" i="3"/>
  <c r="Y1752" i="3" s="1"/>
  <c r="Y1779" i="3"/>
  <c r="Y1778" i="3" s="1"/>
  <c r="Y1775" i="3"/>
  <c r="Y1774" i="3" s="1"/>
  <c r="Y1771" i="3"/>
  <c r="Y1770" i="3" s="1"/>
  <c r="U1767" i="3"/>
  <c r="U1766" i="3" s="1"/>
  <c r="U1763" i="3"/>
  <c r="U1762" i="3" s="1"/>
  <c r="W558" i="3"/>
  <c r="W557" i="3" s="1"/>
  <c r="Y553" i="3"/>
  <c r="W551" i="3"/>
  <c r="Y481" i="3"/>
  <c r="W387" i="3"/>
  <c r="Y196" i="3"/>
  <c r="W39" i="3"/>
  <c r="Y36" i="3"/>
  <c r="W34" i="3"/>
  <c r="S397" i="3"/>
  <c r="Y581" i="3"/>
  <c r="Y580" i="3" s="1"/>
  <c r="Y570" i="3"/>
  <c r="Y569" i="3" s="1"/>
  <c r="Y560" i="3"/>
  <c r="Y559" i="3" s="1"/>
  <c r="U622" i="3"/>
  <c r="U621" i="3" s="1"/>
  <c r="S1148" i="3"/>
  <c r="Y1138" i="3"/>
  <c r="Y1137" i="3" s="1"/>
  <c r="Y1128" i="3"/>
  <c r="Y1127" i="3" s="1"/>
  <c r="Y1118" i="3"/>
  <c r="Y1117" i="3" s="1"/>
  <c r="U1098" i="3"/>
  <c r="U1097" i="3" s="1"/>
  <c r="U1088" i="3"/>
  <c r="U1087" i="3" s="1"/>
  <c r="W1078" i="3"/>
  <c r="W1077" i="3" s="1"/>
  <c r="W1056" i="3"/>
  <c r="W1055" i="3" s="1"/>
  <c r="U1046" i="3"/>
  <c r="U1045" i="3" s="1"/>
  <c r="S1026" i="3"/>
  <c r="W1753" i="3"/>
  <c r="W1752" i="3" s="1"/>
  <c r="W1779" i="3"/>
  <c r="W1778" i="3" s="1"/>
  <c r="W1775" i="3"/>
  <c r="W1774" i="3" s="1"/>
  <c r="W1771" i="3"/>
  <c r="W1770" i="3" s="1"/>
  <c r="W553" i="3"/>
  <c r="W481" i="3"/>
  <c r="W196" i="3"/>
  <c r="W36" i="3"/>
  <c r="W560" i="3"/>
  <c r="W559" i="3" s="1"/>
  <c r="Y1168" i="3"/>
  <c r="Y1167" i="3" s="1"/>
  <c r="U1118" i="3"/>
  <c r="U1117" i="3" s="1"/>
  <c r="U1078" i="3"/>
  <c r="U1077" i="3" s="1"/>
  <c r="U1056" i="3"/>
  <c r="U1055" i="3" s="1"/>
  <c r="S1046" i="3"/>
  <c r="U1775" i="3"/>
  <c r="U1774" i="3" s="1"/>
  <c r="S1763" i="3"/>
  <c r="W554" i="3"/>
  <c r="W548" i="3"/>
  <c r="W197" i="3"/>
  <c r="W37" i="3"/>
  <c r="U560" i="3"/>
  <c r="U559" i="3" s="1"/>
  <c r="U1168" i="3"/>
  <c r="U1167" i="3" s="1"/>
  <c r="U1138" i="3"/>
  <c r="U1137" i="3" s="1"/>
  <c r="Y1068" i="3"/>
  <c r="Y1067" i="3" s="1"/>
  <c r="S1775" i="3"/>
  <c r="Y1767" i="3"/>
  <c r="Y1766" i="3" s="1"/>
  <c r="U554" i="3"/>
  <c r="U548" i="3"/>
  <c r="U197" i="3"/>
  <c r="U37" i="3"/>
  <c r="U581" i="3"/>
  <c r="U580" i="3" s="1"/>
  <c r="Y1178" i="3"/>
  <c r="Y1177" i="3" s="1"/>
  <c r="Y1158" i="3"/>
  <c r="Y1157" i="3" s="1"/>
  <c r="U1128" i="3"/>
  <c r="U1127" i="3" s="1"/>
  <c r="U1108" i="3"/>
  <c r="U1107" i="3" s="1"/>
  <c r="W1068" i="3"/>
  <c r="W1067" i="3" s="1"/>
  <c r="Y1026" i="3"/>
  <c r="Y1025" i="3" s="1"/>
  <c r="Y1036" i="3"/>
  <c r="Y1035" i="3" s="1"/>
  <c r="U1779" i="3"/>
  <c r="U1778" i="3" s="1"/>
  <c r="U1771" i="3"/>
  <c r="U1770" i="3" s="1"/>
  <c r="W1767" i="3"/>
  <c r="W1766" i="3" s="1"/>
  <c r="Y1763" i="3"/>
  <c r="Y1762" i="3" s="1"/>
  <c r="Y556" i="3"/>
  <c r="Y555" i="3" s="1"/>
  <c r="Y550" i="3"/>
  <c r="Y363" i="3"/>
  <c r="Y38" i="3"/>
  <c r="U570" i="3"/>
  <c r="U569" i="3" s="1"/>
  <c r="U634" i="3"/>
  <c r="U633" i="3" s="1"/>
  <c r="U1178" i="3"/>
  <c r="U1177" i="3" s="1"/>
  <c r="W1158" i="3"/>
  <c r="W1157" i="3" s="1"/>
  <c r="W1118" i="3"/>
  <c r="W1117" i="3" s="1"/>
  <c r="W1036" i="3"/>
  <c r="W1035" i="3" s="1"/>
  <c r="U1753" i="3"/>
  <c r="U1752" i="3" s="1"/>
  <c r="S1779" i="3"/>
  <c r="S1771" i="3"/>
  <c r="S1767" i="3"/>
  <c r="W1763" i="3"/>
  <c r="W1762" i="3" s="1"/>
  <c r="AV644" i="3"/>
  <c r="AV1764" i="3"/>
  <c r="AV1754" i="3"/>
  <c r="AV1768" i="3"/>
  <c r="AV1786" i="3"/>
  <c r="AV1149" i="3"/>
  <c r="AV1037" i="3"/>
  <c r="AV649" i="3"/>
  <c r="W1087" i="3"/>
  <c r="AV1176" i="3"/>
  <c r="AV1034" i="3"/>
  <c r="AV1136" i="3"/>
  <c r="AV1064" i="3"/>
  <c r="AV1116" i="3"/>
  <c r="AV1086" i="3"/>
  <c r="AV1126" i="3"/>
  <c r="AV1166" i="3"/>
  <c r="W651" i="3"/>
  <c r="W650" i="3" s="1"/>
  <c r="U651" i="3"/>
  <c r="U650" i="3" s="1"/>
  <c r="S651" i="3"/>
  <c r="S650" i="3" s="1"/>
  <c r="Y651" i="3"/>
  <c r="Y650" i="3" s="1"/>
  <c r="AV608" i="3"/>
  <c r="AV610" i="3"/>
  <c r="AV613" i="3"/>
  <c r="AV614" i="3"/>
  <c r="EJ1196" i="3"/>
  <c r="BM431" i="3"/>
  <c r="BM445" i="3"/>
  <c r="S455" i="3"/>
  <c r="AA455" i="3"/>
  <c r="W455" i="3"/>
  <c r="AC455" i="3"/>
  <c r="EI1709" i="3"/>
  <c r="EJ1671" i="3"/>
  <c r="EJ1206" i="3"/>
  <c r="EJ1347" i="3"/>
  <c r="EJ1195" i="3"/>
  <c r="EJ1193" i="3"/>
  <c r="U455" i="3"/>
  <c r="EJ1209" i="3"/>
  <c r="EJ1332" i="3"/>
  <c r="EJ1641" i="3"/>
  <c r="EJ1696" i="3"/>
  <c r="EJ1222" i="3"/>
  <c r="EJ1673" i="3"/>
  <c r="EJ1293" i="3"/>
  <c r="EI1628" i="3"/>
  <c r="EJ1734" i="3"/>
  <c r="DH1383" i="3"/>
  <c r="EI1383" i="3" s="1"/>
  <c r="EJ1383" i="3"/>
  <c r="EJ1730" i="3"/>
  <c r="EJ1291" i="3"/>
  <c r="EJ1346" i="3"/>
  <c r="EI1631" i="3"/>
  <c r="EJ1292" i="3"/>
  <c r="EJ1319" i="3"/>
  <c r="EJ1608" i="3"/>
  <c r="EI1654" i="3"/>
  <c r="AV445" i="3"/>
  <c r="Y455" i="3"/>
  <c r="EJ1202" i="3"/>
  <c r="EJ1208" i="3"/>
  <c r="EJ1244" i="3"/>
  <c r="EI1374" i="3"/>
  <c r="EJ1531" i="3"/>
  <c r="EI1647" i="3"/>
  <c r="EI1661" i="3"/>
  <c r="EJ1596" i="3"/>
  <c r="EJ1629" i="3"/>
  <c r="EJ1667" i="3"/>
  <c r="EI1710" i="3"/>
  <c r="EI1708" i="3"/>
  <c r="EI1348" i="3"/>
  <c r="EI1606" i="3"/>
  <c r="EI1638" i="3"/>
  <c r="EJ1205" i="3"/>
  <c r="EJ1234" i="3"/>
  <c r="EJ1257" i="3"/>
  <c r="EJ1269" i="3"/>
  <c r="EJ1333" i="3"/>
  <c r="EJ1348" i="3"/>
  <c r="EJ1374" i="3"/>
  <c r="EJ1568" i="3"/>
  <c r="EJ1624" i="3"/>
  <c r="EJ1630" i="3"/>
  <c r="EJ1670" i="3"/>
  <c r="EJ1715" i="3"/>
  <c r="EJ1723" i="3"/>
  <c r="EJ1733" i="3"/>
  <c r="DO1190" i="3"/>
  <c r="EJ1204" i="3"/>
  <c r="EJ1280" i="3"/>
  <c r="EJ1447" i="3"/>
  <c r="EJ1577" i="3"/>
  <c r="EJ1606" i="3"/>
  <c r="EJ1616" i="3"/>
  <c r="EJ1628" i="3"/>
  <c r="EJ1668" i="3"/>
  <c r="EJ1689" i="3"/>
  <c r="EJ1704" i="3"/>
  <c r="EJ1705" i="3"/>
  <c r="DH1705" i="3"/>
  <c r="EI1705" i="3" s="1"/>
  <c r="EJ1713" i="3"/>
  <c r="EJ1736" i="3"/>
  <c r="DM1189" i="3"/>
  <c r="DK1189" i="3"/>
  <c r="EJ1198" i="3"/>
  <c r="EJ1203" i="3"/>
  <c r="EJ1207" i="3"/>
  <c r="EJ1361" i="3"/>
  <c r="EJ1492" i="3"/>
  <c r="EJ1625" i="3"/>
  <c r="EJ1631" i="3"/>
  <c r="EJ1639" i="3"/>
  <c r="EJ1669" i="3"/>
  <c r="DH1671" i="3"/>
  <c r="EI1671" i="3" s="1"/>
  <c r="EJ1726" i="3"/>
  <c r="EJ1744" i="3"/>
  <c r="EJ1743" i="3" s="1"/>
  <c r="EJ1191" i="3"/>
  <c r="DY1192" i="3"/>
  <c r="EJ1197" i="3"/>
  <c r="EJ1306" i="3"/>
  <c r="EJ1420" i="3"/>
  <c r="EJ1438" i="3"/>
  <c r="EJ1456" i="3"/>
  <c r="EJ1510" i="3"/>
  <c r="EJ1522" i="3"/>
  <c r="EJ1551" i="3"/>
  <c r="EJ1586" i="3"/>
  <c r="EI1626" i="3"/>
  <c r="EJ1626" i="3"/>
  <c r="EJ1638" i="3"/>
  <c r="DH1639" i="3"/>
  <c r="EI1639" i="3" s="1"/>
  <c r="EJ1653" i="3"/>
  <c r="EJ1655" i="3"/>
  <c r="EJ1681" i="3"/>
  <c r="EJ1732" i="3"/>
  <c r="EI1745" i="3"/>
  <c r="EJ1711" i="3"/>
  <c r="EJ1712" i="3"/>
  <c r="EJ1714" i="3"/>
  <c r="EJ1725" i="3"/>
  <c r="EJ1728" i="3"/>
  <c r="EJ1729" i="3"/>
  <c r="EJ1707" i="3"/>
  <c r="EJ1724" i="3"/>
  <c r="EJ1735" i="3"/>
  <c r="AV431" i="3"/>
  <c r="Y549" i="3" l="1"/>
  <c r="U552" i="3"/>
  <c r="S1766" i="3"/>
  <c r="AV1767" i="3"/>
  <c r="AV1766" i="3" s="1"/>
  <c r="S1762" i="3"/>
  <c r="AV1763" i="3"/>
  <c r="AV1762" i="3" s="1"/>
  <c r="S1025" i="3"/>
  <c r="AV1026" i="3"/>
  <c r="AV1025" i="3" s="1"/>
  <c r="S1167" i="3"/>
  <c r="AV1168" i="3"/>
  <c r="AV1167" i="3" s="1"/>
  <c r="S569" i="3"/>
  <c r="AV570" i="3"/>
  <c r="AV569" i="3" s="1"/>
  <c r="S1067" i="3"/>
  <c r="AV1068" i="3"/>
  <c r="AV1067" i="3" s="1"/>
  <c r="S621" i="3"/>
  <c r="AV622" i="3"/>
  <c r="AV621" i="3" s="1"/>
  <c r="S580" i="3"/>
  <c r="AV581" i="3"/>
  <c r="AV580" i="3" s="1"/>
  <c r="AV1771" i="3"/>
  <c r="AV1770" i="3" s="1"/>
  <c r="S1770" i="3"/>
  <c r="S1147" i="3"/>
  <c r="AV1148" i="3"/>
  <c r="AV1147" i="3" s="1"/>
  <c r="S1055" i="3"/>
  <c r="AV1056" i="3"/>
  <c r="AV1055" i="3" s="1"/>
  <c r="S1127" i="3"/>
  <c r="AV1128" i="3"/>
  <c r="AV1127" i="3" s="1"/>
  <c r="AV37" i="3"/>
  <c r="AV197" i="3"/>
  <c r="AV548" i="3"/>
  <c r="AV554" i="3"/>
  <c r="AV1078" i="3"/>
  <c r="AV1077" i="3" s="1"/>
  <c r="S1077" i="3"/>
  <c r="S1117" i="3"/>
  <c r="AV1118" i="3"/>
  <c r="AV1117" i="3" s="1"/>
  <c r="S1157" i="3"/>
  <c r="AV1158" i="3"/>
  <c r="AV1157" i="3" s="1"/>
  <c r="W549" i="3"/>
  <c r="AV1779" i="3"/>
  <c r="AV1778" i="3" s="1"/>
  <c r="S1778" i="3"/>
  <c r="S1045" i="3"/>
  <c r="AV1046" i="3"/>
  <c r="AV1045" i="3" s="1"/>
  <c r="S396" i="3"/>
  <c r="AV397" i="3"/>
  <c r="AV396" i="3" s="1"/>
  <c r="Y552" i="3"/>
  <c r="S1752" i="3"/>
  <c r="AV1753" i="3"/>
  <c r="AV1752" i="3" s="1"/>
  <c r="S1087" i="3"/>
  <c r="AV1088" i="3"/>
  <c r="AV1087" i="3" s="1"/>
  <c r="AV38" i="3"/>
  <c r="AV550" i="3"/>
  <c r="S549" i="3"/>
  <c r="AV556" i="3"/>
  <c r="AV555" i="3" s="1"/>
  <c r="S555" i="3"/>
  <c r="S559" i="3"/>
  <c r="AV560" i="3"/>
  <c r="AV559" i="3" s="1"/>
  <c r="AV363" i="3"/>
  <c r="AV1775" i="3"/>
  <c r="AV1774" i="3" s="1"/>
  <c r="S1774" i="3"/>
  <c r="W552" i="3"/>
  <c r="AV1036" i="3"/>
  <c r="AV1035" i="3" s="1"/>
  <c r="S1035" i="3"/>
  <c r="S1107" i="3"/>
  <c r="AV1108" i="3"/>
  <c r="AV1107" i="3" s="1"/>
  <c r="S633" i="3"/>
  <c r="AV634" i="3"/>
  <c r="AV633" i="3" s="1"/>
  <c r="AV34" i="3"/>
  <c r="AV39" i="3"/>
  <c r="AV387" i="3"/>
  <c r="AV551" i="3"/>
  <c r="AV558" i="3"/>
  <c r="AV557" i="3" s="1"/>
  <c r="S557" i="3"/>
  <c r="S1097" i="3"/>
  <c r="AV1098" i="3"/>
  <c r="AV1097" i="3" s="1"/>
  <c r="S1137" i="3"/>
  <c r="AV1138" i="3"/>
  <c r="AV1137" i="3" s="1"/>
  <c r="S1177" i="3"/>
  <c r="AV1178" i="3"/>
  <c r="AV1177" i="3" s="1"/>
  <c r="AV36" i="3"/>
  <c r="AV196" i="3"/>
  <c r="AV481" i="3"/>
  <c r="AV553" i="3"/>
  <c r="S552" i="3"/>
  <c r="EJ1672" i="3"/>
  <c r="EJ1194" i="3"/>
  <c r="EJ1640" i="3"/>
  <c r="EJ1201" i="3"/>
  <c r="EJ1609" i="3"/>
  <c r="EJ1706" i="3"/>
  <c r="DO1189" i="3"/>
  <c r="DQ1190" i="3"/>
  <c r="EJ1512" i="3"/>
  <c r="EJ1567" i="3"/>
  <c r="EJ1256" i="3"/>
  <c r="EJ1727" i="3"/>
  <c r="EJ1392" i="3"/>
  <c r="EJ1192" i="3"/>
  <c r="AV552" i="3" l="1"/>
  <c r="AV549" i="3"/>
  <c r="DS1190" i="3"/>
  <c r="DU1190" i="3" l="1"/>
  <c r="DW1190" i="3" l="1"/>
  <c r="DY1190" i="3" l="1"/>
  <c r="EA1190" i="3" l="1"/>
  <c r="EJ1190" i="3" l="1"/>
  <c r="W517" i="3" l="1"/>
  <c r="U517" i="3"/>
  <c r="S517" i="3"/>
  <c r="W516" i="3"/>
  <c r="U516" i="3"/>
  <c r="S516" i="3"/>
  <c r="W515" i="3"/>
  <c r="U515" i="3"/>
  <c r="S515" i="3"/>
  <c r="AC501" i="3"/>
  <c r="AA501" i="3"/>
  <c r="Y501" i="3"/>
  <c r="W501" i="3"/>
  <c r="U501" i="3"/>
  <c r="S501" i="3"/>
  <c r="AC474" i="3"/>
  <c r="AA474" i="3"/>
  <c r="Y474" i="3"/>
  <c r="W474" i="3"/>
  <c r="U474" i="3"/>
  <c r="S474" i="3"/>
  <c r="S596" i="3"/>
  <c r="W596" i="3"/>
  <c r="AQ591" i="3"/>
  <c r="AO591" i="3"/>
  <c r="AM591" i="3"/>
  <c r="AK591" i="3"/>
  <c r="AI591" i="3"/>
  <c r="AG591" i="3"/>
  <c r="AE591" i="3"/>
  <c r="AC591" i="3"/>
  <c r="AS591" i="3"/>
  <c r="R591" i="3"/>
  <c r="AA615" i="3"/>
  <c r="Y615" i="3"/>
  <c r="W615" i="3"/>
  <c r="U615" i="3"/>
  <c r="S615" i="3"/>
  <c r="AV596" i="3" l="1"/>
  <c r="AV501" i="3"/>
  <c r="AV516" i="3"/>
  <c r="AV615" i="3"/>
  <c r="AV474" i="3"/>
  <c r="AV515" i="3"/>
  <c r="AV517" i="3"/>
  <c r="BH360" i="3"/>
  <c r="BF360" i="3"/>
  <c r="BD360" i="3"/>
  <c r="BB360" i="3"/>
  <c r="AZ360" i="3"/>
  <c r="AB360" i="3"/>
  <c r="Z360" i="3"/>
  <c r="X360" i="3"/>
  <c r="V360" i="3"/>
  <c r="T360" i="3"/>
  <c r="CX1748" i="3" l="1"/>
  <c r="CT1748" i="3"/>
  <c r="CR1748" i="3"/>
  <c r="CP1748" i="3"/>
  <c r="CN1748" i="3"/>
  <c r="CL1748" i="3"/>
  <c r="CJ1748" i="3"/>
  <c r="CH1748" i="3"/>
  <c r="CF1748" i="3"/>
  <c r="CD1748" i="3"/>
  <c r="CB1748" i="3"/>
  <c r="CA1748" i="3"/>
  <c r="CW1748" i="3" s="1"/>
  <c r="CX1747" i="3"/>
  <c r="CV1747" i="3"/>
  <c r="CT1747" i="3"/>
  <c r="CR1747" i="3"/>
  <c r="CP1747" i="3"/>
  <c r="CN1747" i="3"/>
  <c r="CL1747" i="3"/>
  <c r="CJ1747" i="3"/>
  <c r="CH1747" i="3"/>
  <c r="CF1747" i="3"/>
  <c r="CD1747" i="3"/>
  <c r="CB1747" i="3"/>
  <c r="CA1747" i="3"/>
  <c r="CX1746" i="3"/>
  <c r="CV1746" i="3"/>
  <c r="CT1746" i="3"/>
  <c r="CR1746" i="3"/>
  <c r="CP1746" i="3"/>
  <c r="CN1746" i="3"/>
  <c r="CL1746" i="3"/>
  <c r="CJ1746" i="3"/>
  <c r="CH1746" i="3"/>
  <c r="CF1746" i="3"/>
  <c r="CD1746" i="3"/>
  <c r="CB1746" i="3"/>
  <c r="CA1746" i="3"/>
  <c r="CY1745" i="3"/>
  <c r="CW1745" i="3"/>
  <c r="CU1745" i="3"/>
  <c r="CS1745" i="3"/>
  <c r="CQ1745" i="3"/>
  <c r="CO1745" i="3"/>
  <c r="CM1745" i="3"/>
  <c r="CK1745" i="3"/>
  <c r="CI1745" i="3"/>
  <c r="CG1745" i="3"/>
  <c r="CE1745" i="3"/>
  <c r="CC1745" i="3"/>
  <c r="CX1744" i="3"/>
  <c r="CT1744" i="3"/>
  <c r="CP1744" i="3"/>
  <c r="CN1744" i="3"/>
  <c r="CL1744" i="3"/>
  <c r="CH1744" i="3"/>
  <c r="CD1744" i="3"/>
  <c r="CB1744" i="3"/>
  <c r="CA1744" i="3"/>
  <c r="CA1743" i="3"/>
  <c r="CN1736" i="3"/>
  <c r="CL1736" i="3"/>
  <c r="CH1736" i="3"/>
  <c r="CD1736" i="3"/>
  <c r="CB1736" i="3"/>
  <c r="CA1736" i="3"/>
  <c r="CW1736" i="3" s="1"/>
  <c r="CT1735" i="3"/>
  <c r="CN1735" i="3"/>
  <c r="CL1735" i="3"/>
  <c r="CJ1735" i="3"/>
  <c r="CH1735" i="3"/>
  <c r="CD1735" i="3"/>
  <c r="CB1735" i="3"/>
  <c r="CA1735" i="3"/>
  <c r="CY1735" i="3" s="1"/>
  <c r="CN1734" i="3"/>
  <c r="CL1734" i="3"/>
  <c r="CJ1734" i="3"/>
  <c r="CH1734" i="3"/>
  <c r="CD1734" i="3"/>
  <c r="CB1734" i="3"/>
  <c r="CA1734" i="3"/>
  <c r="CW1734" i="3" s="1"/>
  <c r="CT1732" i="3"/>
  <c r="CN1732" i="3"/>
  <c r="CL1732" i="3"/>
  <c r="CJ1732" i="3"/>
  <c r="CH1732" i="3"/>
  <c r="CD1732" i="3"/>
  <c r="CB1732" i="3"/>
  <c r="CA1732" i="3"/>
  <c r="CY1732" i="3" s="1"/>
  <c r="CT1730" i="3"/>
  <c r="CN1730" i="3"/>
  <c r="CL1730" i="3"/>
  <c r="CJ1730" i="3"/>
  <c r="CH1730" i="3"/>
  <c r="CD1730" i="3"/>
  <c r="CB1730" i="3"/>
  <c r="CA1730" i="3"/>
  <c r="CT1729" i="3"/>
  <c r="CN1729" i="3"/>
  <c r="CL1729" i="3"/>
  <c r="CJ1729" i="3"/>
  <c r="CH1729" i="3"/>
  <c r="CD1729" i="3"/>
  <c r="CB1729" i="3"/>
  <c r="CA1729" i="3"/>
  <c r="CG1729" i="3" s="1"/>
  <c r="CT1728" i="3"/>
  <c r="CN1728" i="3"/>
  <c r="CL1728" i="3"/>
  <c r="CJ1728" i="3"/>
  <c r="CH1728" i="3"/>
  <c r="CD1728" i="3"/>
  <c r="CB1728" i="3"/>
  <c r="CA1728" i="3"/>
  <c r="CG1728" i="3" s="1"/>
  <c r="CT1726" i="3"/>
  <c r="CP1726" i="3"/>
  <c r="CN1726" i="3"/>
  <c r="CL1726" i="3"/>
  <c r="CJ1726" i="3"/>
  <c r="CH1726" i="3"/>
  <c r="CF1726" i="3"/>
  <c r="CB1726" i="3"/>
  <c r="CA1726" i="3"/>
  <c r="CW1726" i="3" s="1"/>
  <c r="CX1725" i="3"/>
  <c r="CV1725" i="3"/>
  <c r="CP1725" i="3"/>
  <c r="CL1725" i="3"/>
  <c r="CJ1725" i="3"/>
  <c r="CH1725" i="3"/>
  <c r="CD1725" i="3"/>
  <c r="CB1725" i="3"/>
  <c r="CA1725" i="3"/>
  <c r="CG1725" i="3" s="1"/>
  <c r="CX1724" i="3"/>
  <c r="CV1724" i="3"/>
  <c r="CT1724" i="3"/>
  <c r="CP1724" i="3"/>
  <c r="CN1724" i="3"/>
  <c r="CH1724" i="3"/>
  <c r="CD1724" i="3"/>
  <c r="CB1724" i="3"/>
  <c r="CA1724" i="3"/>
  <c r="CX1723" i="3"/>
  <c r="CV1723" i="3"/>
  <c r="CT1723" i="3"/>
  <c r="CP1723" i="3"/>
  <c r="CN1723" i="3"/>
  <c r="CL1723" i="3"/>
  <c r="CH1723" i="3"/>
  <c r="CB1723" i="3"/>
  <c r="CA1723" i="3"/>
  <c r="CG1723" i="3" s="1"/>
  <c r="CX1715" i="3"/>
  <c r="CV1715" i="3"/>
  <c r="CT1715" i="3"/>
  <c r="CP1715" i="3"/>
  <c r="CN1715" i="3"/>
  <c r="CL1715" i="3"/>
  <c r="CF1715" i="3"/>
  <c r="CB1715" i="3"/>
  <c r="CA1715" i="3"/>
  <c r="CX1714" i="3"/>
  <c r="CV1714" i="3"/>
  <c r="CT1714" i="3"/>
  <c r="CP1714" i="3"/>
  <c r="CN1714" i="3"/>
  <c r="CL1714" i="3"/>
  <c r="CB1714" i="3"/>
  <c r="CA1714" i="3"/>
  <c r="CK1714" i="3" s="1"/>
  <c r="CX1713" i="3"/>
  <c r="CV1713" i="3"/>
  <c r="CT1713" i="3"/>
  <c r="CP1713" i="3"/>
  <c r="CN1713" i="3"/>
  <c r="CL1713" i="3"/>
  <c r="CB1713" i="3"/>
  <c r="CA1713" i="3"/>
  <c r="CE1713" i="3" s="1"/>
  <c r="CX1712" i="3"/>
  <c r="CV1712" i="3"/>
  <c r="CT1712" i="3"/>
  <c r="CP1712" i="3"/>
  <c r="CN1712" i="3"/>
  <c r="CL1712" i="3"/>
  <c r="CB1712" i="3"/>
  <c r="CA1712" i="3"/>
  <c r="CE1712" i="3" s="1"/>
  <c r="CT1711" i="3"/>
  <c r="CR1711" i="3"/>
  <c r="CP1711" i="3"/>
  <c r="CN1711" i="3"/>
  <c r="CL1711" i="3"/>
  <c r="CD1711" i="3"/>
  <c r="CB1711" i="3"/>
  <c r="CA1711" i="3"/>
  <c r="CI1711" i="3" s="1"/>
  <c r="CY1710" i="3"/>
  <c r="CW1710" i="3"/>
  <c r="CU1710" i="3"/>
  <c r="CS1710" i="3"/>
  <c r="CQ1710" i="3"/>
  <c r="CO1710" i="3"/>
  <c r="CM1710" i="3"/>
  <c r="CK1710" i="3"/>
  <c r="CI1710" i="3"/>
  <c r="CG1710" i="3"/>
  <c r="CE1710" i="3"/>
  <c r="CC1710" i="3"/>
  <c r="CY1709" i="3"/>
  <c r="CW1709" i="3"/>
  <c r="CU1709" i="3"/>
  <c r="CS1709" i="3"/>
  <c r="CQ1709" i="3"/>
  <c r="CO1709" i="3"/>
  <c r="CM1709" i="3"/>
  <c r="CK1709" i="3"/>
  <c r="CI1709" i="3"/>
  <c r="CG1709" i="3"/>
  <c r="CE1709" i="3"/>
  <c r="CC1709" i="3"/>
  <c r="CY1708" i="3"/>
  <c r="CW1708" i="3"/>
  <c r="CU1708" i="3"/>
  <c r="CS1708" i="3"/>
  <c r="CQ1708" i="3"/>
  <c r="CO1708" i="3"/>
  <c r="CM1708" i="3"/>
  <c r="CK1708" i="3"/>
  <c r="CI1708" i="3"/>
  <c r="CG1708" i="3"/>
  <c r="CE1708" i="3"/>
  <c r="CC1708" i="3"/>
  <c r="CT1707" i="3"/>
  <c r="CP1707" i="3"/>
  <c r="CN1707" i="3"/>
  <c r="CH1707" i="3"/>
  <c r="CF1707" i="3"/>
  <c r="CD1707" i="3"/>
  <c r="CB1707" i="3"/>
  <c r="CA1707" i="3"/>
  <c r="CM1707" i="3" s="1"/>
  <c r="CT1704" i="3"/>
  <c r="CR1704" i="3"/>
  <c r="CP1704" i="3"/>
  <c r="CN1704" i="3"/>
  <c r="CH1704" i="3"/>
  <c r="CF1704" i="3"/>
  <c r="CD1704" i="3"/>
  <c r="CB1704" i="3"/>
  <c r="CA1704" i="3"/>
  <c r="CK1704" i="3" s="1"/>
  <c r="CR1696" i="3"/>
  <c r="CP1696" i="3"/>
  <c r="CH1696" i="3"/>
  <c r="CF1696" i="3"/>
  <c r="CD1696" i="3"/>
  <c r="CB1696" i="3"/>
  <c r="CA1696" i="3"/>
  <c r="CR1689" i="3"/>
  <c r="CP1689" i="3"/>
  <c r="CH1689" i="3"/>
  <c r="CF1689" i="3"/>
  <c r="CD1689" i="3"/>
  <c r="CB1689" i="3"/>
  <c r="CA1689" i="3"/>
  <c r="CW1689" i="3" s="1"/>
  <c r="CP1681" i="3"/>
  <c r="CH1681" i="3"/>
  <c r="CF1681" i="3"/>
  <c r="CD1681" i="3"/>
  <c r="CB1681" i="3"/>
  <c r="CA1681" i="3"/>
  <c r="CP1673" i="3"/>
  <c r="CH1673" i="3"/>
  <c r="CF1673" i="3"/>
  <c r="CD1673" i="3"/>
  <c r="CB1673" i="3"/>
  <c r="CA1673" i="3"/>
  <c r="CS1673" i="3" s="1"/>
  <c r="CX1670" i="3"/>
  <c r="CV1670" i="3"/>
  <c r="CT1670" i="3"/>
  <c r="CP1670" i="3"/>
  <c r="CN1670" i="3"/>
  <c r="CL1670" i="3"/>
  <c r="CJ1670" i="3"/>
  <c r="CH1670" i="3"/>
  <c r="CF1670" i="3"/>
  <c r="CD1670" i="3"/>
  <c r="CB1670" i="3"/>
  <c r="CA1670" i="3"/>
  <c r="CS1670" i="3" s="1"/>
  <c r="CX1669" i="3"/>
  <c r="CV1669" i="3"/>
  <c r="CT1669" i="3"/>
  <c r="CP1669" i="3"/>
  <c r="CN1669" i="3"/>
  <c r="CL1669" i="3"/>
  <c r="CJ1669" i="3"/>
  <c r="CH1669" i="3"/>
  <c r="CF1669" i="3"/>
  <c r="CD1669" i="3"/>
  <c r="CB1669" i="3"/>
  <c r="CA1669" i="3"/>
  <c r="CS1669" i="3" s="1"/>
  <c r="CX1668" i="3"/>
  <c r="CV1668" i="3"/>
  <c r="CT1668" i="3"/>
  <c r="CP1668" i="3"/>
  <c r="CN1668" i="3"/>
  <c r="CL1668" i="3"/>
  <c r="CJ1668" i="3"/>
  <c r="CH1668" i="3"/>
  <c r="CF1668" i="3"/>
  <c r="CD1668" i="3"/>
  <c r="CB1668" i="3"/>
  <c r="CA1668" i="3"/>
  <c r="CS1668" i="3" s="1"/>
  <c r="CX1667" i="3"/>
  <c r="CV1667" i="3"/>
  <c r="CT1667" i="3"/>
  <c r="CL1667" i="3"/>
  <c r="CJ1667" i="3"/>
  <c r="CH1667" i="3"/>
  <c r="CF1667" i="3"/>
  <c r="CD1667" i="3"/>
  <c r="CB1667" i="3"/>
  <c r="CA1667" i="3"/>
  <c r="CY1661" i="3"/>
  <c r="CW1661" i="3"/>
  <c r="CU1661" i="3"/>
  <c r="CS1661" i="3"/>
  <c r="CQ1661" i="3"/>
  <c r="CO1661" i="3"/>
  <c r="CM1661" i="3"/>
  <c r="CK1661" i="3"/>
  <c r="CI1661" i="3"/>
  <c r="CG1661" i="3"/>
  <c r="CE1661" i="3"/>
  <c r="CC1661" i="3"/>
  <c r="CX1655" i="3"/>
  <c r="CV1655" i="3"/>
  <c r="CT1655" i="3"/>
  <c r="CL1655" i="3"/>
  <c r="CJ1655" i="3"/>
  <c r="CH1655" i="3"/>
  <c r="CF1655" i="3"/>
  <c r="CD1655" i="3"/>
  <c r="CB1655" i="3"/>
  <c r="CA1655" i="3"/>
  <c r="CY1654" i="3"/>
  <c r="CW1654" i="3"/>
  <c r="CU1654" i="3"/>
  <c r="CS1654" i="3"/>
  <c r="CQ1654" i="3"/>
  <c r="CO1654" i="3"/>
  <c r="CM1654" i="3"/>
  <c r="CK1654" i="3"/>
  <c r="CI1654" i="3"/>
  <c r="CG1654" i="3"/>
  <c r="CE1654" i="3"/>
  <c r="CC1654" i="3"/>
  <c r="CX1653" i="3"/>
  <c r="CV1653" i="3"/>
  <c r="CT1653" i="3"/>
  <c r="CL1653" i="3"/>
  <c r="CJ1653" i="3"/>
  <c r="CH1653" i="3"/>
  <c r="CF1653" i="3"/>
  <c r="CD1653" i="3"/>
  <c r="CB1653" i="3"/>
  <c r="CA1653" i="3"/>
  <c r="CY1647" i="3"/>
  <c r="CW1647" i="3"/>
  <c r="CU1647" i="3"/>
  <c r="CS1647" i="3"/>
  <c r="CQ1647" i="3"/>
  <c r="CO1647" i="3"/>
  <c r="CM1647" i="3"/>
  <c r="CK1647" i="3"/>
  <c r="CI1647" i="3"/>
  <c r="CG1647" i="3"/>
  <c r="CE1647" i="3"/>
  <c r="CC1647" i="3"/>
  <c r="CR1641" i="3"/>
  <c r="CL1641" i="3"/>
  <c r="CJ1641" i="3"/>
  <c r="CH1641" i="3"/>
  <c r="CB1641" i="3"/>
  <c r="CA1641" i="3"/>
  <c r="CO1641" i="3" s="1"/>
  <c r="CX1630" i="3"/>
  <c r="CV1630" i="3"/>
  <c r="CT1630" i="3"/>
  <c r="CR1630" i="3"/>
  <c r="CP1630" i="3"/>
  <c r="CN1630" i="3"/>
  <c r="CL1630" i="3"/>
  <c r="CJ1630" i="3"/>
  <c r="CD1630" i="3"/>
  <c r="CB1630" i="3"/>
  <c r="CA1630" i="3"/>
  <c r="CG1630" i="3" s="1"/>
  <c r="CX1629" i="3"/>
  <c r="CV1629" i="3"/>
  <c r="CT1629" i="3"/>
  <c r="CR1629" i="3"/>
  <c r="CP1629" i="3"/>
  <c r="CN1629" i="3"/>
  <c r="CL1629" i="3"/>
  <c r="CJ1629" i="3"/>
  <c r="CD1629" i="3"/>
  <c r="CB1629" i="3"/>
  <c r="CA1629" i="3"/>
  <c r="CX1628" i="3"/>
  <c r="CY1628" i="3" s="1"/>
  <c r="CV1628" i="3"/>
  <c r="CW1628" i="3" s="1"/>
  <c r="CT1628" i="3"/>
  <c r="CU1628" i="3" s="1"/>
  <c r="CR1628" i="3"/>
  <c r="CS1628" i="3" s="1"/>
  <c r="CP1628" i="3"/>
  <c r="CQ1628" i="3" s="1"/>
  <c r="CN1628" i="3"/>
  <c r="CO1628" i="3" s="1"/>
  <c r="CL1628" i="3"/>
  <c r="CM1628" i="3" s="1"/>
  <c r="CJ1628" i="3"/>
  <c r="CK1628" i="3" s="1"/>
  <c r="CI1628" i="3"/>
  <c r="CG1628" i="3"/>
  <c r="CD1628" i="3"/>
  <c r="CE1628" i="3" s="1"/>
  <c r="CB1628" i="3"/>
  <c r="CC1628" i="3" s="1"/>
  <c r="CX1627" i="3"/>
  <c r="CY1627" i="3" s="1"/>
  <c r="CV1627" i="3"/>
  <c r="CW1627" i="3" s="1"/>
  <c r="CT1627" i="3"/>
  <c r="CU1627" i="3" s="1"/>
  <c r="CR1627" i="3"/>
  <c r="CS1627" i="3" s="1"/>
  <c r="CP1627" i="3"/>
  <c r="CQ1627" i="3" s="1"/>
  <c r="CN1627" i="3"/>
  <c r="CO1627" i="3" s="1"/>
  <c r="CL1627" i="3"/>
  <c r="CM1627" i="3" s="1"/>
  <c r="CJ1627" i="3"/>
  <c r="CK1627" i="3" s="1"/>
  <c r="CI1627" i="3"/>
  <c r="CG1627" i="3"/>
  <c r="CD1627" i="3"/>
  <c r="CE1627" i="3" s="1"/>
  <c r="CB1627" i="3"/>
  <c r="CC1627" i="3" s="1"/>
  <c r="CX1626" i="3"/>
  <c r="CY1626" i="3" s="1"/>
  <c r="CV1626" i="3"/>
  <c r="CW1626" i="3" s="1"/>
  <c r="CT1626" i="3"/>
  <c r="CU1626" i="3" s="1"/>
  <c r="CR1626" i="3"/>
  <c r="CS1626" i="3" s="1"/>
  <c r="CP1626" i="3"/>
  <c r="CQ1626" i="3" s="1"/>
  <c r="CN1626" i="3"/>
  <c r="CO1626" i="3" s="1"/>
  <c r="CL1626" i="3"/>
  <c r="CM1626" i="3" s="1"/>
  <c r="CJ1626" i="3"/>
  <c r="CK1626" i="3" s="1"/>
  <c r="CI1626" i="3"/>
  <c r="CG1626" i="3"/>
  <c r="CD1626" i="3"/>
  <c r="CE1626" i="3" s="1"/>
  <c r="CB1626" i="3"/>
  <c r="CC1626" i="3" s="1"/>
  <c r="CX1625" i="3"/>
  <c r="CV1625" i="3"/>
  <c r="CT1625" i="3"/>
  <c r="CR1625" i="3"/>
  <c r="CP1625" i="3"/>
  <c r="CN1625" i="3"/>
  <c r="CL1625" i="3"/>
  <c r="CJ1625" i="3"/>
  <c r="CD1625" i="3"/>
  <c r="CB1625" i="3"/>
  <c r="CA1625" i="3"/>
  <c r="CG1625" i="3" s="1"/>
  <c r="CX1624" i="3"/>
  <c r="CV1624" i="3"/>
  <c r="CT1624" i="3"/>
  <c r="CR1624" i="3"/>
  <c r="CP1624" i="3"/>
  <c r="CN1624" i="3"/>
  <c r="CL1624" i="3"/>
  <c r="CJ1624" i="3"/>
  <c r="CD1624" i="3"/>
  <c r="CB1624" i="3"/>
  <c r="CA1624" i="3"/>
  <c r="CI1624" i="3" s="1"/>
  <c r="CX1616" i="3"/>
  <c r="CV1616" i="3"/>
  <c r="CT1616" i="3"/>
  <c r="CR1616" i="3"/>
  <c r="CP1616" i="3"/>
  <c r="CN1616" i="3"/>
  <c r="CL1616" i="3"/>
  <c r="CJ1616" i="3"/>
  <c r="CH1616" i="3"/>
  <c r="CD1616" i="3"/>
  <c r="CB1616" i="3"/>
  <c r="CA1616" i="3"/>
  <c r="CX1610" i="3"/>
  <c r="CV1610" i="3"/>
  <c r="CT1610" i="3"/>
  <c r="CR1610" i="3"/>
  <c r="CP1610" i="3"/>
  <c r="CN1610" i="3"/>
  <c r="CL1610" i="3"/>
  <c r="CJ1610" i="3"/>
  <c r="CH1610" i="3"/>
  <c r="CD1610" i="3"/>
  <c r="CB1610" i="3"/>
  <c r="CA1610" i="3"/>
  <c r="CX1608" i="3"/>
  <c r="CV1608" i="3"/>
  <c r="CT1608" i="3"/>
  <c r="CP1608" i="3"/>
  <c r="CN1608" i="3"/>
  <c r="CL1608" i="3"/>
  <c r="CJ1608" i="3"/>
  <c r="CF1608" i="3"/>
  <c r="CD1608" i="3"/>
  <c r="CB1608" i="3"/>
  <c r="CA1608" i="3"/>
  <c r="CS1608" i="3" s="1"/>
  <c r="CX1607" i="3"/>
  <c r="CY1607" i="3" s="1"/>
  <c r="CV1607" i="3"/>
  <c r="CW1607" i="3" s="1"/>
  <c r="CT1607" i="3"/>
  <c r="CU1607" i="3" s="1"/>
  <c r="CR1607" i="3"/>
  <c r="CS1607" i="3" s="1"/>
  <c r="CQ1607" i="3"/>
  <c r="CN1607" i="3"/>
  <c r="CO1607" i="3" s="1"/>
  <c r="CL1607" i="3"/>
  <c r="CM1607" i="3" s="1"/>
  <c r="CJ1607" i="3"/>
  <c r="CK1607" i="3" s="1"/>
  <c r="CI1607" i="3"/>
  <c r="CF1607" i="3"/>
  <c r="CG1607" i="3" s="1"/>
  <c r="CD1607" i="3"/>
  <c r="CE1607" i="3" s="1"/>
  <c r="CB1607" i="3"/>
  <c r="CC1607" i="3" s="1"/>
  <c r="CX1606" i="3"/>
  <c r="CY1606" i="3" s="1"/>
  <c r="CV1606" i="3"/>
  <c r="CW1606" i="3" s="1"/>
  <c r="CT1606" i="3"/>
  <c r="CU1606" i="3" s="1"/>
  <c r="CR1606" i="3"/>
  <c r="CS1606" i="3" s="1"/>
  <c r="CP1606" i="3"/>
  <c r="CQ1606" i="3" s="1"/>
  <c r="CO1606" i="3"/>
  <c r="CL1606" i="3"/>
  <c r="CM1606" i="3" s="1"/>
  <c r="CJ1606" i="3"/>
  <c r="CK1606" i="3" s="1"/>
  <c r="CI1606" i="3"/>
  <c r="CF1606" i="3"/>
  <c r="CG1606" i="3" s="1"/>
  <c r="CD1606" i="3"/>
  <c r="CE1606" i="3" s="1"/>
  <c r="CB1606" i="3"/>
  <c r="CC1606" i="3" s="1"/>
  <c r="CX1596" i="3"/>
  <c r="CV1596" i="3"/>
  <c r="CT1596" i="3"/>
  <c r="CR1596" i="3"/>
  <c r="CN1596" i="3"/>
  <c r="CL1596" i="3"/>
  <c r="CF1596" i="3"/>
  <c r="CB1596" i="3"/>
  <c r="CA1596" i="3"/>
  <c r="CE1596" i="3" s="1"/>
  <c r="CX1586" i="3"/>
  <c r="CV1586" i="3"/>
  <c r="CT1586" i="3"/>
  <c r="CR1586" i="3"/>
  <c r="CP1586" i="3"/>
  <c r="CN1586" i="3"/>
  <c r="CL1586" i="3"/>
  <c r="CJ1586" i="3"/>
  <c r="CF1586" i="3"/>
  <c r="CA1586" i="3"/>
  <c r="CX1577" i="3"/>
  <c r="CV1577" i="3"/>
  <c r="CT1577" i="3"/>
  <c r="CR1577" i="3"/>
  <c r="CP1577" i="3"/>
  <c r="CN1577" i="3"/>
  <c r="CL1577" i="3"/>
  <c r="CF1577" i="3"/>
  <c r="CA1577" i="3"/>
  <c r="CK1577" i="3" s="1"/>
  <c r="CX1568" i="3"/>
  <c r="CV1568" i="3"/>
  <c r="CT1568" i="3"/>
  <c r="CR1568" i="3"/>
  <c r="CP1568" i="3"/>
  <c r="CN1568" i="3"/>
  <c r="CL1568" i="3"/>
  <c r="CJ1568" i="3"/>
  <c r="CH1568" i="3"/>
  <c r="CF1568" i="3"/>
  <c r="CA1568" i="3"/>
  <c r="CE1568" i="3" s="1"/>
  <c r="CX1551" i="3"/>
  <c r="CV1551" i="3"/>
  <c r="CT1551" i="3"/>
  <c r="CR1551" i="3"/>
  <c r="CP1551" i="3"/>
  <c r="CL1551" i="3"/>
  <c r="CJ1551" i="3"/>
  <c r="CH1551" i="3"/>
  <c r="CD1551" i="3"/>
  <c r="CB1551" i="3"/>
  <c r="CA1551" i="3"/>
  <c r="CO1551" i="3" s="1"/>
  <c r="CB1550" i="3"/>
  <c r="CA1550" i="3"/>
  <c r="CX1531" i="3"/>
  <c r="CV1531" i="3"/>
  <c r="CT1531" i="3"/>
  <c r="CR1531" i="3"/>
  <c r="CP1531" i="3"/>
  <c r="CH1531" i="3"/>
  <c r="CF1531" i="3"/>
  <c r="CD1531" i="3"/>
  <c r="CB1531" i="3"/>
  <c r="CA1531" i="3"/>
  <c r="CO1531" i="3" s="1"/>
  <c r="CX1522" i="3"/>
  <c r="CV1522" i="3"/>
  <c r="CT1522" i="3"/>
  <c r="CR1522" i="3"/>
  <c r="CP1522" i="3"/>
  <c r="CL1522" i="3"/>
  <c r="CF1522" i="3"/>
  <c r="CD1522" i="3"/>
  <c r="CB1522" i="3"/>
  <c r="CA1522" i="3"/>
  <c r="CK1522" i="3" s="1"/>
  <c r="CX1492" i="3"/>
  <c r="CV1492" i="3"/>
  <c r="CT1492" i="3"/>
  <c r="CR1492" i="3"/>
  <c r="CP1492" i="3"/>
  <c r="CH1492" i="3"/>
  <c r="CF1492" i="3"/>
  <c r="CD1492" i="3"/>
  <c r="CB1492" i="3"/>
  <c r="CA1492" i="3"/>
  <c r="CK1492" i="3" s="1"/>
  <c r="CX1456" i="3"/>
  <c r="CY1456" i="3" s="1"/>
  <c r="CV1456" i="3"/>
  <c r="CW1456" i="3" s="1"/>
  <c r="CT1456" i="3"/>
  <c r="CU1456" i="3" s="1"/>
  <c r="CR1456" i="3"/>
  <c r="CS1456" i="3" s="1"/>
  <c r="CP1456" i="3"/>
  <c r="CQ1456" i="3" s="1"/>
  <c r="CO1456" i="3"/>
  <c r="CM1456" i="3"/>
  <c r="CJ1456" i="3"/>
  <c r="CK1456" i="3" s="1"/>
  <c r="CH1456" i="3"/>
  <c r="CI1456" i="3" s="1"/>
  <c r="CF1456" i="3"/>
  <c r="CG1456" i="3" s="1"/>
  <c r="CD1456" i="3"/>
  <c r="CE1456" i="3" s="1"/>
  <c r="CB1456" i="3"/>
  <c r="CC1456" i="3" s="1"/>
  <c r="CX1447" i="3"/>
  <c r="CV1447" i="3"/>
  <c r="CT1447" i="3"/>
  <c r="CR1447" i="3"/>
  <c r="CP1447" i="3"/>
  <c r="CN1447" i="3"/>
  <c r="CH1447" i="3"/>
  <c r="CF1447" i="3"/>
  <c r="CD1447" i="3"/>
  <c r="CB1447" i="3"/>
  <c r="CA1447" i="3"/>
  <c r="CK1447" i="3" s="1"/>
  <c r="CX1438" i="3"/>
  <c r="CV1438" i="3"/>
  <c r="CT1438" i="3"/>
  <c r="CR1438" i="3"/>
  <c r="CP1438" i="3"/>
  <c r="CN1438" i="3"/>
  <c r="CH1438" i="3"/>
  <c r="CF1438" i="3"/>
  <c r="CD1438" i="3"/>
  <c r="CB1438" i="3"/>
  <c r="CA1438" i="3"/>
  <c r="CX1420" i="3"/>
  <c r="CV1420" i="3"/>
  <c r="CT1420" i="3"/>
  <c r="CR1420" i="3"/>
  <c r="CP1420" i="3"/>
  <c r="CN1420" i="3"/>
  <c r="CH1420" i="3"/>
  <c r="CF1420" i="3"/>
  <c r="CD1420" i="3"/>
  <c r="CB1420" i="3"/>
  <c r="CA1420" i="3"/>
  <c r="CX1393" i="3"/>
  <c r="CV1393" i="3"/>
  <c r="CT1393" i="3"/>
  <c r="CR1393" i="3"/>
  <c r="CP1393" i="3"/>
  <c r="CL1393" i="3"/>
  <c r="CF1393" i="3"/>
  <c r="CD1393" i="3"/>
  <c r="CB1393" i="3"/>
  <c r="CA1393" i="3"/>
  <c r="CI1393" i="3" s="1"/>
  <c r="CX1361" i="3"/>
  <c r="CV1361" i="3"/>
  <c r="CT1361" i="3"/>
  <c r="CR1361" i="3"/>
  <c r="CP1361" i="3"/>
  <c r="CN1361" i="3"/>
  <c r="CL1361" i="3"/>
  <c r="CJ1361" i="3"/>
  <c r="CH1361" i="3"/>
  <c r="CB1361" i="3"/>
  <c r="CA1361" i="3"/>
  <c r="CE1361" i="3" s="1"/>
  <c r="CX1348" i="3"/>
  <c r="CY1348" i="3" s="1"/>
  <c r="CV1348" i="3"/>
  <c r="CW1348" i="3" s="1"/>
  <c r="CT1348" i="3"/>
  <c r="CU1348" i="3" s="1"/>
  <c r="CR1348" i="3"/>
  <c r="CS1348" i="3" s="1"/>
  <c r="CP1348" i="3"/>
  <c r="CQ1348" i="3" s="1"/>
  <c r="CN1348" i="3"/>
  <c r="CO1348" i="3" s="1"/>
  <c r="CL1348" i="3"/>
  <c r="CM1348" i="3" s="1"/>
  <c r="CJ1348" i="3"/>
  <c r="CK1348" i="3" s="1"/>
  <c r="CH1348" i="3"/>
  <c r="CI1348" i="3" s="1"/>
  <c r="CG1348" i="3"/>
  <c r="CE1348" i="3"/>
  <c r="CB1348" i="3"/>
  <c r="CC1348" i="3" s="1"/>
  <c r="CX1347" i="3"/>
  <c r="CY1347" i="3" s="1"/>
  <c r="CV1347" i="3"/>
  <c r="CW1347" i="3" s="1"/>
  <c r="CT1347" i="3"/>
  <c r="CU1347" i="3" s="1"/>
  <c r="CR1347" i="3"/>
  <c r="CS1347" i="3" s="1"/>
  <c r="CP1347" i="3"/>
  <c r="CQ1347" i="3" s="1"/>
  <c r="CN1347" i="3"/>
  <c r="CO1347" i="3" s="1"/>
  <c r="CL1347" i="3"/>
  <c r="CM1347" i="3" s="1"/>
  <c r="CJ1347" i="3"/>
  <c r="CK1347" i="3" s="1"/>
  <c r="CI1347" i="3"/>
  <c r="CG1347" i="3"/>
  <c r="CE1347" i="3"/>
  <c r="CB1347" i="3"/>
  <c r="CX1346" i="3"/>
  <c r="CY1346" i="3" s="1"/>
  <c r="CV1346" i="3"/>
  <c r="CW1346" i="3" s="1"/>
  <c r="CT1346" i="3"/>
  <c r="CU1346" i="3" s="1"/>
  <c r="CR1346" i="3"/>
  <c r="CS1346" i="3" s="1"/>
  <c r="CP1346" i="3"/>
  <c r="CQ1346" i="3" s="1"/>
  <c r="CN1346" i="3"/>
  <c r="CO1346" i="3" s="1"/>
  <c r="CL1346" i="3"/>
  <c r="CM1346" i="3" s="1"/>
  <c r="CJ1346" i="3"/>
  <c r="CK1346" i="3" s="1"/>
  <c r="CI1346" i="3"/>
  <c r="CG1346" i="3"/>
  <c r="CE1346" i="3"/>
  <c r="CB1346" i="3"/>
  <c r="CX1333" i="3"/>
  <c r="CY1333" i="3" s="1"/>
  <c r="CV1333" i="3"/>
  <c r="CW1333" i="3" s="1"/>
  <c r="CT1333" i="3"/>
  <c r="CU1333" i="3" s="1"/>
  <c r="CR1333" i="3"/>
  <c r="CS1333" i="3" s="1"/>
  <c r="CP1333" i="3"/>
  <c r="CQ1333" i="3" s="1"/>
  <c r="CN1333" i="3"/>
  <c r="CO1333" i="3" s="1"/>
  <c r="CL1333" i="3"/>
  <c r="CM1333" i="3" s="1"/>
  <c r="CJ1333" i="3"/>
  <c r="CK1333" i="3" s="1"/>
  <c r="CI1333" i="3"/>
  <c r="CG1333" i="3"/>
  <c r="CE1333" i="3"/>
  <c r="CX1332" i="3"/>
  <c r="CV1332" i="3"/>
  <c r="CT1332" i="3"/>
  <c r="CR1332" i="3"/>
  <c r="CP1332" i="3"/>
  <c r="CN1332" i="3"/>
  <c r="CL1332" i="3"/>
  <c r="CJ1332" i="3"/>
  <c r="CB1332" i="3"/>
  <c r="CA1332" i="3"/>
  <c r="CX1319" i="3"/>
  <c r="CY1319" i="3" s="1"/>
  <c r="CV1319" i="3"/>
  <c r="CW1319" i="3" s="1"/>
  <c r="CT1319" i="3"/>
  <c r="CU1319" i="3" s="1"/>
  <c r="CR1319" i="3"/>
  <c r="CS1319" i="3" s="1"/>
  <c r="CP1319" i="3"/>
  <c r="CQ1319" i="3" s="1"/>
  <c r="CN1319" i="3"/>
  <c r="CO1319" i="3" s="1"/>
  <c r="CL1319" i="3"/>
  <c r="CM1319" i="3" s="1"/>
  <c r="CJ1319" i="3"/>
  <c r="CK1319" i="3" s="1"/>
  <c r="CI1319" i="3"/>
  <c r="CG1319" i="3"/>
  <c r="CE1319" i="3"/>
  <c r="CB1319" i="3"/>
  <c r="CC1319" i="3" s="1"/>
  <c r="CX1306" i="3"/>
  <c r="CY1306" i="3" s="1"/>
  <c r="CV1306" i="3"/>
  <c r="CW1306" i="3" s="1"/>
  <c r="CT1306" i="3"/>
  <c r="CU1306" i="3" s="1"/>
  <c r="CR1306" i="3"/>
  <c r="CS1306" i="3" s="1"/>
  <c r="CP1306" i="3"/>
  <c r="CQ1306" i="3" s="1"/>
  <c r="CN1306" i="3"/>
  <c r="CO1306" i="3" s="1"/>
  <c r="CL1306" i="3"/>
  <c r="CM1306" i="3" s="1"/>
  <c r="CJ1306" i="3"/>
  <c r="CK1306" i="3" s="1"/>
  <c r="CH1306" i="3"/>
  <c r="CI1306" i="3" s="1"/>
  <c r="CF1306" i="3"/>
  <c r="CG1306" i="3" s="1"/>
  <c r="CE1306" i="3"/>
  <c r="CB1306" i="3"/>
  <c r="CC1306" i="3" s="1"/>
  <c r="CX1293" i="3"/>
  <c r="CV1293" i="3"/>
  <c r="CT1293" i="3"/>
  <c r="CR1293" i="3"/>
  <c r="CP1293" i="3"/>
  <c r="CN1293" i="3"/>
  <c r="CL1293" i="3"/>
  <c r="CJ1293" i="3"/>
  <c r="CH1293" i="3"/>
  <c r="CF1293" i="3"/>
  <c r="CA1293" i="3"/>
  <c r="CC1293" i="3" s="1"/>
  <c r="CX1292" i="3"/>
  <c r="CV1292" i="3"/>
  <c r="CT1292" i="3"/>
  <c r="CR1292" i="3"/>
  <c r="CP1292" i="3"/>
  <c r="CN1292" i="3"/>
  <c r="CL1292" i="3"/>
  <c r="CJ1292" i="3"/>
  <c r="CF1292" i="3"/>
  <c r="CA1292" i="3"/>
  <c r="CC1292" i="3" s="1"/>
  <c r="CX1291" i="3"/>
  <c r="CY1291" i="3" s="1"/>
  <c r="CV1291" i="3"/>
  <c r="CW1291" i="3" s="1"/>
  <c r="CT1291" i="3"/>
  <c r="CU1291" i="3" s="1"/>
  <c r="CR1291" i="3"/>
  <c r="CS1291" i="3" s="1"/>
  <c r="CP1291" i="3"/>
  <c r="CQ1291" i="3" s="1"/>
  <c r="CN1291" i="3"/>
  <c r="CO1291" i="3" s="1"/>
  <c r="CL1291" i="3"/>
  <c r="CM1291" i="3" s="1"/>
  <c r="CK1291" i="3"/>
  <c r="CH1291" i="3"/>
  <c r="CI1291" i="3" s="1"/>
  <c r="CF1291" i="3"/>
  <c r="CG1291" i="3" s="1"/>
  <c r="CE1291" i="3"/>
  <c r="CX1280" i="3"/>
  <c r="CY1280" i="3" s="1"/>
  <c r="CV1280" i="3"/>
  <c r="CW1280" i="3" s="1"/>
  <c r="CT1280" i="3"/>
  <c r="CU1280" i="3" s="1"/>
  <c r="CR1280" i="3"/>
  <c r="CS1280" i="3" s="1"/>
  <c r="CP1280" i="3"/>
  <c r="CQ1280" i="3" s="1"/>
  <c r="CN1280" i="3"/>
  <c r="CO1280" i="3" s="1"/>
  <c r="CL1280" i="3"/>
  <c r="CM1280" i="3" s="1"/>
  <c r="CK1280" i="3"/>
  <c r="CH1280" i="3"/>
  <c r="CI1280" i="3" s="1"/>
  <c r="CF1280" i="3"/>
  <c r="CG1280" i="3" s="1"/>
  <c r="CE1280" i="3"/>
  <c r="CX1269" i="3"/>
  <c r="CY1269" i="3" s="1"/>
  <c r="CV1269" i="3"/>
  <c r="CW1269" i="3" s="1"/>
  <c r="CT1269" i="3"/>
  <c r="CU1269" i="3" s="1"/>
  <c r="CR1269" i="3"/>
  <c r="CS1269" i="3" s="1"/>
  <c r="CP1269" i="3"/>
  <c r="CQ1269" i="3" s="1"/>
  <c r="CN1269" i="3"/>
  <c r="CO1269" i="3" s="1"/>
  <c r="CL1269" i="3"/>
  <c r="CM1269" i="3" s="1"/>
  <c r="CK1269" i="3"/>
  <c r="CI1269" i="3"/>
  <c r="CF1269" i="3"/>
  <c r="CG1269" i="3" s="1"/>
  <c r="CE1269" i="3"/>
  <c r="CX1257" i="3"/>
  <c r="CV1257" i="3"/>
  <c r="CT1257" i="3"/>
  <c r="CR1257" i="3"/>
  <c r="CP1257" i="3"/>
  <c r="CN1257" i="3"/>
  <c r="CL1257" i="3"/>
  <c r="CJ1257" i="3"/>
  <c r="CH1257" i="3"/>
  <c r="CF1257" i="3"/>
  <c r="CA1257" i="3"/>
  <c r="CE1257" i="3" s="1"/>
  <c r="CX1244" i="3"/>
  <c r="CV1244" i="3"/>
  <c r="CT1244" i="3"/>
  <c r="CR1244" i="3"/>
  <c r="CP1244" i="3"/>
  <c r="CN1244" i="3"/>
  <c r="CL1244" i="3"/>
  <c r="CJ1244" i="3"/>
  <c r="CH1244" i="3"/>
  <c r="CF1244" i="3"/>
  <c r="CA1244" i="3"/>
  <c r="CE1244" i="3" s="1"/>
  <c r="CX1234" i="3"/>
  <c r="CV1234" i="3"/>
  <c r="CT1234" i="3"/>
  <c r="CR1234" i="3"/>
  <c r="CP1234" i="3"/>
  <c r="CN1234" i="3"/>
  <c r="CL1234" i="3"/>
  <c r="CJ1234" i="3"/>
  <c r="CH1234" i="3"/>
  <c r="CF1234" i="3"/>
  <c r="CD1234" i="3"/>
  <c r="CA1234" i="3"/>
  <c r="CX1222" i="3"/>
  <c r="CV1222" i="3"/>
  <c r="CT1222" i="3"/>
  <c r="CR1222" i="3"/>
  <c r="CP1222" i="3"/>
  <c r="CN1222" i="3"/>
  <c r="CL1222" i="3"/>
  <c r="CJ1222" i="3"/>
  <c r="CH1222" i="3"/>
  <c r="CF1222" i="3"/>
  <c r="CA1222" i="3"/>
  <c r="CC1222" i="3" s="1"/>
  <c r="CX1209" i="3"/>
  <c r="CV1209" i="3"/>
  <c r="CT1209" i="3"/>
  <c r="CR1209" i="3"/>
  <c r="CP1209" i="3"/>
  <c r="CN1209" i="3"/>
  <c r="CL1209" i="3"/>
  <c r="CJ1209" i="3"/>
  <c r="CH1209" i="3"/>
  <c r="CF1209" i="3"/>
  <c r="CA1209" i="3"/>
  <c r="CE1209" i="3" s="1"/>
  <c r="CX1208" i="3"/>
  <c r="CV1208" i="3"/>
  <c r="CT1208" i="3"/>
  <c r="CR1208" i="3"/>
  <c r="CP1208" i="3"/>
  <c r="CN1208" i="3"/>
  <c r="CL1208" i="3"/>
  <c r="CH1208" i="3"/>
  <c r="CF1208" i="3"/>
  <c r="CA1208" i="3"/>
  <c r="CC1208" i="3" s="1"/>
  <c r="CX1207" i="3"/>
  <c r="CV1207" i="3"/>
  <c r="CT1207" i="3"/>
  <c r="CR1207" i="3"/>
  <c r="CP1207" i="3"/>
  <c r="CN1207" i="3"/>
  <c r="CL1207" i="3"/>
  <c r="CJ1207" i="3"/>
  <c r="CH1207" i="3"/>
  <c r="CF1207" i="3"/>
  <c r="CA1207" i="3"/>
  <c r="CE1207" i="3" s="1"/>
  <c r="CX1206" i="3"/>
  <c r="CV1206" i="3"/>
  <c r="CT1206" i="3"/>
  <c r="CR1206" i="3"/>
  <c r="CP1206" i="3"/>
  <c r="CN1206" i="3"/>
  <c r="CL1206" i="3"/>
  <c r="CJ1206" i="3"/>
  <c r="CH1206" i="3"/>
  <c r="CF1206" i="3"/>
  <c r="CA1206" i="3"/>
  <c r="CE1206" i="3" s="1"/>
  <c r="CX1205" i="3"/>
  <c r="CV1205" i="3"/>
  <c r="CT1205" i="3"/>
  <c r="CR1205" i="3"/>
  <c r="CP1205" i="3"/>
  <c r="CN1205" i="3"/>
  <c r="CL1205" i="3"/>
  <c r="CJ1205" i="3"/>
  <c r="CH1205" i="3"/>
  <c r="CF1205" i="3"/>
  <c r="CA1205" i="3"/>
  <c r="CX1204" i="3"/>
  <c r="CV1204" i="3"/>
  <c r="CT1204" i="3"/>
  <c r="CR1204" i="3"/>
  <c r="CP1204" i="3"/>
  <c r="CN1204" i="3"/>
  <c r="CL1204" i="3"/>
  <c r="CJ1204" i="3"/>
  <c r="CH1204" i="3"/>
  <c r="CF1204" i="3"/>
  <c r="CA1204" i="3"/>
  <c r="CC1204" i="3" s="1"/>
  <c r="CX1203" i="3"/>
  <c r="CV1203" i="3"/>
  <c r="CT1203" i="3"/>
  <c r="CR1203" i="3"/>
  <c r="CP1203" i="3"/>
  <c r="CN1203" i="3"/>
  <c r="CL1203" i="3"/>
  <c r="CJ1203" i="3"/>
  <c r="CH1203" i="3"/>
  <c r="CF1203" i="3"/>
  <c r="CA1203" i="3"/>
  <c r="CE1203" i="3" s="1"/>
  <c r="CX1202" i="3"/>
  <c r="CV1202" i="3"/>
  <c r="CT1202" i="3"/>
  <c r="CR1202" i="3"/>
  <c r="CP1202" i="3"/>
  <c r="CN1202" i="3"/>
  <c r="CL1202" i="3"/>
  <c r="CJ1202" i="3"/>
  <c r="CH1202" i="3"/>
  <c r="CF1202" i="3"/>
  <c r="CA1202" i="3"/>
  <c r="CX1198" i="3"/>
  <c r="CV1198" i="3"/>
  <c r="CT1198" i="3"/>
  <c r="CR1198" i="3"/>
  <c r="CP1198" i="3"/>
  <c r="CN1198" i="3"/>
  <c r="CL1198" i="3"/>
  <c r="CJ1198" i="3"/>
  <c r="CH1198" i="3"/>
  <c r="CF1198" i="3"/>
  <c r="CA1198" i="3"/>
  <c r="CE1198" i="3" s="1"/>
  <c r="CX1197" i="3"/>
  <c r="CV1197" i="3"/>
  <c r="CT1197" i="3"/>
  <c r="CR1197" i="3"/>
  <c r="CP1197" i="3"/>
  <c r="CN1197" i="3"/>
  <c r="CL1197" i="3"/>
  <c r="CH1197" i="3"/>
  <c r="CF1197" i="3"/>
  <c r="CA1197" i="3"/>
  <c r="CC1197" i="3" s="1"/>
  <c r="CX1196" i="3"/>
  <c r="CV1196" i="3"/>
  <c r="CT1196" i="3"/>
  <c r="CR1196" i="3"/>
  <c r="CP1196" i="3"/>
  <c r="CN1196" i="3"/>
  <c r="CL1196" i="3"/>
  <c r="CJ1196" i="3"/>
  <c r="CH1196" i="3"/>
  <c r="CF1196" i="3"/>
  <c r="CA1196" i="3"/>
  <c r="CE1196" i="3" s="1"/>
  <c r="CX1195" i="3"/>
  <c r="CV1195" i="3"/>
  <c r="CT1195" i="3"/>
  <c r="CR1195" i="3"/>
  <c r="CP1195" i="3"/>
  <c r="CN1195" i="3"/>
  <c r="CL1195" i="3"/>
  <c r="CJ1195" i="3"/>
  <c r="CH1195" i="3"/>
  <c r="CF1195" i="3"/>
  <c r="CA1195" i="3"/>
  <c r="CC1195" i="3" s="1"/>
  <c r="CX1193" i="3"/>
  <c r="CV1193" i="3"/>
  <c r="CT1193" i="3"/>
  <c r="CR1193" i="3"/>
  <c r="CP1193" i="3"/>
  <c r="CN1193" i="3"/>
  <c r="CL1193" i="3"/>
  <c r="CJ1193" i="3"/>
  <c r="CH1193" i="3"/>
  <c r="CF1193" i="3"/>
  <c r="CA1193" i="3"/>
  <c r="CE1193" i="3" s="1"/>
  <c r="CV1192" i="3"/>
  <c r="CR1192" i="3"/>
  <c r="CP1192" i="3"/>
  <c r="CN1192" i="3"/>
  <c r="CL1192" i="3"/>
  <c r="CJ1192" i="3"/>
  <c r="CH1192" i="3"/>
  <c r="CF1192" i="3"/>
  <c r="CA1192" i="3"/>
  <c r="CY1192" i="3" s="1"/>
  <c r="CT1191" i="3"/>
  <c r="CA1191" i="3"/>
  <c r="CS1191" i="3" s="1"/>
  <c r="CF1190" i="3"/>
  <c r="CA1190" i="3"/>
  <c r="CY1190" i="3" s="1"/>
  <c r="CD1189" i="3"/>
  <c r="AY1550" i="3"/>
  <c r="BV1745" i="3"/>
  <c r="BV1710" i="3"/>
  <c r="BV1709" i="3"/>
  <c r="BV1708" i="3"/>
  <c r="BV1661" i="3"/>
  <c r="BV1654" i="3"/>
  <c r="BV1647" i="3"/>
  <c r="BT1745" i="3"/>
  <c r="BT1710" i="3"/>
  <c r="BT1709" i="3"/>
  <c r="BT1708" i="3"/>
  <c r="BT1661" i="3"/>
  <c r="BT1654" i="3"/>
  <c r="BT1647" i="3"/>
  <c r="BR1745" i="3"/>
  <c r="BR1710" i="3"/>
  <c r="BR1709" i="3"/>
  <c r="BR1708" i="3"/>
  <c r="BR1661" i="3"/>
  <c r="BR1654" i="3"/>
  <c r="BR1647" i="3"/>
  <c r="BP1745" i="3"/>
  <c r="BP1710" i="3"/>
  <c r="BP1709" i="3"/>
  <c r="BP1708" i="3"/>
  <c r="BP1661" i="3"/>
  <c r="BP1654" i="3"/>
  <c r="BP1647" i="3"/>
  <c r="BN1745" i="3"/>
  <c r="BN1710" i="3"/>
  <c r="BN1709" i="3"/>
  <c r="BN1708" i="3"/>
  <c r="BN1661" i="3"/>
  <c r="BN1654" i="3"/>
  <c r="BN1647" i="3"/>
  <c r="BN1607" i="3"/>
  <c r="BL1745" i="3"/>
  <c r="BL1710" i="3"/>
  <c r="BL1709" i="3"/>
  <c r="BL1708" i="3"/>
  <c r="BL1661" i="3"/>
  <c r="BL1654" i="3"/>
  <c r="BL1647" i="3"/>
  <c r="BL1606" i="3"/>
  <c r="BJ1745" i="3"/>
  <c r="BJ1710" i="3"/>
  <c r="BJ1709" i="3"/>
  <c r="BJ1708" i="3"/>
  <c r="BJ1661" i="3"/>
  <c r="BJ1654" i="3"/>
  <c r="BJ1647" i="3"/>
  <c r="BJ1474" i="3"/>
  <c r="BH1745" i="3"/>
  <c r="BH1710" i="3"/>
  <c r="BH1709" i="3"/>
  <c r="BH1708" i="3"/>
  <c r="BH1661" i="3"/>
  <c r="BH1654" i="3"/>
  <c r="BH1647" i="3"/>
  <c r="BH1474" i="3"/>
  <c r="BF1745" i="3"/>
  <c r="BF1710" i="3"/>
  <c r="BF1709" i="3"/>
  <c r="BF1708" i="3"/>
  <c r="BF1661" i="3"/>
  <c r="BF1654" i="3"/>
  <c r="BF1647" i="3"/>
  <c r="BF1628" i="3"/>
  <c r="BF1627" i="3"/>
  <c r="BF1626" i="3"/>
  <c r="BF1607" i="3"/>
  <c r="BF1606" i="3"/>
  <c r="BD1745" i="3"/>
  <c r="BD1710" i="3"/>
  <c r="BD1709" i="3"/>
  <c r="BD1708" i="3"/>
  <c r="BD1661" i="3"/>
  <c r="BD1654" i="3"/>
  <c r="BD1647" i="3"/>
  <c r="BD1628" i="3"/>
  <c r="BD1627" i="3"/>
  <c r="BD1626" i="3"/>
  <c r="BD1348" i="3"/>
  <c r="BB1745" i="3"/>
  <c r="BB1710" i="3"/>
  <c r="BB1709" i="3"/>
  <c r="BB1708" i="3"/>
  <c r="BB1661" i="3"/>
  <c r="BB1654" i="3"/>
  <c r="BB1647" i="3"/>
  <c r="BB1348" i="3"/>
  <c r="AZ1745" i="3"/>
  <c r="AZ1710" i="3"/>
  <c r="AZ1709" i="3"/>
  <c r="AZ1708" i="3"/>
  <c r="AZ1661" i="3"/>
  <c r="AZ1654" i="3"/>
  <c r="AZ1647" i="3"/>
  <c r="BU1748" i="3"/>
  <c r="BU1747" i="3"/>
  <c r="BU1746" i="3"/>
  <c r="BU1744" i="3"/>
  <c r="BU1725" i="3"/>
  <c r="BU1724" i="3"/>
  <c r="BU1723" i="3"/>
  <c r="BU1715" i="3"/>
  <c r="BU1714" i="3"/>
  <c r="BU1713" i="3"/>
  <c r="BU1712" i="3"/>
  <c r="BU1670" i="3"/>
  <c r="BU1669" i="3"/>
  <c r="BU1668" i="3"/>
  <c r="BU1667" i="3"/>
  <c r="BU1655" i="3"/>
  <c r="BU1653" i="3"/>
  <c r="BU1630" i="3"/>
  <c r="BU1629" i="3"/>
  <c r="BU1628" i="3"/>
  <c r="BV1628" i="3" s="1"/>
  <c r="BU1627" i="3"/>
  <c r="BV1627" i="3" s="1"/>
  <c r="BU1626" i="3"/>
  <c r="BV1626" i="3" s="1"/>
  <c r="BU1625" i="3"/>
  <c r="BU1624" i="3"/>
  <c r="BU1616" i="3"/>
  <c r="BU1610" i="3"/>
  <c r="BU1608" i="3"/>
  <c r="BU1607" i="3"/>
  <c r="BV1607" i="3" s="1"/>
  <c r="BU1606" i="3"/>
  <c r="BV1606" i="3" s="1"/>
  <c r="BU1596" i="3"/>
  <c r="BU1586" i="3"/>
  <c r="BU1577" i="3"/>
  <c r="BU1568" i="3"/>
  <c r="BU1551" i="3"/>
  <c r="BU1549" i="3"/>
  <c r="BU1540" i="3"/>
  <c r="BU1531" i="3"/>
  <c r="BU1522" i="3"/>
  <c r="BU1513" i="3"/>
  <c r="BU1510" i="3"/>
  <c r="BU1501" i="3"/>
  <c r="BU1492" i="3"/>
  <c r="BU1483" i="3"/>
  <c r="BU1474" i="3"/>
  <c r="BV1474" i="3" s="1"/>
  <c r="BU1465" i="3"/>
  <c r="BU1438" i="3"/>
  <c r="BU1429" i="3"/>
  <c r="BU1420" i="3"/>
  <c r="BU1411" i="3"/>
  <c r="BU1402" i="3"/>
  <c r="BU1393" i="3"/>
  <c r="BU1361" i="3"/>
  <c r="BU1348" i="3"/>
  <c r="BV1348" i="3" s="1"/>
  <c r="BU1332" i="3"/>
  <c r="BU1293" i="3"/>
  <c r="BU1257" i="3"/>
  <c r="BU1244" i="3"/>
  <c r="BU1234" i="3"/>
  <c r="BU1222" i="3"/>
  <c r="BU1209" i="3"/>
  <c r="BU1208" i="3"/>
  <c r="BU1207" i="3"/>
  <c r="BU1206" i="3"/>
  <c r="BU1205" i="3"/>
  <c r="BU1204" i="3"/>
  <c r="BU1203" i="3"/>
  <c r="BU1202" i="3"/>
  <c r="BU1198" i="3"/>
  <c r="BU1197" i="3"/>
  <c r="BU1196" i="3"/>
  <c r="BU1195" i="3"/>
  <c r="BU1193" i="3"/>
  <c r="BS1747" i="3"/>
  <c r="BS1746" i="3"/>
  <c r="BS1725" i="3"/>
  <c r="BS1724" i="3"/>
  <c r="BS1723" i="3"/>
  <c r="BS1715" i="3"/>
  <c r="BS1714" i="3"/>
  <c r="BS1713" i="3"/>
  <c r="BS1712" i="3"/>
  <c r="BS1670" i="3"/>
  <c r="BS1669" i="3"/>
  <c r="BS1668" i="3"/>
  <c r="BS1667" i="3"/>
  <c r="BS1655" i="3"/>
  <c r="BS1653" i="3"/>
  <c r="BS1630" i="3"/>
  <c r="BS1629" i="3"/>
  <c r="BS1628" i="3"/>
  <c r="BT1628" i="3" s="1"/>
  <c r="BS1627" i="3"/>
  <c r="BT1627" i="3" s="1"/>
  <c r="BS1626" i="3"/>
  <c r="BT1626" i="3" s="1"/>
  <c r="BS1625" i="3"/>
  <c r="BS1624" i="3"/>
  <c r="BS1616" i="3"/>
  <c r="BS1610" i="3"/>
  <c r="BS1608" i="3"/>
  <c r="BS1607" i="3"/>
  <c r="BT1607" i="3" s="1"/>
  <c r="BS1606" i="3"/>
  <c r="BT1606" i="3" s="1"/>
  <c r="BS1596" i="3"/>
  <c r="BS1586" i="3"/>
  <c r="BS1577" i="3"/>
  <c r="BS1568" i="3"/>
  <c r="BS1551" i="3"/>
  <c r="BS1549" i="3"/>
  <c r="BS1540" i="3"/>
  <c r="BS1531" i="3"/>
  <c r="BS1522" i="3"/>
  <c r="BS1513" i="3"/>
  <c r="BS1510" i="3"/>
  <c r="BS1501" i="3"/>
  <c r="BS1492" i="3"/>
  <c r="BS1483" i="3"/>
  <c r="BS1474" i="3"/>
  <c r="BT1474" i="3" s="1"/>
  <c r="BS1465" i="3"/>
  <c r="BS1438" i="3"/>
  <c r="BS1429" i="3"/>
  <c r="BS1420" i="3"/>
  <c r="BS1411" i="3"/>
  <c r="BS1402" i="3"/>
  <c r="BS1393" i="3"/>
  <c r="BS1361" i="3"/>
  <c r="BS1348" i="3"/>
  <c r="BT1348" i="3" s="1"/>
  <c r="BS1332" i="3"/>
  <c r="BS1293" i="3"/>
  <c r="BS1257" i="3"/>
  <c r="BS1244" i="3"/>
  <c r="BS1234" i="3"/>
  <c r="BS1222" i="3"/>
  <c r="BS1209" i="3"/>
  <c r="BS1208" i="3"/>
  <c r="BS1207" i="3"/>
  <c r="BS1206" i="3"/>
  <c r="BS1205" i="3"/>
  <c r="BS1204" i="3"/>
  <c r="BS1203" i="3"/>
  <c r="BS1202" i="3"/>
  <c r="BS1198" i="3"/>
  <c r="BS1197" i="3"/>
  <c r="BS1196" i="3"/>
  <c r="BS1195" i="3"/>
  <c r="BS1193" i="3"/>
  <c r="BS1192" i="3"/>
  <c r="BQ1748" i="3"/>
  <c r="BQ1747" i="3"/>
  <c r="BQ1746" i="3"/>
  <c r="BQ1744" i="3"/>
  <c r="BQ1735" i="3"/>
  <c r="BQ1732" i="3"/>
  <c r="BQ1730" i="3"/>
  <c r="BQ1729" i="3"/>
  <c r="BQ1728" i="3"/>
  <c r="BQ1726" i="3"/>
  <c r="BQ1724" i="3"/>
  <c r="BQ1723" i="3"/>
  <c r="BQ1715" i="3"/>
  <c r="BQ1714" i="3"/>
  <c r="BQ1713" i="3"/>
  <c r="BQ1712" i="3"/>
  <c r="BQ1711" i="3"/>
  <c r="BQ1707" i="3"/>
  <c r="BQ1704" i="3"/>
  <c r="BQ1670" i="3"/>
  <c r="BQ1669" i="3"/>
  <c r="BQ1668" i="3"/>
  <c r="BQ1667" i="3"/>
  <c r="BQ1655" i="3"/>
  <c r="BQ1653" i="3"/>
  <c r="BQ1630" i="3"/>
  <c r="BQ1629" i="3"/>
  <c r="BQ1628" i="3"/>
  <c r="BR1628" i="3" s="1"/>
  <c r="BQ1627" i="3"/>
  <c r="BR1627" i="3" s="1"/>
  <c r="BQ1626" i="3"/>
  <c r="BR1626" i="3" s="1"/>
  <c r="BQ1625" i="3"/>
  <c r="BQ1624" i="3"/>
  <c r="BQ1616" i="3"/>
  <c r="BQ1610" i="3"/>
  <c r="BQ1608" i="3"/>
  <c r="BQ1607" i="3"/>
  <c r="BR1607" i="3" s="1"/>
  <c r="BQ1606" i="3"/>
  <c r="BR1606" i="3" s="1"/>
  <c r="BQ1596" i="3"/>
  <c r="BQ1586" i="3"/>
  <c r="BQ1577" i="3"/>
  <c r="BQ1568" i="3"/>
  <c r="BQ1551" i="3"/>
  <c r="BQ1549" i="3"/>
  <c r="BQ1540" i="3"/>
  <c r="BQ1531" i="3"/>
  <c r="BQ1522" i="3"/>
  <c r="BQ1513" i="3"/>
  <c r="BQ1501" i="3"/>
  <c r="BQ1492" i="3"/>
  <c r="BQ1483" i="3"/>
  <c r="BQ1474" i="3"/>
  <c r="BR1474" i="3" s="1"/>
  <c r="BQ1465" i="3"/>
  <c r="BQ1438" i="3"/>
  <c r="BQ1429" i="3"/>
  <c r="BQ1420" i="3"/>
  <c r="BQ1411" i="3"/>
  <c r="BQ1402" i="3"/>
  <c r="BQ1393" i="3"/>
  <c r="BQ1361" i="3"/>
  <c r="BQ1348" i="3"/>
  <c r="BR1348" i="3" s="1"/>
  <c r="BQ1332" i="3"/>
  <c r="BQ1293" i="3"/>
  <c r="BQ1257" i="3"/>
  <c r="BQ1244" i="3"/>
  <c r="BQ1234" i="3"/>
  <c r="BQ1222" i="3"/>
  <c r="BQ1209" i="3"/>
  <c r="BQ1208" i="3"/>
  <c r="BQ1207" i="3"/>
  <c r="BQ1206" i="3"/>
  <c r="BQ1205" i="3"/>
  <c r="BQ1204" i="3"/>
  <c r="BQ1203" i="3"/>
  <c r="BQ1202" i="3"/>
  <c r="BQ1198" i="3"/>
  <c r="BQ1197" i="3"/>
  <c r="BQ1196" i="3"/>
  <c r="BQ1195" i="3"/>
  <c r="BQ1193" i="3"/>
  <c r="BQ1191" i="3"/>
  <c r="BO1748" i="3"/>
  <c r="BO1747" i="3"/>
  <c r="BO1746" i="3"/>
  <c r="BO1711" i="3"/>
  <c r="BO1704" i="3"/>
  <c r="BO1696" i="3"/>
  <c r="BO1689" i="3"/>
  <c r="BO1641" i="3"/>
  <c r="BO1630" i="3"/>
  <c r="BO1629" i="3"/>
  <c r="BO1628" i="3"/>
  <c r="BP1628" i="3" s="1"/>
  <c r="BO1627" i="3"/>
  <c r="BP1627" i="3" s="1"/>
  <c r="BO1626" i="3"/>
  <c r="BP1626" i="3" s="1"/>
  <c r="BO1625" i="3"/>
  <c r="BO1624" i="3"/>
  <c r="BO1616" i="3"/>
  <c r="BO1610" i="3"/>
  <c r="BO1607" i="3"/>
  <c r="BP1607" i="3" s="1"/>
  <c r="BO1606" i="3"/>
  <c r="BP1606" i="3" s="1"/>
  <c r="BO1596" i="3"/>
  <c r="BO1586" i="3"/>
  <c r="BO1577" i="3"/>
  <c r="BO1568" i="3"/>
  <c r="BO1551" i="3"/>
  <c r="BO1549" i="3"/>
  <c r="BO1540" i="3"/>
  <c r="BO1531" i="3"/>
  <c r="BO1522" i="3"/>
  <c r="BO1513" i="3"/>
  <c r="BO1510" i="3"/>
  <c r="BO1501" i="3"/>
  <c r="BO1492" i="3"/>
  <c r="BO1474" i="3"/>
  <c r="BP1474" i="3" s="1"/>
  <c r="BO1465" i="3"/>
  <c r="BO1438" i="3"/>
  <c r="BO1429" i="3"/>
  <c r="BO1420" i="3"/>
  <c r="BO1411" i="3"/>
  <c r="BO1402" i="3"/>
  <c r="BO1393" i="3"/>
  <c r="BO1361" i="3"/>
  <c r="BO1348" i="3"/>
  <c r="BP1348" i="3" s="1"/>
  <c r="BO1332" i="3"/>
  <c r="BO1293" i="3"/>
  <c r="BO1257" i="3"/>
  <c r="BO1244" i="3"/>
  <c r="BO1234" i="3"/>
  <c r="BO1222" i="3"/>
  <c r="BO1209" i="3"/>
  <c r="BO1208" i="3"/>
  <c r="BO1207" i="3"/>
  <c r="BO1206" i="3"/>
  <c r="BO1205" i="3"/>
  <c r="BO1204" i="3"/>
  <c r="BO1203" i="3"/>
  <c r="BO1202" i="3"/>
  <c r="BO1198" i="3"/>
  <c r="BO1197" i="3"/>
  <c r="BO1196" i="3"/>
  <c r="BO1195" i="3"/>
  <c r="BO1193" i="3"/>
  <c r="BO1192" i="3"/>
  <c r="BM1748" i="3"/>
  <c r="BM1747" i="3"/>
  <c r="BM1746" i="3"/>
  <c r="BM1744" i="3"/>
  <c r="BM1726" i="3"/>
  <c r="BM1725" i="3"/>
  <c r="BM1724" i="3"/>
  <c r="BM1723" i="3"/>
  <c r="BM1715" i="3"/>
  <c r="BM1714" i="3"/>
  <c r="BM1713" i="3"/>
  <c r="BM1712" i="3"/>
  <c r="BM1711" i="3"/>
  <c r="BM1707" i="3"/>
  <c r="BM1704" i="3"/>
  <c r="BM1696" i="3"/>
  <c r="BM1689" i="3"/>
  <c r="BM1681" i="3"/>
  <c r="BM1673" i="3"/>
  <c r="BM1670" i="3"/>
  <c r="BM1669" i="3"/>
  <c r="BM1668" i="3"/>
  <c r="BM1630" i="3"/>
  <c r="BM1629" i="3"/>
  <c r="BM1628" i="3"/>
  <c r="BN1628" i="3" s="1"/>
  <c r="BM1627" i="3"/>
  <c r="BN1627" i="3" s="1"/>
  <c r="BM1626" i="3"/>
  <c r="BN1626" i="3" s="1"/>
  <c r="BM1625" i="3"/>
  <c r="BM1624" i="3"/>
  <c r="BM1616" i="3"/>
  <c r="BM1610" i="3"/>
  <c r="BM1608" i="3"/>
  <c r="BM1606" i="3"/>
  <c r="BN1606" i="3" s="1"/>
  <c r="BM1586" i="3"/>
  <c r="BM1577" i="3"/>
  <c r="BM1568" i="3"/>
  <c r="BM1551" i="3"/>
  <c r="BM1549" i="3"/>
  <c r="BM1540" i="3"/>
  <c r="BM1531" i="3"/>
  <c r="BM1522" i="3"/>
  <c r="BM1513" i="3"/>
  <c r="BM1510" i="3"/>
  <c r="BM1501" i="3"/>
  <c r="BM1492" i="3"/>
  <c r="BM1483" i="3"/>
  <c r="BM1474" i="3"/>
  <c r="BN1474" i="3" s="1"/>
  <c r="BM1465" i="3"/>
  <c r="BM1438" i="3"/>
  <c r="BM1429" i="3"/>
  <c r="BM1420" i="3"/>
  <c r="BM1411" i="3"/>
  <c r="BM1402" i="3"/>
  <c r="BM1393" i="3"/>
  <c r="BM1361" i="3"/>
  <c r="BM1348" i="3"/>
  <c r="BN1348" i="3" s="1"/>
  <c r="BM1332" i="3"/>
  <c r="BM1293" i="3"/>
  <c r="BM1257" i="3"/>
  <c r="BM1244" i="3"/>
  <c r="BM1234" i="3"/>
  <c r="BM1222" i="3"/>
  <c r="BM1209" i="3"/>
  <c r="BM1208" i="3"/>
  <c r="BM1207" i="3"/>
  <c r="BM1206" i="3"/>
  <c r="BM1205" i="3"/>
  <c r="BM1204" i="3"/>
  <c r="BM1203" i="3"/>
  <c r="BM1202" i="3"/>
  <c r="BM1198" i="3"/>
  <c r="BM1197" i="3"/>
  <c r="BM1196" i="3"/>
  <c r="BM1195" i="3"/>
  <c r="BM1193" i="3"/>
  <c r="BM1192" i="3"/>
  <c r="BK1748" i="3"/>
  <c r="BK1747" i="3"/>
  <c r="BK1746" i="3"/>
  <c r="BK1744" i="3"/>
  <c r="BK1736" i="3"/>
  <c r="BK1735" i="3"/>
  <c r="BK1734" i="3"/>
  <c r="BK1733" i="3"/>
  <c r="BK1732" i="3"/>
  <c r="BK1730" i="3"/>
  <c r="BK1729" i="3"/>
  <c r="BK1728" i="3"/>
  <c r="BK1726" i="3"/>
  <c r="BK1724" i="3"/>
  <c r="BK1723" i="3"/>
  <c r="BK1715" i="3"/>
  <c r="BK1714" i="3"/>
  <c r="BK1713" i="3"/>
  <c r="BK1712" i="3"/>
  <c r="BK1711" i="3"/>
  <c r="BK1707" i="3"/>
  <c r="BK1704" i="3"/>
  <c r="BK1670" i="3"/>
  <c r="BK1669" i="3"/>
  <c r="BK1668" i="3"/>
  <c r="BK1630" i="3"/>
  <c r="BK1629" i="3"/>
  <c r="BK1628" i="3"/>
  <c r="BL1628" i="3" s="1"/>
  <c r="BK1627" i="3"/>
  <c r="BL1627" i="3" s="1"/>
  <c r="BK1626" i="3"/>
  <c r="BL1626" i="3" s="1"/>
  <c r="BK1625" i="3"/>
  <c r="BK1624" i="3"/>
  <c r="BK1616" i="3"/>
  <c r="BK1610" i="3"/>
  <c r="BK1608" i="3"/>
  <c r="BK1607" i="3"/>
  <c r="BL1607" i="3" s="1"/>
  <c r="BK1596" i="3"/>
  <c r="BK1586" i="3"/>
  <c r="BK1577" i="3"/>
  <c r="BK1568" i="3"/>
  <c r="BK1474" i="3"/>
  <c r="BL1474" i="3" s="1"/>
  <c r="BK1438" i="3"/>
  <c r="BK1429" i="3"/>
  <c r="BK1420" i="3"/>
  <c r="BK1411" i="3"/>
  <c r="BK1402" i="3"/>
  <c r="BK1361" i="3"/>
  <c r="BK1348" i="3"/>
  <c r="BL1348" i="3" s="1"/>
  <c r="BK1332" i="3"/>
  <c r="BK1293" i="3"/>
  <c r="BK1257" i="3"/>
  <c r="BK1244" i="3"/>
  <c r="BK1234" i="3"/>
  <c r="BK1222" i="3"/>
  <c r="BK1209" i="3"/>
  <c r="BK1208" i="3"/>
  <c r="BK1207" i="3"/>
  <c r="BK1206" i="3"/>
  <c r="BK1205" i="3"/>
  <c r="BK1204" i="3"/>
  <c r="BK1203" i="3"/>
  <c r="BK1202" i="3"/>
  <c r="BK1198" i="3"/>
  <c r="BK1197" i="3"/>
  <c r="BK1196" i="3"/>
  <c r="BK1195" i="3"/>
  <c r="BK1193" i="3"/>
  <c r="BK1192" i="3"/>
  <c r="BI1748" i="3"/>
  <c r="BI1747" i="3"/>
  <c r="BI1746" i="3"/>
  <c r="BI1744" i="3"/>
  <c r="BI1736" i="3"/>
  <c r="BI1735" i="3"/>
  <c r="BI1734" i="3"/>
  <c r="BI1733" i="3"/>
  <c r="BI1732" i="3"/>
  <c r="BI1730" i="3"/>
  <c r="BI1729" i="3"/>
  <c r="BI1728" i="3"/>
  <c r="BI1726" i="3"/>
  <c r="BI1725" i="3"/>
  <c r="BI1723" i="3"/>
  <c r="BI1715" i="3"/>
  <c r="BI1714" i="3"/>
  <c r="BI1713" i="3"/>
  <c r="BI1712" i="3"/>
  <c r="BI1711" i="3"/>
  <c r="BI1670" i="3"/>
  <c r="BI1669" i="3"/>
  <c r="BI1668" i="3"/>
  <c r="BI1667" i="3"/>
  <c r="BI1655" i="3"/>
  <c r="BI1653" i="3"/>
  <c r="BI1641" i="3"/>
  <c r="BI1630" i="3"/>
  <c r="BI1629" i="3"/>
  <c r="BI1628" i="3"/>
  <c r="BJ1628" i="3" s="1"/>
  <c r="BI1627" i="3"/>
  <c r="BJ1627" i="3" s="1"/>
  <c r="BI1626" i="3"/>
  <c r="BJ1626" i="3" s="1"/>
  <c r="BI1625" i="3"/>
  <c r="BI1624" i="3"/>
  <c r="BI1616" i="3"/>
  <c r="BI1610" i="3"/>
  <c r="BI1608" i="3"/>
  <c r="BI1607" i="3"/>
  <c r="BJ1607" i="3" s="1"/>
  <c r="BI1606" i="3"/>
  <c r="BJ1606" i="3" s="1"/>
  <c r="BI1596" i="3"/>
  <c r="BI1586" i="3"/>
  <c r="BI1577" i="3"/>
  <c r="BI1568" i="3"/>
  <c r="BI1551" i="3"/>
  <c r="BI1549" i="3"/>
  <c r="BI1522" i="3"/>
  <c r="BI1513" i="3"/>
  <c r="BI1483" i="3"/>
  <c r="BI1393" i="3"/>
  <c r="BI1361" i="3"/>
  <c r="BI1348" i="3"/>
  <c r="BJ1348" i="3" s="1"/>
  <c r="BI1332" i="3"/>
  <c r="BI1293" i="3"/>
  <c r="BI1257" i="3"/>
  <c r="BI1244" i="3"/>
  <c r="BI1234" i="3"/>
  <c r="BI1222" i="3"/>
  <c r="BI1209" i="3"/>
  <c r="BI1208" i="3"/>
  <c r="BI1207" i="3"/>
  <c r="BI1206" i="3"/>
  <c r="BI1205" i="3"/>
  <c r="BI1204" i="3"/>
  <c r="BI1203" i="3"/>
  <c r="BI1202" i="3"/>
  <c r="BI1198" i="3"/>
  <c r="BI1197" i="3"/>
  <c r="BI1196" i="3"/>
  <c r="BI1195" i="3"/>
  <c r="BI1193" i="3"/>
  <c r="BI1192" i="3"/>
  <c r="BG1748" i="3"/>
  <c r="BG1747" i="3"/>
  <c r="BG1746" i="3"/>
  <c r="BG1735" i="3"/>
  <c r="BG1734" i="3"/>
  <c r="BG1733" i="3"/>
  <c r="BG1732" i="3"/>
  <c r="BG1730" i="3"/>
  <c r="BG1729" i="3"/>
  <c r="BG1728" i="3"/>
  <c r="BG1726" i="3"/>
  <c r="BG1725" i="3"/>
  <c r="BG1670" i="3"/>
  <c r="BG1669" i="3"/>
  <c r="BG1668" i="3"/>
  <c r="BG1667" i="3"/>
  <c r="BG1655" i="3"/>
  <c r="BG1653" i="3"/>
  <c r="BG1641" i="3"/>
  <c r="BG1630" i="3"/>
  <c r="BG1629" i="3"/>
  <c r="BG1628" i="3"/>
  <c r="BH1628" i="3" s="1"/>
  <c r="BG1627" i="3"/>
  <c r="BH1627" i="3" s="1"/>
  <c r="BG1626" i="3"/>
  <c r="BH1626" i="3" s="1"/>
  <c r="BG1625" i="3"/>
  <c r="BG1624" i="3"/>
  <c r="BG1616" i="3"/>
  <c r="BG1610" i="3"/>
  <c r="BG1608" i="3"/>
  <c r="BG1607" i="3"/>
  <c r="BH1607" i="3" s="1"/>
  <c r="BG1606" i="3"/>
  <c r="BH1606" i="3" s="1"/>
  <c r="BG1586" i="3"/>
  <c r="BG1568" i="3"/>
  <c r="BG1551" i="3"/>
  <c r="BG1549" i="3"/>
  <c r="BG1483" i="3"/>
  <c r="BG1465" i="3"/>
  <c r="BG1361" i="3"/>
  <c r="BG1348" i="3"/>
  <c r="BH1348" i="3" s="1"/>
  <c r="BG1332" i="3"/>
  <c r="BG1293" i="3"/>
  <c r="BG1257" i="3"/>
  <c r="BG1244" i="3"/>
  <c r="BG1234" i="3"/>
  <c r="BG1222" i="3"/>
  <c r="BG1209" i="3"/>
  <c r="BG1207" i="3"/>
  <c r="BG1206" i="3"/>
  <c r="BG1205" i="3"/>
  <c r="BG1204" i="3"/>
  <c r="BG1203" i="3"/>
  <c r="BG1202" i="3"/>
  <c r="BG1198" i="3"/>
  <c r="BG1196" i="3"/>
  <c r="BG1195" i="3"/>
  <c r="BG1193" i="3"/>
  <c r="BG1192" i="3"/>
  <c r="BE1748" i="3"/>
  <c r="BE1747" i="3"/>
  <c r="BE1746" i="3"/>
  <c r="BE1744" i="3"/>
  <c r="BE1736" i="3"/>
  <c r="BE1735" i="3"/>
  <c r="BE1734" i="3"/>
  <c r="BE1733" i="3"/>
  <c r="BE1732" i="3"/>
  <c r="BE1730" i="3"/>
  <c r="BE1729" i="3"/>
  <c r="BE1728" i="3"/>
  <c r="BE1726" i="3"/>
  <c r="BE1725" i="3"/>
  <c r="BE1724" i="3"/>
  <c r="BE1723" i="3"/>
  <c r="BE1707" i="3"/>
  <c r="BE1704" i="3"/>
  <c r="BE1696" i="3"/>
  <c r="BE1689" i="3"/>
  <c r="BE1681" i="3"/>
  <c r="BE1673" i="3"/>
  <c r="BE1670" i="3"/>
  <c r="BE1669" i="3"/>
  <c r="BE1668" i="3"/>
  <c r="BE1667" i="3"/>
  <c r="BE1655" i="3"/>
  <c r="BE1653" i="3"/>
  <c r="BE1641" i="3"/>
  <c r="BE1616" i="3"/>
  <c r="BE1610" i="3"/>
  <c r="BE1568" i="3"/>
  <c r="BE1551" i="3"/>
  <c r="BE1549" i="3"/>
  <c r="BE1540" i="3"/>
  <c r="BE1531" i="3"/>
  <c r="BE1510" i="3"/>
  <c r="BE1501" i="3"/>
  <c r="BE1492" i="3"/>
  <c r="BE1483" i="3"/>
  <c r="BE1474" i="3"/>
  <c r="BF1474" i="3" s="1"/>
  <c r="BE1465" i="3"/>
  <c r="BE1438" i="3"/>
  <c r="BE1429" i="3"/>
  <c r="BE1420" i="3"/>
  <c r="BE1411" i="3"/>
  <c r="BE1402" i="3"/>
  <c r="BE1361" i="3"/>
  <c r="BE1348" i="3"/>
  <c r="BF1348" i="3" s="1"/>
  <c r="BE1293" i="3"/>
  <c r="BE1257" i="3"/>
  <c r="BE1244" i="3"/>
  <c r="BE1234" i="3"/>
  <c r="BE1222" i="3"/>
  <c r="BE1209" i="3"/>
  <c r="BE1208" i="3"/>
  <c r="BE1207" i="3"/>
  <c r="BE1206" i="3"/>
  <c r="BE1205" i="3"/>
  <c r="BE1204" i="3"/>
  <c r="BE1203" i="3"/>
  <c r="BE1202" i="3"/>
  <c r="BE1198" i="3"/>
  <c r="BE1197" i="3"/>
  <c r="BE1196" i="3"/>
  <c r="BE1195" i="3"/>
  <c r="BE1193" i="3"/>
  <c r="BE1192" i="3"/>
  <c r="BC1748" i="3"/>
  <c r="BC1747" i="3"/>
  <c r="BC1746" i="3"/>
  <c r="BC1726" i="3"/>
  <c r="BC1715" i="3"/>
  <c r="BC1707" i="3"/>
  <c r="BC1704" i="3"/>
  <c r="BC1696" i="3"/>
  <c r="BC1689" i="3"/>
  <c r="BC1681" i="3"/>
  <c r="BC1673" i="3"/>
  <c r="BC1670" i="3"/>
  <c r="BC1669" i="3"/>
  <c r="BC1668" i="3"/>
  <c r="BC1667" i="3"/>
  <c r="BC1655" i="3"/>
  <c r="BC1653" i="3"/>
  <c r="BC1608" i="3"/>
  <c r="BC1607" i="3"/>
  <c r="BD1607" i="3" s="1"/>
  <c r="BC1606" i="3"/>
  <c r="BD1606" i="3" s="1"/>
  <c r="BC1596" i="3"/>
  <c r="BC1586" i="3"/>
  <c r="BC1577" i="3"/>
  <c r="BC1568" i="3"/>
  <c r="BC1549" i="3"/>
  <c r="BC1540" i="3"/>
  <c r="BC1531" i="3"/>
  <c r="BC1522" i="3"/>
  <c r="BC1513" i="3"/>
  <c r="BC1510" i="3"/>
  <c r="BC1501" i="3"/>
  <c r="BC1492" i="3"/>
  <c r="BC1483" i="3"/>
  <c r="BC1474" i="3"/>
  <c r="BD1474" i="3" s="1"/>
  <c r="BC1465" i="3"/>
  <c r="BC1438" i="3"/>
  <c r="BC1429" i="3"/>
  <c r="BC1420" i="3"/>
  <c r="BC1411" i="3"/>
  <c r="BC1402" i="3"/>
  <c r="BC1393" i="3"/>
  <c r="BC1293" i="3"/>
  <c r="BC1257" i="3"/>
  <c r="BC1244" i="3"/>
  <c r="BC1234" i="3"/>
  <c r="BC1222" i="3"/>
  <c r="BC1209" i="3"/>
  <c r="BC1208" i="3"/>
  <c r="BC1207" i="3"/>
  <c r="BC1206" i="3"/>
  <c r="BC1205" i="3"/>
  <c r="BC1204" i="3"/>
  <c r="BC1203" i="3"/>
  <c r="BC1202" i="3"/>
  <c r="BC1198" i="3"/>
  <c r="BC1197" i="3"/>
  <c r="BC1196" i="3"/>
  <c r="BC1195" i="3"/>
  <c r="BC1193" i="3"/>
  <c r="BC1192" i="3"/>
  <c r="BC1190" i="3"/>
  <c r="BE1190" i="3" s="1"/>
  <c r="BA1748" i="3"/>
  <c r="BA1747" i="3"/>
  <c r="BA1746" i="3"/>
  <c r="BA1744" i="3"/>
  <c r="BA1736" i="3"/>
  <c r="BA1735" i="3"/>
  <c r="BA1734" i="3"/>
  <c r="BA1733" i="3"/>
  <c r="BA1732" i="3"/>
  <c r="BA1730" i="3"/>
  <c r="BA1729" i="3"/>
  <c r="BA1728" i="3"/>
  <c r="BA1725" i="3"/>
  <c r="BA1724" i="3"/>
  <c r="BA1711" i="3"/>
  <c r="BA1707" i="3"/>
  <c r="BA1704" i="3"/>
  <c r="BA1696" i="3"/>
  <c r="BA1689" i="3"/>
  <c r="BA1681" i="3"/>
  <c r="BA1673" i="3"/>
  <c r="BA1670" i="3"/>
  <c r="BA1669" i="3"/>
  <c r="BA1668" i="3"/>
  <c r="BA1667" i="3"/>
  <c r="BA1655" i="3"/>
  <c r="BA1653" i="3"/>
  <c r="BA1630" i="3"/>
  <c r="BA1629" i="3"/>
  <c r="BA1628" i="3"/>
  <c r="BB1628" i="3" s="1"/>
  <c r="BA1627" i="3"/>
  <c r="BB1627" i="3" s="1"/>
  <c r="BA1626" i="3"/>
  <c r="BB1626" i="3" s="1"/>
  <c r="BA1625" i="3"/>
  <c r="BA1624" i="3"/>
  <c r="BA1616" i="3"/>
  <c r="BA1610" i="3"/>
  <c r="BA1608" i="3"/>
  <c r="BA1607" i="3"/>
  <c r="BB1607" i="3" s="1"/>
  <c r="BA1606" i="3"/>
  <c r="BB1606" i="3" s="1"/>
  <c r="BA1551" i="3"/>
  <c r="BA1549" i="3"/>
  <c r="BA1540" i="3"/>
  <c r="BA1531" i="3"/>
  <c r="BA1522" i="3"/>
  <c r="BA1513" i="3"/>
  <c r="BA1510" i="3"/>
  <c r="BA1501" i="3"/>
  <c r="BA1492" i="3"/>
  <c r="BA1483" i="3"/>
  <c r="BA1474" i="3"/>
  <c r="BB1474" i="3" s="1"/>
  <c r="BA1465" i="3"/>
  <c r="BA1438" i="3"/>
  <c r="BA1429" i="3"/>
  <c r="BA1420" i="3"/>
  <c r="BA1411" i="3"/>
  <c r="BA1402" i="3"/>
  <c r="BA1393" i="3"/>
  <c r="BA1234" i="3"/>
  <c r="BA1189" i="3"/>
  <c r="AY1748" i="3"/>
  <c r="AY1747" i="3"/>
  <c r="AY1746" i="3"/>
  <c r="AY1744" i="3"/>
  <c r="AY1736" i="3"/>
  <c r="AY1735" i="3"/>
  <c r="AY1734" i="3"/>
  <c r="AY1733" i="3"/>
  <c r="AY1732" i="3"/>
  <c r="AY1730" i="3"/>
  <c r="AY1729" i="3"/>
  <c r="AY1728" i="3"/>
  <c r="AY1726" i="3"/>
  <c r="AY1725" i="3"/>
  <c r="AY1724" i="3"/>
  <c r="AY1723" i="3"/>
  <c r="AY1715" i="3"/>
  <c r="AY1714" i="3"/>
  <c r="AY1713" i="3"/>
  <c r="AY1712" i="3"/>
  <c r="AY1711" i="3"/>
  <c r="AY1707" i="3"/>
  <c r="AY1704" i="3"/>
  <c r="AY1696" i="3"/>
  <c r="AY1689" i="3"/>
  <c r="AY1681" i="3"/>
  <c r="AY1673" i="3"/>
  <c r="AY1670" i="3"/>
  <c r="AY1669" i="3"/>
  <c r="AY1668" i="3"/>
  <c r="AY1667" i="3"/>
  <c r="AY1655" i="3"/>
  <c r="AY1653" i="3"/>
  <c r="AY1641" i="3"/>
  <c r="AY1630" i="3"/>
  <c r="AY1629" i="3"/>
  <c r="AY1628" i="3"/>
  <c r="AZ1628" i="3" s="1"/>
  <c r="AY1627" i="3"/>
  <c r="AZ1627" i="3" s="1"/>
  <c r="AY1626" i="3"/>
  <c r="AZ1626" i="3" s="1"/>
  <c r="AY1625" i="3"/>
  <c r="AY1624" i="3"/>
  <c r="AY1616" i="3"/>
  <c r="AY1610" i="3"/>
  <c r="AY1608" i="3"/>
  <c r="AY1607" i="3"/>
  <c r="AZ1607" i="3" s="1"/>
  <c r="AY1606" i="3"/>
  <c r="AZ1606" i="3" s="1"/>
  <c r="AY1596" i="3"/>
  <c r="AY1551" i="3"/>
  <c r="AY1549" i="3"/>
  <c r="AY1540" i="3"/>
  <c r="AY1531" i="3"/>
  <c r="AY1522" i="3"/>
  <c r="AY1513" i="3"/>
  <c r="AY1510" i="3"/>
  <c r="AY1501" i="3"/>
  <c r="AY1492" i="3"/>
  <c r="AY1483" i="3"/>
  <c r="AY1474" i="3"/>
  <c r="AZ1474" i="3" s="1"/>
  <c r="AY1465" i="3"/>
  <c r="AY1438" i="3"/>
  <c r="AY1429" i="3"/>
  <c r="AY1420" i="3"/>
  <c r="AY1411" i="3"/>
  <c r="AY1402" i="3"/>
  <c r="AY1393" i="3"/>
  <c r="AY1361" i="3"/>
  <c r="AY1348" i="3"/>
  <c r="AZ1348" i="3" s="1"/>
  <c r="AY1332" i="3"/>
  <c r="AX200" i="3"/>
  <c r="BH262" i="3"/>
  <c r="BF262" i="3"/>
  <c r="BD262" i="3"/>
  <c r="BB262" i="3"/>
  <c r="AZ262" i="3"/>
  <c r="BH259" i="3"/>
  <c r="BF259" i="3"/>
  <c r="BD259" i="3"/>
  <c r="BB259" i="3"/>
  <c r="AZ259" i="3"/>
  <c r="BH256" i="3"/>
  <c r="BF256" i="3"/>
  <c r="BD256" i="3"/>
  <c r="BB256" i="3"/>
  <c r="AZ256" i="3"/>
  <c r="BH253" i="3"/>
  <c r="BF253" i="3"/>
  <c r="BD253" i="3"/>
  <c r="BB253" i="3"/>
  <c r="AZ253" i="3"/>
  <c r="BH243" i="3"/>
  <c r="BF243" i="3"/>
  <c r="BD243" i="3"/>
  <c r="BB243" i="3"/>
  <c r="AZ243" i="3"/>
  <c r="BH232" i="3"/>
  <c r="BD232" i="3"/>
  <c r="BB232" i="3"/>
  <c r="AZ232" i="3"/>
  <c r="BH221" i="3"/>
  <c r="BF221" i="3"/>
  <c r="BD221" i="3"/>
  <c r="BB221" i="3"/>
  <c r="AZ221" i="3"/>
  <c r="BB220" i="3"/>
  <c r="AZ220" i="3"/>
  <c r="BB212" i="3"/>
  <c r="AZ212" i="3"/>
  <c r="BB203" i="3"/>
  <c r="AZ203" i="3"/>
  <c r="BB202" i="3"/>
  <c r="AZ202" i="3"/>
  <c r="BH201" i="3"/>
  <c r="BB201" i="3"/>
  <c r="AZ201" i="3"/>
  <c r="AB201" i="3"/>
  <c r="AB262" i="3"/>
  <c r="AB259" i="3"/>
  <c r="AB256" i="3"/>
  <c r="AB253" i="3"/>
  <c r="AB243" i="3"/>
  <c r="AB232" i="3"/>
  <c r="AB221" i="3"/>
  <c r="Z262" i="3"/>
  <c r="Z259" i="3"/>
  <c r="Z256" i="3"/>
  <c r="Z253" i="3"/>
  <c r="Z243" i="3"/>
  <c r="Z221" i="3"/>
  <c r="X262" i="3"/>
  <c r="X259" i="3"/>
  <c r="X256" i="3"/>
  <c r="X253" i="3"/>
  <c r="X243" i="3"/>
  <c r="X232" i="3"/>
  <c r="X221" i="3"/>
  <c r="V262" i="3"/>
  <c r="V259" i="3"/>
  <c r="V256" i="3"/>
  <c r="V253" i="3"/>
  <c r="V243" i="3"/>
  <c r="V232" i="3"/>
  <c r="V221" i="3"/>
  <c r="V220" i="3"/>
  <c r="V212" i="3"/>
  <c r="V203" i="3"/>
  <c r="V202" i="3"/>
  <c r="V201" i="3"/>
  <c r="T262" i="3"/>
  <c r="T259" i="3"/>
  <c r="T256" i="3"/>
  <c r="T253" i="3"/>
  <c r="T243" i="3"/>
  <c r="T232" i="3"/>
  <c r="T221" i="3"/>
  <c r="T220" i="3"/>
  <c r="T212" i="3"/>
  <c r="T203" i="3"/>
  <c r="T202" i="3"/>
  <c r="T201" i="3"/>
  <c r="W1269" i="3"/>
  <c r="W1292" i="3"/>
  <c r="W1306" i="3"/>
  <c r="Y1348" i="3"/>
  <c r="DF1291" i="3"/>
  <c r="AO1291" i="3"/>
  <c r="AP1291" i="3" s="1"/>
  <c r="AM1291" i="3"/>
  <c r="AN1291" i="3" s="1"/>
  <c r="AK1291" i="3"/>
  <c r="AL1291" i="3" s="1"/>
  <c r="AI1291" i="3"/>
  <c r="AJ1291" i="3" s="1"/>
  <c r="AG1291" i="3"/>
  <c r="AH1291" i="3" s="1"/>
  <c r="AE1291" i="3"/>
  <c r="AF1291" i="3" s="1"/>
  <c r="AC1291" i="3"/>
  <c r="AD1291" i="3" s="1"/>
  <c r="AB1291" i="3"/>
  <c r="Y1291" i="3"/>
  <c r="Z1291" i="3" s="1"/>
  <c r="W1291" i="3"/>
  <c r="V1291" i="3"/>
  <c r="T1291" i="3"/>
  <c r="S1746" i="3"/>
  <c r="S1747" i="3"/>
  <c r="S1748" i="3"/>
  <c r="AI1696" i="3"/>
  <c r="AF1725" i="3"/>
  <c r="AE1608" i="3"/>
  <c r="AG1608" i="3"/>
  <c r="AI1711" i="3"/>
  <c r="CK1205" i="3" l="1"/>
  <c r="CO1728" i="3"/>
  <c r="CU1653" i="3"/>
  <c r="CI1206" i="3"/>
  <c r="CG1257" i="3"/>
  <c r="CW1257" i="3"/>
  <c r="CG1292" i="3"/>
  <c r="CQ1292" i="3"/>
  <c r="CY1292" i="3"/>
  <c r="CO1492" i="3"/>
  <c r="CE1732" i="3"/>
  <c r="CO1732" i="3"/>
  <c r="CE1744" i="3"/>
  <c r="CE1743" i="3" s="1"/>
  <c r="CM1747" i="3"/>
  <c r="CI1257" i="3"/>
  <c r="CQ1257" i="3"/>
  <c r="CY1257" i="3"/>
  <c r="CQ1492" i="3"/>
  <c r="CW1577" i="3"/>
  <c r="CG1747" i="3"/>
  <c r="CW1747" i="3"/>
  <c r="CI1293" i="3"/>
  <c r="CQ1293" i="3"/>
  <c r="CY1293" i="3"/>
  <c r="CU1492" i="3"/>
  <c r="CY1522" i="3"/>
  <c r="CS1596" i="3"/>
  <c r="CI1630" i="3"/>
  <c r="CY1630" i="3"/>
  <c r="CW1715" i="3"/>
  <c r="CC1732" i="3"/>
  <c r="CU1608" i="3"/>
  <c r="CE1447" i="3"/>
  <c r="CY1447" i="3"/>
  <c r="CG1492" i="3"/>
  <c r="CG1624" i="3"/>
  <c r="CY1624" i="3"/>
  <c r="CI1625" i="3"/>
  <c r="CY1625" i="3"/>
  <c r="CI1641" i="3"/>
  <c r="CU1641" i="3"/>
  <c r="CU1667" i="3"/>
  <c r="CW1293" i="3"/>
  <c r="CO1447" i="3"/>
  <c r="CE1492" i="3"/>
  <c r="CM1492" i="3"/>
  <c r="CS1492" i="3"/>
  <c r="CS1531" i="3"/>
  <c r="CE1624" i="3"/>
  <c r="CE1625" i="3"/>
  <c r="CO1625" i="3"/>
  <c r="CM1713" i="3"/>
  <c r="CK1732" i="3"/>
  <c r="CQ1732" i="3"/>
  <c r="CI1673" i="3"/>
  <c r="CY1725" i="3"/>
  <c r="CG1208" i="3"/>
  <c r="CO1420" i="3"/>
  <c r="CW1568" i="3"/>
  <c r="CQ1586" i="3"/>
  <c r="CY1586" i="3"/>
  <c r="CC1655" i="3"/>
  <c r="CC1670" i="3"/>
  <c r="CC1673" i="3"/>
  <c r="CO1673" i="3"/>
  <c r="CC1713" i="3"/>
  <c r="CO1736" i="3"/>
  <c r="CQ1204" i="3"/>
  <c r="CY1204" i="3"/>
  <c r="CI1244" i="3"/>
  <c r="CC1492" i="3"/>
  <c r="CY1492" i="3"/>
  <c r="CM1608" i="3"/>
  <c r="CC1610" i="3"/>
  <c r="CM1610" i="3"/>
  <c r="CM1625" i="3"/>
  <c r="CU1625" i="3"/>
  <c r="CM1670" i="3"/>
  <c r="CW1670" i="3"/>
  <c r="CM1712" i="3"/>
  <c r="CU1713" i="3"/>
  <c r="CC1714" i="3"/>
  <c r="CE1725" i="3"/>
  <c r="CQ1725" i="3"/>
  <c r="CC1734" i="3"/>
  <c r="CM1734" i="3"/>
  <c r="CE1735" i="3"/>
  <c r="CE1736" i="3"/>
  <c r="CM1196" i="3"/>
  <c r="DJ1291" i="3"/>
  <c r="DP1291" i="3"/>
  <c r="DH1291" i="3"/>
  <c r="ED1291" i="3"/>
  <c r="EB1291" i="3"/>
  <c r="DZ1291" i="3"/>
  <c r="DV1291" i="3"/>
  <c r="DL1291" i="3"/>
  <c r="DT1291" i="3"/>
  <c r="DX1291" i="3"/>
  <c r="DR1291" i="3"/>
  <c r="DN1291" i="3"/>
  <c r="CM1192" i="3"/>
  <c r="CG1202" i="3"/>
  <c r="CW1202" i="3"/>
  <c r="CE1222" i="3"/>
  <c r="CM1222" i="3"/>
  <c r="CU1222" i="3"/>
  <c r="CC1244" i="3"/>
  <c r="CQ1244" i="3"/>
  <c r="CY1244" i="3"/>
  <c r="CE1420" i="3"/>
  <c r="CS1447" i="3"/>
  <c r="CE1653" i="3"/>
  <c r="CC1723" i="3"/>
  <c r="CQ1723" i="3"/>
  <c r="CY1723" i="3"/>
  <c r="CG1195" i="3"/>
  <c r="CI1202" i="3"/>
  <c r="CG1206" i="3"/>
  <c r="CW1206" i="3"/>
  <c r="CM1208" i="3"/>
  <c r="CU1208" i="3"/>
  <c r="CG1222" i="3"/>
  <c r="CO1222" i="3"/>
  <c r="CK1244" i="3"/>
  <c r="CU1257" i="3"/>
  <c r="CE1293" i="3"/>
  <c r="CM1293" i="3"/>
  <c r="CU1293" i="3"/>
  <c r="CC1447" i="3"/>
  <c r="CM1447" i="3"/>
  <c r="CU1447" i="3"/>
  <c r="CS1522" i="3"/>
  <c r="CO1596" i="3"/>
  <c r="CO1610" i="3"/>
  <c r="CK1610" i="3"/>
  <c r="CS1610" i="3"/>
  <c r="CS1616" i="3"/>
  <c r="CG1670" i="3"/>
  <c r="CO1689" i="3"/>
  <c r="CI1723" i="3"/>
  <c r="CS1723" i="3"/>
  <c r="CE1724" i="3"/>
  <c r="CS1725" i="3"/>
  <c r="CG1732" i="3"/>
  <c r="CM1732" i="3"/>
  <c r="CU1732" i="3"/>
  <c r="CI1747" i="3"/>
  <c r="CQ1747" i="3"/>
  <c r="CY1747" i="3"/>
  <c r="CG1522" i="3"/>
  <c r="CI1551" i="3"/>
  <c r="CS1551" i="3"/>
  <c r="CU1629" i="3"/>
  <c r="CE1689" i="3"/>
  <c r="CU1712" i="3"/>
  <c r="CU1744" i="3"/>
  <c r="CU1743" i="3" s="1"/>
  <c r="CC1747" i="3"/>
  <c r="CS1747" i="3"/>
  <c r="CS1748" i="3"/>
  <c r="CI1748" i="3"/>
  <c r="CK1195" i="3"/>
  <c r="CK1197" i="3"/>
  <c r="CS1197" i="3"/>
  <c r="CE1332" i="3"/>
  <c r="CG1332" i="3"/>
  <c r="CW1332" i="3"/>
  <c r="CA1392" i="3"/>
  <c r="CK1438" i="3"/>
  <c r="CG1668" i="3"/>
  <c r="CO1668" i="3"/>
  <c r="CO1714" i="3"/>
  <c r="CM1195" i="3"/>
  <c r="CG1196" i="3"/>
  <c r="CU1196" i="3"/>
  <c r="CE1197" i="3"/>
  <c r="CM1197" i="3"/>
  <c r="CU1197" i="3"/>
  <c r="CG1198" i="3"/>
  <c r="CW1198" i="3"/>
  <c r="CM1204" i="3"/>
  <c r="CS1204" i="3"/>
  <c r="CM1438" i="3"/>
  <c r="CU1438" i="3"/>
  <c r="CM1522" i="3"/>
  <c r="CU1522" i="3"/>
  <c r="CK1568" i="3"/>
  <c r="CQ1568" i="3"/>
  <c r="CY1568" i="3"/>
  <c r="CW1616" i="3"/>
  <c r="CY1616" i="3"/>
  <c r="CI1629" i="3"/>
  <c r="CG1629" i="3"/>
  <c r="CS1630" i="3"/>
  <c r="CC1668" i="3"/>
  <c r="CG1669" i="3"/>
  <c r="CO1669" i="3"/>
  <c r="CY1669" i="3"/>
  <c r="CC1707" i="3"/>
  <c r="CY1711" i="3"/>
  <c r="CQ1714" i="3"/>
  <c r="CO1715" i="3"/>
  <c r="CY1724" i="3"/>
  <c r="CQ1748" i="3"/>
  <c r="CQ1192" i="3"/>
  <c r="CO1195" i="3"/>
  <c r="CW1195" i="3"/>
  <c r="CI1196" i="3"/>
  <c r="CG1197" i="3"/>
  <c r="CO1197" i="3"/>
  <c r="CW1197" i="3"/>
  <c r="CQ1198" i="3"/>
  <c r="CU1203" i="3"/>
  <c r="CG1204" i="3"/>
  <c r="CU1204" i="3"/>
  <c r="CG1205" i="3"/>
  <c r="CO1205" i="3"/>
  <c r="CW1205" i="3"/>
  <c r="CO1208" i="3"/>
  <c r="CQ1222" i="3"/>
  <c r="CK1293" i="3"/>
  <c r="CK1332" i="3"/>
  <c r="CS1332" i="3"/>
  <c r="CI1361" i="3"/>
  <c r="CY1361" i="3"/>
  <c r="CE1438" i="3"/>
  <c r="CC1522" i="3"/>
  <c r="CO1522" i="3"/>
  <c r="CO1512" i="3" s="1"/>
  <c r="CK1551" i="3"/>
  <c r="CC1568" i="3"/>
  <c r="CG1608" i="3"/>
  <c r="CG1610" i="3"/>
  <c r="CU1610" i="3"/>
  <c r="CM1616" i="3"/>
  <c r="CS1624" i="3"/>
  <c r="CO1629" i="3"/>
  <c r="CC1630" i="3"/>
  <c r="CM1630" i="3"/>
  <c r="CE1668" i="3"/>
  <c r="CK1668" i="3"/>
  <c r="CU1668" i="3"/>
  <c r="CC1669" i="3"/>
  <c r="CI1669" i="3"/>
  <c r="CO1670" i="3"/>
  <c r="CC1711" i="3"/>
  <c r="CO1712" i="3"/>
  <c r="CY1712" i="3"/>
  <c r="CI1197" i="3"/>
  <c r="CY1197" i="3"/>
  <c r="CK1198" i="3"/>
  <c r="CM1202" i="3"/>
  <c r="CI1204" i="3"/>
  <c r="CW1204" i="3"/>
  <c r="CI1205" i="3"/>
  <c r="CY1205" i="3"/>
  <c r="CU1207" i="3"/>
  <c r="CS1222" i="3"/>
  <c r="CO1244" i="3"/>
  <c r="CW1244" i="3"/>
  <c r="CM1292" i="3"/>
  <c r="CS1361" i="3"/>
  <c r="CM1393" i="3"/>
  <c r="CW1393" i="3"/>
  <c r="CG1438" i="3"/>
  <c r="CY1438" i="3"/>
  <c r="CG1568" i="3"/>
  <c r="CM1568" i="3"/>
  <c r="CW1610" i="3"/>
  <c r="CO1630" i="3"/>
  <c r="CE1641" i="3"/>
  <c r="CK1655" i="3"/>
  <c r="CE1667" i="3"/>
  <c r="CM1668" i="3"/>
  <c r="CW1668" i="3"/>
  <c r="CE1669" i="3"/>
  <c r="CK1669" i="3"/>
  <c r="CU1669" i="3"/>
  <c r="CI1670" i="3"/>
  <c r="CG1673" i="3"/>
  <c r="CC1689" i="3"/>
  <c r="CM1689" i="3"/>
  <c r="CY1689" i="3"/>
  <c r="CG1696" i="3"/>
  <c r="CS1707" i="3"/>
  <c r="CI1726" i="3"/>
  <c r="CM1728" i="3"/>
  <c r="CM1735" i="3"/>
  <c r="CU1736" i="3"/>
  <c r="CK1736" i="3"/>
  <c r="CE1748" i="3"/>
  <c r="CM1748" i="3"/>
  <c r="CV1749" i="3"/>
  <c r="CS1205" i="3"/>
  <c r="CM1206" i="3"/>
  <c r="CI1208" i="3"/>
  <c r="CS1208" i="3"/>
  <c r="CK1222" i="3"/>
  <c r="CY1222" i="3"/>
  <c r="CI1234" i="3"/>
  <c r="CQ1234" i="3"/>
  <c r="CY1234" i="3"/>
  <c r="CG1244" i="3"/>
  <c r="CM1244" i="3"/>
  <c r="CU1244" i="3"/>
  <c r="CM1257" i="3"/>
  <c r="CG1293" i="3"/>
  <c r="CE1393" i="3"/>
  <c r="CS1393" i="3"/>
  <c r="CS1438" i="3"/>
  <c r="CW1492" i="3"/>
  <c r="CE1522" i="3"/>
  <c r="CQ1522" i="3"/>
  <c r="CY1531" i="3"/>
  <c r="CC1551" i="3"/>
  <c r="CM1551" i="3"/>
  <c r="CW1551" i="3"/>
  <c r="CS1568" i="3"/>
  <c r="CM1586" i="3"/>
  <c r="CE1610" i="3"/>
  <c r="CQ1610" i="3"/>
  <c r="CM1624" i="3"/>
  <c r="CU1624" i="3"/>
  <c r="CE1630" i="3"/>
  <c r="CU1630" i="3"/>
  <c r="CM1641" i="3"/>
  <c r="CG1655" i="3"/>
  <c r="CK1667" i="3"/>
  <c r="CI1668" i="3"/>
  <c r="CY1668" i="3"/>
  <c r="CM1669" i="3"/>
  <c r="CW1669" i="3"/>
  <c r="CI1689" i="3"/>
  <c r="CS1689" i="3"/>
  <c r="CC1712" i="3"/>
  <c r="CO1713" i="3"/>
  <c r="CY1713" i="3"/>
  <c r="CU1714" i="3"/>
  <c r="CO1723" i="3"/>
  <c r="CW1723" i="3"/>
  <c r="CQ1724" i="3"/>
  <c r="CC1728" i="3"/>
  <c r="CK1728" i="3"/>
  <c r="CE1730" i="3"/>
  <c r="CY1734" i="3"/>
  <c r="CK1747" i="3"/>
  <c r="CO1747" i="3"/>
  <c r="CC1748" i="3"/>
  <c r="CK1748" i="3"/>
  <c r="CU1577" i="3"/>
  <c r="CS1704" i="3"/>
  <c r="CQ1715" i="3"/>
  <c r="CS1715" i="3"/>
  <c r="CE1715" i="3"/>
  <c r="CO1730" i="3"/>
  <c r="CQ1746" i="3"/>
  <c r="CK1191" i="3"/>
  <c r="CK1192" i="3"/>
  <c r="CW1196" i="3"/>
  <c r="CC1203" i="3"/>
  <c r="CS1203" i="3"/>
  <c r="CC1207" i="3"/>
  <c r="CY1207" i="3"/>
  <c r="CW1234" i="3"/>
  <c r="CS1257" i="3"/>
  <c r="CQ1332" i="3"/>
  <c r="CG1577" i="3"/>
  <c r="CO1577" i="3"/>
  <c r="CQ1596" i="3"/>
  <c r="CI1596" i="3"/>
  <c r="CW1596" i="3"/>
  <c r="CI1608" i="3"/>
  <c r="CO1616" i="3"/>
  <c r="CQ1681" i="3"/>
  <c r="CC1715" i="3"/>
  <c r="CK1726" i="3"/>
  <c r="CE1190" i="3"/>
  <c r="CG1192" i="3"/>
  <c r="CC1196" i="3"/>
  <c r="CK1196" i="3"/>
  <c r="CQ1196" i="3"/>
  <c r="CY1196" i="3"/>
  <c r="CM1203" i="3"/>
  <c r="CO1204" i="3"/>
  <c r="CM1207" i="3"/>
  <c r="CW1208" i="3"/>
  <c r="CI1209" i="3"/>
  <c r="CE1234" i="3"/>
  <c r="CC1257" i="3"/>
  <c r="CO1257" i="3"/>
  <c r="CS1293" i="3"/>
  <c r="CO1438" i="3"/>
  <c r="CG1447" i="3"/>
  <c r="CW1447" i="3"/>
  <c r="CQ1577" i="3"/>
  <c r="CG1586" i="3"/>
  <c r="CK1596" i="3"/>
  <c r="CY1596" i="3"/>
  <c r="CQ1629" i="3"/>
  <c r="CM1655" i="3"/>
  <c r="CY1655" i="3"/>
  <c r="CK1707" i="3"/>
  <c r="CW1707" i="3"/>
  <c r="CA1706" i="3"/>
  <c r="CG1707" i="3"/>
  <c r="CY1707" i="3"/>
  <c r="CC1726" i="3"/>
  <c r="CI1734" i="3"/>
  <c r="CQ1734" i="3"/>
  <c r="CE1746" i="3"/>
  <c r="CM1746" i="3"/>
  <c r="CI1192" i="3"/>
  <c r="CO1192" i="3"/>
  <c r="CW1192" i="3"/>
  <c r="CI1203" i="3"/>
  <c r="CQ1203" i="3"/>
  <c r="CW1203" i="3"/>
  <c r="CI1207" i="3"/>
  <c r="CQ1207" i="3"/>
  <c r="CW1207" i="3"/>
  <c r="CI1577" i="3"/>
  <c r="CE1577" i="3"/>
  <c r="CK1715" i="3"/>
  <c r="CC1190" i="3"/>
  <c r="CE1192" i="3"/>
  <c r="CU1195" i="3"/>
  <c r="CO1196" i="3"/>
  <c r="CK1203" i="3"/>
  <c r="CY1203" i="3"/>
  <c r="CK1207" i="3"/>
  <c r="CS1207" i="3"/>
  <c r="CI1531" i="3"/>
  <c r="CS1586" i="3"/>
  <c r="CG1596" i="3"/>
  <c r="CO1608" i="3"/>
  <c r="CG1616" i="3"/>
  <c r="CO1655" i="3"/>
  <c r="CS1655" i="3"/>
  <c r="CW1655" i="3"/>
  <c r="CY1726" i="3"/>
  <c r="CE1726" i="3"/>
  <c r="CU1726" i="3"/>
  <c r="CW1191" i="3"/>
  <c r="CI1193" i="3"/>
  <c r="CQ1195" i="3"/>
  <c r="CS1196" i="3"/>
  <c r="CQ1197" i="3"/>
  <c r="CM1198" i="3"/>
  <c r="CO1202" i="3"/>
  <c r="CG1203" i="3"/>
  <c r="CO1203" i="3"/>
  <c r="CE1204" i="3"/>
  <c r="CK1204" i="3"/>
  <c r="CG1207" i="3"/>
  <c r="CO1207" i="3"/>
  <c r="CE1208" i="3"/>
  <c r="CK1208" i="3"/>
  <c r="CQ1208" i="3"/>
  <c r="CY1208" i="3"/>
  <c r="CI1222" i="3"/>
  <c r="CW1222" i="3"/>
  <c r="CG1234" i="3"/>
  <c r="CM1234" i="3"/>
  <c r="CU1234" i="3"/>
  <c r="CS1244" i="3"/>
  <c r="CK1257" i="3"/>
  <c r="CU1292" i="3"/>
  <c r="CO1293" i="3"/>
  <c r="CM1332" i="3"/>
  <c r="CY1332" i="3"/>
  <c r="CU1420" i="3"/>
  <c r="CC1438" i="3"/>
  <c r="CI1447" i="3"/>
  <c r="CQ1447" i="3"/>
  <c r="CE1531" i="3"/>
  <c r="CW1531" i="3"/>
  <c r="CG1551" i="3"/>
  <c r="CQ1551" i="3"/>
  <c r="CY1551" i="3"/>
  <c r="CM1577" i="3"/>
  <c r="CS1577" i="3"/>
  <c r="CW1586" i="3"/>
  <c r="CC1596" i="3"/>
  <c r="CM1596" i="3"/>
  <c r="CU1596" i="3"/>
  <c r="CE1608" i="3"/>
  <c r="CK1608" i="3"/>
  <c r="CA1609" i="3"/>
  <c r="CC1616" i="3"/>
  <c r="CK1616" i="3"/>
  <c r="CK1625" i="3"/>
  <c r="CQ1625" i="3"/>
  <c r="CC1629" i="3"/>
  <c r="CS1629" i="3"/>
  <c r="CY1629" i="3"/>
  <c r="CK1653" i="3"/>
  <c r="CI1655" i="3"/>
  <c r="CQ1655" i="3"/>
  <c r="CK1670" i="3"/>
  <c r="CU1670" i="3"/>
  <c r="CE1704" i="3"/>
  <c r="CI1707" i="3"/>
  <c r="CQ1707" i="3"/>
  <c r="CU1711" i="3"/>
  <c r="CW1711" i="3"/>
  <c r="CK1711" i="3"/>
  <c r="CS1711" i="3"/>
  <c r="CI1715" i="3"/>
  <c r="CM1724" i="3"/>
  <c r="CK1724" i="3"/>
  <c r="CG1726" i="3"/>
  <c r="CO1726" i="3"/>
  <c r="CK1734" i="3"/>
  <c r="CS1734" i="3"/>
  <c r="CM1744" i="3"/>
  <c r="CM1743" i="3" s="1"/>
  <c r="CW1746" i="3"/>
  <c r="CB1749" i="3"/>
  <c r="CK1393" i="3"/>
  <c r="CY1393" i="3"/>
  <c r="CI1438" i="3"/>
  <c r="CQ1438" i="3"/>
  <c r="CW1438" i="3"/>
  <c r="CI1492" i="3"/>
  <c r="CI1522" i="3"/>
  <c r="CI1512" i="3" s="1"/>
  <c r="CW1522" i="3"/>
  <c r="CC1531" i="3"/>
  <c r="CE1551" i="3"/>
  <c r="CU1551" i="3"/>
  <c r="CI1568" i="3"/>
  <c r="CO1568" i="3"/>
  <c r="CU1568" i="3"/>
  <c r="CY1577" i="3"/>
  <c r="CU1586" i="3"/>
  <c r="CC1608" i="3"/>
  <c r="CQ1608" i="3"/>
  <c r="CY1608" i="3"/>
  <c r="CI1616" i="3"/>
  <c r="CU1616" i="3"/>
  <c r="CO1624" i="3"/>
  <c r="CW1624" i="3"/>
  <c r="CC1625" i="3"/>
  <c r="CS1625" i="3"/>
  <c r="CE1629" i="3"/>
  <c r="CM1629" i="3"/>
  <c r="CK1630" i="3"/>
  <c r="CQ1630" i="3"/>
  <c r="CU1655" i="3"/>
  <c r="CQ1670" i="3"/>
  <c r="CY1673" i="3"/>
  <c r="CU1673" i="3"/>
  <c r="CM1673" i="3"/>
  <c r="CQ1673" i="3"/>
  <c r="CG1689" i="3"/>
  <c r="CE1707" i="3"/>
  <c r="CO1707" i="3"/>
  <c r="CU1707" i="3"/>
  <c r="CE1711" i="3"/>
  <c r="CO1711" i="3"/>
  <c r="CW1714" i="3"/>
  <c r="CE1714" i="3"/>
  <c r="CM1714" i="3"/>
  <c r="CU1715" i="3"/>
  <c r="CM1723" i="3"/>
  <c r="CU1723" i="3"/>
  <c r="CM1726" i="3"/>
  <c r="CM1729" i="3"/>
  <c r="CK1730" i="3"/>
  <c r="CU1730" i="3"/>
  <c r="CR1749" i="3"/>
  <c r="CW1608" i="3"/>
  <c r="CI1610" i="3"/>
  <c r="CY1610" i="3"/>
  <c r="CE1616" i="3"/>
  <c r="CQ1616" i="3"/>
  <c r="CC1624" i="3"/>
  <c r="CK1624" i="3"/>
  <c r="CQ1624" i="3"/>
  <c r="CW1625" i="3"/>
  <c r="CK1629" i="3"/>
  <c r="CW1629" i="3"/>
  <c r="CW1630" i="3"/>
  <c r="CC1641" i="3"/>
  <c r="CK1641" i="3"/>
  <c r="CE1655" i="3"/>
  <c r="CQ1668" i="3"/>
  <c r="CQ1669" i="3"/>
  <c r="CE1670" i="3"/>
  <c r="CY1670" i="3"/>
  <c r="CE1673" i="3"/>
  <c r="CG1681" i="3"/>
  <c r="CQ1689" i="3"/>
  <c r="CM1711" i="3"/>
  <c r="CW1712" i="3"/>
  <c r="CK1712" i="3"/>
  <c r="CQ1712" i="3"/>
  <c r="CW1713" i="3"/>
  <c r="CK1713" i="3"/>
  <c r="CQ1713" i="3"/>
  <c r="CY1714" i="3"/>
  <c r="CY1715" i="3"/>
  <c r="CK1725" i="3"/>
  <c r="CQ1726" i="3"/>
  <c r="CU1728" i="3"/>
  <c r="CI1732" i="3"/>
  <c r="CW1732" i="3"/>
  <c r="CE1734" i="3"/>
  <c r="CO1734" i="3"/>
  <c r="CU1735" i="3"/>
  <c r="CY1746" i="3"/>
  <c r="CE1747" i="3"/>
  <c r="CU1747" i="3"/>
  <c r="CG1748" i="3"/>
  <c r="CU1748" i="3"/>
  <c r="X200" i="3"/>
  <c r="Z200" i="3"/>
  <c r="V200" i="3"/>
  <c r="CY1193" i="3"/>
  <c r="CY1209" i="3"/>
  <c r="CA1512" i="3"/>
  <c r="CY1191" i="3"/>
  <c r="CT1192" i="3"/>
  <c r="CU1192" i="3" s="1"/>
  <c r="CS1192" i="3"/>
  <c r="CO1193" i="3"/>
  <c r="CS1202" i="3"/>
  <c r="CE1205" i="3"/>
  <c r="CC1205" i="3"/>
  <c r="CU1205" i="3"/>
  <c r="CS1206" i="3"/>
  <c r="CU1209" i="3"/>
  <c r="CI1292" i="3"/>
  <c r="CU1361" i="3"/>
  <c r="CM1420" i="3"/>
  <c r="CK1420" i="3"/>
  <c r="CW1420" i="3"/>
  <c r="CI1420" i="3"/>
  <c r="CY1696" i="3"/>
  <c r="CM1696" i="3"/>
  <c r="CW1696" i="3"/>
  <c r="CK1696" i="3"/>
  <c r="CS1696" i="3"/>
  <c r="CE1696" i="3"/>
  <c r="CU1696" i="3"/>
  <c r="CO1696" i="3"/>
  <c r="CC1191" i="3"/>
  <c r="CK1193" i="3"/>
  <c r="CQ1193" i="3"/>
  <c r="CI1198" i="3"/>
  <c r="CS1198" i="3"/>
  <c r="CY1198" i="3"/>
  <c r="CC1202" i="3"/>
  <c r="CU1202" i="3"/>
  <c r="CQ1205" i="3"/>
  <c r="CC1206" i="3"/>
  <c r="CO1206" i="3"/>
  <c r="CU1206" i="3"/>
  <c r="CK1209" i="3"/>
  <c r="CQ1209" i="3"/>
  <c r="CC1361" i="3"/>
  <c r="CK1361" i="3"/>
  <c r="CQ1361" i="3"/>
  <c r="CY1420" i="3"/>
  <c r="CY1729" i="3"/>
  <c r="CS1729" i="3"/>
  <c r="CW1729" i="3"/>
  <c r="CQ1729" i="3"/>
  <c r="CU1729" i="3"/>
  <c r="CK1729" i="3"/>
  <c r="CE1729" i="3"/>
  <c r="CH1190" i="3"/>
  <c r="CG1190" i="3"/>
  <c r="CF1189" i="3"/>
  <c r="CF1749" i="3" s="1"/>
  <c r="CS1193" i="3"/>
  <c r="CS1209" i="3"/>
  <c r="CO1191" i="3"/>
  <c r="CG1191" i="3"/>
  <c r="CM1191" i="3"/>
  <c r="CE1191" i="3"/>
  <c r="CA1189" i="3"/>
  <c r="CQ1191" i="3"/>
  <c r="CC1193" i="3"/>
  <c r="CU1193" i="3"/>
  <c r="CA1201" i="3"/>
  <c r="CE1202" i="3"/>
  <c r="CY1202" i="3"/>
  <c r="CY1206" i="3"/>
  <c r="CC1209" i="3"/>
  <c r="CO1209" i="3"/>
  <c r="CW1292" i="3"/>
  <c r="CS1292" i="3"/>
  <c r="CO1292" i="3"/>
  <c r="CK1292" i="3"/>
  <c r="CE1292" i="3"/>
  <c r="CO1361" i="3"/>
  <c r="CG1420" i="3"/>
  <c r="CI1191" i="3"/>
  <c r="CU1191" i="3"/>
  <c r="CG1193" i="3"/>
  <c r="CM1193" i="3"/>
  <c r="CW1193" i="3"/>
  <c r="CA1194" i="3"/>
  <c r="CE1195" i="3"/>
  <c r="CI1195" i="3"/>
  <c r="CS1195" i="3"/>
  <c r="CY1195" i="3"/>
  <c r="CC1198" i="3"/>
  <c r="CO1198" i="3"/>
  <c r="CU1198" i="3"/>
  <c r="CK1202" i="3"/>
  <c r="CQ1202" i="3"/>
  <c r="CM1205" i="3"/>
  <c r="CK1206" i="3"/>
  <c r="CQ1206" i="3"/>
  <c r="CG1209" i="3"/>
  <c r="CM1209" i="3"/>
  <c r="CW1209" i="3"/>
  <c r="CA1256" i="3"/>
  <c r="CC1332" i="3"/>
  <c r="CI1332" i="3"/>
  <c r="CO1332" i="3"/>
  <c r="CU1332" i="3"/>
  <c r="CG1361" i="3"/>
  <c r="CM1361" i="3"/>
  <c r="CW1361" i="3"/>
  <c r="CS1420" i="3"/>
  <c r="CA1672" i="3"/>
  <c r="CI1696" i="3"/>
  <c r="CG1393" i="3"/>
  <c r="CO1393" i="3"/>
  <c r="CU1393" i="3"/>
  <c r="CC1420" i="3"/>
  <c r="CQ1420" i="3"/>
  <c r="CU1531" i="3"/>
  <c r="CE1586" i="3"/>
  <c r="CA1567" i="3"/>
  <c r="CI1586" i="3"/>
  <c r="CO1586" i="3"/>
  <c r="CC1681" i="3"/>
  <c r="CW1704" i="3"/>
  <c r="CM1704" i="3"/>
  <c r="CY1704" i="3"/>
  <c r="CI1704" i="3"/>
  <c r="CO1704" i="3"/>
  <c r="CG1704" i="3"/>
  <c r="CU1681" i="3"/>
  <c r="CO1681" i="3"/>
  <c r="CS1681" i="3"/>
  <c r="CM1681" i="3"/>
  <c r="CY1681" i="3"/>
  <c r="CK1681" i="3"/>
  <c r="CE1681" i="3"/>
  <c r="CW1681" i="3"/>
  <c r="CI1681" i="3"/>
  <c r="CO1748" i="3"/>
  <c r="CC1192" i="3"/>
  <c r="CC1234" i="3"/>
  <c r="CK1234" i="3"/>
  <c r="CO1234" i="3"/>
  <c r="CS1234" i="3"/>
  <c r="CC1393" i="3"/>
  <c r="CQ1393" i="3"/>
  <c r="CM1531" i="3"/>
  <c r="CK1531" i="3"/>
  <c r="CG1531" i="3"/>
  <c r="CQ1531" i="3"/>
  <c r="CC1550" i="3"/>
  <c r="CE1550" i="3" s="1"/>
  <c r="CG1550" i="3" s="1"/>
  <c r="CI1550" i="3" s="1"/>
  <c r="CK1550" i="3" s="1"/>
  <c r="CM1550" i="3" s="1"/>
  <c r="CO1550" i="3" s="1"/>
  <c r="CQ1550" i="3" s="1"/>
  <c r="CS1550" i="3" s="1"/>
  <c r="CU1550" i="3" s="1"/>
  <c r="CW1550" i="3" s="1"/>
  <c r="CY1550" i="3" s="1"/>
  <c r="CC1586" i="3"/>
  <c r="CK1586" i="3"/>
  <c r="CS1653" i="3"/>
  <c r="CQ1653" i="3"/>
  <c r="CO1653" i="3"/>
  <c r="CI1653" i="3"/>
  <c r="CM1653" i="3"/>
  <c r="CA1640" i="3"/>
  <c r="CG1653" i="3"/>
  <c r="CY1653" i="3"/>
  <c r="CS1667" i="3"/>
  <c r="CQ1667" i="3"/>
  <c r="CO1667" i="3"/>
  <c r="CI1667" i="3"/>
  <c r="CM1667" i="3"/>
  <c r="CG1667" i="3"/>
  <c r="CY1667" i="3"/>
  <c r="CQ1696" i="3"/>
  <c r="CC1653" i="3"/>
  <c r="CW1653" i="3"/>
  <c r="CC1667" i="3"/>
  <c r="CW1667" i="3"/>
  <c r="CC1696" i="3"/>
  <c r="CC1704" i="3"/>
  <c r="CU1704" i="3"/>
  <c r="CO1729" i="3"/>
  <c r="CW1735" i="3"/>
  <c r="CQ1735" i="3"/>
  <c r="CC1735" i="3"/>
  <c r="CG1735" i="3"/>
  <c r="CS1735" i="3"/>
  <c r="CI1735" i="3"/>
  <c r="CC1577" i="3"/>
  <c r="CY1641" i="3"/>
  <c r="CW1641" i="3"/>
  <c r="CQ1641" i="3"/>
  <c r="CG1641" i="3"/>
  <c r="CS1641" i="3"/>
  <c r="CQ1704" i="3"/>
  <c r="CY1728" i="3"/>
  <c r="CS1728" i="3"/>
  <c r="CA1727" i="3"/>
  <c r="CW1728" i="3"/>
  <c r="CQ1728" i="3"/>
  <c r="CE1728" i="3"/>
  <c r="CI1728" i="3"/>
  <c r="CS1744" i="3"/>
  <c r="CS1743" i="3" s="1"/>
  <c r="CI1744" i="3"/>
  <c r="CI1743" i="3" s="1"/>
  <c r="CW1744" i="3"/>
  <c r="CW1743" i="3" s="1"/>
  <c r="CY1744" i="3"/>
  <c r="CY1743" i="3" s="1"/>
  <c r="CK1744" i="3"/>
  <c r="CK1743" i="3" s="1"/>
  <c r="CO1744" i="3"/>
  <c r="CO1743" i="3" s="1"/>
  <c r="CG1744" i="3"/>
  <c r="CG1743" i="3" s="1"/>
  <c r="CS1746" i="3"/>
  <c r="CO1746" i="3"/>
  <c r="CK1746" i="3"/>
  <c r="CG1746" i="3"/>
  <c r="CC1746" i="3"/>
  <c r="CI1746" i="3"/>
  <c r="CU1746" i="3"/>
  <c r="CW1673" i="3"/>
  <c r="CU1689" i="3"/>
  <c r="CI1724" i="3"/>
  <c r="CS1724" i="3"/>
  <c r="CG1724" i="3"/>
  <c r="CO1724" i="3"/>
  <c r="CU1724" i="3"/>
  <c r="CM1725" i="3"/>
  <c r="CU1725" i="3"/>
  <c r="CC1729" i="3"/>
  <c r="CI1729" i="3"/>
  <c r="CY1730" i="3"/>
  <c r="CS1730" i="3"/>
  <c r="CW1730" i="3"/>
  <c r="CQ1730" i="3"/>
  <c r="CG1730" i="3"/>
  <c r="CM1730" i="3"/>
  <c r="CO1735" i="3"/>
  <c r="CS1736" i="3"/>
  <c r="CM1736" i="3"/>
  <c r="CC1736" i="3"/>
  <c r="CY1736" i="3"/>
  <c r="CQ1736" i="3"/>
  <c r="CG1736" i="3"/>
  <c r="CC1744" i="3"/>
  <c r="CC1743" i="3" s="1"/>
  <c r="CK1673" i="3"/>
  <c r="CK1689" i="3"/>
  <c r="CC1724" i="3"/>
  <c r="CW1724" i="3"/>
  <c r="CC1725" i="3"/>
  <c r="CI1725" i="3"/>
  <c r="CO1725" i="3"/>
  <c r="CW1725" i="3"/>
  <c r="CC1730" i="3"/>
  <c r="CI1730" i="3"/>
  <c r="CK1735" i="3"/>
  <c r="CI1736" i="3"/>
  <c r="CQ1744" i="3"/>
  <c r="CQ1743" i="3" s="1"/>
  <c r="CX1749" i="3"/>
  <c r="CY1748" i="3"/>
  <c r="CG1712" i="3"/>
  <c r="CG1713" i="3"/>
  <c r="CG1714" i="3"/>
  <c r="CE1723" i="3"/>
  <c r="CK1723" i="3"/>
  <c r="CS1726" i="3"/>
  <c r="CS1732" i="3"/>
  <c r="CU1734" i="3"/>
  <c r="CD1749" i="3"/>
  <c r="CT1749" i="3"/>
  <c r="CG1711" i="3"/>
  <c r="CQ1711" i="3"/>
  <c r="CI1712" i="3"/>
  <c r="CS1712" i="3"/>
  <c r="CI1713" i="3"/>
  <c r="CS1713" i="3"/>
  <c r="CI1714" i="3"/>
  <c r="CS1714" i="3"/>
  <c r="CG1715" i="3"/>
  <c r="CM1715" i="3"/>
  <c r="CG1734" i="3"/>
  <c r="BG1190" i="3"/>
  <c r="AV1291" i="3"/>
  <c r="T200" i="3"/>
  <c r="AB200" i="3"/>
  <c r="BD200" i="3"/>
  <c r="BA1749" i="3"/>
  <c r="AY1749" i="3"/>
  <c r="BF200" i="3"/>
  <c r="BH200" i="3"/>
  <c r="BS1749" i="3"/>
  <c r="BO1749" i="3"/>
  <c r="BQ1749" i="3"/>
  <c r="BQ1192" i="3"/>
  <c r="BU1749" i="3"/>
  <c r="BB200" i="3"/>
  <c r="AZ200" i="3"/>
  <c r="X1291" i="3"/>
  <c r="AU1291" i="3" s="1"/>
  <c r="AG1705" i="3"/>
  <c r="AC1522" i="3"/>
  <c r="AC1513" i="3"/>
  <c r="AC1711" i="3"/>
  <c r="Y1616" i="3"/>
  <c r="W1577" i="3"/>
  <c r="Y1306" i="3"/>
  <c r="AA1735" i="3"/>
  <c r="AA1734" i="3"/>
  <c r="AA1733" i="3"/>
  <c r="AA1732" i="3"/>
  <c r="AA1731" i="3"/>
  <c r="AA1730" i="3"/>
  <c r="AA1729" i="3"/>
  <c r="AA1728" i="3"/>
  <c r="X1551" i="3"/>
  <c r="V1726" i="3"/>
  <c r="Y1726" i="3"/>
  <c r="CK1640" i="3" l="1"/>
  <c r="CE1512" i="3"/>
  <c r="CY1512" i="3"/>
  <c r="CG1256" i="3"/>
  <c r="CI1609" i="3"/>
  <c r="CQ1512" i="3"/>
  <c r="CY1256" i="3"/>
  <c r="CY1706" i="3"/>
  <c r="CS1512" i="3"/>
  <c r="CM1256" i="3"/>
  <c r="CI1194" i="3"/>
  <c r="CK1567" i="3"/>
  <c r="CE1194" i="3"/>
  <c r="CE1189" i="3"/>
  <c r="CW1392" i="3"/>
  <c r="CC1609" i="3"/>
  <c r="CE1727" i="3"/>
  <c r="CU1706" i="3"/>
  <c r="CE1392" i="3"/>
  <c r="CW1194" i="3"/>
  <c r="CU1727" i="3"/>
  <c r="CW1512" i="3"/>
  <c r="CQ1194" i="3"/>
  <c r="CW1609" i="3"/>
  <c r="CG1609" i="3"/>
  <c r="EI1291" i="3"/>
  <c r="CG1392" i="3"/>
  <c r="CU1640" i="3"/>
  <c r="CY1609" i="3"/>
  <c r="CM1392" i="3"/>
  <c r="CQ1609" i="3"/>
  <c r="CE1706" i="3"/>
  <c r="CS1609" i="3"/>
  <c r="CU1609" i="3"/>
  <c r="CO1567" i="3"/>
  <c r="CC1512" i="3"/>
  <c r="CK1609" i="3"/>
  <c r="CM1609" i="3"/>
  <c r="CO1609" i="3"/>
  <c r="CG1194" i="3"/>
  <c r="CY1567" i="3"/>
  <c r="CC1256" i="3"/>
  <c r="CS1256" i="3"/>
  <c r="CY1392" i="3"/>
  <c r="CK1392" i="3"/>
  <c r="CS1567" i="3"/>
  <c r="CE1672" i="3"/>
  <c r="CG1672" i="3"/>
  <c r="CE1567" i="3"/>
  <c r="CS1392" i="3"/>
  <c r="CE1256" i="3"/>
  <c r="CQ1256" i="3"/>
  <c r="CM1567" i="3"/>
  <c r="CM1194" i="3"/>
  <c r="CG1567" i="3"/>
  <c r="CK1194" i="3"/>
  <c r="CI1567" i="3"/>
  <c r="CW1567" i="3"/>
  <c r="CC1706" i="3"/>
  <c r="CM1672" i="3"/>
  <c r="CI1672" i="3"/>
  <c r="CU1672" i="3"/>
  <c r="CS1640" i="3"/>
  <c r="CO1727" i="3"/>
  <c r="CC1672" i="3"/>
  <c r="CC1640" i="3"/>
  <c r="CW1201" i="3"/>
  <c r="CU1194" i="3"/>
  <c r="CK1256" i="3"/>
  <c r="CE1640" i="3"/>
  <c r="CU1567" i="3"/>
  <c r="CO1201" i="3"/>
  <c r="CI1201" i="3"/>
  <c r="CQ1567" i="3"/>
  <c r="CI1706" i="3"/>
  <c r="CS1706" i="3"/>
  <c r="CG1706" i="3"/>
  <c r="CC1727" i="3"/>
  <c r="CG1727" i="3"/>
  <c r="CS1727" i="3"/>
  <c r="CC1567" i="3"/>
  <c r="CY1201" i="3"/>
  <c r="CK1706" i="3"/>
  <c r="CW1706" i="3"/>
  <c r="CM1201" i="3"/>
  <c r="CO1194" i="3"/>
  <c r="CE1201" i="3"/>
  <c r="CM1706" i="3"/>
  <c r="CQ1706" i="3"/>
  <c r="CO1706" i="3"/>
  <c r="CI1640" i="3"/>
  <c r="CO1392" i="3"/>
  <c r="CU1256" i="3"/>
  <c r="CG1201" i="3"/>
  <c r="CQ1201" i="3"/>
  <c r="CC1194" i="3"/>
  <c r="CO1256" i="3"/>
  <c r="CI1392" i="3"/>
  <c r="CE1609" i="3"/>
  <c r="AD200" i="3"/>
  <c r="CO1640" i="3"/>
  <c r="CQ1640" i="3"/>
  <c r="CQ1672" i="3"/>
  <c r="CO1672" i="3"/>
  <c r="CK1727" i="3"/>
  <c r="CS1672" i="3"/>
  <c r="CM1727" i="3"/>
  <c r="CW1640" i="3"/>
  <c r="CQ1392" i="3"/>
  <c r="CY1672" i="3"/>
  <c r="CW1256" i="3"/>
  <c r="CA1749" i="3"/>
  <c r="CS1201" i="3"/>
  <c r="CQ1727" i="3"/>
  <c r="CC1392" i="3"/>
  <c r="CK1201" i="3"/>
  <c r="CM1512" i="3"/>
  <c r="CG1189" i="3"/>
  <c r="CW1672" i="3"/>
  <c r="CW1727" i="3"/>
  <c r="CY1640" i="3"/>
  <c r="CM1640" i="3"/>
  <c r="CS1194" i="3"/>
  <c r="CG1512" i="3"/>
  <c r="CI1190" i="3"/>
  <c r="CI1189" i="3" s="1"/>
  <c r="CJ1190" i="3"/>
  <c r="CH1189" i="3"/>
  <c r="CH1749" i="3" s="1"/>
  <c r="CU1512" i="3"/>
  <c r="CU1201" i="3"/>
  <c r="CI1256" i="3"/>
  <c r="CY1189" i="3"/>
  <c r="CY1727" i="3"/>
  <c r="CY1194" i="3"/>
  <c r="CK1672" i="3"/>
  <c r="CI1727" i="3"/>
  <c r="CG1640" i="3"/>
  <c r="CU1392" i="3"/>
  <c r="CC1201" i="3"/>
  <c r="CC1189" i="3"/>
  <c r="CK1512" i="3"/>
  <c r="BI1190" i="3"/>
  <c r="V1550" i="3"/>
  <c r="U1189" i="3"/>
  <c r="AP1745" i="3"/>
  <c r="AP1736" i="3"/>
  <c r="AP1735" i="3"/>
  <c r="AP1734" i="3"/>
  <c r="AP1733" i="3"/>
  <c r="AP1732" i="3"/>
  <c r="AP1731" i="3"/>
  <c r="AP1730" i="3"/>
  <c r="AP1729" i="3"/>
  <c r="AP1728" i="3"/>
  <c r="AP1726" i="3"/>
  <c r="AP1711" i="3"/>
  <c r="AP1710" i="3"/>
  <c r="AP1709" i="3"/>
  <c r="AP1708" i="3"/>
  <c r="AP1707" i="3"/>
  <c r="AP1705" i="3"/>
  <c r="AP1704" i="3"/>
  <c r="AP1696" i="3"/>
  <c r="AP1689" i="3"/>
  <c r="AP1681" i="3"/>
  <c r="AP1673" i="3"/>
  <c r="AP1661" i="3"/>
  <c r="AP1654" i="3"/>
  <c r="AP1647" i="3"/>
  <c r="AP1641" i="3"/>
  <c r="AP1550" i="3"/>
  <c r="AP1192" i="3"/>
  <c r="AP1191" i="3"/>
  <c r="AN1748" i="3"/>
  <c r="AN1745" i="3"/>
  <c r="AN1744" i="3"/>
  <c r="AN1736" i="3"/>
  <c r="AN1735" i="3"/>
  <c r="AN1734" i="3"/>
  <c r="AN1733" i="3"/>
  <c r="AN1732" i="3"/>
  <c r="AN1731" i="3"/>
  <c r="AN1730" i="3"/>
  <c r="AN1729" i="3"/>
  <c r="AN1728" i="3"/>
  <c r="AN1726" i="3"/>
  <c r="AN1711" i="3"/>
  <c r="AN1710" i="3"/>
  <c r="AN1709" i="3"/>
  <c r="AN1708" i="3"/>
  <c r="AN1707" i="3"/>
  <c r="AN1705" i="3"/>
  <c r="AN1704" i="3"/>
  <c r="AN1696" i="3"/>
  <c r="AN1689" i="3"/>
  <c r="AN1681" i="3"/>
  <c r="AN1673" i="3"/>
  <c r="AN1661" i="3"/>
  <c r="AN1654" i="3"/>
  <c r="AN1647" i="3"/>
  <c r="AN1641" i="3"/>
  <c r="AN1550" i="3"/>
  <c r="AN1191" i="3"/>
  <c r="AL1745" i="3"/>
  <c r="AL1736" i="3"/>
  <c r="AL1734" i="3"/>
  <c r="AL1733" i="3"/>
  <c r="AL1725" i="3"/>
  <c r="AL1710" i="3"/>
  <c r="AL1709" i="3"/>
  <c r="AL1708" i="3"/>
  <c r="AL1696" i="3"/>
  <c r="AL1689" i="3"/>
  <c r="AL1681" i="3"/>
  <c r="AL1673" i="3"/>
  <c r="AL1661" i="3"/>
  <c r="AL1654" i="3"/>
  <c r="AL1647" i="3"/>
  <c r="AL1641" i="3"/>
  <c r="AL1550" i="3"/>
  <c r="AL1510" i="3"/>
  <c r="AJ1745" i="3"/>
  <c r="AJ1744" i="3"/>
  <c r="AJ1736" i="3"/>
  <c r="AJ1735" i="3"/>
  <c r="AJ1734" i="3"/>
  <c r="AJ1733" i="3"/>
  <c r="AJ1732" i="3"/>
  <c r="AJ1731" i="3"/>
  <c r="AJ1730" i="3"/>
  <c r="AJ1729" i="3"/>
  <c r="AJ1728" i="3"/>
  <c r="AJ1726" i="3"/>
  <c r="AJ1725" i="3"/>
  <c r="AJ1724" i="3"/>
  <c r="AJ1723" i="3"/>
  <c r="AJ1715" i="3"/>
  <c r="AJ1714" i="3"/>
  <c r="AJ1713" i="3"/>
  <c r="AJ1712" i="3"/>
  <c r="AJ1711" i="3"/>
  <c r="AJ1710" i="3"/>
  <c r="AJ1709" i="3"/>
  <c r="AJ1708" i="3"/>
  <c r="AJ1707" i="3"/>
  <c r="AJ1696" i="3"/>
  <c r="AJ1681" i="3"/>
  <c r="AJ1673" i="3"/>
  <c r="AJ1671" i="3"/>
  <c r="AJ1670" i="3"/>
  <c r="AJ1669" i="3"/>
  <c r="AJ1668" i="3"/>
  <c r="AJ1667" i="3"/>
  <c r="AJ1661" i="3"/>
  <c r="AJ1655" i="3"/>
  <c r="AJ1654" i="3"/>
  <c r="AJ1653" i="3"/>
  <c r="AJ1647" i="3"/>
  <c r="AJ1608" i="3"/>
  <c r="AJ1550" i="3"/>
  <c r="AJ1483" i="3"/>
  <c r="AJ1191" i="3"/>
  <c r="AH1745" i="3"/>
  <c r="AH1736" i="3"/>
  <c r="AH1735" i="3"/>
  <c r="AH1734" i="3"/>
  <c r="AH1733" i="3"/>
  <c r="AH1732" i="3"/>
  <c r="AH1731" i="3"/>
  <c r="AH1730" i="3"/>
  <c r="AH1729" i="3"/>
  <c r="AH1728" i="3"/>
  <c r="AH1710" i="3"/>
  <c r="AH1709" i="3"/>
  <c r="AH1708" i="3"/>
  <c r="AH1705" i="3"/>
  <c r="AH1667" i="3"/>
  <c r="AH1661" i="3"/>
  <c r="AH1655" i="3"/>
  <c r="AH1654" i="3"/>
  <c r="AH1653" i="3"/>
  <c r="AH1647" i="3"/>
  <c r="AH1641" i="3"/>
  <c r="AH1608" i="3"/>
  <c r="AH1607" i="3"/>
  <c r="AH1596" i="3"/>
  <c r="AH1550" i="3"/>
  <c r="AH1191" i="3"/>
  <c r="AF1745" i="3"/>
  <c r="AF1710" i="3"/>
  <c r="AF1709" i="3"/>
  <c r="AF1708" i="3"/>
  <c r="AF1705" i="3"/>
  <c r="AF1696" i="3"/>
  <c r="AF1689" i="3"/>
  <c r="AF1681" i="3"/>
  <c r="AF1673" i="3"/>
  <c r="AF1667" i="3"/>
  <c r="AF1661" i="3"/>
  <c r="AF1655" i="3"/>
  <c r="AF1654" i="3"/>
  <c r="AF1653" i="3"/>
  <c r="AF1647" i="3"/>
  <c r="AF1641" i="3"/>
  <c r="AF1608" i="3"/>
  <c r="AF1606" i="3"/>
  <c r="AF1551" i="3"/>
  <c r="AF1550" i="3"/>
  <c r="AF1549" i="3"/>
  <c r="AF1540" i="3"/>
  <c r="AF1531" i="3"/>
  <c r="AF1522" i="3"/>
  <c r="AF1513" i="3"/>
  <c r="AF1510" i="3"/>
  <c r="AF1501" i="3"/>
  <c r="AF1492" i="3"/>
  <c r="AF1483" i="3"/>
  <c r="AF1465" i="3"/>
  <c r="AF1456" i="3"/>
  <c r="AF1393" i="3"/>
  <c r="AF1191" i="3"/>
  <c r="AD1745" i="3"/>
  <c r="AD1724" i="3"/>
  <c r="AD1711" i="3"/>
  <c r="AD1710" i="3"/>
  <c r="AD1709" i="3"/>
  <c r="AD1708" i="3"/>
  <c r="AD1707" i="3"/>
  <c r="AD1705" i="3"/>
  <c r="AD1704" i="3"/>
  <c r="AD1696" i="3"/>
  <c r="AD1689" i="3"/>
  <c r="AD1681" i="3"/>
  <c r="AD1673" i="3"/>
  <c r="AD1661" i="3"/>
  <c r="AD1654" i="3"/>
  <c r="AD1647" i="3"/>
  <c r="AD1550" i="3"/>
  <c r="AD1540" i="3"/>
  <c r="AD1531" i="3"/>
  <c r="AD1522" i="3"/>
  <c r="AD1513" i="3"/>
  <c r="AD1510" i="3"/>
  <c r="AD1501" i="3"/>
  <c r="AD1492" i="3"/>
  <c r="AD1474" i="3"/>
  <c r="AD1465" i="3"/>
  <c r="AD1456" i="3"/>
  <c r="AD1447" i="3"/>
  <c r="AD1438" i="3"/>
  <c r="AD1429" i="3"/>
  <c r="AD1420" i="3"/>
  <c r="AD1411" i="3"/>
  <c r="AD1402" i="3"/>
  <c r="AD1393" i="3"/>
  <c r="AD1191" i="3"/>
  <c r="AB1745" i="3"/>
  <c r="AB1744" i="3"/>
  <c r="AB1736" i="3"/>
  <c r="AB1735" i="3"/>
  <c r="AB1734" i="3"/>
  <c r="AB1733" i="3"/>
  <c r="AB1732" i="3"/>
  <c r="AB1731" i="3"/>
  <c r="AB1730" i="3"/>
  <c r="AB1729" i="3"/>
  <c r="AB1728" i="3"/>
  <c r="AB1724" i="3"/>
  <c r="AB1723" i="3"/>
  <c r="AB1715" i="3"/>
  <c r="AB1714" i="3"/>
  <c r="AB1713" i="3"/>
  <c r="AB1712" i="3"/>
  <c r="AB1711" i="3"/>
  <c r="AB1710" i="3"/>
  <c r="AB1709" i="3"/>
  <c r="AB1708" i="3"/>
  <c r="AB1707" i="3"/>
  <c r="AB1705" i="3"/>
  <c r="AB1704" i="3"/>
  <c r="AB1696" i="3"/>
  <c r="AB1689" i="3"/>
  <c r="AB1681" i="3"/>
  <c r="AB1673" i="3"/>
  <c r="AB1661" i="3"/>
  <c r="AB1654" i="3"/>
  <c r="AB1647" i="3"/>
  <c r="AB1596" i="3"/>
  <c r="AB1577" i="3"/>
  <c r="AB1540" i="3"/>
  <c r="AB1531" i="3"/>
  <c r="AB1522" i="3"/>
  <c r="AB1513" i="3"/>
  <c r="AB1510" i="3"/>
  <c r="AB1501" i="3"/>
  <c r="AB1492" i="3"/>
  <c r="AB1474" i="3"/>
  <c r="AB1465" i="3"/>
  <c r="AB1456" i="3"/>
  <c r="AB1447" i="3"/>
  <c r="AB1438" i="3"/>
  <c r="AB1429" i="3"/>
  <c r="AB1420" i="3"/>
  <c r="AB1411" i="3"/>
  <c r="AB1402" i="3"/>
  <c r="AB1393" i="3"/>
  <c r="AB1280" i="3"/>
  <c r="AB1269" i="3"/>
  <c r="AB1208" i="3"/>
  <c r="AB1197" i="3"/>
  <c r="AB1191" i="3"/>
  <c r="AP1190" i="3"/>
  <c r="Z1745" i="3"/>
  <c r="Z1726" i="3"/>
  <c r="Z1715" i="3"/>
  <c r="Z1714" i="3"/>
  <c r="Z1713" i="3"/>
  <c r="Z1712" i="3"/>
  <c r="Z1711" i="3"/>
  <c r="Z1710" i="3"/>
  <c r="Z1709" i="3"/>
  <c r="Z1708" i="3"/>
  <c r="Z1661" i="3"/>
  <c r="Z1654" i="3"/>
  <c r="Z1647" i="3"/>
  <c r="Z1630" i="3"/>
  <c r="Z1629" i="3"/>
  <c r="Z1628" i="3"/>
  <c r="Z1627" i="3"/>
  <c r="Z1626" i="3"/>
  <c r="Z1625" i="3"/>
  <c r="Z1624" i="3"/>
  <c r="Z1616" i="3"/>
  <c r="Z1608" i="3"/>
  <c r="Z1607" i="3"/>
  <c r="Z1606" i="3"/>
  <c r="Z1596" i="3"/>
  <c r="Z1586" i="3"/>
  <c r="Z1577" i="3"/>
  <c r="Z1522" i="3"/>
  <c r="Z1513" i="3"/>
  <c r="Z1393" i="3"/>
  <c r="Z1348" i="3"/>
  <c r="Z1347" i="3"/>
  <c r="Z1346" i="3"/>
  <c r="Z1333" i="3"/>
  <c r="Z1332" i="3"/>
  <c r="Z1319" i="3"/>
  <c r="Z1306" i="3"/>
  <c r="Z1292" i="3"/>
  <c r="Z1269" i="3"/>
  <c r="Z1191" i="3"/>
  <c r="X1745" i="3"/>
  <c r="X1744" i="3"/>
  <c r="X1736" i="3"/>
  <c r="X1735" i="3"/>
  <c r="X1734" i="3"/>
  <c r="X1733" i="3"/>
  <c r="X1732" i="3"/>
  <c r="X1731" i="3"/>
  <c r="X1730" i="3"/>
  <c r="X1729" i="3"/>
  <c r="X1728" i="3"/>
  <c r="V1714" i="3"/>
  <c r="V1713" i="3"/>
  <c r="V1712" i="3"/>
  <c r="X1269" i="3"/>
  <c r="V1190" i="3"/>
  <c r="DF1735" i="3"/>
  <c r="AX1735" i="3"/>
  <c r="AK1735" i="3"/>
  <c r="AL1735" i="3" s="1"/>
  <c r="AE1735" i="3"/>
  <c r="AF1735" i="3" s="1"/>
  <c r="AC1735" i="3"/>
  <c r="AD1735" i="3" s="1"/>
  <c r="Y1735" i="3"/>
  <c r="Z1735" i="3" s="1"/>
  <c r="U1735" i="3"/>
  <c r="V1735" i="3" s="1"/>
  <c r="S1735" i="3"/>
  <c r="AX1551" i="3"/>
  <c r="AO1551" i="3"/>
  <c r="AP1551" i="3" s="1"/>
  <c r="AM1551" i="3"/>
  <c r="AN1551" i="3" s="1"/>
  <c r="AK1551" i="3"/>
  <c r="AL1551" i="3" s="1"/>
  <c r="AI1551" i="3"/>
  <c r="AJ1551" i="3" s="1"/>
  <c r="AG1551" i="3"/>
  <c r="AH1551" i="3" s="1"/>
  <c r="AD1551" i="3"/>
  <c r="AB1551" i="3"/>
  <c r="AB1550" i="3" s="1"/>
  <c r="Y1551" i="3"/>
  <c r="Z1551" i="3" s="1"/>
  <c r="Z1550" i="3" s="1"/>
  <c r="V1551" i="3"/>
  <c r="S1551" i="3"/>
  <c r="X1724" i="3"/>
  <c r="X1723" i="3"/>
  <c r="X1714" i="3"/>
  <c r="X1713" i="3"/>
  <c r="X1712" i="3"/>
  <c r="X1710" i="3"/>
  <c r="X1709" i="3"/>
  <c r="X1708" i="3"/>
  <c r="X1661" i="3"/>
  <c r="X1654" i="3"/>
  <c r="X1647" i="3"/>
  <c r="X1610" i="3"/>
  <c r="X1577" i="3"/>
  <c r="X1361" i="3"/>
  <c r="X1347" i="3"/>
  <c r="X1346" i="3"/>
  <c r="X1333" i="3"/>
  <c r="X1332" i="3"/>
  <c r="X1319" i="3"/>
  <c r="X1306" i="3"/>
  <c r="X1292" i="3"/>
  <c r="X1191" i="3"/>
  <c r="V1745" i="3"/>
  <c r="V1723" i="3"/>
  <c r="V1715" i="3"/>
  <c r="V1710" i="3"/>
  <c r="V1709" i="3"/>
  <c r="V1708" i="3"/>
  <c r="V1661" i="3"/>
  <c r="V1654" i="3"/>
  <c r="V1647" i="3"/>
  <c r="V1586" i="3"/>
  <c r="V1577" i="3"/>
  <c r="V1568" i="3"/>
  <c r="V1361" i="3"/>
  <c r="V1348" i="3"/>
  <c r="V1347" i="3"/>
  <c r="V1346" i="3"/>
  <c r="V1333" i="3"/>
  <c r="V1332" i="3"/>
  <c r="V1319" i="3"/>
  <c r="V1306" i="3"/>
  <c r="V1293" i="3"/>
  <c r="V1292" i="3"/>
  <c r="V1280" i="3"/>
  <c r="V1269" i="3"/>
  <c r="V1207" i="3"/>
  <c r="V1204" i="3"/>
  <c r="V1203" i="3"/>
  <c r="V1198" i="3"/>
  <c r="V1197" i="3"/>
  <c r="V1196" i="3"/>
  <c r="V1195" i="3"/>
  <c r="V1191" i="3"/>
  <c r="W1293" i="3"/>
  <c r="X1293" i="3" s="1"/>
  <c r="Y1280" i="3"/>
  <c r="Z1280" i="3" s="1"/>
  <c r="W1280" i="3"/>
  <c r="X1280" i="3" s="1"/>
  <c r="T1745" i="3"/>
  <c r="T1710" i="3"/>
  <c r="T1709" i="3"/>
  <c r="T1708" i="3"/>
  <c r="T1661" i="3"/>
  <c r="T1654" i="3"/>
  <c r="T1647" i="3"/>
  <c r="T1333" i="3"/>
  <c r="T1293" i="3"/>
  <c r="T1292" i="3"/>
  <c r="T1280" i="3"/>
  <c r="T1269" i="3"/>
  <c r="T1257" i="3"/>
  <c r="T1244" i="3"/>
  <c r="T1234" i="3"/>
  <c r="T1222" i="3"/>
  <c r="T1209" i="3"/>
  <c r="T1208" i="3"/>
  <c r="T1207" i="3"/>
  <c r="T1206" i="3"/>
  <c r="T1205" i="3"/>
  <c r="T1204" i="3"/>
  <c r="T1203" i="3"/>
  <c r="T1202" i="3"/>
  <c r="AG1577" i="3"/>
  <c r="AH1577" i="3" s="1"/>
  <c r="DF1197" i="3"/>
  <c r="AX1197" i="3"/>
  <c r="AO1197" i="3"/>
  <c r="AP1197" i="3" s="1"/>
  <c r="AM1197" i="3"/>
  <c r="AN1197" i="3" s="1"/>
  <c r="AK1197" i="3"/>
  <c r="AL1197" i="3" s="1"/>
  <c r="AI1197" i="3"/>
  <c r="AJ1197" i="3" s="1"/>
  <c r="AG1197" i="3"/>
  <c r="AH1197" i="3" s="1"/>
  <c r="AE1197" i="3"/>
  <c r="AF1197" i="3" s="1"/>
  <c r="AC1197" i="3"/>
  <c r="AD1197" i="3" s="1"/>
  <c r="Y1197" i="3"/>
  <c r="Z1197" i="3" s="1"/>
  <c r="W1197" i="3"/>
  <c r="X1197" i="3" s="1"/>
  <c r="T1197" i="3"/>
  <c r="AV1745" i="3"/>
  <c r="AE1734" i="3"/>
  <c r="AF1734" i="3" s="1"/>
  <c r="AC1734" i="3"/>
  <c r="AD1734" i="3" s="1"/>
  <c r="AV1710" i="3"/>
  <c r="AV1709" i="3"/>
  <c r="AV1708" i="3"/>
  <c r="AV1661" i="3"/>
  <c r="AV1654" i="3"/>
  <c r="AV1647" i="3"/>
  <c r="AA1606" i="3"/>
  <c r="AB1606" i="3" s="1"/>
  <c r="AK1191" i="3"/>
  <c r="DF1744" i="3"/>
  <c r="AX1744" i="3"/>
  <c r="AO1744" i="3"/>
  <c r="AP1744" i="3" s="1"/>
  <c r="AK1744" i="3"/>
  <c r="AL1744" i="3" s="1"/>
  <c r="AG1744" i="3"/>
  <c r="AH1744" i="3" s="1"/>
  <c r="AE1744" i="3"/>
  <c r="AF1744" i="3" s="1"/>
  <c r="AC1744" i="3"/>
  <c r="AD1744" i="3" s="1"/>
  <c r="Y1744" i="3"/>
  <c r="Z1744" i="3" s="1"/>
  <c r="U1744" i="3"/>
  <c r="V1744" i="3" s="1"/>
  <c r="S1744" i="3"/>
  <c r="T1744" i="3" s="1"/>
  <c r="AC1483" i="3"/>
  <c r="AD1483" i="3" s="1"/>
  <c r="AA1483" i="3"/>
  <c r="AB1483" i="3" s="1"/>
  <c r="AC1549" i="3"/>
  <c r="AD1549" i="3" s="1"/>
  <c r="AA1549" i="3"/>
  <c r="AB1549" i="3" s="1"/>
  <c r="AI1748" i="3"/>
  <c r="AJ1748" i="3" s="1"/>
  <c r="W1596" i="3"/>
  <c r="X1596" i="3" s="1"/>
  <c r="V1596" i="3"/>
  <c r="AG1586" i="3"/>
  <c r="AH1586" i="3" s="1"/>
  <c r="AK1732" i="3"/>
  <c r="AL1732" i="3" s="1"/>
  <c r="AK1731" i="3"/>
  <c r="AL1731" i="3" s="1"/>
  <c r="AK1730" i="3"/>
  <c r="AL1730" i="3" s="1"/>
  <c r="AK1729" i="3"/>
  <c r="AL1729" i="3" s="1"/>
  <c r="AK1728" i="3"/>
  <c r="AL1728" i="3" s="1"/>
  <c r="AC1732" i="3"/>
  <c r="AD1732" i="3" s="1"/>
  <c r="AC1731" i="3"/>
  <c r="AD1731" i="3" s="1"/>
  <c r="AC1730" i="3"/>
  <c r="AD1730" i="3" s="1"/>
  <c r="AC1729" i="3"/>
  <c r="AD1729" i="3" s="1"/>
  <c r="AC1728" i="3"/>
  <c r="AD1728" i="3" s="1"/>
  <c r="Y1732" i="3"/>
  <c r="Z1732" i="3" s="1"/>
  <c r="Y1731" i="3"/>
  <c r="Z1731" i="3" s="1"/>
  <c r="Y1730" i="3"/>
  <c r="Z1730" i="3" s="1"/>
  <c r="Y1729" i="3"/>
  <c r="Z1729" i="3" s="1"/>
  <c r="Y1728" i="3"/>
  <c r="Z1728" i="3" s="1"/>
  <c r="T1551" i="3" l="1"/>
  <c r="T1550" i="3" s="1"/>
  <c r="CE1749" i="3"/>
  <c r="DL1744" i="3"/>
  <c r="DL1743" i="3" s="1"/>
  <c r="DP1744" i="3"/>
  <c r="DP1743" i="3" s="1"/>
  <c r="ED1744" i="3"/>
  <c r="ED1743" i="3" s="1"/>
  <c r="DX1744" i="3"/>
  <c r="DX1743" i="3" s="1"/>
  <c r="EB1744" i="3"/>
  <c r="EB1743" i="3" s="1"/>
  <c r="DZ1744" i="3"/>
  <c r="DZ1743" i="3" s="1"/>
  <c r="DR1744" i="3"/>
  <c r="DR1743" i="3" s="1"/>
  <c r="DJ1744" i="3"/>
  <c r="DJ1743" i="3" s="1"/>
  <c r="DT1744" i="3"/>
  <c r="DT1743" i="3" s="1"/>
  <c r="DV1744" i="3"/>
  <c r="DV1743" i="3" s="1"/>
  <c r="DN1744" i="3"/>
  <c r="DN1743" i="3" s="1"/>
  <c r="DH1744" i="3"/>
  <c r="ED1735" i="3"/>
  <c r="DV1735" i="3"/>
  <c r="DX1735" i="3"/>
  <c r="EB1735" i="3"/>
  <c r="DJ1735" i="3"/>
  <c r="DR1735" i="3"/>
  <c r="DL1735" i="3"/>
  <c r="DT1735" i="3"/>
  <c r="DN1735" i="3"/>
  <c r="DP1735" i="3"/>
  <c r="DZ1735" i="3"/>
  <c r="DH1735" i="3"/>
  <c r="AJ1743" i="3"/>
  <c r="DP1197" i="3"/>
  <c r="DJ1197" i="3"/>
  <c r="DH1197" i="3"/>
  <c r="DL1197" i="3"/>
  <c r="DV1197" i="3"/>
  <c r="DN1197" i="3"/>
  <c r="ED1197" i="3"/>
  <c r="EB1197" i="3"/>
  <c r="DZ1197" i="3"/>
  <c r="DT1197" i="3"/>
  <c r="DR1197" i="3"/>
  <c r="DX1197" i="3"/>
  <c r="AP1743" i="3"/>
  <c r="T1743" i="3"/>
  <c r="AF1743" i="3"/>
  <c r="AB1743" i="3"/>
  <c r="AN1743" i="3"/>
  <c r="CC1749" i="3"/>
  <c r="CG1749" i="3"/>
  <c r="CY1749" i="3"/>
  <c r="CI1749" i="3"/>
  <c r="CL1190" i="3"/>
  <c r="CK1190" i="3"/>
  <c r="CK1189" i="3" s="1"/>
  <c r="CK1749" i="3" s="1"/>
  <c r="CJ1189" i="3"/>
  <c r="CJ1749" i="3" s="1"/>
  <c r="BT1744" i="3"/>
  <c r="BT1743" i="3" s="1"/>
  <c r="BP1744" i="3"/>
  <c r="BP1743" i="3" s="1"/>
  <c r="BD1744" i="3"/>
  <c r="BD1743" i="3" s="1"/>
  <c r="BL1744" i="3"/>
  <c r="BL1743" i="3" s="1"/>
  <c r="BF1744" i="3"/>
  <c r="BF1743" i="3" s="1"/>
  <c r="AZ1744" i="3"/>
  <c r="AZ1743" i="3" s="1"/>
  <c r="BH1744" i="3"/>
  <c r="BH1743" i="3" s="1"/>
  <c r="BJ1744" i="3"/>
  <c r="BJ1743" i="3" s="1"/>
  <c r="BB1744" i="3"/>
  <c r="BB1743" i="3" s="1"/>
  <c r="BR1744" i="3"/>
  <c r="BR1743" i="3" s="1"/>
  <c r="BV1744" i="3"/>
  <c r="BV1743" i="3" s="1"/>
  <c r="BN1744" i="3"/>
  <c r="BN1743" i="3" s="1"/>
  <c r="BT1735" i="3"/>
  <c r="BV1735" i="3"/>
  <c r="BD1735" i="3"/>
  <c r="BN1735" i="3"/>
  <c r="BP1735" i="3"/>
  <c r="AZ1735" i="3"/>
  <c r="BJ1735" i="3"/>
  <c r="BB1735" i="3"/>
  <c r="BR1735" i="3"/>
  <c r="BH1735" i="3"/>
  <c r="BF1735" i="3"/>
  <c r="BL1735" i="3"/>
  <c r="BK1190" i="3"/>
  <c r="AD1743" i="3"/>
  <c r="BN1197" i="3"/>
  <c r="BB1197" i="3"/>
  <c r="AZ1197" i="3"/>
  <c r="BH1197" i="3"/>
  <c r="BL1197" i="3"/>
  <c r="BD1197" i="3"/>
  <c r="BV1197" i="3"/>
  <c r="BT1197" i="3"/>
  <c r="BR1197" i="3"/>
  <c r="BF1197" i="3"/>
  <c r="BJ1197" i="3"/>
  <c r="BP1197" i="3"/>
  <c r="BD1551" i="3"/>
  <c r="BL1551" i="3"/>
  <c r="BN1551" i="3"/>
  <c r="BJ1551" i="3"/>
  <c r="BT1551" i="3"/>
  <c r="BF1551" i="3"/>
  <c r="BR1551" i="3"/>
  <c r="BV1551" i="3"/>
  <c r="AZ1551" i="3"/>
  <c r="BH1551" i="3"/>
  <c r="BB1551" i="3"/>
  <c r="BP1551" i="3"/>
  <c r="X1743" i="3"/>
  <c r="V1743" i="3"/>
  <c r="AH1743" i="3"/>
  <c r="Z1743" i="3"/>
  <c r="AU1647" i="3"/>
  <c r="AJ1727" i="3"/>
  <c r="T1201" i="3"/>
  <c r="V1194" i="3"/>
  <c r="AF1512" i="3"/>
  <c r="AN1727" i="3"/>
  <c r="AU1745" i="3"/>
  <c r="AL1743" i="3"/>
  <c r="AD1392" i="3"/>
  <c r="AJ1706" i="3"/>
  <c r="AP1672" i="3"/>
  <c r="AN1672" i="3"/>
  <c r="AD1512" i="3"/>
  <c r="AD1672" i="3"/>
  <c r="AU1710" i="3"/>
  <c r="AU1708" i="3"/>
  <c r="AU1709" i="3"/>
  <c r="AU1654" i="3"/>
  <c r="AB1392" i="3"/>
  <c r="AB1672" i="3"/>
  <c r="AB1727" i="3"/>
  <c r="AH1727" i="3"/>
  <c r="X1727" i="3"/>
  <c r="AB1512" i="3"/>
  <c r="AL1727" i="3"/>
  <c r="AP1727" i="3"/>
  <c r="AU1744" i="3"/>
  <c r="AU1661" i="3"/>
  <c r="AV1735" i="3"/>
  <c r="T1735" i="3"/>
  <c r="AU1735" i="3" s="1"/>
  <c r="AV1551" i="3"/>
  <c r="AV1197" i="3"/>
  <c r="AU1197" i="3"/>
  <c r="AV1744" i="3"/>
  <c r="AV1743" i="3" s="1"/>
  <c r="AA1348" i="3"/>
  <c r="AB1348" i="3" s="1"/>
  <c r="AM1205" i="3"/>
  <c r="AN1205" i="3" s="1"/>
  <c r="AV1191" i="3"/>
  <c r="T1198" i="3"/>
  <c r="T1195" i="3"/>
  <c r="Y1761" i="3"/>
  <c r="W1761" i="3"/>
  <c r="U1761" i="3"/>
  <c r="S1761" i="3"/>
  <c r="Y1760" i="3"/>
  <c r="W1760" i="3"/>
  <c r="U1760" i="3"/>
  <c r="S1760" i="3"/>
  <c r="Y1759" i="3"/>
  <c r="W1759" i="3"/>
  <c r="U1759" i="3"/>
  <c r="S1759" i="3"/>
  <c r="Y1758" i="3"/>
  <c r="W1758" i="3"/>
  <c r="U1758" i="3"/>
  <c r="S1758" i="3"/>
  <c r="Y1757" i="3"/>
  <c r="W1757" i="3"/>
  <c r="U1757" i="3"/>
  <c r="S1757" i="3"/>
  <c r="Y1756" i="3"/>
  <c r="W1756" i="3"/>
  <c r="U1756" i="3"/>
  <c r="S1756" i="3"/>
  <c r="AO1751" i="3"/>
  <c r="AM1751" i="3"/>
  <c r="AK1751" i="3"/>
  <c r="AI1751" i="3"/>
  <c r="AG1751" i="3"/>
  <c r="AE1751" i="3"/>
  <c r="AC1751" i="3"/>
  <c r="AA1751" i="3"/>
  <c r="R1751" i="3"/>
  <c r="DF1748" i="3"/>
  <c r="AX1748" i="3"/>
  <c r="AO1748" i="3"/>
  <c r="AP1748" i="3" s="1"/>
  <c r="AK1748" i="3"/>
  <c r="AL1748" i="3" s="1"/>
  <c r="AG1748" i="3"/>
  <c r="AH1748" i="3" s="1"/>
  <c r="AE1748" i="3"/>
  <c r="AF1748" i="3" s="1"/>
  <c r="AC1748" i="3"/>
  <c r="AD1748" i="3" s="1"/>
  <c r="AA1748" i="3"/>
  <c r="AB1748" i="3" s="1"/>
  <c r="Y1748" i="3"/>
  <c r="Z1748" i="3" s="1"/>
  <c r="W1748" i="3"/>
  <c r="X1748" i="3" s="1"/>
  <c r="U1748" i="3"/>
  <c r="V1748" i="3" s="1"/>
  <c r="T1748" i="3"/>
  <c r="DF1747" i="3"/>
  <c r="AX1747" i="3"/>
  <c r="AO1747" i="3"/>
  <c r="AP1747" i="3" s="1"/>
  <c r="AM1747" i="3"/>
  <c r="AN1747" i="3" s="1"/>
  <c r="AK1747" i="3"/>
  <c r="AL1747" i="3" s="1"/>
  <c r="AI1747" i="3"/>
  <c r="AJ1747" i="3" s="1"/>
  <c r="AG1747" i="3"/>
  <c r="AH1747" i="3" s="1"/>
  <c r="AE1747" i="3"/>
  <c r="AF1747" i="3" s="1"/>
  <c r="AC1747" i="3"/>
  <c r="AD1747" i="3" s="1"/>
  <c r="AA1747" i="3"/>
  <c r="AB1747" i="3" s="1"/>
  <c r="Y1747" i="3"/>
  <c r="Z1747" i="3" s="1"/>
  <c r="W1747" i="3"/>
  <c r="X1747" i="3" s="1"/>
  <c r="U1747" i="3"/>
  <c r="V1747" i="3" s="1"/>
  <c r="T1747" i="3"/>
  <c r="DF1746" i="3"/>
  <c r="AX1746" i="3"/>
  <c r="AO1746" i="3"/>
  <c r="AP1746" i="3" s="1"/>
  <c r="AM1746" i="3"/>
  <c r="AN1746" i="3" s="1"/>
  <c r="AK1746" i="3"/>
  <c r="AL1746" i="3" s="1"/>
  <c r="AI1746" i="3"/>
  <c r="AJ1746" i="3" s="1"/>
  <c r="AG1746" i="3"/>
  <c r="AH1746" i="3" s="1"/>
  <c r="AE1746" i="3"/>
  <c r="AF1746" i="3" s="1"/>
  <c r="AC1746" i="3"/>
  <c r="AD1746" i="3" s="1"/>
  <c r="AA1746" i="3"/>
  <c r="AB1746" i="3" s="1"/>
  <c r="Y1746" i="3"/>
  <c r="Z1746" i="3" s="1"/>
  <c r="W1746" i="3"/>
  <c r="X1746" i="3" s="1"/>
  <c r="U1746" i="3"/>
  <c r="V1746" i="3" s="1"/>
  <c r="T1746" i="3"/>
  <c r="DF1743" i="3"/>
  <c r="AX1743" i="3"/>
  <c r="DF1736" i="3"/>
  <c r="AX1736" i="3"/>
  <c r="AE1736" i="3"/>
  <c r="AF1736" i="3" s="1"/>
  <c r="AC1736" i="3"/>
  <c r="AD1736" i="3" s="1"/>
  <c r="Y1736" i="3"/>
  <c r="Z1736" i="3" s="1"/>
  <c r="U1736" i="3"/>
  <c r="V1736" i="3" s="1"/>
  <c r="S1736" i="3"/>
  <c r="T1736" i="3" s="1"/>
  <c r="DF1734" i="3"/>
  <c r="AX1734" i="3"/>
  <c r="Y1734" i="3"/>
  <c r="Z1734" i="3" s="1"/>
  <c r="U1734" i="3"/>
  <c r="V1734" i="3" s="1"/>
  <c r="S1734" i="3"/>
  <c r="T1734" i="3" s="1"/>
  <c r="DF1733" i="3"/>
  <c r="AX1733" i="3"/>
  <c r="AE1733" i="3"/>
  <c r="AF1733" i="3" s="1"/>
  <c r="AC1733" i="3"/>
  <c r="AD1733" i="3" s="1"/>
  <c r="Y1733" i="3"/>
  <c r="Z1733" i="3" s="1"/>
  <c r="U1733" i="3"/>
  <c r="V1733" i="3" s="1"/>
  <c r="S1733" i="3"/>
  <c r="T1733" i="3" s="1"/>
  <c r="AX1732" i="3"/>
  <c r="AE1732" i="3"/>
  <c r="AF1732" i="3" s="1"/>
  <c r="U1732" i="3"/>
  <c r="V1732" i="3" s="1"/>
  <c r="S1732" i="3"/>
  <c r="T1732" i="3" s="1"/>
  <c r="AE1731" i="3"/>
  <c r="AF1731" i="3" s="1"/>
  <c r="U1731" i="3"/>
  <c r="V1731" i="3" s="1"/>
  <c r="S1731" i="3"/>
  <c r="T1731" i="3" s="1"/>
  <c r="DF1730" i="3"/>
  <c r="AX1730" i="3"/>
  <c r="AE1730" i="3"/>
  <c r="AF1730" i="3" s="1"/>
  <c r="U1730" i="3"/>
  <c r="V1730" i="3" s="1"/>
  <c r="S1730" i="3"/>
  <c r="T1730" i="3" s="1"/>
  <c r="DF1729" i="3"/>
  <c r="AX1729" i="3"/>
  <c r="AE1729" i="3"/>
  <c r="AF1729" i="3" s="1"/>
  <c r="U1729" i="3"/>
  <c r="V1729" i="3" s="1"/>
  <c r="S1729" i="3"/>
  <c r="T1729" i="3" s="1"/>
  <c r="DF1728" i="3"/>
  <c r="AX1728" i="3"/>
  <c r="AE1728" i="3"/>
  <c r="AF1728" i="3" s="1"/>
  <c r="U1728" i="3"/>
  <c r="V1728" i="3" s="1"/>
  <c r="S1728" i="3"/>
  <c r="DF1726" i="3"/>
  <c r="AX1726" i="3"/>
  <c r="AK1726" i="3"/>
  <c r="AL1726" i="3" s="1"/>
  <c r="AG1726" i="3"/>
  <c r="AH1726" i="3" s="1"/>
  <c r="AE1726" i="3"/>
  <c r="AF1726" i="3" s="1"/>
  <c r="AC1726" i="3"/>
  <c r="AD1726" i="3" s="1"/>
  <c r="AA1726" i="3"/>
  <c r="AB1726" i="3" s="1"/>
  <c r="W1726" i="3"/>
  <c r="X1726" i="3" s="1"/>
  <c r="S1726" i="3"/>
  <c r="T1726" i="3" s="1"/>
  <c r="DF1725" i="3"/>
  <c r="AX1725" i="3"/>
  <c r="AO1725" i="3"/>
  <c r="AP1725" i="3" s="1"/>
  <c r="AM1725" i="3"/>
  <c r="AN1725" i="3" s="1"/>
  <c r="AG1725" i="3"/>
  <c r="AH1725" i="3" s="1"/>
  <c r="AC1725" i="3"/>
  <c r="AD1725" i="3" s="1"/>
  <c r="AB1725" i="3"/>
  <c r="Y1725" i="3"/>
  <c r="Z1725" i="3" s="1"/>
  <c r="X1725" i="3"/>
  <c r="U1725" i="3"/>
  <c r="S1725" i="3"/>
  <c r="T1725" i="3" s="1"/>
  <c r="DF1724" i="3"/>
  <c r="AX1724" i="3"/>
  <c r="AO1724" i="3"/>
  <c r="AP1724" i="3" s="1"/>
  <c r="AM1724" i="3"/>
  <c r="AN1724" i="3" s="1"/>
  <c r="AK1724" i="3"/>
  <c r="AL1724" i="3" s="1"/>
  <c r="AG1724" i="3"/>
  <c r="AH1724" i="3" s="1"/>
  <c r="AE1724" i="3"/>
  <c r="AF1724" i="3" s="1"/>
  <c r="Y1724" i="3"/>
  <c r="Z1724" i="3" s="1"/>
  <c r="U1724" i="3"/>
  <c r="V1724" i="3" s="1"/>
  <c r="S1724" i="3"/>
  <c r="T1724" i="3" s="1"/>
  <c r="DF1723" i="3"/>
  <c r="AX1723" i="3"/>
  <c r="AO1723" i="3"/>
  <c r="AP1723" i="3" s="1"/>
  <c r="AM1723" i="3"/>
  <c r="AN1723" i="3" s="1"/>
  <c r="AK1723" i="3"/>
  <c r="AL1723" i="3" s="1"/>
  <c r="AG1723" i="3"/>
  <c r="AH1723" i="3" s="1"/>
  <c r="AE1723" i="3"/>
  <c r="AF1723" i="3" s="1"/>
  <c r="AC1723" i="3"/>
  <c r="AD1723" i="3" s="1"/>
  <c r="Y1723" i="3"/>
  <c r="Z1723" i="3" s="1"/>
  <c r="S1723" i="3"/>
  <c r="DF1715" i="3"/>
  <c r="AX1715" i="3"/>
  <c r="AO1715" i="3"/>
  <c r="AP1715" i="3" s="1"/>
  <c r="AM1715" i="3"/>
  <c r="AN1715" i="3" s="1"/>
  <c r="AK1715" i="3"/>
  <c r="AL1715" i="3" s="1"/>
  <c r="AG1715" i="3"/>
  <c r="AH1715" i="3" s="1"/>
  <c r="AE1715" i="3"/>
  <c r="AF1715" i="3" s="1"/>
  <c r="AC1715" i="3"/>
  <c r="AD1715" i="3" s="1"/>
  <c r="W1715" i="3"/>
  <c r="X1715" i="3" s="1"/>
  <c r="S1715" i="3"/>
  <c r="DF1714" i="3"/>
  <c r="AX1714" i="3"/>
  <c r="AO1714" i="3"/>
  <c r="AP1714" i="3" s="1"/>
  <c r="AM1714" i="3"/>
  <c r="AN1714" i="3" s="1"/>
  <c r="AK1714" i="3"/>
  <c r="AL1714" i="3" s="1"/>
  <c r="AG1714" i="3"/>
  <c r="AH1714" i="3" s="1"/>
  <c r="AE1714" i="3"/>
  <c r="AF1714" i="3" s="1"/>
  <c r="AC1714" i="3"/>
  <c r="AD1714" i="3" s="1"/>
  <c r="S1714" i="3"/>
  <c r="DF1713" i="3"/>
  <c r="AX1713" i="3"/>
  <c r="AO1713" i="3"/>
  <c r="AP1713" i="3" s="1"/>
  <c r="AM1713" i="3"/>
  <c r="AN1713" i="3" s="1"/>
  <c r="AK1713" i="3"/>
  <c r="AL1713" i="3" s="1"/>
  <c r="AG1713" i="3"/>
  <c r="AH1713" i="3" s="1"/>
  <c r="AE1713" i="3"/>
  <c r="AF1713" i="3" s="1"/>
  <c r="AC1713" i="3"/>
  <c r="AD1713" i="3" s="1"/>
  <c r="S1713" i="3"/>
  <c r="DF1712" i="3"/>
  <c r="AX1712" i="3"/>
  <c r="AO1712" i="3"/>
  <c r="AP1712" i="3" s="1"/>
  <c r="AM1712" i="3"/>
  <c r="AN1712" i="3" s="1"/>
  <c r="AK1712" i="3"/>
  <c r="AL1712" i="3" s="1"/>
  <c r="AG1712" i="3"/>
  <c r="AH1712" i="3" s="1"/>
  <c r="AE1712" i="3"/>
  <c r="AF1712" i="3" s="1"/>
  <c r="AC1712" i="3"/>
  <c r="AD1712" i="3" s="1"/>
  <c r="S1712" i="3"/>
  <c r="DF1711" i="3"/>
  <c r="AX1711" i="3"/>
  <c r="AK1711" i="3"/>
  <c r="AL1711" i="3" s="1"/>
  <c r="AG1711" i="3"/>
  <c r="AH1711" i="3" s="1"/>
  <c r="AE1711" i="3"/>
  <c r="AF1711" i="3" s="1"/>
  <c r="X1711" i="3"/>
  <c r="U1711" i="3"/>
  <c r="V1711" i="3" s="1"/>
  <c r="S1711" i="3"/>
  <c r="DF1707" i="3"/>
  <c r="AX1707" i="3"/>
  <c r="AK1707" i="3"/>
  <c r="AL1707" i="3" s="1"/>
  <c r="AG1707" i="3"/>
  <c r="AH1707" i="3" s="1"/>
  <c r="AE1707" i="3"/>
  <c r="AF1707" i="3" s="1"/>
  <c r="Y1707" i="3"/>
  <c r="Z1707" i="3" s="1"/>
  <c r="W1707" i="3"/>
  <c r="X1707" i="3" s="1"/>
  <c r="U1707" i="3"/>
  <c r="V1707" i="3" s="1"/>
  <c r="S1707" i="3"/>
  <c r="AK1705" i="3"/>
  <c r="AL1705" i="3" s="1"/>
  <c r="AI1705" i="3"/>
  <c r="AJ1705" i="3" s="1"/>
  <c r="Y1705" i="3"/>
  <c r="Z1705" i="3" s="1"/>
  <c r="W1705" i="3"/>
  <c r="X1705" i="3" s="1"/>
  <c r="U1705" i="3"/>
  <c r="V1705" i="3" s="1"/>
  <c r="S1705" i="3"/>
  <c r="DF1704" i="3"/>
  <c r="AX1704" i="3"/>
  <c r="AK1704" i="3"/>
  <c r="AL1704" i="3" s="1"/>
  <c r="AI1704" i="3"/>
  <c r="AJ1704" i="3" s="1"/>
  <c r="AG1704" i="3"/>
  <c r="AH1704" i="3" s="1"/>
  <c r="AE1704" i="3"/>
  <c r="AF1704" i="3" s="1"/>
  <c r="AF1672" i="3" s="1"/>
  <c r="Y1704" i="3"/>
  <c r="Z1704" i="3" s="1"/>
  <c r="W1704" i="3"/>
  <c r="X1704" i="3" s="1"/>
  <c r="U1704" i="3"/>
  <c r="V1704" i="3" s="1"/>
  <c r="S1704" i="3"/>
  <c r="DF1696" i="3"/>
  <c r="AX1696" i="3"/>
  <c r="AG1696" i="3"/>
  <c r="AH1696" i="3" s="1"/>
  <c r="Y1696" i="3"/>
  <c r="Z1696" i="3" s="1"/>
  <c r="W1696" i="3"/>
  <c r="X1696" i="3" s="1"/>
  <c r="U1696" i="3"/>
  <c r="V1696" i="3" s="1"/>
  <c r="S1696" i="3"/>
  <c r="DF1689" i="3"/>
  <c r="AX1689" i="3"/>
  <c r="AI1689" i="3"/>
  <c r="AJ1689" i="3" s="1"/>
  <c r="AG1689" i="3"/>
  <c r="AH1689" i="3" s="1"/>
  <c r="Y1689" i="3"/>
  <c r="Z1689" i="3" s="1"/>
  <c r="W1689" i="3"/>
  <c r="X1689" i="3" s="1"/>
  <c r="U1689" i="3"/>
  <c r="V1689" i="3" s="1"/>
  <c r="S1689" i="3"/>
  <c r="DF1681" i="3"/>
  <c r="AX1681" i="3"/>
  <c r="AG1681" i="3"/>
  <c r="AH1681" i="3" s="1"/>
  <c r="Y1681" i="3"/>
  <c r="Z1681" i="3" s="1"/>
  <c r="W1681" i="3"/>
  <c r="X1681" i="3" s="1"/>
  <c r="U1681" i="3"/>
  <c r="V1681" i="3" s="1"/>
  <c r="S1681" i="3"/>
  <c r="DF1673" i="3"/>
  <c r="AX1673" i="3"/>
  <c r="AG1673" i="3"/>
  <c r="AH1673" i="3" s="1"/>
  <c r="Y1673" i="3"/>
  <c r="Z1673" i="3" s="1"/>
  <c r="W1673" i="3"/>
  <c r="X1673" i="3" s="1"/>
  <c r="U1673" i="3"/>
  <c r="V1673" i="3" s="1"/>
  <c r="S1673" i="3"/>
  <c r="AO1671" i="3"/>
  <c r="AP1671" i="3" s="1"/>
  <c r="AM1671" i="3"/>
  <c r="AN1671" i="3" s="1"/>
  <c r="AK1671" i="3"/>
  <c r="AL1671" i="3" s="1"/>
  <c r="AG1671" i="3"/>
  <c r="AH1671" i="3" s="1"/>
  <c r="AE1671" i="3"/>
  <c r="AF1671" i="3" s="1"/>
  <c r="AC1671" i="3"/>
  <c r="AD1671" i="3" s="1"/>
  <c r="AA1671" i="3"/>
  <c r="AB1671" i="3" s="1"/>
  <c r="Y1671" i="3"/>
  <c r="Z1671" i="3" s="1"/>
  <c r="W1671" i="3"/>
  <c r="X1671" i="3" s="1"/>
  <c r="U1671" i="3"/>
  <c r="V1671" i="3" s="1"/>
  <c r="S1671" i="3"/>
  <c r="DF1670" i="3"/>
  <c r="AX1670" i="3"/>
  <c r="AO1670" i="3"/>
  <c r="AP1670" i="3" s="1"/>
  <c r="AM1670" i="3"/>
  <c r="AN1670" i="3" s="1"/>
  <c r="AK1670" i="3"/>
  <c r="AL1670" i="3" s="1"/>
  <c r="AG1670" i="3"/>
  <c r="AH1670" i="3" s="1"/>
  <c r="AE1670" i="3"/>
  <c r="AF1670" i="3" s="1"/>
  <c r="AC1670" i="3"/>
  <c r="AD1670" i="3" s="1"/>
  <c r="AA1670" i="3"/>
  <c r="AB1670" i="3" s="1"/>
  <c r="Y1670" i="3"/>
  <c r="Z1670" i="3" s="1"/>
  <c r="W1670" i="3"/>
  <c r="X1670" i="3" s="1"/>
  <c r="U1670" i="3"/>
  <c r="V1670" i="3" s="1"/>
  <c r="S1670" i="3"/>
  <c r="DF1669" i="3"/>
  <c r="AX1669" i="3"/>
  <c r="AO1669" i="3"/>
  <c r="AP1669" i="3" s="1"/>
  <c r="AM1669" i="3"/>
  <c r="AN1669" i="3" s="1"/>
  <c r="AK1669" i="3"/>
  <c r="AL1669" i="3" s="1"/>
  <c r="AG1669" i="3"/>
  <c r="AH1669" i="3" s="1"/>
  <c r="AE1669" i="3"/>
  <c r="AF1669" i="3" s="1"/>
  <c r="AC1669" i="3"/>
  <c r="AD1669" i="3" s="1"/>
  <c r="AA1669" i="3"/>
  <c r="AB1669" i="3" s="1"/>
  <c r="Y1669" i="3"/>
  <c r="Z1669" i="3" s="1"/>
  <c r="W1669" i="3"/>
  <c r="X1669" i="3" s="1"/>
  <c r="U1669" i="3"/>
  <c r="V1669" i="3" s="1"/>
  <c r="S1669" i="3"/>
  <c r="DF1668" i="3"/>
  <c r="AX1668" i="3"/>
  <c r="AO1668" i="3"/>
  <c r="AP1668" i="3" s="1"/>
  <c r="AM1668" i="3"/>
  <c r="AN1668" i="3" s="1"/>
  <c r="AK1668" i="3"/>
  <c r="AL1668" i="3" s="1"/>
  <c r="AG1668" i="3"/>
  <c r="AH1668" i="3" s="1"/>
  <c r="AE1668" i="3"/>
  <c r="AF1668" i="3" s="1"/>
  <c r="AC1668" i="3"/>
  <c r="AD1668" i="3" s="1"/>
  <c r="AA1668" i="3"/>
  <c r="AB1668" i="3" s="1"/>
  <c r="Y1668" i="3"/>
  <c r="Z1668" i="3" s="1"/>
  <c r="W1668" i="3"/>
  <c r="X1668" i="3" s="1"/>
  <c r="U1668" i="3"/>
  <c r="V1668" i="3" s="1"/>
  <c r="S1668" i="3"/>
  <c r="DF1667" i="3"/>
  <c r="AX1667" i="3"/>
  <c r="AO1667" i="3"/>
  <c r="AP1667" i="3" s="1"/>
  <c r="AM1667" i="3"/>
  <c r="AN1667" i="3" s="1"/>
  <c r="AK1667" i="3"/>
  <c r="AL1667" i="3" s="1"/>
  <c r="AC1667" i="3"/>
  <c r="AD1667" i="3" s="1"/>
  <c r="AA1667" i="3"/>
  <c r="AB1667" i="3" s="1"/>
  <c r="Y1667" i="3"/>
  <c r="Z1667" i="3" s="1"/>
  <c r="W1667" i="3"/>
  <c r="X1667" i="3" s="1"/>
  <c r="U1667" i="3"/>
  <c r="V1667" i="3" s="1"/>
  <c r="S1667" i="3"/>
  <c r="DF1655" i="3"/>
  <c r="AX1655" i="3"/>
  <c r="AO1655" i="3"/>
  <c r="AP1655" i="3" s="1"/>
  <c r="AM1655" i="3"/>
  <c r="AN1655" i="3" s="1"/>
  <c r="AK1655" i="3"/>
  <c r="AL1655" i="3" s="1"/>
  <c r="AC1655" i="3"/>
  <c r="AD1655" i="3" s="1"/>
  <c r="AA1655" i="3"/>
  <c r="AB1655" i="3" s="1"/>
  <c r="Y1655" i="3"/>
  <c r="Z1655" i="3" s="1"/>
  <c r="W1655" i="3"/>
  <c r="X1655" i="3" s="1"/>
  <c r="U1655" i="3"/>
  <c r="V1655" i="3" s="1"/>
  <c r="S1655" i="3"/>
  <c r="DF1653" i="3"/>
  <c r="AX1653" i="3"/>
  <c r="AO1653" i="3"/>
  <c r="AP1653" i="3" s="1"/>
  <c r="AM1653" i="3"/>
  <c r="AN1653" i="3" s="1"/>
  <c r="AK1653" i="3"/>
  <c r="AL1653" i="3" s="1"/>
  <c r="AC1653" i="3"/>
  <c r="AD1653" i="3" s="1"/>
  <c r="AA1653" i="3"/>
  <c r="AB1653" i="3" s="1"/>
  <c r="Y1653" i="3"/>
  <c r="Z1653" i="3" s="1"/>
  <c r="W1653" i="3"/>
  <c r="X1653" i="3" s="1"/>
  <c r="U1653" i="3"/>
  <c r="V1653" i="3" s="1"/>
  <c r="S1653" i="3"/>
  <c r="DF1641" i="3"/>
  <c r="AX1641" i="3"/>
  <c r="AI1641" i="3"/>
  <c r="AJ1641" i="3" s="1"/>
  <c r="AJ1640" i="3" s="1"/>
  <c r="AC1641" i="3"/>
  <c r="AD1641" i="3" s="1"/>
  <c r="AA1641" i="3"/>
  <c r="AB1641" i="3" s="1"/>
  <c r="Y1641" i="3"/>
  <c r="Z1641" i="3" s="1"/>
  <c r="X1641" i="3"/>
  <c r="V1641" i="3"/>
  <c r="S1641" i="3"/>
  <c r="DF1630" i="3"/>
  <c r="AX1630" i="3"/>
  <c r="AO1630" i="3"/>
  <c r="AP1630" i="3" s="1"/>
  <c r="AM1630" i="3"/>
  <c r="AN1630" i="3" s="1"/>
  <c r="AK1630" i="3"/>
  <c r="AL1630" i="3" s="1"/>
  <c r="AI1630" i="3"/>
  <c r="AJ1630" i="3" s="1"/>
  <c r="AG1630" i="3"/>
  <c r="AH1630" i="3" s="1"/>
  <c r="AE1630" i="3"/>
  <c r="AF1630" i="3" s="1"/>
  <c r="AC1630" i="3"/>
  <c r="AD1630" i="3" s="1"/>
  <c r="AA1630" i="3"/>
  <c r="AB1630" i="3" s="1"/>
  <c r="X1630" i="3"/>
  <c r="U1630" i="3"/>
  <c r="V1630" i="3" s="1"/>
  <c r="S1630" i="3"/>
  <c r="DF1629" i="3"/>
  <c r="AX1629" i="3"/>
  <c r="AO1629" i="3"/>
  <c r="AP1629" i="3" s="1"/>
  <c r="AM1629" i="3"/>
  <c r="AN1629" i="3" s="1"/>
  <c r="AK1629" i="3"/>
  <c r="AL1629" i="3" s="1"/>
  <c r="AI1629" i="3"/>
  <c r="AJ1629" i="3" s="1"/>
  <c r="AG1629" i="3"/>
  <c r="AH1629" i="3" s="1"/>
  <c r="AE1629" i="3"/>
  <c r="AF1629" i="3" s="1"/>
  <c r="AC1629" i="3"/>
  <c r="AD1629" i="3" s="1"/>
  <c r="AA1629" i="3"/>
  <c r="AB1629" i="3" s="1"/>
  <c r="X1629" i="3"/>
  <c r="U1629" i="3"/>
  <c r="V1629" i="3" s="1"/>
  <c r="S1629" i="3"/>
  <c r="AO1628" i="3"/>
  <c r="AP1628" i="3" s="1"/>
  <c r="AM1628" i="3"/>
  <c r="AN1628" i="3" s="1"/>
  <c r="AK1628" i="3"/>
  <c r="AL1628" i="3" s="1"/>
  <c r="AI1628" i="3"/>
  <c r="AJ1628" i="3" s="1"/>
  <c r="AG1628" i="3"/>
  <c r="AH1628" i="3" s="1"/>
  <c r="AE1628" i="3"/>
  <c r="AF1628" i="3" s="1"/>
  <c r="AC1628" i="3"/>
  <c r="AD1628" i="3" s="1"/>
  <c r="AA1628" i="3"/>
  <c r="AB1628" i="3" s="1"/>
  <c r="X1628" i="3"/>
  <c r="U1628" i="3"/>
  <c r="V1628" i="3" s="1"/>
  <c r="S1628" i="3"/>
  <c r="AO1627" i="3"/>
  <c r="AP1627" i="3" s="1"/>
  <c r="AM1627" i="3"/>
  <c r="AN1627" i="3" s="1"/>
  <c r="AK1627" i="3"/>
  <c r="AL1627" i="3" s="1"/>
  <c r="AI1627" i="3"/>
  <c r="AJ1627" i="3" s="1"/>
  <c r="AG1627" i="3"/>
  <c r="AH1627" i="3" s="1"/>
  <c r="AE1627" i="3"/>
  <c r="AF1627" i="3" s="1"/>
  <c r="AC1627" i="3"/>
  <c r="AD1627" i="3" s="1"/>
  <c r="AA1627" i="3"/>
  <c r="AB1627" i="3" s="1"/>
  <c r="X1627" i="3"/>
  <c r="U1627" i="3"/>
  <c r="V1627" i="3" s="1"/>
  <c r="S1627" i="3"/>
  <c r="AO1626" i="3"/>
  <c r="AP1626" i="3" s="1"/>
  <c r="AM1626" i="3"/>
  <c r="AN1626" i="3" s="1"/>
  <c r="AK1626" i="3"/>
  <c r="AL1626" i="3" s="1"/>
  <c r="AI1626" i="3"/>
  <c r="AJ1626" i="3" s="1"/>
  <c r="AG1626" i="3"/>
  <c r="AH1626" i="3" s="1"/>
  <c r="AE1626" i="3"/>
  <c r="AF1626" i="3" s="1"/>
  <c r="AC1626" i="3"/>
  <c r="AD1626" i="3" s="1"/>
  <c r="AA1626" i="3"/>
  <c r="AB1626" i="3" s="1"/>
  <c r="X1626" i="3"/>
  <c r="U1626" i="3"/>
  <c r="V1626" i="3" s="1"/>
  <c r="S1626" i="3"/>
  <c r="DF1625" i="3"/>
  <c r="AX1625" i="3"/>
  <c r="AO1625" i="3"/>
  <c r="AP1625" i="3" s="1"/>
  <c r="AM1625" i="3"/>
  <c r="AN1625" i="3" s="1"/>
  <c r="AK1625" i="3"/>
  <c r="AL1625" i="3" s="1"/>
  <c r="AI1625" i="3"/>
  <c r="AJ1625" i="3" s="1"/>
  <c r="AG1625" i="3"/>
  <c r="AH1625" i="3" s="1"/>
  <c r="AE1625" i="3"/>
  <c r="AF1625" i="3" s="1"/>
  <c r="AC1625" i="3"/>
  <c r="AD1625" i="3" s="1"/>
  <c r="AA1625" i="3"/>
  <c r="AB1625" i="3" s="1"/>
  <c r="X1625" i="3"/>
  <c r="U1625" i="3"/>
  <c r="V1625" i="3" s="1"/>
  <c r="S1625" i="3"/>
  <c r="DF1624" i="3"/>
  <c r="AX1624" i="3"/>
  <c r="AO1624" i="3"/>
  <c r="AP1624" i="3" s="1"/>
  <c r="AM1624" i="3"/>
  <c r="AN1624" i="3" s="1"/>
  <c r="AK1624" i="3"/>
  <c r="AL1624" i="3" s="1"/>
  <c r="AI1624" i="3"/>
  <c r="AJ1624" i="3" s="1"/>
  <c r="AG1624" i="3"/>
  <c r="AH1624" i="3" s="1"/>
  <c r="AE1624" i="3"/>
  <c r="AF1624" i="3" s="1"/>
  <c r="AC1624" i="3"/>
  <c r="AD1624" i="3" s="1"/>
  <c r="AA1624" i="3"/>
  <c r="AB1624" i="3" s="1"/>
  <c r="X1624" i="3"/>
  <c r="U1624" i="3"/>
  <c r="V1624" i="3" s="1"/>
  <c r="S1624" i="3"/>
  <c r="DF1616" i="3"/>
  <c r="AX1616" i="3"/>
  <c r="AO1616" i="3"/>
  <c r="AP1616" i="3" s="1"/>
  <c r="AM1616" i="3"/>
  <c r="AN1616" i="3" s="1"/>
  <c r="AK1616" i="3"/>
  <c r="AL1616" i="3" s="1"/>
  <c r="AI1616" i="3"/>
  <c r="AJ1616" i="3" s="1"/>
  <c r="AG1616" i="3"/>
  <c r="AH1616" i="3" s="1"/>
  <c r="AE1616" i="3"/>
  <c r="AF1616" i="3" s="1"/>
  <c r="AC1616" i="3"/>
  <c r="AD1616" i="3" s="1"/>
  <c r="AA1616" i="3"/>
  <c r="AB1616" i="3" s="1"/>
  <c r="X1616" i="3"/>
  <c r="U1616" i="3"/>
  <c r="V1616" i="3" s="1"/>
  <c r="S1616" i="3"/>
  <c r="AX1610" i="3"/>
  <c r="AO1610" i="3"/>
  <c r="AP1610" i="3" s="1"/>
  <c r="AM1610" i="3"/>
  <c r="AN1610" i="3" s="1"/>
  <c r="AK1610" i="3"/>
  <c r="AL1610" i="3" s="1"/>
  <c r="AI1610" i="3"/>
  <c r="AJ1610" i="3" s="1"/>
  <c r="AG1610" i="3"/>
  <c r="AH1610" i="3" s="1"/>
  <c r="AE1610" i="3"/>
  <c r="AF1610" i="3" s="1"/>
  <c r="AC1610" i="3"/>
  <c r="AD1610" i="3" s="1"/>
  <c r="AA1610" i="3"/>
  <c r="AB1610" i="3" s="1"/>
  <c r="Y1610" i="3"/>
  <c r="Z1610" i="3" s="1"/>
  <c r="U1610" i="3"/>
  <c r="V1610" i="3" s="1"/>
  <c r="S1610" i="3"/>
  <c r="DF1608" i="3"/>
  <c r="AX1608" i="3"/>
  <c r="AO1608" i="3"/>
  <c r="AP1608" i="3" s="1"/>
  <c r="AM1608" i="3"/>
  <c r="AN1608" i="3" s="1"/>
  <c r="AK1608" i="3"/>
  <c r="AL1608" i="3" s="1"/>
  <c r="AC1608" i="3"/>
  <c r="AD1608" i="3" s="1"/>
  <c r="AA1608" i="3"/>
  <c r="AB1608" i="3" s="1"/>
  <c r="W1608" i="3"/>
  <c r="X1608" i="3" s="1"/>
  <c r="U1608" i="3"/>
  <c r="V1608" i="3" s="1"/>
  <c r="S1608" i="3"/>
  <c r="T1608" i="3" s="1"/>
  <c r="AO1607" i="3"/>
  <c r="AP1607" i="3" s="1"/>
  <c r="AM1607" i="3"/>
  <c r="AN1607" i="3" s="1"/>
  <c r="AK1607" i="3"/>
  <c r="AL1607" i="3" s="1"/>
  <c r="AI1607" i="3"/>
  <c r="AJ1607" i="3" s="1"/>
  <c r="AE1607" i="3"/>
  <c r="AF1607" i="3" s="1"/>
  <c r="AC1607" i="3"/>
  <c r="AD1607" i="3" s="1"/>
  <c r="AA1607" i="3"/>
  <c r="AB1607" i="3" s="1"/>
  <c r="W1607" i="3"/>
  <c r="X1607" i="3" s="1"/>
  <c r="U1607" i="3"/>
  <c r="V1607" i="3" s="1"/>
  <c r="S1607" i="3"/>
  <c r="T1607" i="3" s="1"/>
  <c r="AO1606" i="3"/>
  <c r="AP1606" i="3" s="1"/>
  <c r="AM1606" i="3"/>
  <c r="AN1606" i="3" s="1"/>
  <c r="AK1606" i="3"/>
  <c r="AL1606" i="3" s="1"/>
  <c r="AI1606" i="3"/>
  <c r="AJ1606" i="3" s="1"/>
  <c r="AG1606" i="3"/>
  <c r="AH1606" i="3" s="1"/>
  <c r="AC1606" i="3"/>
  <c r="AD1606" i="3" s="1"/>
  <c r="W1606" i="3"/>
  <c r="X1606" i="3" s="1"/>
  <c r="U1606" i="3"/>
  <c r="V1606" i="3" s="1"/>
  <c r="S1606" i="3"/>
  <c r="T1606" i="3" s="1"/>
  <c r="DF1596" i="3"/>
  <c r="AX1596" i="3"/>
  <c r="AO1596" i="3"/>
  <c r="AP1596" i="3" s="1"/>
  <c r="AM1596" i="3"/>
  <c r="AN1596" i="3" s="1"/>
  <c r="AK1596" i="3"/>
  <c r="AL1596" i="3" s="1"/>
  <c r="AI1596" i="3"/>
  <c r="AJ1596" i="3" s="1"/>
  <c r="AE1596" i="3"/>
  <c r="AF1596" i="3" s="1"/>
  <c r="AD1596" i="3"/>
  <c r="S1596" i="3"/>
  <c r="T1596" i="3" s="1"/>
  <c r="DF1586" i="3"/>
  <c r="AX1586" i="3"/>
  <c r="AO1586" i="3"/>
  <c r="AP1586" i="3" s="1"/>
  <c r="AM1586" i="3"/>
  <c r="AN1586" i="3" s="1"/>
  <c r="AK1586" i="3"/>
  <c r="AL1586" i="3" s="1"/>
  <c r="AI1586" i="3"/>
  <c r="AJ1586" i="3" s="1"/>
  <c r="AE1586" i="3"/>
  <c r="AF1586" i="3" s="1"/>
  <c r="AC1586" i="3"/>
  <c r="AD1586" i="3" s="1"/>
  <c r="AA1586" i="3"/>
  <c r="AB1586" i="3" s="1"/>
  <c r="W1586" i="3"/>
  <c r="T1586" i="3"/>
  <c r="DF1577" i="3"/>
  <c r="AX1577" i="3"/>
  <c r="AO1577" i="3"/>
  <c r="AP1577" i="3" s="1"/>
  <c r="AM1577" i="3"/>
  <c r="AN1577" i="3" s="1"/>
  <c r="AK1577" i="3"/>
  <c r="AL1577" i="3" s="1"/>
  <c r="AI1577" i="3"/>
  <c r="AJ1577" i="3" s="1"/>
  <c r="AE1577" i="3"/>
  <c r="AF1577" i="3" s="1"/>
  <c r="AC1577" i="3"/>
  <c r="AD1577" i="3" s="1"/>
  <c r="DF1568" i="3"/>
  <c r="AX1568" i="3"/>
  <c r="AO1568" i="3"/>
  <c r="AP1568" i="3" s="1"/>
  <c r="AM1568" i="3"/>
  <c r="AN1568" i="3" s="1"/>
  <c r="AK1568" i="3"/>
  <c r="AL1568" i="3" s="1"/>
  <c r="AI1568" i="3"/>
  <c r="AJ1568" i="3" s="1"/>
  <c r="AG1568" i="3"/>
  <c r="AH1568" i="3" s="1"/>
  <c r="AE1568" i="3"/>
  <c r="AF1568" i="3" s="1"/>
  <c r="AC1568" i="3"/>
  <c r="AD1568" i="3" s="1"/>
  <c r="AA1568" i="3"/>
  <c r="AB1568" i="3" s="1"/>
  <c r="Y1568" i="3"/>
  <c r="Z1568" i="3" s="1"/>
  <c r="Z1567" i="3" s="1"/>
  <c r="W1568" i="3"/>
  <c r="X1568" i="3" s="1"/>
  <c r="T1568" i="3"/>
  <c r="DF1550" i="3"/>
  <c r="AX1550" i="3"/>
  <c r="AZ1550" i="3" s="1"/>
  <c r="BB1550" i="3" s="1"/>
  <c r="BD1550" i="3" s="1"/>
  <c r="BF1550" i="3" s="1"/>
  <c r="BH1550" i="3" s="1"/>
  <c r="BJ1550" i="3" s="1"/>
  <c r="BL1550" i="3" s="1"/>
  <c r="BN1550" i="3" s="1"/>
  <c r="BP1550" i="3" s="1"/>
  <c r="BR1550" i="3" s="1"/>
  <c r="BT1550" i="3" s="1"/>
  <c r="BV1550" i="3" s="1"/>
  <c r="X1550" i="3"/>
  <c r="AX1549" i="3"/>
  <c r="AO1549" i="3"/>
  <c r="AP1549" i="3" s="1"/>
  <c r="AM1549" i="3"/>
  <c r="AN1549" i="3" s="1"/>
  <c r="AK1549" i="3"/>
  <c r="AL1549" i="3" s="1"/>
  <c r="AI1549" i="3"/>
  <c r="AJ1549" i="3" s="1"/>
  <c r="AG1549" i="3"/>
  <c r="AH1549" i="3" s="1"/>
  <c r="Y1549" i="3"/>
  <c r="Z1549" i="3" s="1"/>
  <c r="W1549" i="3"/>
  <c r="X1549" i="3" s="1"/>
  <c r="U1549" i="3"/>
  <c r="V1549" i="3" s="1"/>
  <c r="S1549" i="3"/>
  <c r="T1549" i="3" s="1"/>
  <c r="AX1540" i="3"/>
  <c r="AO1540" i="3"/>
  <c r="AP1540" i="3" s="1"/>
  <c r="AM1540" i="3"/>
  <c r="AN1540" i="3" s="1"/>
  <c r="AK1540" i="3"/>
  <c r="AL1540" i="3" s="1"/>
  <c r="AI1540" i="3"/>
  <c r="AJ1540" i="3" s="1"/>
  <c r="AG1540" i="3"/>
  <c r="AH1540" i="3" s="1"/>
  <c r="Y1540" i="3"/>
  <c r="Z1540" i="3" s="1"/>
  <c r="W1540" i="3"/>
  <c r="X1540" i="3" s="1"/>
  <c r="U1540" i="3"/>
  <c r="V1540" i="3" s="1"/>
  <c r="S1540" i="3"/>
  <c r="T1540" i="3" s="1"/>
  <c r="DF1531" i="3"/>
  <c r="AX1531" i="3"/>
  <c r="AO1531" i="3"/>
  <c r="AP1531" i="3" s="1"/>
  <c r="AM1531" i="3"/>
  <c r="AN1531" i="3" s="1"/>
  <c r="AK1531" i="3"/>
  <c r="AL1531" i="3" s="1"/>
  <c r="AI1531" i="3"/>
  <c r="AJ1531" i="3" s="1"/>
  <c r="AG1531" i="3"/>
  <c r="AH1531" i="3" s="1"/>
  <c r="Y1531" i="3"/>
  <c r="Z1531" i="3" s="1"/>
  <c r="W1531" i="3"/>
  <c r="X1531" i="3" s="1"/>
  <c r="U1531" i="3"/>
  <c r="V1531" i="3" s="1"/>
  <c r="S1531" i="3"/>
  <c r="T1531" i="3" s="1"/>
  <c r="DF1522" i="3"/>
  <c r="AX1522" i="3"/>
  <c r="AO1522" i="3"/>
  <c r="AP1522" i="3" s="1"/>
  <c r="AM1522" i="3"/>
  <c r="AN1522" i="3" s="1"/>
  <c r="AK1522" i="3"/>
  <c r="AL1522" i="3" s="1"/>
  <c r="AI1522" i="3"/>
  <c r="AJ1522" i="3" s="1"/>
  <c r="AG1522" i="3"/>
  <c r="AH1522" i="3" s="1"/>
  <c r="W1522" i="3"/>
  <c r="X1522" i="3" s="1"/>
  <c r="U1522" i="3"/>
  <c r="V1522" i="3" s="1"/>
  <c r="S1522" i="3"/>
  <c r="T1522" i="3" s="1"/>
  <c r="AX1513" i="3"/>
  <c r="AO1513" i="3"/>
  <c r="AP1513" i="3" s="1"/>
  <c r="AM1513" i="3"/>
  <c r="AN1513" i="3" s="1"/>
  <c r="AK1513" i="3"/>
  <c r="AL1513" i="3" s="1"/>
  <c r="AI1513" i="3"/>
  <c r="AJ1513" i="3" s="1"/>
  <c r="AG1513" i="3"/>
  <c r="AH1513" i="3" s="1"/>
  <c r="W1513" i="3"/>
  <c r="X1513" i="3" s="1"/>
  <c r="U1513" i="3"/>
  <c r="V1513" i="3" s="1"/>
  <c r="S1513" i="3"/>
  <c r="DF1510" i="3"/>
  <c r="AX1510" i="3"/>
  <c r="AO1510" i="3"/>
  <c r="AP1510" i="3" s="1"/>
  <c r="AM1510" i="3"/>
  <c r="AN1510" i="3" s="1"/>
  <c r="AI1510" i="3"/>
  <c r="AJ1510" i="3" s="1"/>
  <c r="AG1510" i="3"/>
  <c r="AH1510" i="3" s="1"/>
  <c r="Y1510" i="3"/>
  <c r="Z1510" i="3" s="1"/>
  <c r="W1510" i="3"/>
  <c r="X1510" i="3" s="1"/>
  <c r="U1510" i="3"/>
  <c r="V1510" i="3" s="1"/>
  <c r="S1510" i="3"/>
  <c r="AX1501" i="3"/>
  <c r="AO1501" i="3"/>
  <c r="AP1501" i="3" s="1"/>
  <c r="AM1501" i="3"/>
  <c r="AN1501" i="3" s="1"/>
  <c r="AK1501" i="3"/>
  <c r="AL1501" i="3" s="1"/>
  <c r="AI1501" i="3"/>
  <c r="AJ1501" i="3" s="1"/>
  <c r="AG1501" i="3"/>
  <c r="AH1501" i="3" s="1"/>
  <c r="Y1501" i="3"/>
  <c r="Z1501" i="3" s="1"/>
  <c r="W1501" i="3"/>
  <c r="X1501" i="3" s="1"/>
  <c r="U1501" i="3"/>
  <c r="V1501" i="3" s="1"/>
  <c r="S1501" i="3"/>
  <c r="DF1492" i="3"/>
  <c r="AX1492" i="3"/>
  <c r="AO1492" i="3"/>
  <c r="AP1492" i="3" s="1"/>
  <c r="AM1492" i="3"/>
  <c r="AN1492" i="3" s="1"/>
  <c r="AK1492" i="3"/>
  <c r="AL1492" i="3" s="1"/>
  <c r="AI1492" i="3"/>
  <c r="AJ1492" i="3" s="1"/>
  <c r="AG1492" i="3"/>
  <c r="AH1492" i="3" s="1"/>
  <c r="Y1492" i="3"/>
  <c r="Z1492" i="3" s="1"/>
  <c r="W1492" i="3"/>
  <c r="X1492" i="3" s="1"/>
  <c r="U1492" i="3"/>
  <c r="V1492" i="3" s="1"/>
  <c r="S1492" i="3"/>
  <c r="AX1483" i="3"/>
  <c r="AO1483" i="3"/>
  <c r="AP1483" i="3" s="1"/>
  <c r="AM1483" i="3"/>
  <c r="AN1483" i="3" s="1"/>
  <c r="AK1483" i="3"/>
  <c r="AL1483" i="3" s="1"/>
  <c r="AG1483" i="3"/>
  <c r="AH1483" i="3" s="1"/>
  <c r="Y1483" i="3"/>
  <c r="Z1483" i="3" s="1"/>
  <c r="W1483" i="3"/>
  <c r="X1483" i="3" s="1"/>
  <c r="U1483" i="3"/>
  <c r="V1483" i="3" s="1"/>
  <c r="S1483" i="3"/>
  <c r="T1483" i="3" s="1"/>
  <c r="AO1474" i="3"/>
  <c r="AP1474" i="3" s="1"/>
  <c r="AM1474" i="3"/>
  <c r="AN1474" i="3" s="1"/>
  <c r="AK1474" i="3"/>
  <c r="AL1474" i="3" s="1"/>
  <c r="AI1474" i="3"/>
  <c r="AJ1474" i="3" s="1"/>
  <c r="AG1474" i="3"/>
  <c r="AH1474" i="3" s="1"/>
  <c r="AF1474" i="3"/>
  <c r="Y1474" i="3"/>
  <c r="Z1474" i="3" s="1"/>
  <c r="W1474" i="3"/>
  <c r="X1474" i="3" s="1"/>
  <c r="U1474" i="3"/>
  <c r="V1474" i="3" s="1"/>
  <c r="S1474" i="3"/>
  <c r="AX1465" i="3"/>
  <c r="AO1465" i="3"/>
  <c r="AP1465" i="3" s="1"/>
  <c r="AM1465" i="3"/>
  <c r="AN1465" i="3" s="1"/>
  <c r="AK1465" i="3"/>
  <c r="AL1465" i="3" s="1"/>
  <c r="AI1465" i="3"/>
  <c r="AJ1465" i="3" s="1"/>
  <c r="Y1465" i="3"/>
  <c r="Z1465" i="3" s="1"/>
  <c r="W1465" i="3"/>
  <c r="X1465" i="3" s="1"/>
  <c r="U1465" i="3"/>
  <c r="V1465" i="3" s="1"/>
  <c r="S1465" i="3"/>
  <c r="DF1456" i="3"/>
  <c r="AO1456" i="3"/>
  <c r="AP1456" i="3" s="1"/>
  <c r="AM1456" i="3"/>
  <c r="AN1456" i="3" s="1"/>
  <c r="AK1456" i="3"/>
  <c r="AL1456" i="3" s="1"/>
  <c r="AI1456" i="3"/>
  <c r="AJ1456" i="3" s="1"/>
  <c r="Y1456" i="3"/>
  <c r="Z1456" i="3" s="1"/>
  <c r="W1456" i="3"/>
  <c r="X1456" i="3" s="1"/>
  <c r="U1456" i="3"/>
  <c r="V1456" i="3" s="1"/>
  <c r="S1456" i="3"/>
  <c r="DF1447" i="3"/>
  <c r="AO1447" i="3"/>
  <c r="AP1447" i="3" s="1"/>
  <c r="AM1447" i="3"/>
  <c r="AN1447" i="3" s="1"/>
  <c r="AK1447" i="3"/>
  <c r="AL1447" i="3" s="1"/>
  <c r="AI1447" i="3"/>
  <c r="AJ1447" i="3" s="1"/>
  <c r="AG1447" i="3"/>
  <c r="AH1447" i="3" s="1"/>
  <c r="AF1447" i="3"/>
  <c r="Y1447" i="3"/>
  <c r="Z1447" i="3" s="1"/>
  <c r="W1447" i="3"/>
  <c r="X1447" i="3" s="1"/>
  <c r="U1447" i="3"/>
  <c r="V1447" i="3" s="1"/>
  <c r="S1447" i="3"/>
  <c r="T1447" i="3" s="1"/>
  <c r="DF1438" i="3"/>
  <c r="AX1438" i="3"/>
  <c r="AO1438" i="3"/>
  <c r="AP1438" i="3" s="1"/>
  <c r="AM1438" i="3"/>
  <c r="AN1438" i="3" s="1"/>
  <c r="AK1438" i="3"/>
  <c r="AL1438" i="3" s="1"/>
  <c r="AI1438" i="3"/>
  <c r="AJ1438" i="3" s="1"/>
  <c r="AG1438" i="3"/>
  <c r="AH1438" i="3" s="1"/>
  <c r="AF1438" i="3"/>
  <c r="Y1438" i="3"/>
  <c r="Z1438" i="3" s="1"/>
  <c r="W1438" i="3"/>
  <c r="X1438" i="3" s="1"/>
  <c r="U1438" i="3"/>
  <c r="V1438" i="3" s="1"/>
  <c r="S1438" i="3"/>
  <c r="T1438" i="3" s="1"/>
  <c r="AX1429" i="3"/>
  <c r="AO1429" i="3"/>
  <c r="AP1429" i="3" s="1"/>
  <c r="AM1429" i="3"/>
  <c r="AN1429" i="3" s="1"/>
  <c r="AK1429" i="3"/>
  <c r="AL1429" i="3" s="1"/>
  <c r="AI1429" i="3"/>
  <c r="AJ1429" i="3" s="1"/>
  <c r="AG1429" i="3"/>
  <c r="AH1429" i="3" s="1"/>
  <c r="AF1429" i="3"/>
  <c r="Y1429" i="3"/>
  <c r="Z1429" i="3" s="1"/>
  <c r="W1429" i="3"/>
  <c r="X1429" i="3" s="1"/>
  <c r="U1429" i="3"/>
  <c r="V1429" i="3" s="1"/>
  <c r="S1429" i="3"/>
  <c r="DF1420" i="3"/>
  <c r="AX1420" i="3"/>
  <c r="AO1420" i="3"/>
  <c r="AP1420" i="3" s="1"/>
  <c r="AM1420" i="3"/>
  <c r="AN1420" i="3" s="1"/>
  <c r="AK1420" i="3"/>
  <c r="AL1420" i="3" s="1"/>
  <c r="AI1420" i="3"/>
  <c r="AJ1420" i="3" s="1"/>
  <c r="AG1420" i="3"/>
  <c r="AH1420" i="3" s="1"/>
  <c r="AF1420" i="3"/>
  <c r="Y1420" i="3"/>
  <c r="Z1420" i="3" s="1"/>
  <c r="W1420" i="3"/>
  <c r="X1420" i="3" s="1"/>
  <c r="U1420" i="3"/>
  <c r="V1420" i="3" s="1"/>
  <c r="S1420" i="3"/>
  <c r="AX1411" i="3"/>
  <c r="AO1411" i="3"/>
  <c r="AP1411" i="3" s="1"/>
  <c r="AM1411" i="3"/>
  <c r="AN1411" i="3" s="1"/>
  <c r="AK1411" i="3"/>
  <c r="AL1411" i="3" s="1"/>
  <c r="AI1411" i="3"/>
  <c r="AJ1411" i="3" s="1"/>
  <c r="AG1411" i="3"/>
  <c r="AH1411" i="3" s="1"/>
  <c r="AF1411" i="3"/>
  <c r="Y1411" i="3"/>
  <c r="Z1411" i="3" s="1"/>
  <c r="W1411" i="3"/>
  <c r="X1411" i="3" s="1"/>
  <c r="U1411" i="3"/>
  <c r="V1411" i="3" s="1"/>
  <c r="S1411" i="3"/>
  <c r="AX1402" i="3"/>
  <c r="AO1402" i="3"/>
  <c r="AP1402" i="3" s="1"/>
  <c r="AM1402" i="3"/>
  <c r="AN1402" i="3" s="1"/>
  <c r="AK1402" i="3"/>
  <c r="AL1402" i="3" s="1"/>
  <c r="AI1402" i="3"/>
  <c r="AJ1402" i="3" s="1"/>
  <c r="AG1402" i="3"/>
  <c r="AH1402" i="3" s="1"/>
  <c r="AF1402" i="3"/>
  <c r="Y1402" i="3"/>
  <c r="Z1402" i="3" s="1"/>
  <c r="W1402" i="3"/>
  <c r="X1402" i="3" s="1"/>
  <c r="U1402" i="3"/>
  <c r="V1402" i="3" s="1"/>
  <c r="S1402" i="3"/>
  <c r="AX1393" i="3"/>
  <c r="AO1393" i="3"/>
  <c r="AP1393" i="3" s="1"/>
  <c r="AM1393" i="3"/>
  <c r="AN1393" i="3" s="1"/>
  <c r="AK1393" i="3"/>
  <c r="AL1393" i="3" s="1"/>
  <c r="AI1393" i="3"/>
  <c r="AJ1393" i="3" s="1"/>
  <c r="AG1393" i="3"/>
  <c r="AH1393" i="3" s="1"/>
  <c r="W1393" i="3"/>
  <c r="X1393" i="3" s="1"/>
  <c r="U1393" i="3"/>
  <c r="V1393" i="3" s="1"/>
  <c r="S1393" i="3"/>
  <c r="DF1361" i="3"/>
  <c r="AX1361" i="3"/>
  <c r="AA1361" i="3"/>
  <c r="AB1361" i="3" s="1"/>
  <c r="S1361" i="3"/>
  <c r="AI1348" i="3"/>
  <c r="AJ1348" i="3" s="1"/>
  <c r="S1348" i="3"/>
  <c r="DF1347" i="3"/>
  <c r="DF1346" i="3"/>
  <c r="AK1346" i="3"/>
  <c r="AL1346" i="3" s="1"/>
  <c r="DF1333" i="3"/>
  <c r="AO1333" i="3"/>
  <c r="AP1333" i="3" s="1"/>
  <c r="AM1333" i="3"/>
  <c r="AN1333" i="3" s="1"/>
  <c r="AG1333" i="3"/>
  <c r="AH1333" i="3" s="1"/>
  <c r="AE1333" i="3"/>
  <c r="AF1333" i="3" s="1"/>
  <c r="AA1333" i="3"/>
  <c r="AB1333" i="3" s="1"/>
  <c r="DF1332" i="3"/>
  <c r="AX1332" i="3"/>
  <c r="AO1332" i="3"/>
  <c r="AP1332" i="3" s="1"/>
  <c r="AM1332" i="3"/>
  <c r="AN1332" i="3" s="1"/>
  <c r="AK1332" i="3"/>
  <c r="AL1332" i="3" s="1"/>
  <c r="AI1332" i="3"/>
  <c r="AJ1332" i="3" s="1"/>
  <c r="AG1332" i="3"/>
  <c r="AH1332" i="3" s="1"/>
  <c r="AE1332" i="3"/>
  <c r="AF1332" i="3" s="1"/>
  <c r="AC1332" i="3"/>
  <c r="AD1332" i="3" s="1"/>
  <c r="AA1332" i="3"/>
  <c r="AB1332" i="3" s="1"/>
  <c r="S1332" i="3"/>
  <c r="DF1319" i="3"/>
  <c r="AI1319" i="3"/>
  <c r="AJ1319" i="3" s="1"/>
  <c r="S1319" i="3"/>
  <c r="T1319" i="3" s="1"/>
  <c r="DF1306" i="3"/>
  <c r="AM1306" i="3"/>
  <c r="AN1306" i="3" s="1"/>
  <c r="AE1306" i="3"/>
  <c r="AF1306" i="3" s="1"/>
  <c r="DF1293" i="3"/>
  <c r="AX1293" i="3"/>
  <c r="AO1293" i="3"/>
  <c r="AP1293" i="3" s="1"/>
  <c r="AM1293" i="3"/>
  <c r="AN1293" i="3" s="1"/>
  <c r="AG1293" i="3"/>
  <c r="AH1293" i="3" s="1"/>
  <c r="AE1293" i="3"/>
  <c r="AF1293" i="3" s="1"/>
  <c r="AC1293" i="3"/>
  <c r="AD1293" i="3" s="1"/>
  <c r="DF1292" i="3"/>
  <c r="AK1292" i="3"/>
  <c r="AL1292" i="3" s="1"/>
  <c r="AI1292" i="3"/>
  <c r="AJ1292" i="3" s="1"/>
  <c r="AG1292" i="3"/>
  <c r="AH1292" i="3" s="1"/>
  <c r="AA1292" i="3"/>
  <c r="AB1292" i="3" s="1"/>
  <c r="DF1280" i="3"/>
  <c r="AO1280" i="3"/>
  <c r="AP1280" i="3" s="1"/>
  <c r="AM1280" i="3"/>
  <c r="AN1280" i="3" s="1"/>
  <c r="AE1280" i="3"/>
  <c r="AF1280" i="3" s="1"/>
  <c r="DF1269" i="3"/>
  <c r="AM1269" i="3"/>
  <c r="AN1269" i="3" s="1"/>
  <c r="AG1269" i="3"/>
  <c r="AH1269" i="3" s="1"/>
  <c r="AE1269" i="3"/>
  <c r="AF1269" i="3" s="1"/>
  <c r="DF1257" i="3"/>
  <c r="AX1257" i="3"/>
  <c r="DF1244" i="3"/>
  <c r="AX1244" i="3"/>
  <c r="AO1244" i="3"/>
  <c r="AP1244" i="3" s="1"/>
  <c r="AI1244" i="3"/>
  <c r="AJ1244" i="3" s="1"/>
  <c r="AG1244" i="3"/>
  <c r="AH1244" i="3" s="1"/>
  <c r="AE1244" i="3"/>
  <c r="AF1244" i="3" s="1"/>
  <c r="Y1244" i="3"/>
  <c r="Z1244" i="3" s="1"/>
  <c r="W1244" i="3"/>
  <c r="X1244" i="3" s="1"/>
  <c r="DF1234" i="3"/>
  <c r="AX1234" i="3"/>
  <c r="DF1222" i="3"/>
  <c r="AX1222" i="3"/>
  <c r="AA1222" i="3"/>
  <c r="AB1222" i="3" s="1"/>
  <c r="DF1209" i="3"/>
  <c r="AX1209" i="3"/>
  <c r="AK1209" i="3"/>
  <c r="AL1209" i="3" s="1"/>
  <c r="DF1208" i="3"/>
  <c r="AX1208" i="3"/>
  <c r="AK1208" i="3"/>
  <c r="AL1208" i="3" s="1"/>
  <c r="AI1208" i="3"/>
  <c r="AJ1208" i="3" s="1"/>
  <c r="AE1208" i="3"/>
  <c r="AF1208" i="3" s="1"/>
  <c r="W1208" i="3"/>
  <c r="X1208" i="3" s="1"/>
  <c r="V1208" i="3"/>
  <c r="DF1207" i="3"/>
  <c r="AX1207" i="3"/>
  <c r="AO1207" i="3"/>
  <c r="AP1207" i="3" s="1"/>
  <c r="AI1207" i="3"/>
  <c r="AJ1207" i="3" s="1"/>
  <c r="AG1207" i="3"/>
  <c r="AH1207" i="3" s="1"/>
  <c r="AE1207" i="3"/>
  <c r="AF1207" i="3" s="1"/>
  <c r="AA1207" i="3"/>
  <c r="AB1207" i="3" s="1"/>
  <c r="Y1207" i="3"/>
  <c r="Z1207" i="3" s="1"/>
  <c r="W1207" i="3"/>
  <c r="X1207" i="3" s="1"/>
  <c r="DF1206" i="3"/>
  <c r="AX1206" i="3"/>
  <c r="AM1206" i="3"/>
  <c r="AN1206" i="3" s="1"/>
  <c r="AK1206" i="3"/>
  <c r="AL1206" i="3" s="1"/>
  <c r="AI1206" i="3"/>
  <c r="AJ1206" i="3" s="1"/>
  <c r="AE1206" i="3"/>
  <c r="AF1206" i="3" s="1"/>
  <c r="AC1206" i="3"/>
  <c r="AD1206" i="3" s="1"/>
  <c r="AA1206" i="3"/>
  <c r="AB1206" i="3" s="1"/>
  <c r="W1206" i="3"/>
  <c r="X1206" i="3" s="1"/>
  <c r="V1206" i="3"/>
  <c r="DF1205" i="3"/>
  <c r="AX1205" i="3"/>
  <c r="AO1205" i="3"/>
  <c r="AP1205" i="3" s="1"/>
  <c r="AG1205" i="3"/>
  <c r="AH1205" i="3" s="1"/>
  <c r="Y1205" i="3"/>
  <c r="Z1205" i="3" s="1"/>
  <c r="DF1204" i="3"/>
  <c r="AX1204" i="3"/>
  <c r="AK1204" i="3"/>
  <c r="AL1204" i="3" s="1"/>
  <c r="AC1204" i="3"/>
  <c r="AD1204" i="3" s="1"/>
  <c r="DF1203" i="3"/>
  <c r="AX1203" i="3"/>
  <c r="AO1203" i="3"/>
  <c r="AP1203" i="3" s="1"/>
  <c r="AG1203" i="3"/>
  <c r="AH1203" i="3" s="1"/>
  <c r="Y1203" i="3"/>
  <c r="Z1203" i="3" s="1"/>
  <c r="DF1202" i="3"/>
  <c r="AX1202" i="3"/>
  <c r="AK1202" i="3"/>
  <c r="AL1202" i="3" s="1"/>
  <c r="AC1202" i="3"/>
  <c r="AD1202" i="3" s="1"/>
  <c r="V1202" i="3"/>
  <c r="DF1198" i="3"/>
  <c r="AX1198" i="3"/>
  <c r="AK1198" i="3"/>
  <c r="AL1198" i="3" s="1"/>
  <c r="AI1198" i="3"/>
  <c r="AJ1198" i="3" s="1"/>
  <c r="AA1198" i="3"/>
  <c r="AB1198" i="3" s="1"/>
  <c r="DF1196" i="3"/>
  <c r="AX1196" i="3"/>
  <c r="DF1195" i="3"/>
  <c r="AX1195" i="3"/>
  <c r="AO1195" i="3"/>
  <c r="AP1195" i="3" s="1"/>
  <c r="AM1195" i="3"/>
  <c r="AN1195" i="3" s="1"/>
  <c r="AK1195" i="3"/>
  <c r="AL1195" i="3" s="1"/>
  <c r="AI1195" i="3"/>
  <c r="AJ1195" i="3" s="1"/>
  <c r="AG1195" i="3"/>
  <c r="AH1195" i="3" s="1"/>
  <c r="AE1195" i="3"/>
  <c r="AF1195" i="3" s="1"/>
  <c r="AC1195" i="3"/>
  <c r="AD1195" i="3" s="1"/>
  <c r="AA1195" i="3"/>
  <c r="AB1195" i="3" s="1"/>
  <c r="Y1195" i="3"/>
  <c r="Z1195" i="3" s="1"/>
  <c r="W1195" i="3"/>
  <c r="X1195" i="3" s="1"/>
  <c r="DF1193" i="3"/>
  <c r="AX1193" i="3"/>
  <c r="AK1193" i="3"/>
  <c r="DF1192" i="3"/>
  <c r="AX1192" i="3"/>
  <c r="AM1192" i="3"/>
  <c r="AN1192" i="3" s="1"/>
  <c r="DF1191" i="3"/>
  <c r="AX1191" i="3"/>
  <c r="DF1190" i="3"/>
  <c r="AX1190" i="3"/>
  <c r="AS991" i="3"/>
  <c r="AQ991" i="3"/>
  <c r="AO991" i="3"/>
  <c r="AM991" i="3"/>
  <c r="AK991" i="3"/>
  <c r="AI991" i="3"/>
  <c r="AG991" i="3"/>
  <c r="AE991" i="3"/>
  <c r="AC989" i="3"/>
  <c r="AA989" i="3"/>
  <c r="Y989" i="3"/>
  <c r="W989" i="3"/>
  <c r="U989" i="3"/>
  <c r="S989" i="3"/>
  <c r="AC988" i="3"/>
  <c r="AA988" i="3"/>
  <c r="Y988" i="3"/>
  <c r="W988" i="3"/>
  <c r="U988" i="3"/>
  <c r="S988" i="3"/>
  <c r="AC987" i="3"/>
  <c r="AA987" i="3"/>
  <c r="Y987" i="3"/>
  <c r="W987" i="3"/>
  <c r="U987" i="3"/>
  <c r="S987" i="3"/>
  <c r="AC986" i="3"/>
  <c r="AA986" i="3"/>
  <c r="Y986" i="3"/>
  <c r="W986" i="3"/>
  <c r="U986" i="3"/>
  <c r="S986" i="3"/>
  <c r="AC985" i="3"/>
  <c r="AA985" i="3"/>
  <c r="Y985" i="3"/>
  <c r="W985" i="3"/>
  <c r="U985" i="3"/>
  <c r="S985" i="3"/>
  <c r="AC984" i="3"/>
  <c r="AA984" i="3"/>
  <c r="Y984" i="3"/>
  <c r="W984" i="3"/>
  <c r="U984" i="3"/>
  <c r="S984" i="3"/>
  <c r="AC983" i="3"/>
  <c r="AA983" i="3"/>
  <c r="Y983" i="3"/>
  <c r="W983" i="3"/>
  <c r="U983" i="3"/>
  <c r="S983" i="3"/>
  <c r="AC982" i="3"/>
  <c r="AA982" i="3"/>
  <c r="Y982" i="3"/>
  <c r="W982" i="3"/>
  <c r="U982" i="3"/>
  <c r="S982" i="3"/>
  <c r="AS981" i="3"/>
  <c r="AQ981" i="3"/>
  <c r="AO981" i="3"/>
  <c r="AM981" i="3"/>
  <c r="AK981" i="3"/>
  <c r="AI981" i="3"/>
  <c r="AG981" i="3"/>
  <c r="AE981" i="3"/>
  <c r="R981" i="3"/>
  <c r="BD978" i="3"/>
  <c r="BC978" i="3"/>
  <c r="BB978" i="3"/>
  <c r="BA978" i="3"/>
  <c r="AZ978" i="3"/>
  <c r="AY978" i="3"/>
  <c r="AC977" i="3"/>
  <c r="AA977" i="3"/>
  <c r="Y977" i="3"/>
  <c r="W977" i="3"/>
  <c r="U977" i="3"/>
  <c r="S977" i="3"/>
  <c r="BD976" i="3"/>
  <c r="BC976" i="3"/>
  <c r="BB976" i="3"/>
  <c r="BA976" i="3"/>
  <c r="AZ976" i="3"/>
  <c r="AY976" i="3"/>
  <c r="AC976" i="3"/>
  <c r="AA976" i="3"/>
  <c r="Y976" i="3"/>
  <c r="W976" i="3"/>
  <c r="U976" i="3"/>
  <c r="S976" i="3"/>
  <c r="BD969" i="3"/>
  <c r="BC969" i="3"/>
  <c r="BB969" i="3"/>
  <c r="BA969" i="3"/>
  <c r="AZ969" i="3"/>
  <c r="AY969" i="3"/>
  <c r="AC969" i="3"/>
  <c r="AA969" i="3"/>
  <c r="Y969" i="3"/>
  <c r="W969" i="3"/>
  <c r="U969" i="3"/>
  <c r="S969" i="3"/>
  <c r="BD962" i="3"/>
  <c r="BC962" i="3"/>
  <c r="BB962" i="3"/>
  <c r="BA962" i="3"/>
  <c r="AZ962" i="3"/>
  <c r="AY962" i="3"/>
  <c r="AC962" i="3"/>
  <c r="AA962" i="3"/>
  <c r="Y962" i="3"/>
  <c r="W962" i="3"/>
  <c r="U962" i="3"/>
  <c r="S962" i="3"/>
  <c r="AC955" i="3"/>
  <c r="AA955" i="3"/>
  <c r="Y955" i="3"/>
  <c r="W955" i="3"/>
  <c r="U955" i="3"/>
  <c r="S955" i="3"/>
  <c r="AC948" i="3"/>
  <c r="AA948" i="3"/>
  <c r="Y948" i="3"/>
  <c r="W948" i="3"/>
  <c r="U948" i="3"/>
  <c r="S948" i="3"/>
  <c r="BD947" i="3"/>
  <c r="BC947" i="3"/>
  <c r="BC946" i="3" s="1"/>
  <c r="BB947" i="3"/>
  <c r="BA947" i="3"/>
  <c r="BA946" i="3" s="1"/>
  <c r="AZ947" i="3"/>
  <c r="AY947" i="3"/>
  <c r="AY946" i="3" s="1"/>
  <c r="AC947" i="3"/>
  <c r="AA947" i="3"/>
  <c r="Y947" i="3"/>
  <c r="W947" i="3"/>
  <c r="U947" i="3"/>
  <c r="S947" i="3"/>
  <c r="BL946" i="3"/>
  <c r="BG946" i="3"/>
  <c r="BF946" i="3"/>
  <c r="BE946" i="3"/>
  <c r="AX946" i="3"/>
  <c r="AS946" i="3"/>
  <c r="AQ946" i="3"/>
  <c r="AO946" i="3"/>
  <c r="AM946" i="3"/>
  <c r="AK946" i="3"/>
  <c r="AI946" i="3"/>
  <c r="AG946" i="3"/>
  <c r="AE946" i="3"/>
  <c r="R946" i="3"/>
  <c r="AA939" i="3"/>
  <c r="Y939" i="3"/>
  <c r="W939" i="3"/>
  <c r="U939" i="3"/>
  <c r="S939" i="3"/>
  <c r="AA936" i="3"/>
  <c r="Y936" i="3"/>
  <c r="W936" i="3"/>
  <c r="U936" i="3"/>
  <c r="S936" i="3"/>
  <c r="AA933" i="3"/>
  <c r="Y933" i="3"/>
  <c r="W933" i="3"/>
  <c r="U933" i="3"/>
  <c r="S933" i="3"/>
  <c r="AA923" i="3"/>
  <c r="Y923" i="3"/>
  <c r="W923" i="3"/>
  <c r="U923" i="3"/>
  <c r="S923" i="3"/>
  <c r="AA915" i="3"/>
  <c r="Y915" i="3"/>
  <c r="W915" i="3"/>
  <c r="U915" i="3"/>
  <c r="S915" i="3"/>
  <c r="AA914" i="3"/>
  <c r="Y914" i="3"/>
  <c r="W914" i="3"/>
  <c r="U914" i="3"/>
  <c r="S914" i="3"/>
  <c r="AA906" i="3"/>
  <c r="Y906" i="3"/>
  <c r="W906" i="3"/>
  <c r="U906" i="3"/>
  <c r="S906" i="3"/>
  <c r="AA897" i="3"/>
  <c r="Y897" i="3"/>
  <c r="W897" i="3"/>
  <c r="U897" i="3"/>
  <c r="S897" i="3"/>
  <c r="AA896" i="3"/>
  <c r="Y896" i="3"/>
  <c r="W896" i="3"/>
  <c r="U896" i="3"/>
  <c r="S896" i="3"/>
  <c r="AA895" i="3"/>
  <c r="Y895" i="3"/>
  <c r="W895" i="3"/>
  <c r="U895" i="3"/>
  <c r="S895" i="3"/>
  <c r="AS894" i="3"/>
  <c r="AQ894" i="3"/>
  <c r="AO894" i="3"/>
  <c r="AM894" i="3"/>
  <c r="AK894" i="3"/>
  <c r="AI894" i="3"/>
  <c r="AG894" i="3"/>
  <c r="AE894" i="3"/>
  <c r="AC894" i="3"/>
  <c r="R894" i="3"/>
  <c r="AS846" i="3"/>
  <c r="AQ846" i="3"/>
  <c r="AO846" i="3"/>
  <c r="AM846" i="3"/>
  <c r="AK846" i="3"/>
  <c r="AI846" i="3"/>
  <c r="AG846" i="3"/>
  <c r="AE846" i="3"/>
  <c r="AC846" i="3"/>
  <c r="BC840" i="3"/>
  <c r="BB840" i="3"/>
  <c r="BA840" i="3"/>
  <c r="AZ840" i="3"/>
  <c r="AY840" i="3"/>
  <c r="BC837" i="3"/>
  <c r="BB837" i="3"/>
  <c r="BA837" i="3"/>
  <c r="AZ837" i="3"/>
  <c r="AY837" i="3"/>
  <c r="BC834" i="3"/>
  <c r="BB834" i="3"/>
  <c r="BA834" i="3"/>
  <c r="AZ834" i="3"/>
  <c r="AY834" i="3"/>
  <c r="BC824" i="3"/>
  <c r="BB824" i="3"/>
  <c r="BA824" i="3"/>
  <c r="AZ824" i="3"/>
  <c r="AY824" i="3"/>
  <c r="BC802" i="3"/>
  <c r="BB802" i="3"/>
  <c r="BA802" i="3"/>
  <c r="AZ802" i="3"/>
  <c r="AY802" i="3"/>
  <c r="BC801" i="3"/>
  <c r="BB801" i="3"/>
  <c r="BA801" i="3"/>
  <c r="AZ801" i="3"/>
  <c r="AY801" i="3"/>
  <c r="BC793" i="3"/>
  <c r="BB793" i="3"/>
  <c r="BA793" i="3"/>
  <c r="AZ793" i="3"/>
  <c r="AY793" i="3"/>
  <c r="BC784" i="3"/>
  <c r="BB784" i="3"/>
  <c r="BA784" i="3"/>
  <c r="AZ784" i="3"/>
  <c r="AY784" i="3"/>
  <c r="BC783" i="3"/>
  <c r="BB783" i="3"/>
  <c r="BA783" i="3"/>
  <c r="AZ783" i="3"/>
  <c r="AY783" i="3"/>
  <c r="BC782" i="3"/>
  <c r="BB782" i="3"/>
  <c r="BA782" i="3"/>
  <c r="AZ782" i="3"/>
  <c r="AY782" i="3"/>
  <c r="BL781" i="3"/>
  <c r="BG781" i="3"/>
  <c r="BF781" i="3"/>
  <c r="BE781" i="3"/>
  <c r="BD781" i="3"/>
  <c r="AX781" i="3"/>
  <c r="AS781" i="3"/>
  <c r="AQ781" i="3"/>
  <c r="AO781" i="3"/>
  <c r="AM781" i="3"/>
  <c r="AK781" i="3"/>
  <c r="AI781" i="3"/>
  <c r="AG781" i="3"/>
  <c r="AE781" i="3"/>
  <c r="AC781" i="3"/>
  <c r="AS765" i="3"/>
  <c r="AQ765" i="3"/>
  <c r="AO765" i="3"/>
  <c r="AM765" i="3"/>
  <c r="AK765" i="3"/>
  <c r="AI765" i="3"/>
  <c r="AG765" i="3"/>
  <c r="AE765" i="3"/>
  <c r="AC765" i="3"/>
  <c r="AA765" i="3"/>
  <c r="AS751" i="3"/>
  <c r="AQ751" i="3"/>
  <c r="AO751" i="3"/>
  <c r="AM751" i="3"/>
  <c r="AK751" i="3"/>
  <c r="AI751" i="3"/>
  <c r="AG751" i="3"/>
  <c r="AE751" i="3"/>
  <c r="AC751" i="3"/>
  <c r="AA751" i="3"/>
  <c r="AS722" i="3"/>
  <c r="AQ722" i="3"/>
  <c r="AO722" i="3"/>
  <c r="AM722" i="3"/>
  <c r="AK722" i="3"/>
  <c r="AI722" i="3"/>
  <c r="AG722" i="3"/>
  <c r="AE722" i="3"/>
  <c r="AC722" i="3"/>
  <c r="AA722" i="3"/>
  <c r="AS710" i="3"/>
  <c r="AQ710" i="3"/>
  <c r="AO710" i="3"/>
  <c r="AM710" i="3"/>
  <c r="AK710" i="3"/>
  <c r="AI710" i="3"/>
  <c r="AG710" i="3"/>
  <c r="AE710" i="3"/>
  <c r="AC710" i="3"/>
  <c r="AA710" i="3"/>
  <c r="Y702" i="3"/>
  <c r="W702" i="3"/>
  <c r="U702" i="3"/>
  <c r="S702" i="3"/>
  <c r="Y701" i="3"/>
  <c r="Y700" i="3" s="1"/>
  <c r="W701" i="3"/>
  <c r="W700" i="3" s="1"/>
  <c r="U701" i="3"/>
  <c r="U700" i="3" s="1"/>
  <c r="S701" i="3"/>
  <c r="S700" i="3" s="1"/>
  <c r="AS700" i="3"/>
  <c r="AQ700" i="3"/>
  <c r="AO700" i="3"/>
  <c r="AM700" i="3"/>
  <c r="AK700" i="3"/>
  <c r="AI700" i="3"/>
  <c r="AG700" i="3"/>
  <c r="AE700" i="3"/>
  <c r="AC700" i="3"/>
  <c r="AA700" i="3"/>
  <c r="R700" i="3"/>
  <c r="AS681" i="3"/>
  <c r="AQ681" i="3"/>
  <c r="AO681" i="3"/>
  <c r="AM681" i="3"/>
  <c r="AK681" i="3"/>
  <c r="AI681" i="3"/>
  <c r="AG681" i="3"/>
  <c r="AE681" i="3"/>
  <c r="AC681" i="3"/>
  <c r="AA681" i="3"/>
  <c r="Y680" i="3"/>
  <c r="W680" i="3"/>
  <c r="U680" i="3"/>
  <c r="S680" i="3"/>
  <c r="Y679" i="3"/>
  <c r="W679" i="3"/>
  <c r="U679" i="3"/>
  <c r="S679" i="3"/>
  <c r="Y678" i="3"/>
  <c r="W678" i="3"/>
  <c r="W677" i="3" s="1"/>
  <c r="U678" i="3"/>
  <c r="S678" i="3"/>
  <c r="AS677" i="3"/>
  <c r="AQ677" i="3"/>
  <c r="AO677" i="3"/>
  <c r="AM677" i="3"/>
  <c r="AK677" i="3"/>
  <c r="AI677" i="3"/>
  <c r="AG677" i="3"/>
  <c r="AE677" i="3"/>
  <c r="AC677" i="3"/>
  <c r="AA677" i="3"/>
  <c r="R677" i="3"/>
  <c r="AS659" i="3"/>
  <c r="AQ659" i="3"/>
  <c r="AO659" i="3"/>
  <c r="AM659" i="3"/>
  <c r="AK659" i="3"/>
  <c r="AI659" i="3"/>
  <c r="AG659" i="3"/>
  <c r="AE659" i="3"/>
  <c r="AC659" i="3"/>
  <c r="AA659" i="3"/>
  <c r="AS650" i="3"/>
  <c r="AQ650" i="3"/>
  <c r="AO650" i="3"/>
  <c r="AM650" i="3"/>
  <c r="AK650" i="3"/>
  <c r="AI650" i="3"/>
  <c r="AG650" i="3"/>
  <c r="AE650" i="3"/>
  <c r="AC650" i="3"/>
  <c r="AA650" i="3"/>
  <c r="S612" i="3"/>
  <c r="AA611" i="3"/>
  <c r="W611" i="3"/>
  <c r="S611" i="3"/>
  <c r="Y609" i="3"/>
  <c r="W609" i="3"/>
  <c r="S609" i="3"/>
  <c r="AA597" i="3"/>
  <c r="Y597" i="3"/>
  <c r="W597" i="3"/>
  <c r="U597" i="3"/>
  <c r="S597" i="3"/>
  <c r="AA595" i="3"/>
  <c r="Y595" i="3"/>
  <c r="W595" i="3"/>
  <c r="U595" i="3"/>
  <c r="S595" i="3"/>
  <c r="AA594" i="3"/>
  <c r="Y594" i="3"/>
  <c r="W594" i="3"/>
  <c r="U594" i="3"/>
  <c r="S594" i="3"/>
  <c r="AA593" i="3"/>
  <c r="Y593" i="3"/>
  <c r="W593" i="3"/>
  <c r="U593" i="3"/>
  <c r="S593" i="3"/>
  <c r="AA592" i="3"/>
  <c r="Y592" i="3"/>
  <c r="W592" i="3"/>
  <c r="U592" i="3"/>
  <c r="S592" i="3"/>
  <c r="AC541" i="3"/>
  <c r="AA541" i="3"/>
  <c r="Y541" i="3"/>
  <c r="W541" i="3"/>
  <c r="U541" i="3"/>
  <c r="S541" i="3"/>
  <c r="S534" i="3"/>
  <c r="S527" i="3"/>
  <c r="AC520" i="3"/>
  <c r="AA520" i="3"/>
  <c r="Y520" i="3"/>
  <c r="W520" i="3"/>
  <c r="U520" i="3"/>
  <c r="S520" i="3"/>
  <c r="AC519" i="3"/>
  <c r="AA519" i="3"/>
  <c r="AC518" i="3"/>
  <c r="AA518" i="3"/>
  <c r="Y518" i="3"/>
  <c r="W518" i="3"/>
  <c r="U518" i="3"/>
  <c r="S518" i="3"/>
  <c r="AC508" i="3"/>
  <c r="AA508" i="3"/>
  <c r="Y508" i="3"/>
  <c r="W508" i="3"/>
  <c r="U508" i="3"/>
  <c r="S508" i="3"/>
  <c r="AC494" i="3"/>
  <c r="AA494" i="3"/>
  <c r="Y494" i="3"/>
  <c r="W494" i="3"/>
  <c r="U494" i="3"/>
  <c r="S494" i="3"/>
  <c r="AC487" i="3"/>
  <c r="AA487" i="3"/>
  <c r="Y487" i="3"/>
  <c r="W487" i="3"/>
  <c r="U487" i="3"/>
  <c r="S487" i="3"/>
  <c r="AC486" i="3"/>
  <c r="AA486" i="3"/>
  <c r="Y486" i="3"/>
  <c r="W486" i="3"/>
  <c r="U486" i="3"/>
  <c r="S486" i="3"/>
  <c r="AS485" i="3"/>
  <c r="AQ485" i="3"/>
  <c r="AO485" i="3"/>
  <c r="AM485" i="3"/>
  <c r="AK485" i="3"/>
  <c r="AI485" i="3"/>
  <c r="AG485" i="3"/>
  <c r="AE485" i="3"/>
  <c r="R485" i="3"/>
  <c r="AC475" i="3"/>
  <c r="AA475" i="3"/>
  <c r="Y475" i="3"/>
  <c r="W475" i="3"/>
  <c r="U475" i="3"/>
  <c r="S475" i="3"/>
  <c r="AC473" i="3"/>
  <c r="AA473" i="3"/>
  <c r="Y473" i="3"/>
  <c r="W473" i="3"/>
  <c r="U473" i="3"/>
  <c r="S473" i="3"/>
  <c r="AC472" i="3"/>
  <c r="AA472" i="3"/>
  <c r="Y472" i="3"/>
  <c r="W472" i="3"/>
  <c r="U472" i="3"/>
  <c r="S472" i="3"/>
  <c r="AC471" i="3"/>
  <c r="AA471" i="3"/>
  <c r="Y471" i="3"/>
  <c r="W471" i="3"/>
  <c r="U471" i="3"/>
  <c r="S471" i="3"/>
  <c r="AC470" i="3"/>
  <c r="AA470" i="3"/>
  <c r="Y470" i="3"/>
  <c r="W470" i="3"/>
  <c r="U470" i="3"/>
  <c r="S470" i="3"/>
  <c r="AC469" i="3"/>
  <c r="AA469" i="3"/>
  <c r="Y469" i="3"/>
  <c r="W469" i="3"/>
  <c r="U469" i="3"/>
  <c r="S469" i="3"/>
  <c r="AC468" i="3"/>
  <c r="AA468" i="3"/>
  <c r="Y468" i="3"/>
  <c r="W468" i="3"/>
  <c r="U468" i="3"/>
  <c r="S468" i="3"/>
  <c r="AC467" i="3"/>
  <c r="AA467" i="3"/>
  <c r="Y467" i="3"/>
  <c r="W467" i="3"/>
  <c r="U467" i="3"/>
  <c r="S467" i="3"/>
  <c r="AS466" i="3"/>
  <c r="AQ466" i="3"/>
  <c r="AO466" i="3"/>
  <c r="AM466" i="3"/>
  <c r="AK466" i="3"/>
  <c r="AI466" i="3"/>
  <c r="AG466" i="3"/>
  <c r="AE466" i="3"/>
  <c r="R466" i="3"/>
  <c r="BD454" i="3"/>
  <c r="BC454" i="3"/>
  <c r="BB454" i="3"/>
  <c r="BA454" i="3"/>
  <c r="AZ454" i="3"/>
  <c r="AY454" i="3"/>
  <c r="AC453" i="3"/>
  <c r="AA453" i="3"/>
  <c r="Y453" i="3"/>
  <c r="W453" i="3"/>
  <c r="U453" i="3"/>
  <c r="S453" i="3"/>
  <c r="BD452" i="3"/>
  <c r="BC452" i="3"/>
  <c r="BB452" i="3"/>
  <c r="BA452" i="3"/>
  <c r="AZ452" i="3"/>
  <c r="AY452" i="3"/>
  <c r="AC452" i="3"/>
  <c r="AA452" i="3"/>
  <c r="Y452" i="3"/>
  <c r="W452" i="3"/>
  <c r="U452" i="3"/>
  <c r="S452" i="3"/>
  <c r="BD438" i="3"/>
  <c r="BC438" i="3"/>
  <c r="BB438" i="3"/>
  <c r="BA438" i="3"/>
  <c r="AZ438" i="3"/>
  <c r="AY438" i="3"/>
  <c r="AC438" i="3"/>
  <c r="AA438" i="3"/>
  <c r="Y438" i="3"/>
  <c r="W438" i="3"/>
  <c r="U438" i="3"/>
  <c r="S438" i="3"/>
  <c r="BD424" i="3"/>
  <c r="BC424" i="3"/>
  <c r="BB424" i="3"/>
  <c r="BA424" i="3"/>
  <c r="AZ424" i="3"/>
  <c r="AY424" i="3"/>
  <c r="AC424" i="3"/>
  <c r="AA424" i="3"/>
  <c r="Y424" i="3"/>
  <c r="W424" i="3"/>
  <c r="U424" i="3"/>
  <c r="S424" i="3"/>
  <c r="AC417" i="3"/>
  <c r="AA417" i="3"/>
  <c r="Y417" i="3"/>
  <c r="W417" i="3"/>
  <c r="U417" i="3"/>
  <c r="S417" i="3"/>
  <c r="AC410" i="3"/>
  <c r="AA410" i="3"/>
  <c r="Y410" i="3"/>
  <c r="W410" i="3"/>
  <c r="U410" i="3"/>
  <c r="S410" i="3"/>
  <c r="BD409" i="3"/>
  <c r="BC409" i="3"/>
  <c r="BC408" i="3" s="1"/>
  <c r="BB409" i="3"/>
  <c r="BB408" i="3" s="1"/>
  <c r="BA409" i="3"/>
  <c r="BA408" i="3" s="1"/>
  <c r="AZ409" i="3"/>
  <c r="AZ408" i="3" s="1"/>
  <c r="AY409" i="3"/>
  <c r="AY408" i="3" s="1"/>
  <c r="AC409" i="3"/>
  <c r="AA409" i="3"/>
  <c r="Y409" i="3"/>
  <c r="W409" i="3"/>
  <c r="U409" i="3"/>
  <c r="S409" i="3"/>
  <c r="BL408" i="3"/>
  <c r="BG408" i="3"/>
  <c r="BF408" i="3"/>
  <c r="BE408" i="3"/>
  <c r="AX408" i="3"/>
  <c r="AS408" i="3"/>
  <c r="AQ408" i="3"/>
  <c r="AO408" i="3"/>
  <c r="AM408" i="3"/>
  <c r="AK408" i="3"/>
  <c r="AI408" i="3"/>
  <c r="AG408" i="3"/>
  <c r="AE408" i="3"/>
  <c r="R408" i="3"/>
  <c r="AA357" i="3"/>
  <c r="Y357" i="3"/>
  <c r="W357" i="3"/>
  <c r="U357" i="3"/>
  <c r="S357" i="3"/>
  <c r="AA354" i="3"/>
  <c r="Y354" i="3"/>
  <c r="W354" i="3"/>
  <c r="U354" i="3"/>
  <c r="S354" i="3"/>
  <c r="AA351" i="3"/>
  <c r="Y351" i="3"/>
  <c r="W351" i="3"/>
  <c r="U351" i="3"/>
  <c r="S351" i="3"/>
  <c r="AA341" i="3"/>
  <c r="Y341" i="3"/>
  <c r="W341" i="3"/>
  <c r="U341" i="3"/>
  <c r="S341" i="3"/>
  <c r="AA333" i="3"/>
  <c r="S333" i="3"/>
  <c r="AA332" i="3"/>
  <c r="Y332" i="3"/>
  <c r="W332" i="3"/>
  <c r="U332" i="3"/>
  <c r="S332" i="3"/>
  <c r="AA324" i="3"/>
  <c r="Y324" i="3"/>
  <c r="W324" i="3"/>
  <c r="U324" i="3"/>
  <c r="S324" i="3"/>
  <c r="AA315" i="3"/>
  <c r="Y315" i="3"/>
  <c r="W315" i="3"/>
  <c r="U315" i="3"/>
  <c r="S315" i="3"/>
  <c r="AA314" i="3"/>
  <c r="Y314" i="3"/>
  <c r="W314" i="3"/>
  <c r="U314" i="3"/>
  <c r="S314" i="3"/>
  <c r="AA313" i="3"/>
  <c r="Y313" i="3"/>
  <c r="W313" i="3"/>
  <c r="U313" i="3"/>
  <c r="S313" i="3"/>
  <c r="AS312" i="3"/>
  <c r="AQ312" i="3"/>
  <c r="AO312" i="3"/>
  <c r="AM312" i="3"/>
  <c r="AK312" i="3"/>
  <c r="AI312" i="3"/>
  <c r="AG312" i="3"/>
  <c r="AE312" i="3"/>
  <c r="AC312" i="3"/>
  <c r="R312" i="3"/>
  <c r="AA309" i="3"/>
  <c r="Y309" i="3"/>
  <c r="W309" i="3"/>
  <c r="U309" i="3"/>
  <c r="S309" i="3"/>
  <c r="AA306" i="3"/>
  <c r="Y306" i="3"/>
  <c r="W306" i="3"/>
  <c r="U306" i="3"/>
  <c r="S306" i="3"/>
  <c r="AA303" i="3"/>
  <c r="Y303" i="3"/>
  <c r="W303" i="3"/>
  <c r="U303" i="3"/>
  <c r="S303" i="3"/>
  <c r="AA293" i="3"/>
  <c r="Y293" i="3"/>
  <c r="W293" i="3"/>
  <c r="U293" i="3"/>
  <c r="S293" i="3"/>
  <c r="AA285" i="3"/>
  <c r="Y285" i="3"/>
  <c r="W285" i="3"/>
  <c r="U285" i="3"/>
  <c r="S285" i="3"/>
  <c r="AA284" i="3"/>
  <c r="Y284" i="3"/>
  <c r="W284" i="3"/>
  <c r="U284" i="3"/>
  <c r="S284" i="3"/>
  <c r="AA277" i="3"/>
  <c r="Y277" i="3"/>
  <c r="W277" i="3"/>
  <c r="U277" i="3"/>
  <c r="S277" i="3"/>
  <c r="AA268" i="3"/>
  <c r="Y268" i="3"/>
  <c r="W268" i="3"/>
  <c r="U268" i="3"/>
  <c r="S268" i="3"/>
  <c r="AA267" i="3"/>
  <c r="Y267" i="3"/>
  <c r="W267" i="3"/>
  <c r="U267" i="3"/>
  <c r="S267" i="3"/>
  <c r="AA266" i="3"/>
  <c r="Y266" i="3"/>
  <c r="W266" i="3"/>
  <c r="U266" i="3"/>
  <c r="S266" i="3"/>
  <c r="AS265" i="3"/>
  <c r="AQ265" i="3"/>
  <c r="AO265" i="3"/>
  <c r="AM265" i="3"/>
  <c r="AK265" i="3"/>
  <c r="AI265" i="3"/>
  <c r="AG265" i="3"/>
  <c r="AE265" i="3"/>
  <c r="AC265" i="3"/>
  <c r="R265" i="3"/>
  <c r="AS200" i="3"/>
  <c r="AQ200" i="3"/>
  <c r="AO200" i="3"/>
  <c r="AM200" i="3"/>
  <c r="AK200" i="3"/>
  <c r="AI200" i="3"/>
  <c r="AG200" i="3"/>
  <c r="AE200" i="3"/>
  <c r="AC200" i="3"/>
  <c r="R200" i="3"/>
  <c r="Y193" i="3"/>
  <c r="W193" i="3"/>
  <c r="U193" i="3"/>
  <c r="S193" i="3"/>
  <c r="Y190" i="3"/>
  <c r="W190" i="3"/>
  <c r="U190" i="3"/>
  <c r="S190" i="3"/>
  <c r="Y184" i="3"/>
  <c r="W184" i="3"/>
  <c r="U184" i="3"/>
  <c r="S184" i="3"/>
  <c r="Y183" i="3"/>
  <c r="W183" i="3"/>
  <c r="U183" i="3"/>
  <c r="U182" i="3" s="1"/>
  <c r="S183" i="3"/>
  <c r="AS182" i="3"/>
  <c r="AQ182" i="3"/>
  <c r="AO182" i="3"/>
  <c r="AM182" i="3"/>
  <c r="AK182" i="3"/>
  <c r="AI182" i="3"/>
  <c r="AG182" i="3"/>
  <c r="AE182" i="3"/>
  <c r="AC182" i="3"/>
  <c r="AA182" i="3"/>
  <c r="R182" i="3"/>
  <c r="Y179" i="3"/>
  <c r="W179" i="3"/>
  <c r="U179" i="3"/>
  <c r="S179" i="3"/>
  <c r="Y176" i="3"/>
  <c r="S176" i="3"/>
  <c r="Y170" i="3"/>
  <c r="W170" i="3"/>
  <c r="U170" i="3"/>
  <c r="S170" i="3"/>
  <c r="Y169" i="3"/>
  <c r="W169" i="3"/>
  <c r="U169" i="3"/>
  <c r="S169" i="3"/>
  <c r="AS168" i="3"/>
  <c r="AQ168" i="3"/>
  <c r="AO168" i="3"/>
  <c r="AM168" i="3"/>
  <c r="AK168" i="3"/>
  <c r="AI168" i="3"/>
  <c r="AG168" i="3"/>
  <c r="AE168" i="3"/>
  <c r="AC168" i="3"/>
  <c r="AA168" i="3"/>
  <c r="R168" i="3"/>
  <c r="Y164" i="3"/>
  <c r="W164" i="3"/>
  <c r="U164" i="3"/>
  <c r="S164" i="3"/>
  <c r="Y160" i="3"/>
  <c r="W160" i="3"/>
  <c r="U160" i="3"/>
  <c r="S160" i="3"/>
  <c r="Y156" i="3"/>
  <c r="W156" i="3"/>
  <c r="U156" i="3"/>
  <c r="S156" i="3"/>
  <c r="Y152" i="3"/>
  <c r="W152" i="3"/>
  <c r="U152" i="3"/>
  <c r="S152" i="3"/>
  <c r="Y148" i="3"/>
  <c r="W148" i="3"/>
  <c r="U148" i="3"/>
  <c r="S148" i="3"/>
  <c r="Y141" i="3"/>
  <c r="W141" i="3"/>
  <c r="U141" i="3"/>
  <c r="S141" i="3"/>
  <c r="Y140" i="3"/>
  <c r="W140" i="3"/>
  <c r="W139" i="3" s="1"/>
  <c r="U140" i="3"/>
  <c r="S140" i="3"/>
  <c r="AS139" i="3"/>
  <c r="AQ139" i="3"/>
  <c r="AO139" i="3"/>
  <c r="AM139" i="3"/>
  <c r="AK139" i="3"/>
  <c r="AI139" i="3"/>
  <c r="AG139" i="3"/>
  <c r="AE139" i="3"/>
  <c r="AC139" i="3"/>
  <c r="AA139" i="3"/>
  <c r="R139" i="3"/>
  <c r="Y138" i="3"/>
  <c r="W138" i="3"/>
  <c r="U138" i="3"/>
  <c r="S138" i="3"/>
  <c r="Y137" i="3"/>
  <c r="W137" i="3"/>
  <c r="U137" i="3"/>
  <c r="S137" i="3"/>
  <c r="Y136" i="3"/>
  <c r="S136" i="3"/>
  <c r="Y129" i="3"/>
  <c r="W129" i="3"/>
  <c r="U129" i="3"/>
  <c r="S129" i="3"/>
  <c r="Y128" i="3"/>
  <c r="W128" i="3"/>
  <c r="U128" i="3"/>
  <c r="S128" i="3"/>
  <c r="AS127" i="3"/>
  <c r="AQ127" i="3"/>
  <c r="AO127" i="3"/>
  <c r="AM127" i="3"/>
  <c r="AK127" i="3"/>
  <c r="AI127" i="3"/>
  <c r="AG127" i="3"/>
  <c r="AE127" i="3"/>
  <c r="AC127" i="3"/>
  <c r="AA127" i="3"/>
  <c r="R127" i="3"/>
  <c r="Y119" i="3"/>
  <c r="W119" i="3"/>
  <c r="U119" i="3"/>
  <c r="S119" i="3"/>
  <c r="Y118" i="3"/>
  <c r="Y117" i="3" s="1"/>
  <c r="W118" i="3"/>
  <c r="W117" i="3" s="1"/>
  <c r="U118" i="3"/>
  <c r="U117" i="3" s="1"/>
  <c r="S118" i="3"/>
  <c r="AS117" i="3"/>
  <c r="AQ117" i="3"/>
  <c r="AO117" i="3"/>
  <c r="AM117" i="3"/>
  <c r="AK117" i="3"/>
  <c r="AI117" i="3"/>
  <c r="AG117" i="3"/>
  <c r="AE117" i="3"/>
  <c r="AC117" i="3"/>
  <c r="AA117" i="3"/>
  <c r="R117" i="3"/>
  <c r="Y110" i="3"/>
  <c r="W110" i="3"/>
  <c r="U110" i="3"/>
  <c r="S110" i="3"/>
  <c r="U101" i="3"/>
  <c r="S101" i="3"/>
  <c r="Y100" i="3"/>
  <c r="W100" i="3"/>
  <c r="U100" i="3"/>
  <c r="S100" i="3"/>
  <c r="Y99" i="3"/>
  <c r="W99" i="3"/>
  <c r="U99" i="3"/>
  <c r="S99" i="3"/>
  <c r="AS98" i="3"/>
  <c r="AQ98" i="3"/>
  <c r="AO98" i="3"/>
  <c r="AM98" i="3"/>
  <c r="AK98" i="3"/>
  <c r="AI98" i="3"/>
  <c r="AG98" i="3"/>
  <c r="AE98" i="3"/>
  <c r="AC98" i="3"/>
  <c r="AA98" i="3"/>
  <c r="R98" i="3"/>
  <c r="Y97" i="3"/>
  <c r="W97" i="3"/>
  <c r="U97" i="3"/>
  <c r="S97" i="3"/>
  <c r="Y96" i="3"/>
  <c r="W96" i="3"/>
  <c r="U96" i="3"/>
  <c r="S96" i="3"/>
  <c r="Y95" i="3"/>
  <c r="W95" i="3"/>
  <c r="W94" i="3" s="1"/>
  <c r="U95" i="3"/>
  <c r="U94" i="3" s="1"/>
  <c r="S95" i="3"/>
  <c r="AS94" i="3"/>
  <c r="AQ94" i="3"/>
  <c r="AO94" i="3"/>
  <c r="AM94" i="3"/>
  <c r="AK94" i="3"/>
  <c r="AI94" i="3"/>
  <c r="AG94" i="3"/>
  <c r="AE94" i="3"/>
  <c r="AC94" i="3"/>
  <c r="AA94" i="3"/>
  <c r="R94" i="3"/>
  <c r="Y76" i="3"/>
  <c r="W76" i="3"/>
  <c r="U76" i="3"/>
  <c r="S76" i="3"/>
  <c r="W75" i="3"/>
  <c r="S75" i="3"/>
  <c r="Y74" i="3"/>
  <c r="W74" i="3"/>
  <c r="U74" i="3"/>
  <c r="S74" i="3"/>
  <c r="Y73" i="3"/>
  <c r="W73" i="3"/>
  <c r="U73" i="3"/>
  <c r="S73" i="3"/>
  <c r="AS72" i="3"/>
  <c r="AQ72" i="3"/>
  <c r="AO72" i="3"/>
  <c r="AM72" i="3"/>
  <c r="AK72" i="3"/>
  <c r="AI72" i="3"/>
  <c r="AG72" i="3"/>
  <c r="AE72" i="3"/>
  <c r="AC72" i="3"/>
  <c r="AA72" i="3"/>
  <c r="R72" i="3"/>
  <c r="Y66" i="3"/>
  <c r="W66" i="3"/>
  <c r="U66" i="3"/>
  <c r="S66" i="3"/>
  <c r="Y57" i="3"/>
  <c r="W57" i="3"/>
  <c r="U57" i="3"/>
  <c r="S57" i="3"/>
  <c r="Y56" i="3"/>
  <c r="W56" i="3"/>
  <c r="U56" i="3"/>
  <c r="S56" i="3"/>
  <c r="Y55" i="3"/>
  <c r="W55" i="3"/>
  <c r="U55" i="3"/>
  <c r="S55" i="3"/>
  <c r="AS54" i="3"/>
  <c r="AQ54" i="3"/>
  <c r="AO54" i="3"/>
  <c r="AM54" i="3"/>
  <c r="AK54" i="3"/>
  <c r="AI54" i="3"/>
  <c r="AG54" i="3"/>
  <c r="AE54" i="3"/>
  <c r="AC54" i="3"/>
  <c r="AA54" i="3"/>
  <c r="U54" i="3"/>
  <c r="R54" i="3"/>
  <c r="Y46" i="3"/>
  <c r="W46" i="3"/>
  <c r="U46" i="3"/>
  <c r="S46" i="3"/>
  <c r="Y45" i="3"/>
  <c r="W45" i="3"/>
  <c r="U45" i="3"/>
  <c r="S45" i="3"/>
  <c r="Y44" i="3"/>
  <c r="W44" i="3"/>
  <c r="Y43" i="3"/>
  <c r="W43" i="3"/>
  <c r="U43" i="3"/>
  <c r="S43" i="3"/>
  <c r="Y42" i="3"/>
  <c r="W42" i="3"/>
  <c r="U42" i="3"/>
  <c r="S42" i="3"/>
  <c r="Y41" i="3"/>
  <c r="W41" i="3"/>
  <c r="U41" i="3"/>
  <c r="S41" i="3"/>
  <c r="AS40" i="3"/>
  <c r="AQ40" i="3"/>
  <c r="AO40" i="3"/>
  <c r="AM40" i="3"/>
  <c r="AK40" i="3"/>
  <c r="AI40" i="3"/>
  <c r="AG40" i="3"/>
  <c r="AE40" i="3"/>
  <c r="AC40" i="3"/>
  <c r="AA40" i="3"/>
  <c r="Y20" i="3"/>
  <c r="W20" i="3"/>
  <c r="U20" i="3"/>
  <c r="S20" i="3"/>
  <c r="Y19" i="3"/>
  <c r="W19" i="3"/>
  <c r="U19" i="3"/>
  <c r="S19" i="3"/>
  <c r="Y18" i="3"/>
  <c r="W18" i="3"/>
  <c r="U18" i="3"/>
  <c r="S18" i="3"/>
  <c r="Y17" i="3"/>
  <c r="W17" i="3"/>
  <c r="U17" i="3"/>
  <c r="S17" i="3"/>
  <c r="Y16" i="3"/>
  <c r="W16" i="3"/>
  <c r="U16" i="3"/>
  <c r="S16" i="3"/>
  <c r="Y15" i="3"/>
  <c r="W15" i="3"/>
  <c r="U15" i="3"/>
  <c r="S15" i="3"/>
  <c r="AS14" i="3"/>
  <c r="AQ14" i="3"/>
  <c r="AO14" i="3"/>
  <c r="AM14" i="3"/>
  <c r="AK14" i="3"/>
  <c r="AI14" i="3"/>
  <c r="AG14" i="3"/>
  <c r="AE14" i="3"/>
  <c r="AC14" i="3"/>
  <c r="AA14" i="3"/>
  <c r="R14" i="3"/>
  <c r="Y11" i="3"/>
  <c r="W11" i="3"/>
  <c r="U11" i="3"/>
  <c r="S11" i="3"/>
  <c r="Y10" i="3"/>
  <c r="W10" i="3"/>
  <c r="U10" i="3"/>
  <c r="S10" i="3"/>
  <c r="Y9" i="3"/>
  <c r="W9" i="3"/>
  <c r="U9" i="3"/>
  <c r="S9" i="3"/>
  <c r="AS8" i="3"/>
  <c r="AQ8" i="3"/>
  <c r="AO8" i="3"/>
  <c r="AM8" i="3"/>
  <c r="AK8" i="3"/>
  <c r="AI8" i="3"/>
  <c r="AG8" i="3"/>
  <c r="AE8" i="3"/>
  <c r="AC8" i="3"/>
  <c r="AA8" i="3"/>
  <c r="R8" i="3"/>
  <c r="P353" i="2"/>
  <c r="AB353" i="2" s="1"/>
  <c r="P352" i="2"/>
  <c r="P351" i="2"/>
  <c r="P350" i="2"/>
  <c r="P349" i="2"/>
  <c r="BZ414" i="2"/>
  <c r="BY414" i="2"/>
  <c r="BX414" i="2"/>
  <c r="BW414" i="2"/>
  <c r="BV414" i="2"/>
  <c r="BU414" i="2"/>
  <c r="BT414" i="2"/>
  <c r="BS414" i="2"/>
  <c r="BR414" i="2"/>
  <c r="BQ414" i="2"/>
  <c r="BP414" i="2"/>
  <c r="BO414" i="2"/>
  <c r="BN414" i="2"/>
  <c r="BM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BL365" i="2"/>
  <c r="AV365" i="2"/>
  <c r="AL365" i="2"/>
  <c r="AF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BW367" i="2"/>
  <c r="BO367" i="2"/>
  <c r="BL367" i="2"/>
  <c r="AV367" i="2"/>
  <c r="AF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BL404" i="2"/>
  <c r="BH404" i="2"/>
  <c r="AZ404" i="2"/>
  <c r="AW404" i="2"/>
  <c r="AV404" i="2"/>
  <c r="AF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BL393" i="2"/>
  <c r="AV393" i="2"/>
  <c r="AQ393" i="2"/>
  <c r="AI393" i="2"/>
  <c r="AH393" i="2"/>
  <c r="AF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F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BL381" i="2"/>
  <c r="AV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BL364" i="2"/>
  <c r="AV364" i="2"/>
  <c r="AF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S373" i="2"/>
  <c r="V373" i="2"/>
  <c r="V372" i="2"/>
  <c r="BL377" i="2"/>
  <c r="AV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BL375" i="2"/>
  <c r="AV375" i="2"/>
  <c r="AF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BL373" i="2"/>
  <c r="AV373" i="2"/>
  <c r="AD373" i="2"/>
  <c r="AC373" i="2"/>
  <c r="AB373" i="2"/>
  <c r="AA373" i="2"/>
  <c r="Z373" i="2"/>
  <c r="Y373" i="2"/>
  <c r="X373" i="2"/>
  <c r="W373" i="2"/>
  <c r="R373" i="2"/>
  <c r="Q373" i="2"/>
  <c r="BL362" i="2"/>
  <c r="AV362" i="2"/>
  <c r="AF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BL361" i="2"/>
  <c r="AV361" i="2"/>
  <c r="AF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BL368" i="2"/>
  <c r="AV368" i="2"/>
  <c r="AF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BL360" i="2"/>
  <c r="AV360" i="2"/>
  <c r="AF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AC350" i="2"/>
  <c r="AB350" i="2"/>
  <c r="AA350" i="2"/>
  <c r="Z350" i="2"/>
  <c r="BY450" i="2"/>
  <c r="BY443" i="2"/>
  <c r="BY428" i="2"/>
  <c r="BY427" i="2"/>
  <c r="BY426" i="2"/>
  <c r="BY423" i="2"/>
  <c r="BY421" i="2"/>
  <c r="BY413" i="2"/>
  <c r="BY385" i="2"/>
  <c r="BY384" i="2"/>
  <c r="BY382" i="2"/>
  <c r="BX450" i="2"/>
  <c r="BW450" i="2"/>
  <c r="BV450" i="2"/>
  <c r="BX443" i="2"/>
  <c r="BW443" i="2"/>
  <c r="BV443" i="2"/>
  <c r="BX428" i="2"/>
  <c r="BW428" i="2"/>
  <c r="BV428" i="2"/>
  <c r="BX427" i="2"/>
  <c r="BW427" i="2"/>
  <c r="BV427" i="2"/>
  <c r="BX426" i="2"/>
  <c r="BW426" i="2"/>
  <c r="BV426" i="2"/>
  <c r="BX423" i="2"/>
  <c r="BW423" i="2"/>
  <c r="BV423" i="2"/>
  <c r="BX421" i="2"/>
  <c r="BW421" i="2"/>
  <c r="BV421" i="2"/>
  <c r="BX413" i="2"/>
  <c r="BW413" i="2"/>
  <c r="BV413" i="2"/>
  <c r="BX385" i="2"/>
  <c r="BW385" i="2"/>
  <c r="BV385" i="2"/>
  <c r="BX384" i="2"/>
  <c r="BW384" i="2"/>
  <c r="BV384" i="2"/>
  <c r="BX382" i="2"/>
  <c r="BW382" i="2"/>
  <c r="BV382" i="2"/>
  <c r="BI449" i="2"/>
  <c r="BH449" i="2"/>
  <c r="BG449" i="2"/>
  <c r="BF449" i="2"/>
  <c r="BI448" i="2"/>
  <c r="BH448" i="2"/>
  <c r="BG448" i="2"/>
  <c r="BF448" i="2"/>
  <c r="BI447" i="2"/>
  <c r="BH447" i="2"/>
  <c r="BG447" i="2"/>
  <c r="BF447" i="2"/>
  <c r="BI446" i="2"/>
  <c r="BH446" i="2"/>
  <c r="BG446" i="2"/>
  <c r="BF446" i="2"/>
  <c r="BI445" i="2"/>
  <c r="BH445" i="2"/>
  <c r="BG445" i="2"/>
  <c r="BF445" i="2"/>
  <c r="BI444" i="2"/>
  <c r="BH444" i="2"/>
  <c r="BG444" i="2"/>
  <c r="BF444" i="2"/>
  <c r="BI423" i="2"/>
  <c r="BH423" i="2"/>
  <c r="BG423" i="2"/>
  <c r="BF423" i="2"/>
  <c r="BI422" i="2"/>
  <c r="BH422" i="2"/>
  <c r="BG422" i="2"/>
  <c r="BF422" i="2"/>
  <c r="BI421" i="2"/>
  <c r="BH421" i="2"/>
  <c r="BG421" i="2"/>
  <c r="BF421" i="2"/>
  <c r="BI413" i="2"/>
  <c r="BH413" i="2"/>
  <c r="BG413" i="2"/>
  <c r="BF413" i="2"/>
  <c r="BI405" i="2"/>
  <c r="BH405" i="2"/>
  <c r="BG405" i="2"/>
  <c r="BF405" i="2"/>
  <c r="BI402" i="2"/>
  <c r="BH402" i="2"/>
  <c r="BG402" i="2"/>
  <c r="BF402" i="2"/>
  <c r="BI400" i="2"/>
  <c r="BH400" i="2"/>
  <c r="BG400" i="2"/>
  <c r="BF400" i="2"/>
  <c r="BI399" i="2"/>
  <c r="BH399" i="2"/>
  <c r="BG399" i="2"/>
  <c r="BF399" i="2"/>
  <c r="BI397" i="2"/>
  <c r="BH397" i="2"/>
  <c r="BG397" i="2"/>
  <c r="BF397" i="2"/>
  <c r="BI396" i="2"/>
  <c r="BH396" i="2"/>
  <c r="BG396" i="2"/>
  <c r="BF396" i="2"/>
  <c r="BI395" i="2"/>
  <c r="BH395" i="2"/>
  <c r="BG395" i="2"/>
  <c r="BF395" i="2"/>
  <c r="BI391" i="2"/>
  <c r="BH391" i="2"/>
  <c r="BG391" i="2"/>
  <c r="BF391" i="2"/>
  <c r="BI389" i="2"/>
  <c r="BH389" i="2"/>
  <c r="BG389" i="2"/>
  <c r="BF389" i="2"/>
  <c r="BI388" i="2"/>
  <c r="BH388" i="2"/>
  <c r="BG388" i="2"/>
  <c r="BF388" i="2"/>
  <c r="BI382" i="2"/>
  <c r="BH382" i="2"/>
  <c r="BG382" i="2"/>
  <c r="BF382" i="2"/>
  <c r="AS423" i="2"/>
  <c r="AR423" i="2"/>
  <c r="AQ423" i="2"/>
  <c r="AP423" i="2"/>
  <c r="AS422" i="2"/>
  <c r="AR422" i="2"/>
  <c r="AQ422" i="2"/>
  <c r="AP422" i="2"/>
  <c r="AS421" i="2"/>
  <c r="AR421" i="2"/>
  <c r="AQ421" i="2"/>
  <c r="AP421" i="2"/>
  <c r="AS413" i="2"/>
  <c r="AR413" i="2"/>
  <c r="AQ413" i="2"/>
  <c r="AP413" i="2"/>
  <c r="AS396" i="2"/>
  <c r="AR396" i="2"/>
  <c r="AQ396" i="2"/>
  <c r="AP396" i="2"/>
  <c r="AS382" i="2"/>
  <c r="AR382" i="2"/>
  <c r="AQ382" i="2"/>
  <c r="AP382" i="2"/>
  <c r="AS376" i="2"/>
  <c r="AR376" i="2"/>
  <c r="AQ376" i="2"/>
  <c r="AP376" i="2"/>
  <c r="AS371" i="2"/>
  <c r="AR371" i="2"/>
  <c r="AQ371" i="2"/>
  <c r="AP371" i="2"/>
  <c r="AC481" i="2"/>
  <c r="AB481" i="2"/>
  <c r="AA481" i="2"/>
  <c r="AC478" i="2"/>
  <c r="AB478" i="2"/>
  <c r="AA478" i="2"/>
  <c r="AC477" i="2"/>
  <c r="AB477" i="2"/>
  <c r="AA477" i="2"/>
  <c r="AC476" i="2"/>
  <c r="AB476" i="2"/>
  <c r="AA476" i="2"/>
  <c r="AC475" i="2"/>
  <c r="AB475" i="2"/>
  <c r="AA475" i="2"/>
  <c r="AC474" i="2"/>
  <c r="AB474" i="2"/>
  <c r="AA474" i="2"/>
  <c r="AC473" i="2"/>
  <c r="AB473" i="2"/>
  <c r="AA473" i="2"/>
  <c r="AC472" i="2"/>
  <c r="AB472" i="2"/>
  <c r="AA472" i="2"/>
  <c r="AC471" i="2"/>
  <c r="AB471" i="2"/>
  <c r="AA471" i="2"/>
  <c r="AC470" i="2"/>
  <c r="AB470" i="2"/>
  <c r="AA470" i="2"/>
  <c r="AC469" i="2"/>
  <c r="AB469" i="2"/>
  <c r="AA469" i="2"/>
  <c r="AC468" i="2"/>
  <c r="AB468" i="2"/>
  <c r="AA468" i="2"/>
  <c r="AC467" i="2"/>
  <c r="AB467" i="2"/>
  <c r="AA467" i="2"/>
  <c r="AC465" i="2"/>
  <c r="AB465" i="2"/>
  <c r="AA465" i="2"/>
  <c r="AC464" i="2"/>
  <c r="AB464" i="2"/>
  <c r="AA464" i="2"/>
  <c r="AC463" i="2"/>
  <c r="AB463" i="2"/>
  <c r="AA463" i="2"/>
  <c r="AC462" i="2"/>
  <c r="AB462" i="2"/>
  <c r="AA462" i="2"/>
  <c r="AC461" i="2"/>
  <c r="AB461" i="2"/>
  <c r="AA461" i="2"/>
  <c r="AC460" i="2"/>
  <c r="AB460" i="2"/>
  <c r="AA460" i="2"/>
  <c r="AC459" i="2"/>
  <c r="AB459" i="2"/>
  <c r="AA459" i="2"/>
  <c r="AC458" i="2"/>
  <c r="AB458" i="2"/>
  <c r="AA458" i="2"/>
  <c r="AC457" i="2"/>
  <c r="AB457" i="2"/>
  <c r="AA457" i="2"/>
  <c r="AC452" i="2"/>
  <c r="AB452" i="2"/>
  <c r="AA452" i="2"/>
  <c r="AC450" i="2"/>
  <c r="AB450" i="2"/>
  <c r="AA450" i="2"/>
  <c r="AC449" i="2"/>
  <c r="AB449" i="2"/>
  <c r="AA449" i="2"/>
  <c r="AC448" i="2"/>
  <c r="AB448" i="2"/>
  <c r="AA448" i="2"/>
  <c r="AC447" i="2"/>
  <c r="AB447" i="2"/>
  <c r="AA447" i="2"/>
  <c r="AC446" i="2"/>
  <c r="AB446" i="2"/>
  <c r="AA446" i="2"/>
  <c r="AC445" i="2"/>
  <c r="AB445" i="2"/>
  <c r="AA445" i="2"/>
  <c r="AC443" i="2"/>
  <c r="AB443" i="2"/>
  <c r="AA443" i="2"/>
  <c r="AC442" i="2"/>
  <c r="AB442" i="2"/>
  <c r="AA442" i="2"/>
  <c r="AC441" i="2"/>
  <c r="AB441" i="2"/>
  <c r="AA441" i="2"/>
  <c r="AC440" i="2"/>
  <c r="AB440" i="2"/>
  <c r="AA440" i="2"/>
  <c r="AC439" i="2"/>
  <c r="AB439" i="2"/>
  <c r="AA439" i="2"/>
  <c r="AC436" i="2"/>
  <c r="AB436" i="2"/>
  <c r="AA436" i="2"/>
  <c r="AC433" i="2"/>
  <c r="AB433" i="2"/>
  <c r="AA433" i="2"/>
  <c r="AC430" i="2"/>
  <c r="AB430" i="2"/>
  <c r="AA430" i="2"/>
  <c r="AC428" i="2"/>
  <c r="AB428" i="2"/>
  <c r="AA428" i="2"/>
  <c r="AC427" i="2"/>
  <c r="AB427" i="2"/>
  <c r="AA427" i="2"/>
  <c r="AC426" i="2"/>
  <c r="AB426" i="2"/>
  <c r="AA426" i="2"/>
  <c r="AC425" i="2"/>
  <c r="AB425" i="2"/>
  <c r="AA425" i="2"/>
  <c r="AC424" i="2"/>
  <c r="AB424" i="2"/>
  <c r="AA424" i="2"/>
  <c r="AC423" i="2"/>
  <c r="AB423" i="2"/>
  <c r="AA423" i="2"/>
  <c r="AC422" i="2"/>
  <c r="AB422" i="2"/>
  <c r="AA422" i="2"/>
  <c r="AC421" i="2"/>
  <c r="AB421" i="2"/>
  <c r="AA421" i="2"/>
  <c r="AC420" i="2"/>
  <c r="AB420" i="2"/>
  <c r="AA420" i="2"/>
  <c r="AC419" i="2"/>
  <c r="AB419" i="2"/>
  <c r="AA419" i="2"/>
  <c r="AC418" i="2"/>
  <c r="AB418" i="2"/>
  <c r="AA418" i="2"/>
  <c r="AC417" i="2"/>
  <c r="AB417" i="2"/>
  <c r="AA417" i="2"/>
  <c r="AC415" i="2"/>
  <c r="AB415" i="2"/>
  <c r="AA415" i="2"/>
  <c r="AC413" i="2"/>
  <c r="AB413" i="2"/>
  <c r="AA413" i="2"/>
  <c r="AC412" i="2"/>
  <c r="AB412" i="2"/>
  <c r="AA412" i="2"/>
  <c r="AC411" i="2"/>
  <c r="AB411" i="2"/>
  <c r="AA411" i="2"/>
  <c r="AC410" i="2"/>
  <c r="AB410" i="2"/>
  <c r="AA410" i="2"/>
  <c r="AC409" i="2"/>
  <c r="AB409" i="2"/>
  <c r="AA409" i="2"/>
  <c r="AC407" i="2"/>
  <c r="AB407" i="2"/>
  <c r="AA407" i="2"/>
  <c r="AC405" i="2"/>
  <c r="AB405" i="2"/>
  <c r="AA405" i="2"/>
  <c r="AC403" i="2"/>
  <c r="AB403" i="2"/>
  <c r="AA403" i="2"/>
  <c r="AC402" i="2"/>
  <c r="AB402" i="2"/>
  <c r="AA402" i="2"/>
  <c r="AC400" i="2"/>
  <c r="AB400" i="2"/>
  <c r="AA400" i="2"/>
  <c r="AC399" i="2"/>
  <c r="AB399" i="2"/>
  <c r="AA399" i="2"/>
  <c r="AC398" i="2"/>
  <c r="AB398" i="2"/>
  <c r="AA398" i="2"/>
  <c r="AC397" i="2"/>
  <c r="AB397" i="2"/>
  <c r="AA397" i="2"/>
  <c r="AC396" i="2"/>
  <c r="AB396" i="2"/>
  <c r="AA396" i="2"/>
  <c r="AC395" i="2"/>
  <c r="AB395" i="2"/>
  <c r="AA395" i="2"/>
  <c r="AC394" i="2"/>
  <c r="AB394" i="2"/>
  <c r="AA394" i="2"/>
  <c r="AC392" i="2"/>
  <c r="AB392" i="2"/>
  <c r="AA392" i="2"/>
  <c r="AC391" i="2"/>
  <c r="AB391" i="2"/>
  <c r="AA391" i="2"/>
  <c r="AC390" i="2"/>
  <c r="AB390" i="2"/>
  <c r="AA390" i="2"/>
  <c r="AC389" i="2"/>
  <c r="AB389" i="2"/>
  <c r="AA389" i="2"/>
  <c r="AC388" i="2"/>
  <c r="AB388" i="2"/>
  <c r="AA388" i="2"/>
  <c r="AC387" i="2"/>
  <c r="AB387" i="2"/>
  <c r="AA387" i="2"/>
  <c r="AC385" i="2"/>
  <c r="AB385" i="2"/>
  <c r="AA385" i="2"/>
  <c r="AC384" i="2"/>
  <c r="AB384" i="2"/>
  <c r="AA384" i="2"/>
  <c r="AC383" i="2"/>
  <c r="AB383" i="2"/>
  <c r="AA383" i="2"/>
  <c r="AC382" i="2"/>
  <c r="AB382" i="2"/>
  <c r="AA382" i="2"/>
  <c r="AC380" i="2"/>
  <c r="AB380" i="2"/>
  <c r="AA380" i="2"/>
  <c r="AC379" i="2"/>
  <c r="AB379" i="2"/>
  <c r="AA379" i="2"/>
  <c r="AC378" i="2"/>
  <c r="AB378" i="2"/>
  <c r="AA378" i="2"/>
  <c r="AC376" i="2"/>
  <c r="AB376" i="2"/>
  <c r="AA376" i="2"/>
  <c r="AC374" i="2"/>
  <c r="AB374" i="2"/>
  <c r="AA374" i="2"/>
  <c r="AC372" i="2"/>
  <c r="AB372" i="2"/>
  <c r="AA372" i="2"/>
  <c r="AC371" i="2"/>
  <c r="AB371" i="2"/>
  <c r="AA371" i="2"/>
  <c r="AC369" i="2"/>
  <c r="AB369" i="2"/>
  <c r="AA369" i="2"/>
  <c r="AC366" i="2"/>
  <c r="AB366" i="2"/>
  <c r="AA366" i="2"/>
  <c r="AC363" i="2"/>
  <c r="AB363" i="2"/>
  <c r="AA363" i="2"/>
  <c r="AC359" i="2"/>
  <c r="AB359" i="2"/>
  <c r="AA359" i="2"/>
  <c r="AC357" i="2"/>
  <c r="AB357" i="2"/>
  <c r="AA357" i="2"/>
  <c r="AC356" i="2"/>
  <c r="AB356" i="2"/>
  <c r="AA356" i="2"/>
  <c r="AC355" i="2"/>
  <c r="AB355" i="2"/>
  <c r="AA355" i="2"/>
  <c r="AC353" i="2"/>
  <c r="AA353" i="2"/>
  <c r="AC352" i="2"/>
  <c r="AB352" i="2"/>
  <c r="AA352" i="2"/>
  <c r="AC317" i="2"/>
  <c r="AB317" i="2"/>
  <c r="AA317" i="2"/>
  <c r="AC307" i="2"/>
  <c r="AB307" i="2"/>
  <c r="AA307" i="2"/>
  <c r="AC296" i="2"/>
  <c r="AB296" i="2"/>
  <c r="AA296" i="2"/>
  <c r="AC284" i="2"/>
  <c r="AB284" i="2"/>
  <c r="AA284" i="2"/>
  <c r="AC273" i="2"/>
  <c r="AB273" i="2"/>
  <c r="AA273" i="2"/>
  <c r="AC262" i="2"/>
  <c r="AB262" i="2"/>
  <c r="AA262" i="2"/>
  <c r="AC255" i="2"/>
  <c r="AB255" i="2"/>
  <c r="AA255" i="2"/>
  <c r="AC250" i="2"/>
  <c r="AB250" i="2"/>
  <c r="AA250" i="2"/>
  <c r="AC242" i="2"/>
  <c r="AB242" i="2"/>
  <c r="AA242" i="2"/>
  <c r="AC236" i="2"/>
  <c r="AB236" i="2"/>
  <c r="AA236" i="2"/>
  <c r="AC232" i="2"/>
  <c r="AB232" i="2"/>
  <c r="AA232" i="2"/>
  <c r="AC227" i="2"/>
  <c r="AB227" i="2"/>
  <c r="AA227" i="2"/>
  <c r="AC223" i="2"/>
  <c r="AB223" i="2"/>
  <c r="AA223" i="2"/>
  <c r="AC218" i="2"/>
  <c r="AB218" i="2"/>
  <c r="AA218" i="2"/>
  <c r="AC209" i="2"/>
  <c r="AB209" i="2"/>
  <c r="AA209" i="2"/>
  <c r="AC185" i="2"/>
  <c r="AB185" i="2"/>
  <c r="AA185" i="2"/>
  <c r="AC157" i="2"/>
  <c r="AB157" i="2"/>
  <c r="AA157" i="2"/>
  <c r="AC145" i="2"/>
  <c r="AB145" i="2"/>
  <c r="AA145" i="2"/>
  <c r="AC134" i="2"/>
  <c r="AB134" i="2"/>
  <c r="AA134" i="2"/>
  <c r="AC119" i="2"/>
  <c r="AB119" i="2"/>
  <c r="AA119" i="2"/>
  <c r="AC108" i="2"/>
  <c r="AB108" i="2"/>
  <c r="AA108" i="2"/>
  <c r="AC97" i="2"/>
  <c r="AB97" i="2"/>
  <c r="AA97" i="2"/>
  <c r="AC89" i="2"/>
  <c r="AB89" i="2"/>
  <c r="AA89" i="2"/>
  <c r="AC84" i="2"/>
  <c r="AB84" i="2"/>
  <c r="AA84" i="2"/>
  <c r="AC76" i="2"/>
  <c r="AB76" i="2"/>
  <c r="AA76" i="2"/>
  <c r="AC70" i="2"/>
  <c r="AB70" i="2"/>
  <c r="AA70" i="2"/>
  <c r="AC66" i="2"/>
  <c r="AB66" i="2"/>
  <c r="AA66" i="2"/>
  <c r="AC61" i="2"/>
  <c r="AB61" i="2"/>
  <c r="AA61" i="2"/>
  <c r="AC57" i="2"/>
  <c r="AB57" i="2"/>
  <c r="AA57" i="2"/>
  <c r="AC52" i="2"/>
  <c r="AB52" i="2"/>
  <c r="AA52" i="2"/>
  <c r="AC47" i="2"/>
  <c r="AB47" i="2"/>
  <c r="AA47" i="2"/>
  <c r="AC39" i="2"/>
  <c r="AB39" i="2"/>
  <c r="AA39" i="2"/>
  <c r="AC14" i="2"/>
  <c r="AB14" i="2"/>
  <c r="AA14" i="2"/>
  <c r="AC8" i="2"/>
  <c r="AB8" i="2"/>
  <c r="AA8" i="2"/>
  <c r="Z481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5" i="2"/>
  <c r="Z464" i="2"/>
  <c r="Z463" i="2"/>
  <c r="Z462" i="2"/>
  <c r="Z461" i="2"/>
  <c r="Z460" i="2"/>
  <c r="Z459" i="2"/>
  <c r="Z458" i="2"/>
  <c r="Z457" i="2"/>
  <c r="Z452" i="2"/>
  <c r="Z450" i="2"/>
  <c r="Z449" i="2"/>
  <c r="Z448" i="2"/>
  <c r="Z447" i="2"/>
  <c r="Z446" i="2"/>
  <c r="Z445" i="2"/>
  <c r="Z443" i="2"/>
  <c r="Z442" i="2"/>
  <c r="Z441" i="2"/>
  <c r="Z440" i="2"/>
  <c r="Z439" i="2"/>
  <c r="Z436" i="2"/>
  <c r="Z433" i="2"/>
  <c r="Z430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5" i="2"/>
  <c r="Z413" i="2"/>
  <c r="Z412" i="2"/>
  <c r="Z411" i="2"/>
  <c r="Z410" i="2"/>
  <c r="Z409" i="2"/>
  <c r="Z407" i="2"/>
  <c r="Z405" i="2"/>
  <c r="Z403" i="2"/>
  <c r="Z402" i="2"/>
  <c r="Z400" i="2"/>
  <c r="Z399" i="2"/>
  <c r="Z398" i="2"/>
  <c r="Z397" i="2"/>
  <c r="Z396" i="2"/>
  <c r="Z395" i="2"/>
  <c r="Z394" i="2"/>
  <c r="Z392" i="2"/>
  <c r="Z391" i="2"/>
  <c r="Z390" i="2"/>
  <c r="Z389" i="2"/>
  <c r="Z388" i="2"/>
  <c r="Z387" i="2"/>
  <c r="Z385" i="2"/>
  <c r="Z384" i="2"/>
  <c r="Z383" i="2"/>
  <c r="Z382" i="2"/>
  <c r="Z380" i="2"/>
  <c r="Z379" i="2"/>
  <c r="Z378" i="2"/>
  <c r="Z376" i="2"/>
  <c r="Z374" i="2"/>
  <c r="Z372" i="2"/>
  <c r="Z371" i="2"/>
  <c r="Z369" i="2"/>
  <c r="Z366" i="2"/>
  <c r="Z363" i="2"/>
  <c r="Z359" i="2"/>
  <c r="Z357" i="2"/>
  <c r="Z356" i="2"/>
  <c r="Z355" i="2"/>
  <c r="Z353" i="2"/>
  <c r="Z352" i="2"/>
  <c r="Z317" i="2"/>
  <c r="Z307" i="2"/>
  <c r="Z296" i="2"/>
  <c r="Z284" i="2"/>
  <c r="Z273" i="2"/>
  <c r="Z262" i="2"/>
  <c r="Z255" i="2"/>
  <c r="Z250" i="2"/>
  <c r="Z242" i="2"/>
  <c r="Z236" i="2"/>
  <c r="Z232" i="2"/>
  <c r="Z227" i="2"/>
  <c r="Z223" i="2"/>
  <c r="Z218" i="2"/>
  <c r="Z209" i="2"/>
  <c r="Z185" i="2"/>
  <c r="Z157" i="2"/>
  <c r="Z145" i="2"/>
  <c r="Z134" i="2"/>
  <c r="Z119" i="2"/>
  <c r="Z108" i="2"/>
  <c r="Z97" i="2"/>
  <c r="Z89" i="2"/>
  <c r="Z84" i="2"/>
  <c r="Z76" i="2"/>
  <c r="Z70" i="2"/>
  <c r="Z66" i="2"/>
  <c r="Z61" i="2"/>
  <c r="Z57" i="2"/>
  <c r="Z52" i="2"/>
  <c r="Z47" i="2"/>
  <c r="Z39" i="2"/>
  <c r="Z14" i="2"/>
  <c r="Z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Q481" i="2" s="1"/>
  <c r="AD481" i="2"/>
  <c r="Y481" i="2"/>
  <c r="X481" i="2"/>
  <c r="W481" i="2"/>
  <c r="V481" i="2"/>
  <c r="U481" i="2"/>
  <c r="R481" i="2"/>
  <c r="P481" i="2"/>
  <c r="BL478" i="2"/>
  <c r="AV478" i="2"/>
  <c r="BB478" i="2" s="1"/>
  <c r="AF478" i="2"/>
  <c r="AS478" i="2" s="1"/>
  <c r="X478" i="2"/>
  <c r="V478" i="2"/>
  <c r="S478" i="2"/>
  <c r="BL477" i="2"/>
  <c r="AV477" i="2"/>
  <c r="BB477" i="2" s="1"/>
  <c r="AF477" i="2"/>
  <c r="AI477" i="2" s="1"/>
  <c r="AD477" i="2"/>
  <c r="V477" i="2"/>
  <c r="S477" i="2"/>
  <c r="BL476" i="2"/>
  <c r="BV476" i="2" s="1"/>
  <c r="AV476" i="2"/>
  <c r="AY476" i="2" s="1"/>
  <c r="AF476" i="2"/>
  <c r="AJ476" i="2" s="1"/>
  <c r="X476" i="2"/>
  <c r="BL475" i="2"/>
  <c r="AV475" i="2"/>
  <c r="AF475" i="2"/>
  <c r="AH475" i="2" s="1"/>
  <c r="X475" i="2"/>
  <c r="BL474" i="2"/>
  <c r="AV474" i="2"/>
  <c r="AY474" i="2" s="1"/>
  <c r="AF474" i="2"/>
  <c r="AQ474" i="2" s="1"/>
  <c r="X474" i="2"/>
  <c r="V474" i="2"/>
  <c r="S474" i="2"/>
  <c r="BL473" i="2"/>
  <c r="BS473" i="2" s="1"/>
  <c r="AV473" i="2"/>
  <c r="BE473" i="2" s="1"/>
  <c r="AF473" i="2"/>
  <c r="AH473" i="2" s="1"/>
  <c r="AD473" i="2"/>
  <c r="Y473" i="2"/>
  <c r="W473" i="2"/>
  <c r="V473" i="2"/>
  <c r="U473" i="2"/>
  <c r="S473" i="2"/>
  <c r="R473" i="2"/>
  <c r="Q473" i="2"/>
  <c r="X473" i="2"/>
  <c r="BL472" i="2"/>
  <c r="BS472" i="2" s="1"/>
  <c r="AF472" i="2"/>
  <c r="AO472" i="2" s="1"/>
  <c r="AD472" i="2"/>
  <c r="Y472" i="2"/>
  <c r="W472" i="2"/>
  <c r="V472" i="2"/>
  <c r="U472" i="2"/>
  <c r="S472" i="2"/>
  <c r="R472" i="2"/>
  <c r="Q472" i="2"/>
  <c r="X472" i="2"/>
  <c r="BL471" i="2"/>
  <c r="BR471" i="2" s="1"/>
  <c r="AV471" i="2"/>
  <c r="AX471" i="2" s="1"/>
  <c r="AF471" i="2"/>
  <c r="AO471" i="2" s="1"/>
  <c r="AD471" i="2"/>
  <c r="Y471" i="2"/>
  <c r="W471" i="2"/>
  <c r="V471" i="2"/>
  <c r="U471" i="2"/>
  <c r="S471" i="2"/>
  <c r="R471" i="2"/>
  <c r="Q471" i="2"/>
  <c r="X471" i="2"/>
  <c r="AD470" i="2"/>
  <c r="Y470" i="2"/>
  <c r="W470" i="2"/>
  <c r="V470" i="2"/>
  <c r="U470" i="2"/>
  <c r="S470" i="2"/>
  <c r="R470" i="2"/>
  <c r="Q470" i="2"/>
  <c r="X470" i="2"/>
  <c r="BL469" i="2"/>
  <c r="BN469" i="2" s="1"/>
  <c r="AV469" i="2"/>
  <c r="AY469" i="2" s="1"/>
  <c r="AF469" i="2"/>
  <c r="AS469" i="2" s="1"/>
  <c r="AD469" i="2"/>
  <c r="Y469" i="2"/>
  <c r="W469" i="2"/>
  <c r="V469" i="2"/>
  <c r="U469" i="2"/>
  <c r="S469" i="2"/>
  <c r="R469" i="2"/>
  <c r="Q469" i="2"/>
  <c r="X469" i="2"/>
  <c r="BL468" i="2"/>
  <c r="BZ468" i="2" s="1"/>
  <c r="AV468" i="2"/>
  <c r="BB468" i="2" s="1"/>
  <c r="AF468" i="2"/>
  <c r="AH468" i="2" s="1"/>
  <c r="AD468" i="2"/>
  <c r="Y468" i="2"/>
  <c r="W468" i="2"/>
  <c r="V468" i="2"/>
  <c r="U468" i="2"/>
  <c r="S468" i="2"/>
  <c r="R468" i="2"/>
  <c r="Q468" i="2"/>
  <c r="X468" i="2"/>
  <c r="BL467" i="2"/>
  <c r="BN467" i="2" s="1"/>
  <c r="AV467" i="2"/>
  <c r="AY467" i="2" s="1"/>
  <c r="AF467" i="2"/>
  <c r="AH467" i="2" s="1"/>
  <c r="AD467" i="2"/>
  <c r="Y467" i="2"/>
  <c r="W467" i="2"/>
  <c r="V467" i="2"/>
  <c r="U467" i="2"/>
  <c r="S467" i="2"/>
  <c r="R467" i="2"/>
  <c r="Q467" i="2"/>
  <c r="X467" i="2"/>
  <c r="BL465" i="2"/>
  <c r="BS465" i="2" s="1"/>
  <c r="AV465" i="2"/>
  <c r="AX465" i="2" s="1"/>
  <c r="AF465" i="2"/>
  <c r="AI465" i="2" s="1"/>
  <c r="AD465" i="2"/>
  <c r="Y465" i="2"/>
  <c r="W465" i="2"/>
  <c r="V465" i="2"/>
  <c r="U465" i="2"/>
  <c r="S465" i="2"/>
  <c r="R465" i="2"/>
  <c r="Q465" i="2"/>
  <c r="X465" i="2"/>
  <c r="BL464" i="2"/>
  <c r="BM464" i="2" s="1"/>
  <c r="AV464" i="2"/>
  <c r="AW464" i="2" s="1"/>
  <c r="AF464" i="2"/>
  <c r="AI464" i="2" s="1"/>
  <c r="AD464" i="2"/>
  <c r="Y464" i="2"/>
  <c r="W464" i="2"/>
  <c r="V464" i="2"/>
  <c r="U464" i="2"/>
  <c r="S464" i="2"/>
  <c r="R464" i="2"/>
  <c r="Q464" i="2"/>
  <c r="X464" i="2"/>
  <c r="BL463" i="2"/>
  <c r="BR463" i="2" s="1"/>
  <c r="AV463" i="2"/>
  <c r="AX463" i="2" s="1"/>
  <c r="AF463" i="2"/>
  <c r="AL463" i="2" s="1"/>
  <c r="AD463" i="2"/>
  <c r="Y463" i="2"/>
  <c r="W463" i="2"/>
  <c r="V463" i="2"/>
  <c r="U463" i="2"/>
  <c r="S463" i="2"/>
  <c r="R463" i="2"/>
  <c r="Q463" i="2"/>
  <c r="X463" i="2"/>
  <c r="BL462" i="2"/>
  <c r="BQ462" i="2" s="1"/>
  <c r="AV462" i="2"/>
  <c r="AX462" i="2" s="1"/>
  <c r="AF462" i="2"/>
  <c r="AL462" i="2" s="1"/>
  <c r="AD462" i="2"/>
  <c r="Y462" i="2"/>
  <c r="W462" i="2"/>
  <c r="V462" i="2"/>
  <c r="U462" i="2"/>
  <c r="S462" i="2"/>
  <c r="R462" i="2"/>
  <c r="Q462" i="2"/>
  <c r="X462" i="2"/>
  <c r="BL461" i="2"/>
  <c r="AV461" i="2"/>
  <c r="BI461" i="2" s="1"/>
  <c r="AF461" i="2"/>
  <c r="AS461" i="2" s="1"/>
  <c r="AD461" i="2"/>
  <c r="Y461" i="2"/>
  <c r="W461" i="2"/>
  <c r="V461" i="2"/>
  <c r="U461" i="2"/>
  <c r="S461" i="2"/>
  <c r="R461" i="2"/>
  <c r="Q461" i="2"/>
  <c r="X461" i="2"/>
  <c r="BL460" i="2"/>
  <c r="BM460" i="2" s="1"/>
  <c r="AV460" i="2"/>
  <c r="BB460" i="2" s="1"/>
  <c r="AF460" i="2"/>
  <c r="AI460" i="2" s="1"/>
  <c r="AD460" i="2"/>
  <c r="Y460" i="2"/>
  <c r="W460" i="2"/>
  <c r="V460" i="2"/>
  <c r="U460" i="2"/>
  <c r="S460" i="2"/>
  <c r="R460" i="2"/>
  <c r="Q460" i="2"/>
  <c r="X460" i="2"/>
  <c r="BL459" i="2"/>
  <c r="BR459" i="2" s="1"/>
  <c r="AV459" i="2"/>
  <c r="AF459" i="2"/>
  <c r="AK459" i="2" s="1"/>
  <c r="Y459" i="2"/>
  <c r="X459" i="2"/>
  <c r="V459" i="2"/>
  <c r="T459" i="2"/>
  <c r="R459" i="2"/>
  <c r="Q459" i="2"/>
  <c r="BL458" i="2"/>
  <c r="BN458" i="2" s="1"/>
  <c r="AV458" i="2"/>
  <c r="AF458" i="2"/>
  <c r="AG458" i="2" s="1"/>
  <c r="Y458" i="2"/>
  <c r="X458" i="2"/>
  <c r="V458" i="2"/>
  <c r="T458" i="2"/>
  <c r="R458" i="2"/>
  <c r="Q458" i="2"/>
  <c r="BL457" i="2"/>
  <c r="BQ457" i="2" s="1"/>
  <c r="AV457" i="2"/>
  <c r="BI457" i="2" s="1"/>
  <c r="AF457" i="2"/>
  <c r="AK457" i="2" s="1"/>
  <c r="Y457" i="2"/>
  <c r="X457" i="2"/>
  <c r="V457" i="2"/>
  <c r="T457" i="2"/>
  <c r="R457" i="2"/>
  <c r="Q457" i="2"/>
  <c r="BL452" i="2"/>
  <c r="AV452" i="2"/>
  <c r="BJ452" i="2" s="1"/>
  <c r="AF452" i="2"/>
  <c r="AR452" i="2" s="1"/>
  <c r="Y452" i="2"/>
  <c r="X452" i="2"/>
  <c r="V452" i="2"/>
  <c r="T452" i="2"/>
  <c r="R452" i="2"/>
  <c r="Q452" i="2"/>
  <c r="BZ450" i="2"/>
  <c r="BU450" i="2"/>
  <c r="BT450" i="2"/>
  <c r="BS450" i="2"/>
  <c r="BR450" i="2"/>
  <c r="BQ450" i="2"/>
  <c r="BP450" i="2"/>
  <c r="BO450" i="2"/>
  <c r="BN450" i="2"/>
  <c r="BM450" i="2"/>
  <c r="AD450" i="2"/>
  <c r="Y450" i="2"/>
  <c r="X450" i="2"/>
  <c r="W450" i="2"/>
  <c r="V450" i="2"/>
  <c r="U450" i="2"/>
  <c r="T450" i="2"/>
  <c r="S450" i="2"/>
  <c r="R450" i="2"/>
  <c r="Q450" i="2"/>
  <c r="BL449" i="2"/>
  <c r="BD449" i="2"/>
  <c r="BC449" i="2"/>
  <c r="BB449" i="2"/>
  <c r="AX449" i="2"/>
  <c r="AV449" i="2"/>
  <c r="AF449" i="2"/>
  <c r="AM449" i="2" s="1"/>
  <c r="AD449" i="2"/>
  <c r="V449" i="2"/>
  <c r="T449" i="2"/>
  <c r="S449" i="2"/>
  <c r="BL448" i="2"/>
  <c r="BS448" i="2" s="1"/>
  <c r="BD448" i="2"/>
  <c r="BC448" i="2"/>
  <c r="BB448" i="2"/>
  <c r="AX448" i="2"/>
  <c r="AV448" i="2"/>
  <c r="AF448" i="2"/>
  <c r="AI448" i="2" s="1"/>
  <c r="AD448" i="2"/>
  <c r="V448" i="2"/>
  <c r="T448" i="2"/>
  <c r="S448" i="2"/>
  <c r="BL447" i="2"/>
  <c r="BD447" i="2"/>
  <c r="BC447" i="2"/>
  <c r="BB447" i="2"/>
  <c r="AX447" i="2"/>
  <c r="AV447" i="2"/>
  <c r="AF447" i="2"/>
  <c r="AJ447" i="2" s="1"/>
  <c r="AD447" i="2"/>
  <c r="V447" i="2"/>
  <c r="T447" i="2"/>
  <c r="S447" i="2"/>
  <c r="BL446" i="2"/>
  <c r="BD446" i="2"/>
  <c r="BC446" i="2"/>
  <c r="BB446" i="2"/>
  <c r="AX446" i="2"/>
  <c r="AV446" i="2"/>
  <c r="AF446" i="2"/>
  <c r="AN446" i="2" s="1"/>
  <c r="AD446" i="2"/>
  <c r="V446" i="2"/>
  <c r="T446" i="2"/>
  <c r="S446" i="2"/>
  <c r="BL445" i="2"/>
  <c r="BD445" i="2"/>
  <c r="BC445" i="2"/>
  <c r="BB445" i="2"/>
  <c r="AX445" i="2"/>
  <c r="AV445" i="2"/>
  <c r="AF445" i="2"/>
  <c r="AJ445" i="2" s="1"/>
  <c r="AD445" i="2"/>
  <c r="V445" i="2"/>
  <c r="T445" i="2"/>
  <c r="S445" i="2"/>
  <c r="BZ443" i="2"/>
  <c r="BU443" i="2"/>
  <c r="BT443" i="2"/>
  <c r="BS443" i="2"/>
  <c r="BR443" i="2"/>
  <c r="BQ443" i="2"/>
  <c r="BP443" i="2"/>
  <c r="BO443" i="2"/>
  <c r="BN443" i="2"/>
  <c r="BM443" i="2"/>
  <c r="AD443" i="2"/>
  <c r="Y443" i="2"/>
  <c r="X443" i="2"/>
  <c r="W443" i="2"/>
  <c r="V443" i="2"/>
  <c r="U443" i="2"/>
  <c r="T443" i="2"/>
  <c r="S443" i="2"/>
  <c r="R443" i="2"/>
  <c r="Q443" i="2"/>
  <c r="BL442" i="2"/>
  <c r="BR442" i="2" s="1"/>
  <c r="AV442" i="2"/>
  <c r="BA442" i="2" s="1"/>
  <c r="AF442" i="2"/>
  <c r="X442" i="2"/>
  <c r="U442" i="2"/>
  <c r="Q442" i="2"/>
  <c r="BL441" i="2"/>
  <c r="BU441" i="2" s="1"/>
  <c r="AV441" i="2"/>
  <c r="BE441" i="2" s="1"/>
  <c r="AF441" i="2"/>
  <c r="X441" i="2"/>
  <c r="U441" i="2"/>
  <c r="Q441" i="2"/>
  <c r="BL440" i="2"/>
  <c r="BM440" i="2" s="1"/>
  <c r="AV440" i="2"/>
  <c r="BE440" i="2" s="1"/>
  <c r="AF440" i="2"/>
  <c r="AS440" i="2" s="1"/>
  <c r="X440" i="2"/>
  <c r="U440" i="2"/>
  <c r="Q440" i="2"/>
  <c r="BL439" i="2"/>
  <c r="BP439" i="2" s="1"/>
  <c r="AV439" i="2"/>
  <c r="BE439" i="2" s="1"/>
  <c r="AF439" i="2"/>
  <c r="X439" i="2"/>
  <c r="U439" i="2"/>
  <c r="Q439" i="2"/>
  <c r="BL436" i="2"/>
  <c r="BR436" i="2" s="1"/>
  <c r="AV436" i="2"/>
  <c r="AZ436" i="2" s="1"/>
  <c r="AF436" i="2"/>
  <c r="AS436" i="2" s="1"/>
  <c r="U436" i="2"/>
  <c r="Q436" i="2"/>
  <c r="V436" i="2"/>
  <c r="BL433" i="2"/>
  <c r="BT433" i="2" s="1"/>
  <c r="AV433" i="2"/>
  <c r="BA433" i="2" s="1"/>
  <c r="AF433" i="2"/>
  <c r="U433" i="2"/>
  <c r="Q433" i="2"/>
  <c r="V433" i="2"/>
  <c r="BL430" i="2"/>
  <c r="BU430" i="2" s="1"/>
  <c r="AV430" i="2"/>
  <c r="BE430" i="2" s="1"/>
  <c r="AF430" i="2"/>
  <c r="AQ430" i="2" s="1"/>
  <c r="U430" i="2"/>
  <c r="Q430" i="2"/>
  <c r="V430" i="2"/>
  <c r="BZ428" i="2"/>
  <c r="BU428" i="2"/>
  <c r="BT428" i="2"/>
  <c r="BS428" i="2"/>
  <c r="BR428" i="2"/>
  <c r="BQ428" i="2"/>
  <c r="BP428" i="2"/>
  <c r="BO428" i="2"/>
  <c r="BN428" i="2"/>
  <c r="BM428" i="2"/>
  <c r="AD428" i="2"/>
  <c r="Y428" i="2"/>
  <c r="X428" i="2"/>
  <c r="W428" i="2"/>
  <c r="V428" i="2"/>
  <c r="U428" i="2"/>
  <c r="T428" i="2"/>
  <c r="S428" i="2"/>
  <c r="R428" i="2"/>
  <c r="Q428" i="2"/>
  <c r="BZ427" i="2"/>
  <c r="BU427" i="2"/>
  <c r="BT427" i="2"/>
  <c r="BS427" i="2"/>
  <c r="BR427" i="2"/>
  <c r="BQ427" i="2"/>
  <c r="BP427" i="2"/>
  <c r="BO427" i="2"/>
  <c r="BN427" i="2"/>
  <c r="BM427" i="2"/>
  <c r="AD427" i="2"/>
  <c r="Y427" i="2"/>
  <c r="X427" i="2"/>
  <c r="W427" i="2"/>
  <c r="V427" i="2"/>
  <c r="U427" i="2"/>
  <c r="T427" i="2"/>
  <c r="S427" i="2"/>
  <c r="R427" i="2"/>
  <c r="Q427" i="2"/>
  <c r="BZ426" i="2"/>
  <c r="BU426" i="2"/>
  <c r="BT426" i="2"/>
  <c r="BS426" i="2"/>
  <c r="BR426" i="2"/>
  <c r="BQ426" i="2"/>
  <c r="BP426" i="2"/>
  <c r="BO426" i="2"/>
  <c r="BN426" i="2"/>
  <c r="BM426" i="2"/>
  <c r="AD426" i="2"/>
  <c r="Y426" i="2"/>
  <c r="X426" i="2"/>
  <c r="W426" i="2"/>
  <c r="V426" i="2"/>
  <c r="U426" i="2"/>
  <c r="T426" i="2"/>
  <c r="S426" i="2"/>
  <c r="R426" i="2"/>
  <c r="Q426" i="2"/>
  <c r="BL425" i="2"/>
  <c r="BS425" i="2" s="1"/>
  <c r="AV425" i="2"/>
  <c r="AY425" i="2" s="1"/>
  <c r="AF425" i="2"/>
  <c r="AQ425" i="2" s="1"/>
  <c r="W425" i="2"/>
  <c r="V425" i="2"/>
  <c r="S425" i="2"/>
  <c r="BL424" i="2"/>
  <c r="BT424" i="2" s="1"/>
  <c r="AV424" i="2"/>
  <c r="AF424" i="2"/>
  <c r="AQ424" i="2" s="1"/>
  <c r="V424" i="2"/>
  <c r="S424" i="2"/>
  <c r="BZ423" i="2"/>
  <c r="BU423" i="2"/>
  <c r="BT423" i="2"/>
  <c r="BS423" i="2"/>
  <c r="BR423" i="2"/>
  <c r="BQ423" i="2"/>
  <c r="BP423" i="2"/>
  <c r="BO423" i="2"/>
  <c r="BN423" i="2"/>
  <c r="BM423" i="2"/>
  <c r="BJ423" i="2"/>
  <c r="BE423" i="2"/>
  <c r="BD423" i="2"/>
  <c r="BC423" i="2"/>
  <c r="BB423" i="2"/>
  <c r="BA423" i="2"/>
  <c r="AZ423" i="2"/>
  <c r="AY423" i="2"/>
  <c r="AX423" i="2"/>
  <c r="AW423" i="2"/>
  <c r="AT423" i="2"/>
  <c r="AO423" i="2"/>
  <c r="AN423" i="2"/>
  <c r="AM423" i="2"/>
  <c r="AL423" i="2"/>
  <c r="AK423" i="2"/>
  <c r="AJ423" i="2"/>
  <c r="AI423" i="2"/>
  <c r="AH423" i="2"/>
  <c r="AG423" i="2"/>
  <c r="AD423" i="2"/>
  <c r="Y423" i="2"/>
  <c r="X423" i="2"/>
  <c r="W423" i="2"/>
  <c r="V423" i="2"/>
  <c r="U423" i="2"/>
  <c r="T423" i="2"/>
  <c r="S423" i="2"/>
  <c r="R423" i="2"/>
  <c r="Q423" i="2"/>
  <c r="BJ422" i="2"/>
  <c r="BE422" i="2"/>
  <c r="BD422" i="2"/>
  <c r="BC422" i="2"/>
  <c r="BB422" i="2"/>
  <c r="BA422" i="2"/>
  <c r="AZ422" i="2"/>
  <c r="AY422" i="2"/>
  <c r="AX422" i="2"/>
  <c r="AW422" i="2"/>
  <c r="AT422" i="2"/>
  <c r="AO422" i="2"/>
  <c r="AN422" i="2"/>
  <c r="AM422" i="2"/>
  <c r="AL422" i="2"/>
  <c r="AK422" i="2"/>
  <c r="AJ422" i="2"/>
  <c r="AI422" i="2"/>
  <c r="AH422" i="2"/>
  <c r="AG422" i="2"/>
  <c r="AD422" i="2"/>
  <c r="Y422" i="2"/>
  <c r="X422" i="2"/>
  <c r="W422" i="2"/>
  <c r="V422" i="2"/>
  <c r="U422" i="2"/>
  <c r="T422" i="2"/>
  <c r="S422" i="2"/>
  <c r="R422" i="2"/>
  <c r="Q422" i="2"/>
  <c r="BZ421" i="2"/>
  <c r="BU421" i="2"/>
  <c r="BT421" i="2"/>
  <c r="BS421" i="2"/>
  <c r="BR421" i="2"/>
  <c r="BQ421" i="2"/>
  <c r="BP421" i="2"/>
  <c r="BO421" i="2"/>
  <c r="BN421" i="2"/>
  <c r="BM421" i="2"/>
  <c r="BJ421" i="2"/>
  <c r="BE421" i="2"/>
  <c r="BD421" i="2"/>
  <c r="BC421" i="2"/>
  <c r="BB421" i="2"/>
  <c r="BA421" i="2"/>
  <c r="AZ421" i="2"/>
  <c r="AY421" i="2"/>
  <c r="AX421" i="2"/>
  <c r="AW421" i="2"/>
  <c r="AT421" i="2"/>
  <c r="AO421" i="2"/>
  <c r="AN421" i="2"/>
  <c r="AM421" i="2"/>
  <c r="AL421" i="2"/>
  <c r="AK421" i="2"/>
  <c r="AJ421" i="2"/>
  <c r="AI421" i="2"/>
  <c r="AH421" i="2"/>
  <c r="AG421" i="2"/>
  <c r="AD421" i="2"/>
  <c r="Y421" i="2"/>
  <c r="X421" i="2"/>
  <c r="W421" i="2"/>
  <c r="V421" i="2"/>
  <c r="U421" i="2"/>
  <c r="T421" i="2"/>
  <c r="S421" i="2"/>
  <c r="R421" i="2"/>
  <c r="Q421" i="2"/>
  <c r="BL420" i="2"/>
  <c r="BQ420" i="2" s="1"/>
  <c r="AV420" i="2"/>
  <c r="BD420" i="2" s="1"/>
  <c r="AF420" i="2"/>
  <c r="AN420" i="2" s="1"/>
  <c r="X420" i="2"/>
  <c r="BL419" i="2"/>
  <c r="BQ419" i="2" s="1"/>
  <c r="AV419" i="2"/>
  <c r="BD419" i="2" s="1"/>
  <c r="AF419" i="2"/>
  <c r="AG419" i="2" s="1"/>
  <c r="X419" i="2"/>
  <c r="BL418" i="2"/>
  <c r="BU418" i="2" s="1"/>
  <c r="AV418" i="2"/>
  <c r="AY418" i="2" s="1"/>
  <c r="AF418" i="2"/>
  <c r="AS418" i="2" s="1"/>
  <c r="AD418" i="2"/>
  <c r="Y418" i="2"/>
  <c r="W418" i="2"/>
  <c r="V418" i="2"/>
  <c r="U418" i="2"/>
  <c r="S418" i="2"/>
  <c r="R418" i="2"/>
  <c r="Q418" i="2"/>
  <c r="X418" i="2"/>
  <c r="AV417" i="2"/>
  <c r="BC417" i="2" s="1"/>
  <c r="AF417" i="2"/>
  <c r="AI417" i="2" s="1"/>
  <c r="AD417" i="2"/>
  <c r="Y417" i="2"/>
  <c r="W417" i="2"/>
  <c r="V417" i="2"/>
  <c r="U417" i="2"/>
  <c r="S417" i="2"/>
  <c r="R417" i="2"/>
  <c r="Q417" i="2"/>
  <c r="X417" i="2"/>
  <c r="BL415" i="2"/>
  <c r="BR415" i="2" s="1"/>
  <c r="AV415" i="2"/>
  <c r="BC415" i="2" s="1"/>
  <c r="AF415" i="2"/>
  <c r="AI415" i="2" s="1"/>
  <c r="AD415" i="2"/>
  <c r="Y415" i="2"/>
  <c r="W415" i="2"/>
  <c r="V415" i="2"/>
  <c r="U415" i="2"/>
  <c r="S415" i="2"/>
  <c r="R415" i="2"/>
  <c r="Q415" i="2"/>
  <c r="X415" i="2"/>
  <c r="BZ413" i="2"/>
  <c r="BU413" i="2"/>
  <c r="BT413" i="2"/>
  <c r="BS413" i="2"/>
  <c r="BR413" i="2"/>
  <c r="BQ413" i="2"/>
  <c r="BP413" i="2"/>
  <c r="BO413" i="2"/>
  <c r="BN413" i="2"/>
  <c r="BM413" i="2"/>
  <c r="BJ413" i="2"/>
  <c r="BE413" i="2"/>
  <c r="BD413" i="2"/>
  <c r="BC413" i="2"/>
  <c r="BB413" i="2"/>
  <c r="BA413" i="2"/>
  <c r="AZ413" i="2"/>
  <c r="AY413" i="2"/>
  <c r="AX413" i="2"/>
  <c r="AW413" i="2"/>
  <c r="AT413" i="2"/>
  <c r="AO413" i="2"/>
  <c r="AN413" i="2"/>
  <c r="AM413" i="2"/>
  <c r="AL413" i="2"/>
  <c r="AK413" i="2"/>
  <c r="AJ413" i="2"/>
  <c r="AI413" i="2"/>
  <c r="AH413" i="2"/>
  <c r="AG413" i="2"/>
  <c r="AD413" i="2"/>
  <c r="Y413" i="2"/>
  <c r="X413" i="2"/>
  <c r="W413" i="2"/>
  <c r="V413" i="2"/>
  <c r="U413" i="2"/>
  <c r="T413" i="2"/>
  <c r="S413" i="2"/>
  <c r="R413" i="2"/>
  <c r="Q413" i="2"/>
  <c r="BL412" i="2"/>
  <c r="BR412" i="2" s="1"/>
  <c r="AV412" i="2"/>
  <c r="BC412" i="2" s="1"/>
  <c r="AF412" i="2"/>
  <c r="AL412" i="2" s="1"/>
  <c r="AD412" i="2"/>
  <c r="Y412" i="2"/>
  <c r="W412" i="2"/>
  <c r="V412" i="2"/>
  <c r="U412" i="2"/>
  <c r="S412" i="2"/>
  <c r="R412" i="2"/>
  <c r="Q412" i="2"/>
  <c r="X412" i="2"/>
  <c r="BL411" i="2"/>
  <c r="BR411" i="2" s="1"/>
  <c r="AV411" i="2"/>
  <c r="BC411" i="2" s="1"/>
  <c r="AF411" i="2"/>
  <c r="AI411" i="2" s="1"/>
  <c r="AD411" i="2"/>
  <c r="Y411" i="2"/>
  <c r="W411" i="2"/>
  <c r="V411" i="2"/>
  <c r="U411" i="2"/>
  <c r="S411" i="2"/>
  <c r="R411" i="2"/>
  <c r="Q411" i="2"/>
  <c r="X411" i="2"/>
  <c r="BL410" i="2"/>
  <c r="BR410" i="2" s="1"/>
  <c r="AV410" i="2"/>
  <c r="BC410" i="2" s="1"/>
  <c r="AF410" i="2"/>
  <c r="AI410" i="2" s="1"/>
  <c r="AD410" i="2"/>
  <c r="Y410" i="2"/>
  <c r="W410" i="2"/>
  <c r="V410" i="2"/>
  <c r="U410" i="2"/>
  <c r="S410" i="2"/>
  <c r="R410" i="2"/>
  <c r="Q410" i="2"/>
  <c r="X410" i="2"/>
  <c r="BL409" i="2"/>
  <c r="BR409" i="2" s="1"/>
  <c r="AV409" i="2"/>
  <c r="BE409" i="2" s="1"/>
  <c r="AF409" i="2"/>
  <c r="AG409" i="2" s="1"/>
  <c r="AD409" i="2"/>
  <c r="Y409" i="2"/>
  <c r="W409" i="2"/>
  <c r="V409" i="2"/>
  <c r="U409" i="2"/>
  <c r="S409" i="2"/>
  <c r="R409" i="2"/>
  <c r="Q409" i="2"/>
  <c r="X409" i="2"/>
  <c r="BL407" i="2"/>
  <c r="BO407" i="2" s="1"/>
  <c r="AV407" i="2"/>
  <c r="BC407" i="2" s="1"/>
  <c r="AF407" i="2"/>
  <c r="AO407" i="2" s="1"/>
  <c r="AD407" i="2"/>
  <c r="Y407" i="2"/>
  <c r="W407" i="2"/>
  <c r="V407" i="2"/>
  <c r="U407" i="2"/>
  <c r="S407" i="2"/>
  <c r="R407" i="2"/>
  <c r="Q407" i="2"/>
  <c r="X407" i="2"/>
  <c r="BJ405" i="2"/>
  <c r="BE405" i="2"/>
  <c r="BD405" i="2"/>
  <c r="BC405" i="2"/>
  <c r="BB405" i="2"/>
  <c r="BA405" i="2"/>
  <c r="AZ405" i="2"/>
  <c r="AY405" i="2"/>
  <c r="AX405" i="2"/>
  <c r="AW405" i="2"/>
  <c r="AF405" i="2"/>
  <c r="AR405" i="2" s="1"/>
  <c r="AD405" i="2"/>
  <c r="Y405" i="2"/>
  <c r="U405" i="2"/>
  <c r="T405" i="2"/>
  <c r="Q405" i="2"/>
  <c r="BL403" i="2"/>
  <c r="BR403" i="2" s="1"/>
  <c r="AV403" i="2"/>
  <c r="BD403" i="2" s="1"/>
  <c r="AF403" i="2"/>
  <c r="AS404" i="2" s="1"/>
  <c r="AD403" i="2"/>
  <c r="Y403" i="2"/>
  <c r="U403" i="2"/>
  <c r="T403" i="2"/>
  <c r="Q403" i="2"/>
  <c r="BJ402" i="2"/>
  <c r="BE402" i="2"/>
  <c r="BD402" i="2"/>
  <c r="BC402" i="2"/>
  <c r="BB402" i="2"/>
  <c r="BA402" i="2"/>
  <c r="AZ402" i="2"/>
  <c r="AY402" i="2"/>
  <c r="AX402" i="2"/>
  <c r="AW402" i="2"/>
  <c r="AF402" i="2"/>
  <c r="AP402" i="2" s="1"/>
  <c r="Y402" i="2"/>
  <c r="U402" i="2"/>
  <c r="T402" i="2"/>
  <c r="Q402" i="2"/>
  <c r="BL400" i="2"/>
  <c r="BJ400" i="2"/>
  <c r="BE400" i="2"/>
  <c r="BD400" i="2"/>
  <c r="BC400" i="2"/>
  <c r="BB400" i="2"/>
  <c r="BA400" i="2"/>
  <c r="AZ400" i="2"/>
  <c r="AY400" i="2"/>
  <c r="AX400" i="2"/>
  <c r="AW400" i="2"/>
  <c r="AF400" i="2"/>
  <c r="AR400" i="2" s="1"/>
  <c r="AD400" i="2"/>
  <c r="X400" i="2"/>
  <c r="W400" i="2"/>
  <c r="T400" i="2"/>
  <c r="S400" i="2"/>
  <c r="R400" i="2"/>
  <c r="BJ399" i="2"/>
  <c r="BE399" i="2"/>
  <c r="BD399" i="2"/>
  <c r="BC399" i="2"/>
  <c r="BB399" i="2"/>
  <c r="BA399" i="2"/>
  <c r="AZ399" i="2"/>
  <c r="AY399" i="2"/>
  <c r="AX399" i="2"/>
  <c r="AW399" i="2"/>
  <c r="AF399" i="2"/>
  <c r="AO399" i="2" s="1"/>
  <c r="AD399" i="2"/>
  <c r="Y399" i="2"/>
  <c r="W399" i="2"/>
  <c r="V399" i="2"/>
  <c r="U399" i="2"/>
  <c r="S399" i="2"/>
  <c r="R399" i="2"/>
  <c r="Q399" i="2"/>
  <c r="X399" i="2"/>
  <c r="BL398" i="2"/>
  <c r="BS398" i="2" s="1"/>
  <c r="AV398" i="2"/>
  <c r="BB398" i="2" s="1"/>
  <c r="AF398" i="2"/>
  <c r="AP398" i="2" s="1"/>
  <c r="AD398" i="2"/>
  <c r="Y398" i="2"/>
  <c r="W398" i="2"/>
  <c r="V398" i="2"/>
  <c r="U398" i="2"/>
  <c r="S398" i="2"/>
  <c r="R398" i="2"/>
  <c r="Q398" i="2"/>
  <c r="X398" i="2"/>
  <c r="BJ397" i="2"/>
  <c r="BE397" i="2"/>
  <c r="BD397" i="2"/>
  <c r="BC397" i="2"/>
  <c r="BB397" i="2"/>
  <c r="BA397" i="2"/>
  <c r="AZ397" i="2"/>
  <c r="AY397" i="2"/>
  <c r="AX397" i="2"/>
  <c r="AW397" i="2"/>
  <c r="AF397" i="2"/>
  <c r="AK397" i="2" s="1"/>
  <c r="Y397" i="2"/>
  <c r="X397" i="2"/>
  <c r="V397" i="2"/>
  <c r="T397" i="2"/>
  <c r="R397" i="2"/>
  <c r="Q397" i="2"/>
  <c r="BJ396" i="2"/>
  <c r="BE396" i="2"/>
  <c r="BD396" i="2"/>
  <c r="BC396" i="2"/>
  <c r="BB396" i="2"/>
  <c r="BA396" i="2"/>
  <c r="AZ396" i="2"/>
  <c r="AY396" i="2"/>
  <c r="AX396" i="2"/>
  <c r="AW396" i="2"/>
  <c r="AT396" i="2"/>
  <c r="AO396" i="2"/>
  <c r="AN396" i="2"/>
  <c r="AM396" i="2"/>
  <c r="AL396" i="2"/>
  <c r="AK396" i="2"/>
  <c r="AJ396" i="2"/>
  <c r="AI396" i="2"/>
  <c r="AH396" i="2"/>
  <c r="AG396" i="2"/>
  <c r="AD396" i="2"/>
  <c r="Y396" i="2"/>
  <c r="X396" i="2"/>
  <c r="W396" i="2"/>
  <c r="V396" i="2"/>
  <c r="U396" i="2"/>
  <c r="T396" i="2"/>
  <c r="S396" i="2"/>
  <c r="R396" i="2"/>
  <c r="Q396" i="2"/>
  <c r="BJ395" i="2"/>
  <c r="BE395" i="2"/>
  <c r="BD395" i="2"/>
  <c r="BC395" i="2"/>
  <c r="BB395" i="2"/>
  <c r="BA395" i="2"/>
  <c r="AZ395" i="2"/>
  <c r="AY395" i="2"/>
  <c r="AX395" i="2"/>
  <c r="AW395" i="2"/>
  <c r="AF395" i="2"/>
  <c r="AO395" i="2" s="1"/>
  <c r="Y395" i="2"/>
  <c r="U395" i="2"/>
  <c r="T395" i="2"/>
  <c r="R395" i="2"/>
  <c r="BL394" i="2"/>
  <c r="BR394" i="2" s="1"/>
  <c r="AV394" i="2"/>
  <c r="AW394" i="2" s="1"/>
  <c r="Y394" i="2"/>
  <c r="X394" i="2"/>
  <c r="V394" i="2"/>
  <c r="T394" i="2"/>
  <c r="R394" i="2"/>
  <c r="Q394" i="2"/>
  <c r="BL392" i="2"/>
  <c r="BU392" i="2" s="1"/>
  <c r="AV392" i="2"/>
  <c r="BB392" i="2" s="1"/>
  <c r="AF392" i="2"/>
  <c r="AK392" i="2" s="1"/>
  <c r="Y392" i="2"/>
  <c r="X392" i="2"/>
  <c r="V392" i="2"/>
  <c r="T392" i="2"/>
  <c r="R392" i="2"/>
  <c r="Q392" i="2"/>
  <c r="BJ391" i="2"/>
  <c r="BE391" i="2"/>
  <c r="BD391" i="2"/>
  <c r="BC391" i="2"/>
  <c r="BB391" i="2"/>
  <c r="BA391" i="2"/>
  <c r="AZ391" i="2"/>
  <c r="AY391" i="2"/>
  <c r="AX391" i="2"/>
  <c r="AW391" i="2"/>
  <c r="AF391" i="2"/>
  <c r="AR391" i="2" s="1"/>
  <c r="Y391" i="2"/>
  <c r="X391" i="2"/>
  <c r="W391" i="2"/>
  <c r="T391" i="2"/>
  <c r="S391" i="2"/>
  <c r="Q391" i="2"/>
  <c r="BL390" i="2"/>
  <c r="BO390" i="2" s="1"/>
  <c r="AV390" i="2"/>
  <c r="BG390" i="2" s="1"/>
  <c r="AF390" i="2"/>
  <c r="AG390" i="2" s="1"/>
  <c r="Y390" i="2"/>
  <c r="X390" i="2"/>
  <c r="W390" i="2"/>
  <c r="T390" i="2"/>
  <c r="S390" i="2"/>
  <c r="Q390" i="2"/>
  <c r="BJ389" i="2"/>
  <c r="BE389" i="2"/>
  <c r="BD389" i="2"/>
  <c r="BC389" i="2"/>
  <c r="BB389" i="2"/>
  <c r="BA389" i="2"/>
  <c r="AZ389" i="2"/>
  <c r="AY389" i="2"/>
  <c r="AX389" i="2"/>
  <c r="AW389" i="2"/>
  <c r="AF389" i="2"/>
  <c r="AJ389" i="2" s="1"/>
  <c r="AD389" i="2"/>
  <c r="V389" i="2"/>
  <c r="T389" i="2"/>
  <c r="S389" i="2"/>
  <c r="BJ388" i="2"/>
  <c r="BE388" i="2"/>
  <c r="BD388" i="2"/>
  <c r="BC388" i="2"/>
  <c r="BB388" i="2"/>
  <c r="BA388" i="2"/>
  <c r="AZ388" i="2"/>
  <c r="AY388" i="2"/>
  <c r="AX388" i="2"/>
  <c r="AW388" i="2"/>
  <c r="AF388" i="2"/>
  <c r="AM388" i="2" s="1"/>
  <c r="AD388" i="2"/>
  <c r="Y388" i="2"/>
  <c r="W388" i="2"/>
  <c r="V388" i="2"/>
  <c r="U388" i="2"/>
  <c r="S388" i="2"/>
  <c r="R388" i="2"/>
  <c r="Q388" i="2"/>
  <c r="X388" i="2"/>
  <c r="AV387" i="2"/>
  <c r="BB387" i="2" s="1"/>
  <c r="AF387" i="2"/>
  <c r="AP387" i="2" s="1"/>
  <c r="AD387" i="2"/>
  <c r="Y387" i="2"/>
  <c r="W387" i="2"/>
  <c r="V387" i="2"/>
  <c r="U387" i="2"/>
  <c r="S387" i="2"/>
  <c r="R387" i="2"/>
  <c r="Q387" i="2"/>
  <c r="X387" i="2"/>
  <c r="BZ385" i="2"/>
  <c r="BU385" i="2"/>
  <c r="BT385" i="2"/>
  <c r="BS385" i="2"/>
  <c r="BR385" i="2"/>
  <c r="BQ385" i="2"/>
  <c r="BP385" i="2"/>
  <c r="BO385" i="2"/>
  <c r="BN385" i="2"/>
  <c r="BM385" i="2"/>
  <c r="AD385" i="2"/>
  <c r="Y385" i="2"/>
  <c r="X385" i="2"/>
  <c r="W385" i="2"/>
  <c r="V385" i="2"/>
  <c r="U385" i="2"/>
  <c r="T385" i="2"/>
  <c r="S385" i="2"/>
  <c r="R385" i="2"/>
  <c r="Q385" i="2"/>
  <c r="BZ384" i="2"/>
  <c r="BU384" i="2"/>
  <c r="BT384" i="2"/>
  <c r="BS384" i="2"/>
  <c r="BR384" i="2"/>
  <c r="BQ384" i="2"/>
  <c r="BP384" i="2"/>
  <c r="BO384" i="2"/>
  <c r="BN384" i="2"/>
  <c r="BM384" i="2"/>
  <c r="AD384" i="2"/>
  <c r="Y384" i="2"/>
  <c r="X384" i="2"/>
  <c r="W384" i="2"/>
  <c r="V384" i="2"/>
  <c r="U384" i="2"/>
  <c r="T384" i="2"/>
  <c r="S384" i="2"/>
  <c r="R384" i="2"/>
  <c r="Q384" i="2"/>
  <c r="BL383" i="2"/>
  <c r="BU383" i="2" s="1"/>
  <c r="AV383" i="2"/>
  <c r="AY383" i="2" s="1"/>
  <c r="AF383" i="2"/>
  <c r="AL383" i="2" s="1"/>
  <c r="AD383" i="2"/>
  <c r="Y383" i="2"/>
  <c r="W383" i="2"/>
  <c r="V383" i="2"/>
  <c r="U383" i="2"/>
  <c r="S383" i="2"/>
  <c r="R383" i="2"/>
  <c r="Q383" i="2"/>
  <c r="X383" i="2"/>
  <c r="BZ382" i="2"/>
  <c r="BU382" i="2"/>
  <c r="BT382" i="2"/>
  <c r="BS382" i="2"/>
  <c r="BR382" i="2"/>
  <c r="BQ382" i="2"/>
  <c r="BP382" i="2"/>
  <c r="BO382" i="2"/>
  <c r="BN382" i="2"/>
  <c r="BM382" i="2"/>
  <c r="BJ382" i="2"/>
  <c r="BE382" i="2"/>
  <c r="BD382" i="2"/>
  <c r="BC382" i="2"/>
  <c r="BB382" i="2"/>
  <c r="BA382" i="2"/>
  <c r="AZ382" i="2"/>
  <c r="AY382" i="2"/>
  <c r="AX382" i="2"/>
  <c r="AW382" i="2"/>
  <c r="AT382" i="2"/>
  <c r="AO382" i="2"/>
  <c r="AN382" i="2"/>
  <c r="AM382" i="2"/>
  <c r="AL382" i="2"/>
  <c r="AK382" i="2"/>
  <c r="AJ382" i="2"/>
  <c r="AI382" i="2"/>
  <c r="AH382" i="2"/>
  <c r="AG382" i="2"/>
  <c r="AD382" i="2"/>
  <c r="Y382" i="2"/>
  <c r="X382" i="2"/>
  <c r="W382" i="2"/>
  <c r="V382" i="2"/>
  <c r="U382" i="2"/>
  <c r="T382" i="2"/>
  <c r="S382" i="2"/>
  <c r="R382" i="2"/>
  <c r="Q382" i="2"/>
  <c r="BL380" i="2"/>
  <c r="BU380" i="2" s="1"/>
  <c r="AV380" i="2"/>
  <c r="BE380" i="2" s="1"/>
  <c r="AD380" i="2"/>
  <c r="Y380" i="2"/>
  <c r="W380" i="2"/>
  <c r="V380" i="2"/>
  <c r="U380" i="2"/>
  <c r="S380" i="2"/>
  <c r="R380" i="2"/>
  <c r="Q380" i="2"/>
  <c r="X380" i="2"/>
  <c r="BL379" i="2"/>
  <c r="BR379" i="2" s="1"/>
  <c r="AV379" i="2"/>
  <c r="BE379" i="2" s="1"/>
  <c r="AD379" i="2"/>
  <c r="Y379" i="2"/>
  <c r="W379" i="2"/>
  <c r="V379" i="2"/>
  <c r="U379" i="2"/>
  <c r="S379" i="2"/>
  <c r="R379" i="2"/>
  <c r="Q379" i="2"/>
  <c r="X379" i="2"/>
  <c r="BL378" i="2"/>
  <c r="BR378" i="2" s="1"/>
  <c r="AV378" i="2"/>
  <c r="BB378" i="2" s="1"/>
  <c r="AF378" i="2"/>
  <c r="AO378" i="2" s="1"/>
  <c r="AD378" i="2"/>
  <c r="Y378" i="2"/>
  <c r="W378" i="2"/>
  <c r="V378" i="2"/>
  <c r="U378" i="2"/>
  <c r="S378" i="2"/>
  <c r="R378" i="2"/>
  <c r="Q378" i="2"/>
  <c r="X378" i="2"/>
  <c r="BL376" i="2"/>
  <c r="BS376" i="2" s="1"/>
  <c r="AV376" i="2"/>
  <c r="BB376" i="2" s="1"/>
  <c r="AT376" i="2"/>
  <c r="AO376" i="2"/>
  <c r="AN376" i="2"/>
  <c r="AM376" i="2"/>
  <c r="AL376" i="2"/>
  <c r="AK376" i="2"/>
  <c r="AJ376" i="2"/>
  <c r="AI376" i="2"/>
  <c r="AH376" i="2"/>
  <c r="AG376" i="2"/>
  <c r="X376" i="2"/>
  <c r="U376" i="2"/>
  <c r="Q376" i="2"/>
  <c r="BL374" i="2"/>
  <c r="BP374" i="2" s="1"/>
  <c r="AV374" i="2"/>
  <c r="BJ374" i="2" s="1"/>
  <c r="AF374" i="2"/>
  <c r="AR374" i="2" s="1"/>
  <c r="X374" i="2"/>
  <c r="U374" i="2"/>
  <c r="Q374" i="2"/>
  <c r="BL372" i="2"/>
  <c r="BP372" i="2" s="1"/>
  <c r="AV372" i="2"/>
  <c r="AZ372" i="2" s="1"/>
  <c r="AD372" i="2"/>
  <c r="BL371" i="2"/>
  <c r="BM371" i="2" s="1"/>
  <c r="AV371" i="2"/>
  <c r="AZ371" i="2" s="1"/>
  <c r="AH371" i="2"/>
  <c r="AF371" i="2"/>
  <c r="T371" i="2"/>
  <c r="BL369" i="2"/>
  <c r="BN369" i="2" s="1"/>
  <c r="AV369" i="2"/>
  <c r="AW369" i="2" s="1"/>
  <c r="AF369" i="2"/>
  <c r="AR369" i="2" s="1"/>
  <c r="Y369" i="2"/>
  <c r="U369" i="2"/>
  <c r="Q369" i="2"/>
  <c r="BL366" i="2"/>
  <c r="BN366" i="2" s="1"/>
  <c r="AV366" i="2"/>
  <c r="BI366" i="2" s="1"/>
  <c r="AF366" i="2"/>
  <c r="AR368" i="2" s="1"/>
  <c r="Y366" i="2"/>
  <c r="U366" i="2"/>
  <c r="Q366" i="2"/>
  <c r="BL363" i="2"/>
  <c r="BN363" i="2" s="1"/>
  <c r="AV363" i="2"/>
  <c r="BD363" i="2" s="1"/>
  <c r="AF363" i="2"/>
  <c r="AP363" i="2" s="1"/>
  <c r="Y363" i="2"/>
  <c r="U363" i="2"/>
  <c r="Q363" i="2"/>
  <c r="BL359" i="2"/>
  <c r="BX362" i="2" s="1"/>
  <c r="AV359" i="2"/>
  <c r="BI359" i="2" s="1"/>
  <c r="AF359" i="2"/>
  <c r="AJ359" i="2" s="1"/>
  <c r="Y359" i="2"/>
  <c r="U359" i="2"/>
  <c r="Q359" i="2"/>
  <c r="BL357" i="2"/>
  <c r="BR357" i="2" s="1"/>
  <c r="AV357" i="2"/>
  <c r="BE357" i="2" s="1"/>
  <c r="AF357" i="2"/>
  <c r="Y357" i="2"/>
  <c r="U357" i="2"/>
  <c r="BL356" i="2"/>
  <c r="AV356" i="2"/>
  <c r="BG356" i="2" s="1"/>
  <c r="AF356" i="2"/>
  <c r="AP356" i="2" s="1"/>
  <c r="Y356" i="2"/>
  <c r="BL355" i="2"/>
  <c r="AV355" i="2"/>
  <c r="AZ355" i="2" s="1"/>
  <c r="AF355" i="2"/>
  <c r="AH355" i="2" s="1"/>
  <c r="V355" i="2"/>
  <c r="U355" i="2"/>
  <c r="BL353" i="2"/>
  <c r="BQ353" i="2" s="1"/>
  <c r="AV353" i="2"/>
  <c r="AZ353" i="2" s="1"/>
  <c r="AF353" i="2"/>
  <c r="BL352" i="2"/>
  <c r="BQ352" i="2" s="1"/>
  <c r="AV352" i="2"/>
  <c r="BD352" i="2" s="1"/>
  <c r="AF352" i="2"/>
  <c r="AP352" i="2" s="1"/>
  <c r="Y352" i="2"/>
  <c r="BL351" i="2"/>
  <c r="BZ351" i="2" s="1"/>
  <c r="AV351" i="2"/>
  <c r="AF351" i="2"/>
  <c r="AJ351" i="2" s="1"/>
  <c r="BL350" i="2"/>
  <c r="BZ350" i="2" s="1"/>
  <c r="AV350" i="2"/>
  <c r="BD350" i="2" s="1"/>
  <c r="AF350" i="2"/>
  <c r="AR350" i="2" s="1"/>
  <c r="V350" i="2"/>
  <c r="T350" i="2"/>
  <c r="S350" i="2"/>
  <c r="V328" i="2"/>
  <c r="U328" i="2"/>
  <c r="T328" i="2"/>
  <c r="S328" i="2"/>
  <c r="R328" i="2"/>
  <c r="Q328" i="2"/>
  <c r="V327" i="2"/>
  <c r="U327" i="2"/>
  <c r="T327" i="2"/>
  <c r="S327" i="2"/>
  <c r="R327" i="2"/>
  <c r="Q327" i="2"/>
  <c r="V326" i="2"/>
  <c r="U326" i="2"/>
  <c r="T326" i="2"/>
  <c r="S326" i="2"/>
  <c r="R326" i="2"/>
  <c r="Q326" i="2"/>
  <c r="V325" i="2"/>
  <c r="U325" i="2"/>
  <c r="T325" i="2"/>
  <c r="S325" i="2"/>
  <c r="R325" i="2"/>
  <c r="Q325" i="2"/>
  <c r="V324" i="2"/>
  <c r="U324" i="2"/>
  <c r="T324" i="2"/>
  <c r="S324" i="2"/>
  <c r="R324" i="2"/>
  <c r="Q324" i="2"/>
  <c r="V323" i="2"/>
  <c r="U323" i="2"/>
  <c r="T323" i="2"/>
  <c r="S323" i="2"/>
  <c r="R323" i="2"/>
  <c r="Q323" i="2"/>
  <c r="V322" i="2"/>
  <c r="U322" i="2"/>
  <c r="T322" i="2"/>
  <c r="S322" i="2"/>
  <c r="R322" i="2"/>
  <c r="Q322" i="2"/>
  <c r="V321" i="2"/>
  <c r="U321" i="2"/>
  <c r="T321" i="2"/>
  <c r="S321" i="2"/>
  <c r="R321" i="2"/>
  <c r="Q321" i="2"/>
  <c r="V320" i="2"/>
  <c r="U320" i="2"/>
  <c r="T320" i="2"/>
  <c r="S320" i="2"/>
  <c r="R320" i="2"/>
  <c r="Q320" i="2"/>
  <c r="V319" i="2"/>
  <c r="U319" i="2"/>
  <c r="T319" i="2"/>
  <c r="S319" i="2"/>
  <c r="R319" i="2"/>
  <c r="Q319" i="2"/>
  <c r="V318" i="2"/>
  <c r="U318" i="2"/>
  <c r="T318" i="2"/>
  <c r="S318" i="2"/>
  <c r="R318" i="2"/>
  <c r="Q318" i="2"/>
  <c r="AD317" i="2"/>
  <c r="Y317" i="2"/>
  <c r="X317" i="2"/>
  <c r="W317" i="2"/>
  <c r="P317" i="2"/>
  <c r="V315" i="2"/>
  <c r="U315" i="2"/>
  <c r="T315" i="2"/>
  <c r="S315" i="2"/>
  <c r="R315" i="2"/>
  <c r="Q315" i="2"/>
  <c r="V314" i="2"/>
  <c r="U314" i="2"/>
  <c r="T314" i="2"/>
  <c r="S314" i="2"/>
  <c r="R314" i="2"/>
  <c r="Q314" i="2"/>
  <c r="V313" i="2"/>
  <c r="U313" i="2"/>
  <c r="T313" i="2"/>
  <c r="S313" i="2"/>
  <c r="R313" i="2"/>
  <c r="Q313" i="2"/>
  <c r="V312" i="2"/>
  <c r="U312" i="2"/>
  <c r="T312" i="2"/>
  <c r="S312" i="2"/>
  <c r="R312" i="2"/>
  <c r="Q312" i="2"/>
  <c r="V311" i="2"/>
  <c r="U311" i="2"/>
  <c r="T311" i="2"/>
  <c r="S311" i="2"/>
  <c r="R311" i="2"/>
  <c r="Q311" i="2"/>
  <c r="V310" i="2"/>
  <c r="U310" i="2"/>
  <c r="T310" i="2"/>
  <c r="S310" i="2"/>
  <c r="R310" i="2"/>
  <c r="Q310" i="2"/>
  <c r="V309" i="2"/>
  <c r="U309" i="2"/>
  <c r="T309" i="2"/>
  <c r="S309" i="2"/>
  <c r="R309" i="2"/>
  <c r="Q309" i="2"/>
  <c r="V308" i="2"/>
  <c r="U308" i="2"/>
  <c r="T308" i="2"/>
  <c r="S308" i="2"/>
  <c r="R308" i="2"/>
  <c r="Q308" i="2"/>
  <c r="AD307" i="2"/>
  <c r="Y307" i="2"/>
  <c r="X307" i="2"/>
  <c r="W307" i="2"/>
  <c r="P307" i="2"/>
  <c r="AL304" i="2"/>
  <c r="AK304" i="2"/>
  <c r="AJ304" i="2"/>
  <c r="AI304" i="2"/>
  <c r="AH304" i="2"/>
  <c r="AG304" i="2"/>
  <c r="V303" i="2"/>
  <c r="U303" i="2"/>
  <c r="T303" i="2"/>
  <c r="S303" i="2"/>
  <c r="R303" i="2"/>
  <c r="Q303" i="2"/>
  <c r="AL302" i="2"/>
  <c r="AK302" i="2"/>
  <c r="AJ302" i="2"/>
  <c r="AI302" i="2"/>
  <c r="AH302" i="2"/>
  <c r="AG302" i="2"/>
  <c r="V302" i="2"/>
  <c r="U302" i="2"/>
  <c r="T302" i="2"/>
  <c r="S302" i="2"/>
  <c r="R302" i="2"/>
  <c r="Q302" i="2"/>
  <c r="AL301" i="2"/>
  <c r="AK301" i="2"/>
  <c r="AJ301" i="2"/>
  <c r="AI301" i="2"/>
  <c r="AH301" i="2"/>
  <c r="AG301" i="2"/>
  <c r="V301" i="2"/>
  <c r="U301" i="2"/>
  <c r="T301" i="2"/>
  <c r="S301" i="2"/>
  <c r="R301" i="2"/>
  <c r="Q301" i="2"/>
  <c r="AL300" i="2"/>
  <c r="AK300" i="2"/>
  <c r="AJ300" i="2"/>
  <c r="AI300" i="2"/>
  <c r="AH300" i="2"/>
  <c r="AG300" i="2"/>
  <c r="V300" i="2"/>
  <c r="U300" i="2"/>
  <c r="T300" i="2"/>
  <c r="S300" i="2"/>
  <c r="R300" i="2"/>
  <c r="Q300" i="2"/>
  <c r="V299" i="2"/>
  <c r="U299" i="2"/>
  <c r="T299" i="2"/>
  <c r="S299" i="2"/>
  <c r="R299" i="2"/>
  <c r="Q299" i="2"/>
  <c r="V298" i="2"/>
  <c r="U298" i="2"/>
  <c r="T298" i="2"/>
  <c r="S298" i="2"/>
  <c r="R298" i="2"/>
  <c r="Q298" i="2"/>
  <c r="AL297" i="2"/>
  <c r="AK297" i="2"/>
  <c r="AK296" i="2" s="1"/>
  <c r="AJ297" i="2"/>
  <c r="AI297" i="2"/>
  <c r="AH297" i="2"/>
  <c r="AG297" i="2"/>
  <c r="V297" i="2"/>
  <c r="U297" i="2"/>
  <c r="T297" i="2"/>
  <c r="S297" i="2"/>
  <c r="R297" i="2"/>
  <c r="Q297" i="2"/>
  <c r="AT296" i="2"/>
  <c r="AO296" i="2"/>
  <c r="AN296" i="2"/>
  <c r="AM296" i="2"/>
  <c r="AF296" i="2"/>
  <c r="AD296" i="2"/>
  <c r="Y296" i="2"/>
  <c r="X296" i="2"/>
  <c r="W296" i="2"/>
  <c r="P296" i="2"/>
  <c r="U294" i="2"/>
  <c r="T294" i="2"/>
  <c r="S294" i="2"/>
  <c r="R294" i="2"/>
  <c r="Q294" i="2"/>
  <c r="U293" i="2"/>
  <c r="T293" i="2"/>
  <c r="S293" i="2"/>
  <c r="R293" i="2"/>
  <c r="Q293" i="2"/>
  <c r="U292" i="2"/>
  <c r="T292" i="2"/>
  <c r="S292" i="2"/>
  <c r="R292" i="2"/>
  <c r="Q292" i="2"/>
  <c r="U291" i="2"/>
  <c r="T291" i="2"/>
  <c r="S291" i="2"/>
  <c r="R291" i="2"/>
  <c r="Q291" i="2"/>
  <c r="U290" i="2"/>
  <c r="T290" i="2"/>
  <c r="S290" i="2"/>
  <c r="R290" i="2"/>
  <c r="Q290" i="2"/>
  <c r="U289" i="2"/>
  <c r="T289" i="2"/>
  <c r="S289" i="2"/>
  <c r="R289" i="2"/>
  <c r="Q289" i="2"/>
  <c r="U288" i="2"/>
  <c r="T288" i="2"/>
  <c r="S288" i="2"/>
  <c r="R288" i="2"/>
  <c r="Q288" i="2"/>
  <c r="U287" i="2"/>
  <c r="T287" i="2"/>
  <c r="S287" i="2"/>
  <c r="R287" i="2"/>
  <c r="Q287" i="2"/>
  <c r="U286" i="2"/>
  <c r="T286" i="2"/>
  <c r="S286" i="2"/>
  <c r="R286" i="2"/>
  <c r="Q286" i="2"/>
  <c r="U285" i="2"/>
  <c r="T285" i="2"/>
  <c r="S285" i="2"/>
  <c r="R285" i="2"/>
  <c r="Q285" i="2"/>
  <c r="AD284" i="2"/>
  <c r="Y284" i="2"/>
  <c r="X284" i="2"/>
  <c r="W284" i="2"/>
  <c r="V284" i="2"/>
  <c r="P284" i="2"/>
  <c r="U283" i="2"/>
  <c r="T283" i="2"/>
  <c r="S283" i="2"/>
  <c r="R283" i="2"/>
  <c r="Q283" i="2"/>
  <c r="U282" i="2"/>
  <c r="T282" i="2"/>
  <c r="S282" i="2"/>
  <c r="R282" i="2"/>
  <c r="Q282" i="2"/>
  <c r="U281" i="2"/>
  <c r="T281" i="2"/>
  <c r="S281" i="2"/>
  <c r="R281" i="2"/>
  <c r="Q281" i="2"/>
  <c r="U280" i="2"/>
  <c r="T280" i="2"/>
  <c r="S280" i="2"/>
  <c r="R280" i="2"/>
  <c r="Q280" i="2"/>
  <c r="U279" i="2"/>
  <c r="T279" i="2"/>
  <c r="S279" i="2"/>
  <c r="R279" i="2"/>
  <c r="Q279" i="2"/>
  <c r="U278" i="2"/>
  <c r="T278" i="2"/>
  <c r="S278" i="2"/>
  <c r="R278" i="2"/>
  <c r="Q278" i="2"/>
  <c r="U277" i="2"/>
  <c r="T277" i="2"/>
  <c r="S277" i="2"/>
  <c r="R277" i="2"/>
  <c r="Q277" i="2"/>
  <c r="U276" i="2"/>
  <c r="T276" i="2"/>
  <c r="S276" i="2"/>
  <c r="R276" i="2"/>
  <c r="Q276" i="2"/>
  <c r="U275" i="2"/>
  <c r="T275" i="2"/>
  <c r="S275" i="2"/>
  <c r="R275" i="2"/>
  <c r="Q275" i="2"/>
  <c r="U274" i="2"/>
  <c r="T274" i="2"/>
  <c r="S274" i="2"/>
  <c r="R274" i="2"/>
  <c r="Q274" i="2"/>
  <c r="AD273" i="2"/>
  <c r="Y273" i="2"/>
  <c r="X273" i="2"/>
  <c r="W273" i="2"/>
  <c r="V273" i="2"/>
  <c r="P273" i="2"/>
  <c r="AK272" i="2"/>
  <c r="AJ272" i="2"/>
  <c r="AI272" i="2"/>
  <c r="AH272" i="2"/>
  <c r="AG272" i="2"/>
  <c r="U272" i="2"/>
  <c r="T272" i="2"/>
  <c r="S272" i="2"/>
  <c r="R272" i="2"/>
  <c r="Q272" i="2"/>
  <c r="AK271" i="2"/>
  <c r="AJ271" i="2"/>
  <c r="AI271" i="2"/>
  <c r="AH271" i="2"/>
  <c r="AG271" i="2"/>
  <c r="U271" i="2"/>
  <c r="T271" i="2"/>
  <c r="S271" i="2"/>
  <c r="R271" i="2"/>
  <c r="Q271" i="2"/>
  <c r="AK270" i="2"/>
  <c r="AJ270" i="2"/>
  <c r="AI270" i="2"/>
  <c r="AH270" i="2"/>
  <c r="AG270" i="2"/>
  <c r="U270" i="2"/>
  <c r="T270" i="2"/>
  <c r="S270" i="2"/>
  <c r="R270" i="2"/>
  <c r="Q270" i="2"/>
  <c r="AK269" i="2"/>
  <c r="AJ269" i="2"/>
  <c r="AI269" i="2"/>
  <c r="AH269" i="2"/>
  <c r="AG269" i="2"/>
  <c r="U269" i="2"/>
  <c r="T269" i="2"/>
  <c r="S269" i="2"/>
  <c r="R269" i="2"/>
  <c r="Q269" i="2"/>
  <c r="AK268" i="2"/>
  <c r="AJ268" i="2"/>
  <c r="AI268" i="2"/>
  <c r="AH268" i="2"/>
  <c r="AG268" i="2"/>
  <c r="U268" i="2"/>
  <c r="T268" i="2"/>
  <c r="S268" i="2"/>
  <c r="R268" i="2"/>
  <c r="Q268" i="2"/>
  <c r="AK267" i="2"/>
  <c r="AJ267" i="2"/>
  <c r="AI267" i="2"/>
  <c r="AH267" i="2"/>
  <c r="AG267" i="2"/>
  <c r="U267" i="2"/>
  <c r="T267" i="2"/>
  <c r="S267" i="2"/>
  <c r="R267" i="2"/>
  <c r="Q267" i="2"/>
  <c r="AK266" i="2"/>
  <c r="AJ266" i="2"/>
  <c r="AI266" i="2"/>
  <c r="AH266" i="2"/>
  <c r="AG266" i="2"/>
  <c r="U266" i="2"/>
  <c r="T266" i="2"/>
  <c r="S266" i="2"/>
  <c r="R266" i="2"/>
  <c r="Q266" i="2"/>
  <c r="AK265" i="2"/>
  <c r="AJ265" i="2"/>
  <c r="AI265" i="2"/>
  <c r="AH265" i="2"/>
  <c r="AG265" i="2"/>
  <c r="U265" i="2"/>
  <c r="T265" i="2"/>
  <c r="S265" i="2"/>
  <c r="R265" i="2"/>
  <c r="Q265" i="2"/>
  <c r="AK264" i="2"/>
  <c r="AJ264" i="2"/>
  <c r="AI264" i="2"/>
  <c r="AH264" i="2"/>
  <c r="AG264" i="2"/>
  <c r="U264" i="2"/>
  <c r="T264" i="2"/>
  <c r="S264" i="2"/>
  <c r="R264" i="2"/>
  <c r="Q264" i="2"/>
  <c r="AK263" i="2"/>
  <c r="AJ263" i="2"/>
  <c r="AI263" i="2"/>
  <c r="AH263" i="2"/>
  <c r="AG263" i="2"/>
  <c r="U263" i="2"/>
  <c r="T263" i="2"/>
  <c r="S263" i="2"/>
  <c r="R263" i="2"/>
  <c r="Q263" i="2"/>
  <c r="AT262" i="2"/>
  <c r="AO262" i="2"/>
  <c r="AN262" i="2"/>
  <c r="AM262" i="2"/>
  <c r="AL262" i="2"/>
  <c r="AF262" i="2"/>
  <c r="AD262" i="2"/>
  <c r="Y262" i="2"/>
  <c r="X262" i="2"/>
  <c r="W262" i="2"/>
  <c r="V262" i="2"/>
  <c r="P262" i="2"/>
  <c r="T259" i="2"/>
  <c r="S259" i="2"/>
  <c r="R259" i="2"/>
  <c r="Q259" i="2"/>
  <c r="T258" i="2"/>
  <c r="S258" i="2"/>
  <c r="R258" i="2"/>
  <c r="Q258" i="2"/>
  <c r="T257" i="2"/>
  <c r="S257" i="2"/>
  <c r="R257" i="2"/>
  <c r="Q257" i="2"/>
  <c r="T256" i="2"/>
  <c r="S256" i="2"/>
  <c r="R256" i="2"/>
  <c r="R255" i="2" s="1"/>
  <c r="Q256" i="2"/>
  <c r="AD255" i="2"/>
  <c r="Y255" i="2"/>
  <c r="X255" i="2"/>
  <c r="W255" i="2"/>
  <c r="V255" i="2"/>
  <c r="U255" i="2"/>
  <c r="P255" i="2"/>
  <c r="T254" i="2"/>
  <c r="S254" i="2"/>
  <c r="R254" i="2"/>
  <c r="Q254" i="2"/>
  <c r="T253" i="2"/>
  <c r="S253" i="2"/>
  <c r="R253" i="2"/>
  <c r="Q253" i="2"/>
  <c r="T252" i="2"/>
  <c r="S252" i="2"/>
  <c r="R252" i="2"/>
  <c r="Q252" i="2"/>
  <c r="T251" i="2"/>
  <c r="S251" i="2"/>
  <c r="R251" i="2"/>
  <c r="R250" i="2" s="1"/>
  <c r="Q251" i="2"/>
  <c r="AD250" i="2"/>
  <c r="Y250" i="2"/>
  <c r="X250" i="2"/>
  <c r="W250" i="2"/>
  <c r="V250" i="2"/>
  <c r="U250" i="2"/>
  <c r="P250" i="2"/>
  <c r="T249" i="2"/>
  <c r="S249" i="2"/>
  <c r="R249" i="2"/>
  <c r="Q249" i="2"/>
  <c r="T248" i="2"/>
  <c r="S248" i="2"/>
  <c r="R248" i="2"/>
  <c r="Q248" i="2"/>
  <c r="T247" i="2"/>
  <c r="S247" i="2"/>
  <c r="R247" i="2"/>
  <c r="Q247" i="2"/>
  <c r="T246" i="2"/>
  <c r="S246" i="2"/>
  <c r="R246" i="2"/>
  <c r="Q246" i="2"/>
  <c r="T245" i="2"/>
  <c r="S245" i="2"/>
  <c r="R245" i="2"/>
  <c r="Q245" i="2"/>
  <c r="T244" i="2"/>
  <c r="S244" i="2"/>
  <c r="R244" i="2"/>
  <c r="Q244" i="2"/>
  <c r="T243" i="2"/>
  <c r="T242" i="2" s="1"/>
  <c r="S243" i="2"/>
  <c r="S242" i="2" s="1"/>
  <c r="R243" i="2"/>
  <c r="Q243" i="2"/>
  <c r="AD242" i="2"/>
  <c r="Y242" i="2"/>
  <c r="X242" i="2"/>
  <c r="W242" i="2"/>
  <c r="V242" i="2"/>
  <c r="U242" i="2"/>
  <c r="P242" i="2"/>
  <c r="T241" i="2"/>
  <c r="S241" i="2"/>
  <c r="R241" i="2"/>
  <c r="Q241" i="2"/>
  <c r="T240" i="2"/>
  <c r="S240" i="2"/>
  <c r="R240" i="2"/>
  <c r="Q240" i="2"/>
  <c r="T239" i="2"/>
  <c r="S239" i="2"/>
  <c r="R239" i="2"/>
  <c r="Q239" i="2"/>
  <c r="T238" i="2"/>
  <c r="S238" i="2"/>
  <c r="R238" i="2"/>
  <c r="Q238" i="2"/>
  <c r="T237" i="2"/>
  <c r="T236" i="2" s="1"/>
  <c r="S237" i="2"/>
  <c r="S236" i="2" s="1"/>
  <c r="R237" i="2"/>
  <c r="Q237" i="2"/>
  <c r="AD236" i="2"/>
  <c r="Y236" i="2"/>
  <c r="X236" i="2"/>
  <c r="W236" i="2"/>
  <c r="V236" i="2"/>
  <c r="U236" i="2"/>
  <c r="P236" i="2"/>
  <c r="T234" i="2"/>
  <c r="S234" i="2"/>
  <c r="R234" i="2"/>
  <c r="Q234" i="2"/>
  <c r="T233" i="2"/>
  <c r="T232" i="2" s="1"/>
  <c r="S233" i="2"/>
  <c r="S232" i="2" s="1"/>
  <c r="R233" i="2"/>
  <c r="Q233" i="2"/>
  <c r="AD232" i="2"/>
  <c r="Y232" i="2"/>
  <c r="X232" i="2"/>
  <c r="W232" i="2"/>
  <c r="V232" i="2"/>
  <c r="U232" i="2"/>
  <c r="R232" i="2"/>
  <c r="P232" i="2"/>
  <c r="T231" i="2"/>
  <c r="S231" i="2"/>
  <c r="R231" i="2"/>
  <c r="Q231" i="2"/>
  <c r="T230" i="2"/>
  <c r="S230" i="2"/>
  <c r="R230" i="2"/>
  <c r="Q230" i="2"/>
  <c r="T229" i="2"/>
  <c r="S229" i="2"/>
  <c r="R229" i="2"/>
  <c r="Q229" i="2"/>
  <c r="T228" i="2"/>
  <c r="S228" i="2"/>
  <c r="S227" i="2" s="1"/>
  <c r="R228" i="2"/>
  <c r="Q228" i="2"/>
  <c r="AD227" i="2"/>
  <c r="Y227" i="2"/>
  <c r="X227" i="2"/>
  <c r="W227" i="2"/>
  <c r="V227" i="2"/>
  <c r="U227" i="2"/>
  <c r="P227" i="2"/>
  <c r="T226" i="2"/>
  <c r="S226" i="2"/>
  <c r="R226" i="2"/>
  <c r="Q226" i="2"/>
  <c r="T225" i="2"/>
  <c r="S225" i="2"/>
  <c r="R225" i="2"/>
  <c r="Q225" i="2"/>
  <c r="T224" i="2"/>
  <c r="T223" i="2" s="1"/>
  <c r="S224" i="2"/>
  <c r="S223" i="2" s="1"/>
  <c r="R224" i="2"/>
  <c r="R223" i="2" s="1"/>
  <c r="Q224" i="2"/>
  <c r="AD223" i="2"/>
  <c r="Y223" i="2"/>
  <c r="X223" i="2"/>
  <c r="W223" i="2"/>
  <c r="V223" i="2"/>
  <c r="U223" i="2"/>
  <c r="P223" i="2"/>
  <c r="T222" i="2"/>
  <c r="S222" i="2"/>
  <c r="R222" i="2"/>
  <c r="Q222" i="2"/>
  <c r="T221" i="2"/>
  <c r="S221" i="2"/>
  <c r="R221" i="2"/>
  <c r="Q221" i="2"/>
  <c r="T220" i="2"/>
  <c r="S220" i="2"/>
  <c r="R220" i="2"/>
  <c r="Q220" i="2"/>
  <c r="T219" i="2"/>
  <c r="S219" i="2"/>
  <c r="S218" i="2" s="1"/>
  <c r="R219" i="2"/>
  <c r="R218" i="2" s="1"/>
  <c r="Q219" i="2"/>
  <c r="AD218" i="2"/>
  <c r="Y218" i="2"/>
  <c r="X218" i="2"/>
  <c r="W218" i="2"/>
  <c r="V218" i="2"/>
  <c r="U218" i="2"/>
  <c r="P218" i="2"/>
  <c r="T215" i="2"/>
  <c r="S215" i="2"/>
  <c r="R215" i="2"/>
  <c r="Q215" i="2"/>
  <c r="T214" i="2"/>
  <c r="S214" i="2"/>
  <c r="R214" i="2"/>
  <c r="Q214" i="2"/>
  <c r="T213" i="2"/>
  <c r="S213" i="2"/>
  <c r="R213" i="2"/>
  <c r="Q213" i="2"/>
  <c r="T212" i="2"/>
  <c r="S212" i="2"/>
  <c r="R212" i="2"/>
  <c r="Q212" i="2"/>
  <c r="T211" i="2"/>
  <c r="S211" i="2"/>
  <c r="R211" i="2"/>
  <c r="Q211" i="2"/>
  <c r="T210" i="2"/>
  <c r="T209" i="2" s="1"/>
  <c r="S210" i="2"/>
  <c r="R210" i="2"/>
  <c r="Q210" i="2"/>
  <c r="Q209" i="2" s="1"/>
  <c r="AD209" i="2"/>
  <c r="Y209" i="2"/>
  <c r="X209" i="2"/>
  <c r="W209" i="2"/>
  <c r="V209" i="2"/>
  <c r="U209" i="2"/>
  <c r="P209" i="2"/>
  <c r="U193" i="2"/>
  <c r="T193" i="2"/>
  <c r="S193" i="2"/>
  <c r="R193" i="2"/>
  <c r="Q193" i="2"/>
  <c r="U192" i="2"/>
  <c r="T192" i="2"/>
  <c r="S192" i="2"/>
  <c r="R192" i="2"/>
  <c r="Q192" i="2"/>
  <c r="U191" i="2"/>
  <c r="T191" i="2"/>
  <c r="S191" i="2"/>
  <c r="R191" i="2"/>
  <c r="Q191" i="2"/>
  <c r="U190" i="2"/>
  <c r="T190" i="2"/>
  <c r="S190" i="2"/>
  <c r="R190" i="2"/>
  <c r="Q190" i="2"/>
  <c r="U189" i="2"/>
  <c r="T189" i="2"/>
  <c r="S189" i="2"/>
  <c r="R189" i="2"/>
  <c r="Q189" i="2"/>
  <c r="U188" i="2"/>
  <c r="T188" i="2"/>
  <c r="S188" i="2"/>
  <c r="R188" i="2"/>
  <c r="Q188" i="2"/>
  <c r="U187" i="2"/>
  <c r="T187" i="2"/>
  <c r="S187" i="2"/>
  <c r="R187" i="2"/>
  <c r="Q187" i="2"/>
  <c r="U186" i="2"/>
  <c r="T186" i="2"/>
  <c r="S186" i="2"/>
  <c r="R186" i="2"/>
  <c r="Q186" i="2"/>
  <c r="AD185" i="2"/>
  <c r="Y185" i="2"/>
  <c r="X185" i="2"/>
  <c r="W185" i="2"/>
  <c r="V185" i="2"/>
  <c r="P185" i="2"/>
  <c r="V168" i="2"/>
  <c r="U168" i="2"/>
  <c r="T168" i="2"/>
  <c r="S168" i="2"/>
  <c r="R168" i="2"/>
  <c r="Q168" i="2"/>
  <c r="V167" i="2"/>
  <c r="U167" i="2"/>
  <c r="T167" i="2"/>
  <c r="S167" i="2"/>
  <c r="R167" i="2"/>
  <c r="Q167" i="2"/>
  <c r="V166" i="2"/>
  <c r="U166" i="2"/>
  <c r="T166" i="2"/>
  <c r="S166" i="2"/>
  <c r="R166" i="2"/>
  <c r="Q166" i="2"/>
  <c r="V165" i="2"/>
  <c r="U165" i="2"/>
  <c r="T165" i="2"/>
  <c r="S165" i="2"/>
  <c r="R165" i="2"/>
  <c r="Q165" i="2"/>
  <c r="V164" i="2"/>
  <c r="U164" i="2"/>
  <c r="T164" i="2"/>
  <c r="S164" i="2"/>
  <c r="R164" i="2"/>
  <c r="Q164" i="2"/>
  <c r="V163" i="2"/>
  <c r="U163" i="2"/>
  <c r="T163" i="2"/>
  <c r="S163" i="2"/>
  <c r="R163" i="2"/>
  <c r="Q163" i="2"/>
  <c r="V162" i="2"/>
  <c r="U162" i="2"/>
  <c r="T162" i="2"/>
  <c r="S162" i="2"/>
  <c r="R162" i="2"/>
  <c r="Q162" i="2"/>
  <c r="V161" i="2"/>
  <c r="U161" i="2"/>
  <c r="T161" i="2"/>
  <c r="S161" i="2"/>
  <c r="R161" i="2"/>
  <c r="Q161" i="2"/>
  <c r="V160" i="2"/>
  <c r="U160" i="2"/>
  <c r="T160" i="2"/>
  <c r="S160" i="2"/>
  <c r="R160" i="2"/>
  <c r="Q160" i="2"/>
  <c r="V159" i="2"/>
  <c r="U159" i="2"/>
  <c r="T159" i="2"/>
  <c r="S159" i="2"/>
  <c r="R159" i="2"/>
  <c r="Q159" i="2"/>
  <c r="V158" i="2"/>
  <c r="U158" i="2"/>
  <c r="T158" i="2"/>
  <c r="S158" i="2"/>
  <c r="R158" i="2"/>
  <c r="Q158" i="2"/>
  <c r="AD157" i="2"/>
  <c r="Y157" i="2"/>
  <c r="X157" i="2"/>
  <c r="W157" i="2"/>
  <c r="P157" i="2"/>
  <c r="V153" i="2"/>
  <c r="U153" i="2"/>
  <c r="T153" i="2"/>
  <c r="S153" i="2"/>
  <c r="R153" i="2"/>
  <c r="Q153" i="2"/>
  <c r="V152" i="2"/>
  <c r="U152" i="2"/>
  <c r="T152" i="2"/>
  <c r="S152" i="2"/>
  <c r="R152" i="2"/>
  <c r="Q152" i="2"/>
  <c r="V151" i="2"/>
  <c r="U151" i="2"/>
  <c r="T151" i="2"/>
  <c r="S151" i="2"/>
  <c r="R151" i="2"/>
  <c r="Q151" i="2"/>
  <c r="V150" i="2"/>
  <c r="U150" i="2"/>
  <c r="T150" i="2"/>
  <c r="S150" i="2"/>
  <c r="R150" i="2"/>
  <c r="Q150" i="2"/>
  <c r="V149" i="2"/>
  <c r="U149" i="2"/>
  <c r="T149" i="2"/>
  <c r="S149" i="2"/>
  <c r="R149" i="2"/>
  <c r="Q149" i="2"/>
  <c r="V148" i="2"/>
  <c r="U148" i="2"/>
  <c r="T148" i="2"/>
  <c r="S148" i="2"/>
  <c r="R148" i="2"/>
  <c r="Q148" i="2"/>
  <c r="V147" i="2"/>
  <c r="U147" i="2"/>
  <c r="T147" i="2"/>
  <c r="S147" i="2"/>
  <c r="R147" i="2"/>
  <c r="Q147" i="2"/>
  <c r="V146" i="2"/>
  <c r="U146" i="2"/>
  <c r="T146" i="2"/>
  <c r="S146" i="2"/>
  <c r="R146" i="2"/>
  <c r="Q146" i="2"/>
  <c r="AD145" i="2"/>
  <c r="Y145" i="2"/>
  <c r="X145" i="2"/>
  <c r="W145" i="2"/>
  <c r="P145" i="2"/>
  <c r="AL142" i="2"/>
  <c r="AK142" i="2"/>
  <c r="AJ142" i="2"/>
  <c r="AI142" i="2"/>
  <c r="AH142" i="2"/>
  <c r="AG142" i="2"/>
  <c r="V141" i="2"/>
  <c r="U141" i="2"/>
  <c r="T141" i="2"/>
  <c r="S141" i="2"/>
  <c r="R141" i="2"/>
  <c r="Q141" i="2"/>
  <c r="AL140" i="2"/>
  <c r="AK140" i="2"/>
  <c r="AJ140" i="2"/>
  <c r="AI140" i="2"/>
  <c r="AH140" i="2"/>
  <c r="AG140" i="2"/>
  <c r="V140" i="2"/>
  <c r="U140" i="2"/>
  <c r="T140" i="2"/>
  <c r="S140" i="2"/>
  <c r="R140" i="2"/>
  <c r="Q140" i="2"/>
  <c r="AL139" i="2"/>
  <c r="AK139" i="2"/>
  <c r="AJ139" i="2"/>
  <c r="AI139" i="2"/>
  <c r="AH139" i="2"/>
  <c r="AG139" i="2"/>
  <c r="V139" i="2"/>
  <c r="U139" i="2"/>
  <c r="T139" i="2"/>
  <c r="S139" i="2"/>
  <c r="R139" i="2"/>
  <c r="Q139" i="2"/>
  <c r="AL138" i="2"/>
  <c r="AK138" i="2"/>
  <c r="AJ138" i="2"/>
  <c r="AI138" i="2"/>
  <c r="AH138" i="2"/>
  <c r="AG138" i="2"/>
  <c r="V138" i="2"/>
  <c r="U138" i="2"/>
  <c r="T138" i="2"/>
  <c r="S138" i="2"/>
  <c r="R138" i="2"/>
  <c r="Q138" i="2"/>
  <c r="V137" i="2"/>
  <c r="U137" i="2"/>
  <c r="T137" i="2"/>
  <c r="S137" i="2"/>
  <c r="R137" i="2"/>
  <c r="Q137" i="2"/>
  <c r="V136" i="2"/>
  <c r="U136" i="2"/>
  <c r="T136" i="2"/>
  <c r="S136" i="2"/>
  <c r="R136" i="2"/>
  <c r="Q136" i="2"/>
  <c r="AL135" i="2"/>
  <c r="AK135" i="2"/>
  <c r="AK134" i="2" s="1"/>
  <c r="AJ135" i="2"/>
  <c r="AI135" i="2"/>
  <c r="AH135" i="2"/>
  <c r="AG135" i="2"/>
  <c r="V135" i="2"/>
  <c r="U135" i="2"/>
  <c r="T135" i="2"/>
  <c r="S135" i="2"/>
  <c r="R135" i="2"/>
  <c r="Q135" i="2"/>
  <c r="AT134" i="2"/>
  <c r="AO134" i="2"/>
  <c r="AN134" i="2"/>
  <c r="AM134" i="2"/>
  <c r="AF134" i="2"/>
  <c r="AD134" i="2"/>
  <c r="Y134" i="2"/>
  <c r="X134" i="2"/>
  <c r="W134" i="2"/>
  <c r="P134" i="2"/>
  <c r="U129" i="2"/>
  <c r="T129" i="2"/>
  <c r="S129" i="2"/>
  <c r="R129" i="2"/>
  <c r="Q129" i="2"/>
  <c r="U128" i="2"/>
  <c r="T128" i="2"/>
  <c r="S128" i="2"/>
  <c r="R128" i="2"/>
  <c r="Q128" i="2"/>
  <c r="U127" i="2"/>
  <c r="T127" i="2"/>
  <c r="S127" i="2"/>
  <c r="R127" i="2"/>
  <c r="Q127" i="2"/>
  <c r="U126" i="2"/>
  <c r="T126" i="2"/>
  <c r="S126" i="2"/>
  <c r="R126" i="2"/>
  <c r="Q126" i="2"/>
  <c r="U125" i="2"/>
  <c r="T125" i="2"/>
  <c r="S125" i="2"/>
  <c r="R125" i="2"/>
  <c r="Q125" i="2"/>
  <c r="U124" i="2"/>
  <c r="T124" i="2"/>
  <c r="S124" i="2"/>
  <c r="R124" i="2"/>
  <c r="Q124" i="2"/>
  <c r="U123" i="2"/>
  <c r="T123" i="2"/>
  <c r="S123" i="2"/>
  <c r="R123" i="2"/>
  <c r="Q123" i="2"/>
  <c r="U122" i="2"/>
  <c r="T122" i="2"/>
  <c r="S122" i="2"/>
  <c r="R122" i="2"/>
  <c r="Q122" i="2"/>
  <c r="U121" i="2"/>
  <c r="T121" i="2"/>
  <c r="S121" i="2"/>
  <c r="R121" i="2"/>
  <c r="Q121" i="2"/>
  <c r="U120" i="2"/>
  <c r="T120" i="2"/>
  <c r="S120" i="2"/>
  <c r="R120" i="2"/>
  <c r="Q120" i="2"/>
  <c r="AD119" i="2"/>
  <c r="Y119" i="2"/>
  <c r="X119" i="2"/>
  <c r="W119" i="2"/>
  <c r="V119" i="2"/>
  <c r="P119" i="2"/>
  <c r="U118" i="2"/>
  <c r="T118" i="2"/>
  <c r="S118" i="2"/>
  <c r="R118" i="2"/>
  <c r="Q118" i="2"/>
  <c r="U117" i="2"/>
  <c r="T117" i="2"/>
  <c r="S117" i="2"/>
  <c r="R117" i="2"/>
  <c r="Q117" i="2"/>
  <c r="U116" i="2"/>
  <c r="T116" i="2"/>
  <c r="S116" i="2"/>
  <c r="R116" i="2"/>
  <c r="Q116" i="2"/>
  <c r="U115" i="2"/>
  <c r="T115" i="2"/>
  <c r="S115" i="2"/>
  <c r="R115" i="2"/>
  <c r="Q115" i="2"/>
  <c r="U114" i="2"/>
  <c r="T114" i="2"/>
  <c r="S114" i="2"/>
  <c r="R114" i="2"/>
  <c r="Q114" i="2"/>
  <c r="U113" i="2"/>
  <c r="T113" i="2"/>
  <c r="S113" i="2"/>
  <c r="R113" i="2"/>
  <c r="Q113" i="2"/>
  <c r="U112" i="2"/>
  <c r="T112" i="2"/>
  <c r="S112" i="2"/>
  <c r="R112" i="2"/>
  <c r="Q112" i="2"/>
  <c r="U111" i="2"/>
  <c r="T111" i="2"/>
  <c r="S111" i="2"/>
  <c r="R111" i="2"/>
  <c r="Q111" i="2"/>
  <c r="U110" i="2"/>
  <c r="T110" i="2"/>
  <c r="S110" i="2"/>
  <c r="R110" i="2"/>
  <c r="Q110" i="2"/>
  <c r="U109" i="2"/>
  <c r="T109" i="2"/>
  <c r="S109" i="2"/>
  <c r="R109" i="2"/>
  <c r="Q109" i="2"/>
  <c r="AD108" i="2"/>
  <c r="Y108" i="2"/>
  <c r="X108" i="2"/>
  <c r="W108" i="2"/>
  <c r="V108" i="2"/>
  <c r="P108" i="2"/>
  <c r="AK107" i="2"/>
  <c r="AJ107" i="2"/>
  <c r="AI107" i="2"/>
  <c r="AH107" i="2"/>
  <c r="AG107" i="2"/>
  <c r="U107" i="2"/>
  <c r="T107" i="2"/>
  <c r="S107" i="2"/>
  <c r="R107" i="2"/>
  <c r="Q107" i="2"/>
  <c r="AK106" i="2"/>
  <c r="AJ106" i="2"/>
  <c r="AI106" i="2"/>
  <c r="AH106" i="2"/>
  <c r="AG106" i="2"/>
  <c r="U106" i="2"/>
  <c r="T106" i="2"/>
  <c r="S106" i="2"/>
  <c r="R106" i="2"/>
  <c r="Q106" i="2"/>
  <c r="AK105" i="2"/>
  <c r="AJ105" i="2"/>
  <c r="AI105" i="2"/>
  <c r="AH105" i="2"/>
  <c r="AG105" i="2"/>
  <c r="U105" i="2"/>
  <c r="T105" i="2"/>
  <c r="S105" i="2"/>
  <c r="R105" i="2"/>
  <c r="Q105" i="2"/>
  <c r="AK104" i="2"/>
  <c r="AJ104" i="2"/>
  <c r="AI104" i="2"/>
  <c r="AH104" i="2"/>
  <c r="AG104" i="2"/>
  <c r="U104" i="2"/>
  <c r="T104" i="2"/>
  <c r="S104" i="2"/>
  <c r="R104" i="2"/>
  <c r="Q104" i="2"/>
  <c r="AK103" i="2"/>
  <c r="AJ103" i="2"/>
  <c r="AI103" i="2"/>
  <c r="AH103" i="2"/>
  <c r="AG103" i="2"/>
  <c r="U103" i="2"/>
  <c r="T103" i="2"/>
  <c r="S103" i="2"/>
  <c r="R103" i="2"/>
  <c r="Q103" i="2"/>
  <c r="AK102" i="2"/>
  <c r="AJ102" i="2"/>
  <c r="AI102" i="2"/>
  <c r="AH102" i="2"/>
  <c r="AG102" i="2"/>
  <c r="U102" i="2"/>
  <c r="T102" i="2"/>
  <c r="S102" i="2"/>
  <c r="R102" i="2"/>
  <c r="Q102" i="2"/>
  <c r="AK101" i="2"/>
  <c r="AJ101" i="2"/>
  <c r="AI101" i="2"/>
  <c r="AH101" i="2"/>
  <c r="AG101" i="2"/>
  <c r="U101" i="2"/>
  <c r="T101" i="2"/>
  <c r="S101" i="2"/>
  <c r="R101" i="2"/>
  <c r="Q101" i="2"/>
  <c r="AK100" i="2"/>
  <c r="AJ100" i="2"/>
  <c r="AI100" i="2"/>
  <c r="AH100" i="2"/>
  <c r="AG100" i="2"/>
  <c r="U100" i="2"/>
  <c r="T100" i="2"/>
  <c r="S100" i="2"/>
  <c r="R100" i="2"/>
  <c r="Q100" i="2"/>
  <c r="AK99" i="2"/>
  <c r="AJ99" i="2"/>
  <c r="AI99" i="2"/>
  <c r="AH99" i="2"/>
  <c r="AG99" i="2"/>
  <c r="U99" i="2"/>
  <c r="T99" i="2"/>
  <c r="S99" i="2"/>
  <c r="R99" i="2"/>
  <c r="Q99" i="2"/>
  <c r="AK98" i="2"/>
  <c r="AJ98" i="2"/>
  <c r="AI98" i="2"/>
  <c r="AH98" i="2"/>
  <c r="AG98" i="2"/>
  <c r="U98" i="2"/>
  <c r="T98" i="2"/>
  <c r="S98" i="2"/>
  <c r="R98" i="2"/>
  <c r="Q98" i="2"/>
  <c r="AT97" i="2"/>
  <c r="AO97" i="2"/>
  <c r="AN97" i="2"/>
  <c r="AM97" i="2"/>
  <c r="AL97" i="2"/>
  <c r="AF97" i="2"/>
  <c r="AD97" i="2"/>
  <c r="Y97" i="2"/>
  <c r="X97" i="2"/>
  <c r="W97" i="2"/>
  <c r="V97" i="2"/>
  <c r="P97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R89" i="2" s="1"/>
  <c r="Q90" i="2"/>
  <c r="AD89" i="2"/>
  <c r="Y89" i="2"/>
  <c r="X89" i="2"/>
  <c r="W89" i="2"/>
  <c r="V89" i="2"/>
  <c r="U89" i="2"/>
  <c r="P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T84" i="2" s="1"/>
  <c r="S85" i="2"/>
  <c r="S84" i="2" s="1"/>
  <c r="R85" i="2"/>
  <c r="Q85" i="2"/>
  <c r="Q84" i="2" s="1"/>
  <c r="AD84" i="2"/>
  <c r="Y84" i="2"/>
  <c r="X84" i="2"/>
  <c r="W84" i="2"/>
  <c r="V84" i="2"/>
  <c r="U84" i="2"/>
  <c r="P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S76" i="2" s="1"/>
  <c r="R77" i="2"/>
  <c r="Q77" i="2"/>
  <c r="AD76" i="2"/>
  <c r="Y76" i="2"/>
  <c r="X76" i="2"/>
  <c r="W76" i="2"/>
  <c r="V76" i="2"/>
  <c r="U76" i="2"/>
  <c r="P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T70" i="2" s="1"/>
  <c r="S71" i="2"/>
  <c r="S70" i="2" s="1"/>
  <c r="R71" i="2"/>
  <c r="Q71" i="2"/>
  <c r="Q70" i="2" s="1"/>
  <c r="AD70" i="2"/>
  <c r="Y70" i="2"/>
  <c r="X70" i="2"/>
  <c r="W70" i="2"/>
  <c r="V70" i="2"/>
  <c r="U70" i="2"/>
  <c r="P70" i="2"/>
  <c r="T68" i="2"/>
  <c r="S68" i="2"/>
  <c r="R68" i="2"/>
  <c r="Q68" i="2"/>
  <c r="T67" i="2"/>
  <c r="T66" i="2" s="1"/>
  <c r="S67" i="2"/>
  <c r="S66" i="2" s="1"/>
  <c r="R67" i="2"/>
  <c r="Q67" i="2"/>
  <c r="AD66" i="2"/>
  <c r="Y66" i="2"/>
  <c r="X66" i="2"/>
  <c r="W66" i="2"/>
  <c r="V66" i="2"/>
  <c r="U66" i="2"/>
  <c r="R66" i="2"/>
  <c r="Q66" i="2"/>
  <c r="P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S61" i="2" s="1"/>
  <c r="R62" i="2"/>
  <c r="R61" i="2" s="1"/>
  <c r="Q62" i="2"/>
  <c r="AD61" i="2"/>
  <c r="Y61" i="2"/>
  <c r="X61" i="2"/>
  <c r="W61" i="2"/>
  <c r="V61" i="2"/>
  <c r="U61" i="2"/>
  <c r="P61" i="2"/>
  <c r="T60" i="2"/>
  <c r="S60" i="2"/>
  <c r="R60" i="2"/>
  <c r="Q60" i="2"/>
  <c r="T59" i="2"/>
  <c r="S59" i="2"/>
  <c r="R59" i="2"/>
  <c r="Q59" i="2"/>
  <c r="T58" i="2"/>
  <c r="T57" i="2" s="1"/>
  <c r="S58" i="2"/>
  <c r="S57" i="2" s="1"/>
  <c r="R58" i="2"/>
  <c r="R57" i="2" s="1"/>
  <c r="Q58" i="2"/>
  <c r="AD57" i="2"/>
  <c r="Y57" i="2"/>
  <c r="X57" i="2"/>
  <c r="W57" i="2"/>
  <c r="V57" i="2"/>
  <c r="U57" i="2"/>
  <c r="P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AD52" i="2"/>
  <c r="Y52" i="2"/>
  <c r="X52" i="2"/>
  <c r="W52" i="2"/>
  <c r="V52" i="2"/>
  <c r="U52" i="2"/>
  <c r="R52" i="2"/>
  <c r="Q52" i="2"/>
  <c r="P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Q47" i="2" s="1"/>
  <c r="AD47" i="2"/>
  <c r="Y47" i="2"/>
  <c r="X47" i="2"/>
  <c r="W47" i="2"/>
  <c r="V47" i="2"/>
  <c r="U47" i="2"/>
  <c r="R47" i="2"/>
  <c r="P47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S39" i="2" s="1"/>
  <c r="R40" i="2"/>
  <c r="Q40" i="2"/>
  <c r="AD39" i="2"/>
  <c r="Y39" i="2"/>
  <c r="X39" i="2"/>
  <c r="W39" i="2"/>
  <c r="V39" i="2"/>
  <c r="U39" i="2"/>
  <c r="R39" i="2"/>
  <c r="P39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S14" i="2" s="1"/>
  <c r="R15" i="2"/>
  <c r="R14" i="2" s="1"/>
  <c r="Q15" i="2"/>
  <c r="AD14" i="2"/>
  <c r="Y14" i="2"/>
  <c r="X14" i="2"/>
  <c r="W14" i="2"/>
  <c r="V14" i="2"/>
  <c r="U14" i="2"/>
  <c r="P14" i="2"/>
  <c r="T11" i="2"/>
  <c r="S11" i="2"/>
  <c r="R11" i="2"/>
  <c r="Q11" i="2"/>
  <c r="T10" i="2"/>
  <c r="S10" i="2"/>
  <c r="R10" i="2"/>
  <c r="Q10" i="2"/>
  <c r="T9" i="2"/>
  <c r="T8" i="2" s="1"/>
  <c r="S9" i="2"/>
  <c r="S8" i="2" s="1"/>
  <c r="R9" i="2"/>
  <c r="Q9" i="2"/>
  <c r="Q8" i="2" s="1"/>
  <c r="AD8" i="2"/>
  <c r="Y8" i="2"/>
  <c r="X8" i="2"/>
  <c r="W8" i="2"/>
  <c r="V8" i="2"/>
  <c r="U8" i="2"/>
  <c r="P8" i="2"/>
  <c r="S182" i="3" l="1"/>
  <c r="S1755" i="3"/>
  <c r="U677" i="3"/>
  <c r="Y677" i="3"/>
  <c r="U14" i="3"/>
  <c r="BD408" i="3"/>
  <c r="BM408" i="3" s="1"/>
  <c r="S139" i="3"/>
  <c r="U8" i="3"/>
  <c r="Y182" i="3"/>
  <c r="AV1465" i="3"/>
  <c r="S117" i="3"/>
  <c r="AU1550" i="3"/>
  <c r="W14" i="3"/>
  <c r="U1755" i="3"/>
  <c r="U72" i="3"/>
  <c r="AV1456" i="3"/>
  <c r="Y1751" i="3"/>
  <c r="Y1755" i="3"/>
  <c r="W1755" i="3"/>
  <c r="S168" i="3"/>
  <c r="S8" i="3"/>
  <c r="Y94" i="3"/>
  <c r="Y40" i="3"/>
  <c r="U127" i="3"/>
  <c r="W98" i="3"/>
  <c r="Y168" i="3"/>
  <c r="S677" i="3"/>
  <c r="ED1190" i="3"/>
  <c r="DJ1190" i="3"/>
  <c r="DH1190" i="3"/>
  <c r="DL1190" i="3"/>
  <c r="DN1190" i="3"/>
  <c r="DP1190" i="3"/>
  <c r="DR1190" i="3"/>
  <c r="DT1190" i="3"/>
  <c r="DV1190" i="3"/>
  <c r="DX1190" i="3"/>
  <c r="DZ1190" i="3"/>
  <c r="EB1190" i="3"/>
  <c r="DH1193" i="3"/>
  <c r="DR1193" i="3"/>
  <c r="DJ1193" i="3"/>
  <c r="DZ1193" i="3"/>
  <c r="DP1193" i="3"/>
  <c r="EB1193" i="3"/>
  <c r="DL1193" i="3"/>
  <c r="DN1193" i="3"/>
  <c r="DV1193" i="3"/>
  <c r="DX1193" i="3"/>
  <c r="ED1193" i="3"/>
  <c r="DT1193" i="3"/>
  <c r="DJ1195" i="3"/>
  <c r="DH1195" i="3"/>
  <c r="ED1195" i="3"/>
  <c r="DR1195" i="3"/>
  <c r="EB1195" i="3"/>
  <c r="DZ1195" i="3"/>
  <c r="DX1195" i="3"/>
  <c r="DL1195" i="3"/>
  <c r="DN1195" i="3"/>
  <c r="DP1195" i="3"/>
  <c r="DT1195" i="3"/>
  <c r="DV1195" i="3"/>
  <c r="DJ1202" i="3"/>
  <c r="DL1202" i="3"/>
  <c r="DH1202" i="3"/>
  <c r="EB1202" i="3"/>
  <c r="DX1202" i="3"/>
  <c r="DN1202" i="3"/>
  <c r="DP1202" i="3"/>
  <c r="DV1202" i="3"/>
  <c r="DZ1202" i="3"/>
  <c r="DT1202" i="3"/>
  <c r="ED1202" i="3"/>
  <c r="DR1202" i="3"/>
  <c r="DJ1206" i="3"/>
  <c r="DH1206" i="3"/>
  <c r="EB1206" i="3"/>
  <c r="DV1206" i="3"/>
  <c r="ED1206" i="3"/>
  <c r="DZ1206" i="3"/>
  <c r="DN1206" i="3"/>
  <c r="DX1206" i="3"/>
  <c r="DR1206" i="3"/>
  <c r="DP1206" i="3"/>
  <c r="DL1206" i="3"/>
  <c r="DT1206" i="3"/>
  <c r="DJ1208" i="3"/>
  <c r="DT1208" i="3"/>
  <c r="DP1208" i="3"/>
  <c r="DH1208" i="3"/>
  <c r="DV1208" i="3"/>
  <c r="DN1208" i="3"/>
  <c r="DX1208" i="3"/>
  <c r="DZ1208" i="3"/>
  <c r="ED1208" i="3"/>
  <c r="DR1208" i="3"/>
  <c r="EB1208" i="3"/>
  <c r="DL1208" i="3"/>
  <c r="DH1234" i="3"/>
  <c r="DP1234" i="3"/>
  <c r="DX1234" i="3"/>
  <c r="DV1234" i="3"/>
  <c r="DR1234" i="3"/>
  <c r="DT1234" i="3"/>
  <c r="DJ1234" i="3"/>
  <c r="DZ1234" i="3"/>
  <c r="DL1234" i="3"/>
  <c r="DN1234" i="3"/>
  <c r="ED1234" i="3"/>
  <c r="EB1234" i="3"/>
  <c r="DJ1244" i="3"/>
  <c r="DL1244" i="3"/>
  <c r="DH1244" i="3"/>
  <c r="DX1244" i="3"/>
  <c r="DZ1244" i="3"/>
  <c r="DV1244" i="3"/>
  <c r="DR1244" i="3"/>
  <c r="EB1244" i="3"/>
  <c r="DN1244" i="3"/>
  <c r="DT1244" i="3"/>
  <c r="DP1244" i="3"/>
  <c r="ED1244" i="3"/>
  <c r="DJ1292" i="3"/>
  <c r="DH1292" i="3"/>
  <c r="DN1292" i="3"/>
  <c r="DR1292" i="3"/>
  <c r="ED1292" i="3"/>
  <c r="DX1292" i="3"/>
  <c r="DT1292" i="3"/>
  <c r="DZ1292" i="3"/>
  <c r="EB1292" i="3"/>
  <c r="DL1292" i="3"/>
  <c r="DV1292" i="3"/>
  <c r="DP1292" i="3"/>
  <c r="DN1332" i="3"/>
  <c r="DL1332" i="3"/>
  <c r="DH1332" i="3"/>
  <c r="DJ1332" i="3"/>
  <c r="DV1332" i="3"/>
  <c r="DR1332" i="3"/>
  <c r="DZ1332" i="3"/>
  <c r="DP1332" i="3"/>
  <c r="EB1332" i="3"/>
  <c r="DT1332" i="3"/>
  <c r="ED1332" i="3"/>
  <c r="DX1332" i="3"/>
  <c r="DJ1346" i="3"/>
  <c r="DR1346" i="3"/>
  <c r="DL1346" i="3"/>
  <c r="DN1346" i="3"/>
  <c r="DZ1346" i="3"/>
  <c r="DP1346" i="3"/>
  <c r="DT1346" i="3"/>
  <c r="DH1346" i="3"/>
  <c r="DX1346" i="3"/>
  <c r="DV1346" i="3"/>
  <c r="ED1346" i="3"/>
  <c r="EB1346" i="3"/>
  <c r="DR1438" i="3"/>
  <c r="DZ1438" i="3"/>
  <c r="DP1438" i="3"/>
  <c r="DH1438" i="3"/>
  <c r="DL1438" i="3"/>
  <c r="ED1438" i="3"/>
  <c r="DV1438" i="3"/>
  <c r="DX1438" i="3"/>
  <c r="DJ1438" i="3"/>
  <c r="DT1438" i="3"/>
  <c r="DN1438" i="3"/>
  <c r="EB1438" i="3"/>
  <c r="DT1522" i="3"/>
  <c r="DN1522" i="3"/>
  <c r="DP1522" i="3"/>
  <c r="DR1522" i="3"/>
  <c r="DJ1522" i="3"/>
  <c r="DL1522" i="3"/>
  <c r="DZ1522" i="3"/>
  <c r="DH1522" i="3"/>
  <c r="EB1522" i="3"/>
  <c r="DX1522" i="3"/>
  <c r="ED1522" i="3"/>
  <c r="DV1522" i="3"/>
  <c r="DX1608" i="3"/>
  <c r="DN1608" i="3"/>
  <c r="ED1608" i="3"/>
  <c r="DV1608" i="3"/>
  <c r="DT1608" i="3"/>
  <c r="DZ1608" i="3"/>
  <c r="DH1608" i="3"/>
  <c r="DJ1608" i="3"/>
  <c r="DR1608" i="3"/>
  <c r="DL1608" i="3"/>
  <c r="DP1608" i="3"/>
  <c r="EB1608" i="3"/>
  <c r="ED1641" i="3"/>
  <c r="EB1641" i="3"/>
  <c r="DL1641" i="3"/>
  <c r="DV1641" i="3"/>
  <c r="DZ1641" i="3"/>
  <c r="DR1641" i="3"/>
  <c r="DT1641" i="3"/>
  <c r="DJ1641" i="3"/>
  <c r="DH1641" i="3"/>
  <c r="DN1641" i="3"/>
  <c r="DX1641" i="3"/>
  <c r="DP1641" i="3"/>
  <c r="DX1670" i="3"/>
  <c r="DP1670" i="3"/>
  <c r="DN1670" i="3"/>
  <c r="DH1670" i="3"/>
  <c r="DV1670" i="3"/>
  <c r="DL1670" i="3"/>
  <c r="DT1670" i="3"/>
  <c r="DR1670" i="3"/>
  <c r="EB1670" i="3"/>
  <c r="DZ1670" i="3"/>
  <c r="DJ1670" i="3"/>
  <c r="ED1670" i="3"/>
  <c r="EB1696" i="3"/>
  <c r="ED1696" i="3"/>
  <c r="DP1696" i="3"/>
  <c r="DZ1696" i="3"/>
  <c r="DT1696" i="3"/>
  <c r="DX1696" i="3"/>
  <c r="DR1696" i="3"/>
  <c r="DJ1696" i="3"/>
  <c r="DL1696" i="3"/>
  <c r="DN1696" i="3"/>
  <c r="DV1696" i="3"/>
  <c r="DH1696" i="3"/>
  <c r="DL1714" i="3"/>
  <c r="DJ1714" i="3"/>
  <c r="DX1714" i="3"/>
  <c r="DP1714" i="3"/>
  <c r="DT1714" i="3"/>
  <c r="DN1714" i="3"/>
  <c r="EB1714" i="3"/>
  <c r="DZ1714" i="3"/>
  <c r="ED1714" i="3"/>
  <c r="DV1714" i="3"/>
  <c r="DR1714" i="3"/>
  <c r="DH1714" i="3"/>
  <c r="DX1723" i="3"/>
  <c r="DL1723" i="3"/>
  <c r="DP1723" i="3"/>
  <c r="DH1723" i="3"/>
  <c r="DN1723" i="3"/>
  <c r="DJ1723" i="3"/>
  <c r="ED1723" i="3"/>
  <c r="DV1723" i="3"/>
  <c r="DZ1723" i="3"/>
  <c r="DT1723" i="3"/>
  <c r="EB1723" i="3"/>
  <c r="DR1723" i="3"/>
  <c r="EB1729" i="3"/>
  <c r="DX1729" i="3"/>
  <c r="ED1729" i="3"/>
  <c r="DL1729" i="3"/>
  <c r="DH1729" i="3"/>
  <c r="DV1729" i="3"/>
  <c r="DN1729" i="3"/>
  <c r="DR1729" i="3"/>
  <c r="DZ1729" i="3"/>
  <c r="DP1729" i="3"/>
  <c r="DJ1729" i="3"/>
  <c r="DT1729" i="3"/>
  <c r="EB1733" i="3"/>
  <c r="DV1733" i="3"/>
  <c r="DH1733" i="3"/>
  <c r="DZ1733" i="3"/>
  <c r="DX1733" i="3"/>
  <c r="DR1733" i="3"/>
  <c r="DL1733" i="3"/>
  <c r="ED1733" i="3"/>
  <c r="DP1733" i="3"/>
  <c r="DN1733" i="3"/>
  <c r="DT1733" i="3"/>
  <c r="DJ1733" i="3"/>
  <c r="EB1736" i="3"/>
  <c r="DX1736" i="3"/>
  <c r="ED1736" i="3"/>
  <c r="DR1736" i="3"/>
  <c r="DL1736" i="3"/>
  <c r="DZ1736" i="3"/>
  <c r="DP1736" i="3"/>
  <c r="DV1736" i="3"/>
  <c r="DH1736" i="3"/>
  <c r="DJ1736" i="3"/>
  <c r="DN1736" i="3"/>
  <c r="DT1736" i="3"/>
  <c r="DZ1746" i="3"/>
  <c r="DV1746" i="3"/>
  <c r="DJ1746" i="3"/>
  <c r="DR1746" i="3"/>
  <c r="DN1746" i="3"/>
  <c r="DL1746" i="3"/>
  <c r="DX1746" i="3"/>
  <c r="DP1746" i="3"/>
  <c r="DT1746" i="3"/>
  <c r="EB1746" i="3"/>
  <c r="ED1746" i="3"/>
  <c r="DH1746" i="3"/>
  <c r="DP1629" i="3"/>
  <c r="DJ1629" i="3"/>
  <c r="EB1629" i="3"/>
  <c r="DN1629" i="3"/>
  <c r="DL1629" i="3"/>
  <c r="ED1629" i="3"/>
  <c r="DH1629" i="3"/>
  <c r="DZ1629" i="3"/>
  <c r="DX1629" i="3"/>
  <c r="DR1629" i="3"/>
  <c r="DV1629" i="3"/>
  <c r="DT1629" i="3"/>
  <c r="EB1191" i="3"/>
  <c r="DT1191" i="3"/>
  <c r="DL1191" i="3"/>
  <c r="DP1191" i="3"/>
  <c r="ED1191" i="3"/>
  <c r="DR1191" i="3"/>
  <c r="DN1191" i="3"/>
  <c r="DX1191" i="3"/>
  <c r="DJ1191" i="3"/>
  <c r="DV1191" i="3"/>
  <c r="DH1191" i="3"/>
  <c r="DZ1191" i="3"/>
  <c r="DH1196" i="3"/>
  <c r="DT1196" i="3"/>
  <c r="DJ1196" i="3"/>
  <c r="DL1196" i="3"/>
  <c r="DP1196" i="3"/>
  <c r="DR1196" i="3"/>
  <c r="ED1196" i="3"/>
  <c r="DV1196" i="3"/>
  <c r="DX1196" i="3"/>
  <c r="DN1196" i="3"/>
  <c r="DZ1196" i="3"/>
  <c r="EB1196" i="3"/>
  <c r="DJ1205" i="3"/>
  <c r="DH1205" i="3"/>
  <c r="DN1205" i="3"/>
  <c r="DR1205" i="3"/>
  <c r="EB1205" i="3"/>
  <c r="DL1205" i="3"/>
  <c r="DT1205" i="3"/>
  <c r="DZ1205" i="3"/>
  <c r="DP1205" i="3"/>
  <c r="DX1205" i="3"/>
  <c r="DV1205" i="3"/>
  <c r="ED1205" i="3"/>
  <c r="DJ1222" i="3"/>
  <c r="DT1222" i="3"/>
  <c r="DH1222" i="3"/>
  <c r="DX1222" i="3"/>
  <c r="DP1222" i="3"/>
  <c r="EB1222" i="3"/>
  <c r="DL1222" i="3"/>
  <c r="ED1222" i="3"/>
  <c r="DN1222" i="3"/>
  <c r="DZ1222" i="3"/>
  <c r="DR1222" i="3"/>
  <c r="DV1222" i="3"/>
  <c r="DH1257" i="3"/>
  <c r="DJ1257" i="3"/>
  <c r="DZ1257" i="3"/>
  <c r="DV1257" i="3"/>
  <c r="DX1257" i="3"/>
  <c r="DR1257" i="3"/>
  <c r="EB1257" i="3"/>
  <c r="DP1257" i="3"/>
  <c r="ED1257" i="3"/>
  <c r="DL1257" i="3"/>
  <c r="DT1257" i="3"/>
  <c r="DN1257" i="3"/>
  <c r="DN1269" i="3"/>
  <c r="DP1269" i="3"/>
  <c r="DJ1269" i="3"/>
  <c r="DH1269" i="3"/>
  <c r="DT1269" i="3"/>
  <c r="ED1269" i="3"/>
  <c r="DZ1269" i="3"/>
  <c r="EB1269" i="3"/>
  <c r="DL1269" i="3"/>
  <c r="DV1269" i="3"/>
  <c r="DR1269" i="3"/>
  <c r="DX1269" i="3"/>
  <c r="DP1280" i="3"/>
  <c r="DH1280" i="3"/>
  <c r="DX1280" i="3"/>
  <c r="EB1280" i="3"/>
  <c r="DJ1280" i="3"/>
  <c r="DL1280" i="3"/>
  <c r="DZ1280" i="3"/>
  <c r="DN1280" i="3"/>
  <c r="DT1280" i="3"/>
  <c r="DR1280" i="3"/>
  <c r="ED1280" i="3"/>
  <c r="DV1280" i="3"/>
  <c r="DN1306" i="3"/>
  <c r="DH1306" i="3"/>
  <c r="DJ1306" i="3"/>
  <c r="ED1306" i="3"/>
  <c r="DZ1306" i="3"/>
  <c r="DV1306" i="3"/>
  <c r="DX1306" i="3"/>
  <c r="DL1306" i="3"/>
  <c r="DP1306" i="3"/>
  <c r="DT1306" i="3"/>
  <c r="EB1306" i="3"/>
  <c r="DR1306" i="3"/>
  <c r="DL1333" i="3"/>
  <c r="DJ1333" i="3"/>
  <c r="DN1333" i="3"/>
  <c r="DH1333" i="3"/>
  <c r="DX1333" i="3"/>
  <c r="ED1333" i="3"/>
  <c r="DT1333" i="3"/>
  <c r="DZ1333" i="3"/>
  <c r="DV1333" i="3"/>
  <c r="DR1333" i="3"/>
  <c r="DP1333" i="3"/>
  <c r="EB1333" i="3"/>
  <c r="ED1550" i="3"/>
  <c r="DV1550" i="3"/>
  <c r="DN1550" i="3"/>
  <c r="DZ1550" i="3"/>
  <c r="DP1550" i="3"/>
  <c r="DL1550" i="3"/>
  <c r="DX1550" i="3"/>
  <c r="DT1550" i="3"/>
  <c r="DJ1550" i="3"/>
  <c r="DH1550" i="3"/>
  <c r="EB1550" i="3"/>
  <c r="DR1550" i="3"/>
  <c r="AB1567" i="3"/>
  <c r="DN1586" i="3"/>
  <c r="DH1586" i="3"/>
  <c r="DJ1586" i="3"/>
  <c r="DL1586" i="3"/>
  <c r="DR1586" i="3"/>
  <c r="DP1586" i="3"/>
  <c r="DX1586" i="3"/>
  <c r="DZ1586" i="3"/>
  <c r="EB1586" i="3"/>
  <c r="DV1586" i="3"/>
  <c r="DT1586" i="3"/>
  <c r="ED1586" i="3"/>
  <c r="DN1624" i="3"/>
  <c r="DL1624" i="3"/>
  <c r="DV1624" i="3"/>
  <c r="ED1624" i="3"/>
  <c r="DP1624" i="3"/>
  <c r="DZ1624" i="3"/>
  <c r="DH1624" i="3"/>
  <c r="DT1624" i="3"/>
  <c r="EB1624" i="3"/>
  <c r="DR1624" i="3"/>
  <c r="DJ1624" i="3"/>
  <c r="DX1624" i="3"/>
  <c r="DL1630" i="3"/>
  <c r="DP1630" i="3"/>
  <c r="DJ1630" i="3"/>
  <c r="DN1630" i="3"/>
  <c r="DH1630" i="3"/>
  <c r="DT1630" i="3"/>
  <c r="DV1630" i="3"/>
  <c r="DX1630" i="3"/>
  <c r="EB1630" i="3"/>
  <c r="DR1630" i="3"/>
  <c r="DZ1630" i="3"/>
  <c r="ED1630" i="3"/>
  <c r="DV1655" i="3"/>
  <c r="DX1655" i="3"/>
  <c r="DR1655" i="3"/>
  <c r="DZ1655" i="3"/>
  <c r="DN1655" i="3"/>
  <c r="DT1655" i="3"/>
  <c r="EB1655" i="3"/>
  <c r="DJ1655" i="3"/>
  <c r="DH1655" i="3"/>
  <c r="DP1655" i="3"/>
  <c r="ED1655" i="3"/>
  <c r="DL1655" i="3"/>
  <c r="DX1668" i="3"/>
  <c r="DL1668" i="3"/>
  <c r="DH1668" i="3"/>
  <c r="DP1668" i="3"/>
  <c r="EB1668" i="3"/>
  <c r="ED1668" i="3"/>
  <c r="DR1668" i="3"/>
  <c r="DT1668" i="3"/>
  <c r="DJ1668" i="3"/>
  <c r="DZ1668" i="3"/>
  <c r="DN1668" i="3"/>
  <c r="DV1668" i="3"/>
  <c r="ED1673" i="3"/>
  <c r="DP1673" i="3"/>
  <c r="DZ1673" i="3"/>
  <c r="DR1673" i="3"/>
  <c r="DX1673" i="3"/>
  <c r="EB1673" i="3"/>
  <c r="DT1673" i="3"/>
  <c r="DH1673" i="3"/>
  <c r="DN1673" i="3"/>
  <c r="DJ1673" i="3"/>
  <c r="DL1673" i="3"/>
  <c r="DV1673" i="3"/>
  <c r="DR1704" i="3"/>
  <c r="ED1704" i="3"/>
  <c r="DP1704" i="3"/>
  <c r="EB1704" i="3"/>
  <c r="DJ1704" i="3"/>
  <c r="DX1704" i="3"/>
  <c r="DN1704" i="3"/>
  <c r="DT1704" i="3"/>
  <c r="DV1704" i="3"/>
  <c r="DH1704" i="3"/>
  <c r="DZ1704" i="3"/>
  <c r="DL1704" i="3"/>
  <c r="DL1712" i="3"/>
  <c r="DJ1712" i="3"/>
  <c r="DT1712" i="3"/>
  <c r="DN1712" i="3"/>
  <c r="DX1712" i="3"/>
  <c r="DP1712" i="3"/>
  <c r="ED1712" i="3"/>
  <c r="EB1712" i="3"/>
  <c r="DZ1712" i="3"/>
  <c r="DV1712" i="3"/>
  <c r="DR1712" i="3"/>
  <c r="DH1712" i="3"/>
  <c r="DX1715" i="3"/>
  <c r="DJ1715" i="3"/>
  <c r="DZ1715" i="3"/>
  <c r="DT1715" i="3"/>
  <c r="DN1715" i="3"/>
  <c r="DP1715" i="3"/>
  <c r="DR1715" i="3"/>
  <c r="DV1715" i="3"/>
  <c r="EB1715" i="3"/>
  <c r="ED1715" i="3"/>
  <c r="DH1715" i="3"/>
  <c r="DL1715" i="3"/>
  <c r="DR1724" i="3"/>
  <c r="DP1724" i="3"/>
  <c r="DX1724" i="3"/>
  <c r="DL1724" i="3"/>
  <c r="DV1724" i="3"/>
  <c r="DT1724" i="3"/>
  <c r="DJ1724" i="3"/>
  <c r="EB1724" i="3"/>
  <c r="DN1724" i="3"/>
  <c r="DZ1724" i="3"/>
  <c r="ED1724" i="3"/>
  <c r="DH1724" i="3"/>
  <c r="ED1726" i="3"/>
  <c r="EB1726" i="3"/>
  <c r="DN1726" i="3"/>
  <c r="DX1726" i="3"/>
  <c r="DJ1726" i="3"/>
  <c r="DR1726" i="3"/>
  <c r="DZ1726" i="3"/>
  <c r="DP1726" i="3"/>
  <c r="DT1726" i="3"/>
  <c r="DH1726" i="3"/>
  <c r="DL1726" i="3"/>
  <c r="DV1726" i="3"/>
  <c r="AU1733" i="3"/>
  <c r="DL1747" i="3"/>
  <c r="EB1747" i="3"/>
  <c r="ED1747" i="3"/>
  <c r="DX1747" i="3"/>
  <c r="DR1747" i="3"/>
  <c r="DV1747" i="3"/>
  <c r="DT1747" i="3"/>
  <c r="DN1747" i="3"/>
  <c r="DP1747" i="3"/>
  <c r="DJ1747" i="3"/>
  <c r="DH1747" i="3"/>
  <c r="DZ1747" i="3"/>
  <c r="DZ1748" i="3"/>
  <c r="DJ1748" i="3"/>
  <c r="DV1748" i="3"/>
  <c r="EB1748" i="3"/>
  <c r="DN1748" i="3"/>
  <c r="DX1748" i="3"/>
  <c r="DP1748" i="3"/>
  <c r="DT1748" i="3"/>
  <c r="DH1748" i="3"/>
  <c r="DL1748" i="3"/>
  <c r="DR1748" i="3"/>
  <c r="ED1748" i="3"/>
  <c r="ED1192" i="3"/>
  <c r="DJ1192" i="3"/>
  <c r="DH1192" i="3"/>
  <c r="EB1192" i="3"/>
  <c r="DV1192" i="3"/>
  <c r="DR1192" i="3"/>
  <c r="DN1192" i="3"/>
  <c r="DL1192" i="3"/>
  <c r="DT1192" i="3"/>
  <c r="DX1192" i="3"/>
  <c r="DP1192" i="3"/>
  <c r="DZ1192" i="3"/>
  <c r="DH1203" i="3"/>
  <c r="DX1203" i="3"/>
  <c r="DJ1203" i="3"/>
  <c r="DZ1203" i="3"/>
  <c r="EB1203" i="3"/>
  <c r="ED1203" i="3"/>
  <c r="DR1203" i="3"/>
  <c r="DT1203" i="3"/>
  <c r="DN1203" i="3"/>
  <c r="DP1203" i="3"/>
  <c r="DL1203" i="3"/>
  <c r="DV1203" i="3"/>
  <c r="DJ1204" i="3"/>
  <c r="DH1204" i="3"/>
  <c r="ED1204" i="3"/>
  <c r="DX1204" i="3"/>
  <c r="DV1204" i="3"/>
  <c r="DP1204" i="3"/>
  <c r="DT1204" i="3"/>
  <c r="DL1204" i="3"/>
  <c r="DZ1204" i="3"/>
  <c r="DR1204" i="3"/>
  <c r="DN1204" i="3"/>
  <c r="EB1204" i="3"/>
  <c r="DH1207" i="3"/>
  <c r="DX1207" i="3"/>
  <c r="DJ1207" i="3"/>
  <c r="DR1207" i="3"/>
  <c r="ED1207" i="3"/>
  <c r="DL1207" i="3"/>
  <c r="DP1207" i="3"/>
  <c r="EB1207" i="3"/>
  <c r="DZ1207" i="3"/>
  <c r="DV1207" i="3"/>
  <c r="DT1207" i="3"/>
  <c r="DN1207" i="3"/>
  <c r="DJ1319" i="3"/>
  <c r="DN1319" i="3"/>
  <c r="DL1319" i="3"/>
  <c r="DV1319" i="3"/>
  <c r="ED1319" i="3"/>
  <c r="DP1319" i="3"/>
  <c r="DZ1319" i="3"/>
  <c r="DH1319" i="3"/>
  <c r="DR1319" i="3"/>
  <c r="DX1319" i="3"/>
  <c r="EB1319" i="3"/>
  <c r="DT1319" i="3"/>
  <c r="DL1347" i="3"/>
  <c r="DJ1347" i="3"/>
  <c r="DN1347" i="3"/>
  <c r="DZ1347" i="3"/>
  <c r="EB1347" i="3"/>
  <c r="DT1347" i="3"/>
  <c r="ED1347" i="3"/>
  <c r="DV1347" i="3"/>
  <c r="DR1347" i="3"/>
  <c r="DH1347" i="3"/>
  <c r="DP1347" i="3"/>
  <c r="DX1347" i="3"/>
  <c r="DR1420" i="3"/>
  <c r="DP1420" i="3"/>
  <c r="DH1420" i="3"/>
  <c r="DZ1420" i="3"/>
  <c r="DT1420" i="3"/>
  <c r="DN1420" i="3"/>
  <c r="DL1420" i="3"/>
  <c r="ED1420" i="3"/>
  <c r="DX1420" i="3"/>
  <c r="DJ1420" i="3"/>
  <c r="DV1420" i="3"/>
  <c r="EB1420" i="3"/>
  <c r="DT1456" i="3"/>
  <c r="DR1456" i="3"/>
  <c r="ED1456" i="3"/>
  <c r="DH1456" i="3"/>
  <c r="DZ1456" i="3"/>
  <c r="EB1456" i="3"/>
  <c r="DN1456" i="3"/>
  <c r="DP1456" i="3"/>
  <c r="DX1456" i="3"/>
  <c r="DV1456" i="3"/>
  <c r="DJ1456" i="3"/>
  <c r="DL1456" i="3"/>
  <c r="DR1492" i="3"/>
  <c r="ED1492" i="3"/>
  <c r="DT1492" i="3"/>
  <c r="DP1492" i="3"/>
  <c r="DZ1492" i="3"/>
  <c r="DV1492" i="3"/>
  <c r="DJ1492" i="3"/>
  <c r="EB1492" i="3"/>
  <c r="DH1492" i="3"/>
  <c r="DN1492" i="3"/>
  <c r="DL1492" i="3"/>
  <c r="DX1492" i="3"/>
  <c r="DZ1510" i="3"/>
  <c r="DT1510" i="3"/>
  <c r="DN1510" i="3"/>
  <c r="DX1510" i="3"/>
  <c r="DP1510" i="3"/>
  <c r="DR1510" i="3"/>
  <c r="DV1510" i="3"/>
  <c r="ED1510" i="3"/>
  <c r="DL1510" i="3"/>
  <c r="EB1510" i="3"/>
  <c r="DJ1510" i="3"/>
  <c r="DH1510" i="3"/>
  <c r="DL1616" i="3"/>
  <c r="EB1616" i="3"/>
  <c r="ED1616" i="3"/>
  <c r="DR1616" i="3"/>
  <c r="DT1616" i="3"/>
  <c r="DV1616" i="3"/>
  <c r="DX1616" i="3"/>
  <c r="DZ1616" i="3"/>
  <c r="DJ1616" i="3"/>
  <c r="DP1616" i="3"/>
  <c r="DN1616" i="3"/>
  <c r="DH1616" i="3"/>
  <c r="DV1667" i="3"/>
  <c r="DP1667" i="3"/>
  <c r="DX1667" i="3"/>
  <c r="EB1667" i="3"/>
  <c r="DT1667" i="3"/>
  <c r="DL1667" i="3"/>
  <c r="DJ1667" i="3"/>
  <c r="DN1667" i="3"/>
  <c r="ED1667" i="3"/>
  <c r="DR1667" i="3"/>
  <c r="DH1667" i="3"/>
  <c r="DZ1667" i="3"/>
  <c r="EB1681" i="3"/>
  <c r="DT1681" i="3"/>
  <c r="ED1681" i="3"/>
  <c r="DR1681" i="3"/>
  <c r="DZ1681" i="3"/>
  <c r="DN1681" i="3"/>
  <c r="DX1681" i="3"/>
  <c r="DJ1681" i="3"/>
  <c r="DP1681" i="3"/>
  <c r="DL1681" i="3"/>
  <c r="DV1681" i="3"/>
  <c r="DH1681" i="3"/>
  <c r="DR1689" i="3"/>
  <c r="ED1689" i="3"/>
  <c r="DT1689" i="3"/>
  <c r="EB1689" i="3"/>
  <c r="DZ1689" i="3"/>
  <c r="DN1689" i="3"/>
  <c r="DP1689" i="3"/>
  <c r="DJ1689" i="3"/>
  <c r="DX1689" i="3"/>
  <c r="DV1689" i="3"/>
  <c r="DH1689" i="3"/>
  <c r="DL1689" i="3"/>
  <c r="DX1707" i="3"/>
  <c r="DR1707" i="3"/>
  <c r="EB1707" i="3"/>
  <c r="DL1707" i="3"/>
  <c r="ED1707" i="3"/>
  <c r="DP1707" i="3"/>
  <c r="DH1707" i="3"/>
  <c r="DV1707" i="3"/>
  <c r="DN1707" i="3"/>
  <c r="DT1707" i="3"/>
  <c r="DZ1707" i="3"/>
  <c r="DJ1707" i="3"/>
  <c r="ED1711" i="3"/>
  <c r="DN1711" i="3"/>
  <c r="DX1711" i="3"/>
  <c r="EB1711" i="3"/>
  <c r="DP1711" i="3"/>
  <c r="DL1711" i="3"/>
  <c r="DT1711" i="3"/>
  <c r="DR1711" i="3"/>
  <c r="DH1711" i="3"/>
  <c r="DZ1711" i="3"/>
  <c r="DJ1711" i="3"/>
  <c r="DV1711" i="3"/>
  <c r="DX1725" i="3"/>
  <c r="DZ1725" i="3"/>
  <c r="DT1725" i="3"/>
  <c r="DL1725" i="3"/>
  <c r="ED1725" i="3"/>
  <c r="DV1725" i="3"/>
  <c r="DP1725" i="3"/>
  <c r="EB1725" i="3"/>
  <c r="DH1725" i="3"/>
  <c r="DN1725" i="3"/>
  <c r="DR1725" i="3"/>
  <c r="DJ1725" i="3"/>
  <c r="ED1730" i="3"/>
  <c r="DX1730" i="3"/>
  <c r="DZ1730" i="3"/>
  <c r="DL1730" i="3"/>
  <c r="DV1730" i="3"/>
  <c r="DP1730" i="3"/>
  <c r="DT1730" i="3"/>
  <c r="EB1730" i="3"/>
  <c r="DN1730" i="3"/>
  <c r="DH1730" i="3"/>
  <c r="DR1730" i="3"/>
  <c r="DJ1730" i="3"/>
  <c r="DX1732" i="3"/>
  <c r="DL1732" i="3"/>
  <c r="DV1732" i="3"/>
  <c r="EB1732" i="3"/>
  <c r="ED1732" i="3"/>
  <c r="DR1732" i="3"/>
  <c r="DN1732" i="3"/>
  <c r="DP1732" i="3"/>
  <c r="DH1732" i="3"/>
  <c r="DZ1732" i="3"/>
  <c r="DJ1732" i="3"/>
  <c r="DT1732" i="3"/>
  <c r="ED1734" i="3"/>
  <c r="DV1734" i="3"/>
  <c r="EB1734" i="3"/>
  <c r="DL1734" i="3"/>
  <c r="DH1734" i="3"/>
  <c r="DZ1734" i="3"/>
  <c r="DJ1734" i="3"/>
  <c r="DX1734" i="3"/>
  <c r="DR1734" i="3"/>
  <c r="DN1734" i="3"/>
  <c r="DP1734" i="3"/>
  <c r="DT1734" i="3"/>
  <c r="DH1198" i="3"/>
  <c r="DJ1198" i="3"/>
  <c r="ED1198" i="3"/>
  <c r="DN1198" i="3"/>
  <c r="EB1198" i="3"/>
  <c r="DV1198" i="3"/>
  <c r="DX1198" i="3"/>
  <c r="DZ1198" i="3"/>
  <c r="DL1198" i="3"/>
  <c r="DP1198" i="3"/>
  <c r="DR1198" i="3"/>
  <c r="DT1198" i="3"/>
  <c r="DX1209" i="3"/>
  <c r="DJ1209" i="3"/>
  <c r="DH1209" i="3"/>
  <c r="DT1209" i="3"/>
  <c r="EB1209" i="3"/>
  <c r="ED1209" i="3"/>
  <c r="DR1209" i="3"/>
  <c r="DV1209" i="3"/>
  <c r="DN1209" i="3"/>
  <c r="DZ1209" i="3"/>
  <c r="DP1209" i="3"/>
  <c r="DL1209" i="3"/>
  <c r="DJ1293" i="3"/>
  <c r="DH1293" i="3"/>
  <c r="DV1293" i="3"/>
  <c r="EB1293" i="3"/>
  <c r="DP1293" i="3"/>
  <c r="ED1293" i="3"/>
  <c r="DZ1293" i="3"/>
  <c r="DL1293" i="3"/>
  <c r="DR1293" i="3"/>
  <c r="DN1293" i="3"/>
  <c r="DT1293" i="3"/>
  <c r="DX1293" i="3"/>
  <c r="DX1361" i="3"/>
  <c r="DJ1361" i="3"/>
  <c r="DL1361" i="3"/>
  <c r="DN1361" i="3"/>
  <c r="EB1361" i="3"/>
  <c r="DZ1361" i="3"/>
  <c r="DT1361" i="3"/>
  <c r="ED1361" i="3"/>
  <c r="DR1361" i="3"/>
  <c r="DP1361" i="3"/>
  <c r="DV1361" i="3"/>
  <c r="DH1361" i="3"/>
  <c r="DP1447" i="3"/>
  <c r="DR1447" i="3"/>
  <c r="DZ1447" i="3"/>
  <c r="EB1447" i="3"/>
  <c r="DL1447" i="3"/>
  <c r="DX1447" i="3"/>
  <c r="DT1447" i="3"/>
  <c r="ED1447" i="3"/>
  <c r="DH1447" i="3"/>
  <c r="DJ1447" i="3"/>
  <c r="DV1447" i="3"/>
  <c r="DN1447" i="3"/>
  <c r="DR1531" i="3"/>
  <c r="DP1531" i="3"/>
  <c r="DH1531" i="3"/>
  <c r="DT1531" i="3"/>
  <c r="ED1531" i="3"/>
  <c r="DV1531" i="3"/>
  <c r="DN1531" i="3"/>
  <c r="DJ1531" i="3"/>
  <c r="DL1531" i="3"/>
  <c r="DZ1531" i="3"/>
  <c r="EB1531" i="3"/>
  <c r="DX1531" i="3"/>
  <c r="DH1568" i="3"/>
  <c r="DP1568" i="3"/>
  <c r="DJ1568" i="3"/>
  <c r="DR1568" i="3"/>
  <c r="DN1568" i="3"/>
  <c r="DL1568" i="3"/>
  <c r="ED1568" i="3"/>
  <c r="DX1568" i="3"/>
  <c r="DT1568" i="3"/>
  <c r="EB1568" i="3"/>
  <c r="DZ1568" i="3"/>
  <c r="DV1568" i="3"/>
  <c r="DX1577" i="3"/>
  <c r="DR1577" i="3"/>
  <c r="DL1577" i="3"/>
  <c r="DJ1577" i="3"/>
  <c r="DH1577" i="3"/>
  <c r="DP1577" i="3"/>
  <c r="DN1577" i="3"/>
  <c r="DT1577" i="3"/>
  <c r="DV1577" i="3"/>
  <c r="ED1577" i="3"/>
  <c r="EB1577" i="3"/>
  <c r="DZ1577" i="3"/>
  <c r="DN1596" i="3"/>
  <c r="DP1596" i="3"/>
  <c r="EB1596" i="3"/>
  <c r="DV1596" i="3"/>
  <c r="DJ1596" i="3"/>
  <c r="ED1596" i="3"/>
  <c r="DR1596" i="3"/>
  <c r="DL1596" i="3"/>
  <c r="DX1596" i="3"/>
  <c r="DH1596" i="3"/>
  <c r="DZ1596" i="3"/>
  <c r="DT1596" i="3"/>
  <c r="DL1625" i="3"/>
  <c r="DT1625" i="3"/>
  <c r="DN1625" i="3"/>
  <c r="DP1625" i="3"/>
  <c r="DH1625" i="3"/>
  <c r="EB1625" i="3"/>
  <c r="DV1625" i="3"/>
  <c r="ED1625" i="3"/>
  <c r="DR1625" i="3"/>
  <c r="DX1625" i="3"/>
  <c r="DZ1625" i="3"/>
  <c r="DJ1625" i="3"/>
  <c r="DX1653" i="3"/>
  <c r="DJ1653" i="3"/>
  <c r="DV1653" i="3"/>
  <c r="EB1653" i="3"/>
  <c r="DT1653" i="3"/>
  <c r="DH1653" i="3"/>
  <c r="DZ1653" i="3"/>
  <c r="ED1653" i="3"/>
  <c r="DN1653" i="3"/>
  <c r="DP1653" i="3"/>
  <c r="DL1653" i="3"/>
  <c r="DR1653" i="3"/>
  <c r="DX1669" i="3"/>
  <c r="EB1669" i="3"/>
  <c r="DJ1669" i="3"/>
  <c r="DV1669" i="3"/>
  <c r="ED1669" i="3"/>
  <c r="DN1669" i="3"/>
  <c r="DZ1669" i="3"/>
  <c r="DP1669" i="3"/>
  <c r="DR1669" i="3"/>
  <c r="DH1669" i="3"/>
  <c r="DL1669" i="3"/>
  <c r="DT1669" i="3"/>
  <c r="DX1713" i="3"/>
  <c r="DP1713" i="3"/>
  <c r="DJ1713" i="3"/>
  <c r="DN1713" i="3"/>
  <c r="DL1713" i="3"/>
  <c r="DR1713" i="3"/>
  <c r="DV1713" i="3"/>
  <c r="DH1713" i="3"/>
  <c r="ED1713" i="3"/>
  <c r="EB1713" i="3"/>
  <c r="DZ1713" i="3"/>
  <c r="DT1713" i="3"/>
  <c r="DX1728" i="3"/>
  <c r="DL1728" i="3"/>
  <c r="EB1728" i="3"/>
  <c r="DR1728" i="3"/>
  <c r="ED1728" i="3"/>
  <c r="DV1728" i="3"/>
  <c r="DN1728" i="3"/>
  <c r="DZ1728" i="3"/>
  <c r="DH1728" i="3"/>
  <c r="DP1728" i="3"/>
  <c r="DJ1728" i="3"/>
  <c r="DT1728" i="3"/>
  <c r="EI1197" i="3"/>
  <c r="EI1735" i="3"/>
  <c r="DH1743" i="3"/>
  <c r="EI1743" i="3" s="1"/>
  <c r="EI1744" i="3"/>
  <c r="AH1567" i="3"/>
  <c r="Y591" i="3"/>
  <c r="U591" i="3"/>
  <c r="Z1512" i="3"/>
  <c r="W591" i="3"/>
  <c r="AJ1512" i="3"/>
  <c r="AJ1567" i="3"/>
  <c r="U168" i="3"/>
  <c r="S591" i="3"/>
  <c r="AA591" i="3"/>
  <c r="AD1567" i="3"/>
  <c r="CM1190" i="3"/>
  <c r="CM1189" i="3" s="1"/>
  <c r="CM1749" i="3" s="1"/>
  <c r="CL1189" i="3"/>
  <c r="CL1749" i="3" s="1"/>
  <c r="CN1190" i="3"/>
  <c r="BV1190" i="3"/>
  <c r="BB1190" i="3"/>
  <c r="AZ1190" i="3"/>
  <c r="BF1190" i="3"/>
  <c r="BD1190" i="3"/>
  <c r="BH1190" i="3"/>
  <c r="AZ1193" i="3"/>
  <c r="BL1193" i="3"/>
  <c r="BP1193" i="3"/>
  <c r="BJ1193" i="3"/>
  <c r="BB1193" i="3"/>
  <c r="BT1193" i="3"/>
  <c r="BN1193" i="3"/>
  <c r="BF1193" i="3"/>
  <c r="BR1193" i="3"/>
  <c r="BV1193" i="3"/>
  <c r="BD1193" i="3"/>
  <c r="BH1193" i="3"/>
  <c r="BF1196" i="3"/>
  <c r="BB1196" i="3"/>
  <c r="BH1196" i="3"/>
  <c r="AZ1196" i="3"/>
  <c r="BT1196" i="3"/>
  <c r="BL1196" i="3"/>
  <c r="BP1196" i="3"/>
  <c r="BV1196" i="3"/>
  <c r="BR1196" i="3"/>
  <c r="BD1196" i="3"/>
  <c r="BN1196" i="3"/>
  <c r="BJ1196" i="3"/>
  <c r="AZ1198" i="3"/>
  <c r="BB1198" i="3"/>
  <c r="BJ1198" i="3"/>
  <c r="BL1198" i="3"/>
  <c r="BH1198" i="3"/>
  <c r="BR1198" i="3"/>
  <c r="BD1198" i="3"/>
  <c r="BT1198" i="3"/>
  <c r="BF1198" i="3"/>
  <c r="BN1198" i="3"/>
  <c r="BP1198" i="3"/>
  <c r="BV1198" i="3"/>
  <c r="BF1203" i="3"/>
  <c r="AZ1203" i="3"/>
  <c r="BB1203" i="3"/>
  <c r="BP1203" i="3"/>
  <c r="BD1203" i="3"/>
  <c r="BH1203" i="3"/>
  <c r="BV1203" i="3"/>
  <c r="BR1203" i="3"/>
  <c r="BT1203" i="3"/>
  <c r="BN1203" i="3"/>
  <c r="BL1203" i="3"/>
  <c r="BJ1203" i="3"/>
  <c r="BB1207" i="3"/>
  <c r="BF1207" i="3"/>
  <c r="BL1207" i="3"/>
  <c r="AZ1207" i="3"/>
  <c r="BH1207" i="3"/>
  <c r="BP1207" i="3"/>
  <c r="BV1207" i="3"/>
  <c r="BD1207" i="3"/>
  <c r="BJ1207" i="3"/>
  <c r="BR1207" i="3"/>
  <c r="BT1207" i="3"/>
  <c r="BN1207" i="3"/>
  <c r="BN1208" i="3"/>
  <c r="BH1208" i="3"/>
  <c r="AZ1208" i="3"/>
  <c r="BR1208" i="3"/>
  <c r="BT1208" i="3"/>
  <c r="BB1208" i="3"/>
  <c r="BF1208" i="3"/>
  <c r="BV1208" i="3"/>
  <c r="BP1208" i="3"/>
  <c r="BL1208" i="3"/>
  <c r="BJ1208" i="3"/>
  <c r="BD1208" i="3"/>
  <c r="AZ1209" i="3"/>
  <c r="BP1209" i="3"/>
  <c r="BH1209" i="3"/>
  <c r="BV1209" i="3"/>
  <c r="BB1209" i="3"/>
  <c r="BD1209" i="3"/>
  <c r="BR1209" i="3"/>
  <c r="BJ1209" i="3"/>
  <c r="BT1209" i="3"/>
  <c r="BF1209" i="3"/>
  <c r="BN1209" i="3"/>
  <c r="BL1209" i="3"/>
  <c r="BB1222" i="3"/>
  <c r="BJ1222" i="3"/>
  <c r="AZ1222" i="3"/>
  <c r="BL1222" i="3"/>
  <c r="BN1222" i="3"/>
  <c r="BV1222" i="3"/>
  <c r="BT1222" i="3"/>
  <c r="BH1222" i="3"/>
  <c r="BD1222" i="3"/>
  <c r="BP1222" i="3"/>
  <c r="BR1222" i="3"/>
  <c r="BF1222" i="3"/>
  <c r="BT1244" i="3"/>
  <c r="BB1244" i="3"/>
  <c r="BR1244" i="3"/>
  <c r="AZ1244" i="3"/>
  <c r="BN1244" i="3"/>
  <c r="BL1244" i="3"/>
  <c r="BF1244" i="3"/>
  <c r="BJ1244" i="3"/>
  <c r="BH1244" i="3"/>
  <c r="BV1244" i="3"/>
  <c r="BP1244" i="3"/>
  <c r="BD1244" i="3"/>
  <c r="BB1293" i="3"/>
  <c r="BJ1293" i="3"/>
  <c r="BL1293" i="3"/>
  <c r="BD1293" i="3"/>
  <c r="BF1293" i="3"/>
  <c r="AZ1293" i="3"/>
  <c r="BR1293" i="3"/>
  <c r="BN1293" i="3"/>
  <c r="BH1293" i="3"/>
  <c r="BV1293" i="3"/>
  <c r="BT1293" i="3"/>
  <c r="BP1293" i="3"/>
  <c r="BF1332" i="3"/>
  <c r="BD1332" i="3"/>
  <c r="BB1332" i="3"/>
  <c r="BV1332" i="3"/>
  <c r="BP1332" i="3"/>
  <c r="BJ1332" i="3"/>
  <c r="AZ1332" i="3"/>
  <c r="BL1332" i="3"/>
  <c r="BN1332" i="3"/>
  <c r="BR1332" i="3"/>
  <c r="BH1332" i="3"/>
  <c r="BT1332" i="3"/>
  <c r="BH1429" i="3"/>
  <c r="BJ1429" i="3"/>
  <c r="BD1429" i="3"/>
  <c r="AZ1429" i="3"/>
  <c r="BL1429" i="3"/>
  <c r="BN1429" i="3"/>
  <c r="BR1429" i="3"/>
  <c r="BF1429" i="3"/>
  <c r="BT1429" i="3"/>
  <c r="BV1429" i="3"/>
  <c r="BP1429" i="3"/>
  <c r="BB1429" i="3"/>
  <c r="BL1483" i="3"/>
  <c r="BP1483" i="3"/>
  <c r="BF1483" i="3"/>
  <c r="BB1483" i="3"/>
  <c r="BJ1483" i="3"/>
  <c r="AZ1483" i="3"/>
  <c r="BH1483" i="3"/>
  <c r="BR1483" i="3"/>
  <c r="BT1483" i="3"/>
  <c r="BN1483" i="3"/>
  <c r="BD1483" i="3"/>
  <c r="BV1483" i="3"/>
  <c r="BL1492" i="3"/>
  <c r="BN1492" i="3"/>
  <c r="BJ1492" i="3"/>
  <c r="BH1492" i="3"/>
  <c r="BR1492" i="3"/>
  <c r="BT1492" i="3"/>
  <c r="BP1492" i="3"/>
  <c r="BF1492" i="3"/>
  <c r="BV1492" i="3"/>
  <c r="BB1492" i="3"/>
  <c r="BD1492" i="3"/>
  <c r="AZ1492" i="3"/>
  <c r="BL1501" i="3"/>
  <c r="BJ1501" i="3"/>
  <c r="BV1501" i="3"/>
  <c r="BP1501" i="3"/>
  <c r="BH1501" i="3"/>
  <c r="BF1501" i="3"/>
  <c r="BT1501" i="3"/>
  <c r="BN1501" i="3"/>
  <c r="BB1501" i="3"/>
  <c r="BD1501" i="3"/>
  <c r="BR1501" i="3"/>
  <c r="AZ1501" i="3"/>
  <c r="AZ1568" i="3"/>
  <c r="BB1568" i="3"/>
  <c r="BR1568" i="3"/>
  <c r="BD1568" i="3"/>
  <c r="BJ1568" i="3"/>
  <c r="BH1568" i="3"/>
  <c r="BV1568" i="3"/>
  <c r="BL1568" i="3"/>
  <c r="BF1568" i="3"/>
  <c r="BT1568" i="3"/>
  <c r="BN1568" i="3"/>
  <c r="BP1568" i="3"/>
  <c r="AZ1616" i="3"/>
  <c r="BD1616" i="3"/>
  <c r="BB1616" i="3"/>
  <c r="BH1616" i="3"/>
  <c r="BT1616" i="3"/>
  <c r="BV1616" i="3"/>
  <c r="BL1616" i="3"/>
  <c r="BJ1616" i="3"/>
  <c r="BP1616" i="3"/>
  <c r="BN1616" i="3"/>
  <c r="BR1616" i="3"/>
  <c r="BF1616" i="3"/>
  <c r="BF1625" i="3"/>
  <c r="BD1625" i="3"/>
  <c r="BL1625" i="3"/>
  <c r="BB1625" i="3"/>
  <c r="BP1625" i="3"/>
  <c r="AZ1625" i="3"/>
  <c r="BH1625" i="3"/>
  <c r="BJ1625" i="3"/>
  <c r="BT1625" i="3"/>
  <c r="BN1625" i="3"/>
  <c r="BV1625" i="3"/>
  <c r="BR1625" i="3"/>
  <c r="BT1641" i="3"/>
  <c r="BL1641" i="3"/>
  <c r="BV1641" i="3"/>
  <c r="BR1641" i="3"/>
  <c r="BN1641" i="3"/>
  <c r="BD1641" i="3"/>
  <c r="BJ1641" i="3"/>
  <c r="BF1641" i="3"/>
  <c r="BB1641" i="3"/>
  <c r="BP1641" i="3"/>
  <c r="BH1641" i="3"/>
  <c r="AZ1641" i="3"/>
  <c r="BP1653" i="3"/>
  <c r="BN1653" i="3"/>
  <c r="BL1653" i="3"/>
  <c r="BJ1653" i="3"/>
  <c r="BF1653" i="3"/>
  <c r="BB1653" i="3"/>
  <c r="BD1653" i="3"/>
  <c r="BV1653" i="3"/>
  <c r="BH1653" i="3"/>
  <c r="BT1653" i="3"/>
  <c r="BR1653" i="3"/>
  <c r="AZ1653" i="3"/>
  <c r="BP1655" i="3"/>
  <c r="BN1655" i="3"/>
  <c r="BL1655" i="3"/>
  <c r="BJ1655" i="3"/>
  <c r="BD1655" i="3"/>
  <c r="BV1655" i="3"/>
  <c r="AZ1655" i="3"/>
  <c r="BF1655" i="3"/>
  <c r="BB1655" i="3"/>
  <c r="BH1655" i="3"/>
  <c r="BT1655" i="3"/>
  <c r="BR1655" i="3"/>
  <c r="BN1667" i="3"/>
  <c r="BL1667" i="3"/>
  <c r="BP1667" i="3"/>
  <c r="BR1667" i="3"/>
  <c r="BD1667" i="3"/>
  <c r="BV1667" i="3"/>
  <c r="BJ1667" i="3"/>
  <c r="BF1667" i="3"/>
  <c r="BB1667" i="3"/>
  <c r="BT1667" i="3"/>
  <c r="AZ1667" i="3"/>
  <c r="BH1667" i="3"/>
  <c r="BP1669" i="3"/>
  <c r="BN1669" i="3"/>
  <c r="BB1669" i="3"/>
  <c r="BJ1669" i="3"/>
  <c r="BT1669" i="3"/>
  <c r="BD1669" i="3"/>
  <c r="BH1669" i="3"/>
  <c r="BL1669" i="3"/>
  <c r="BF1669" i="3"/>
  <c r="AZ1669" i="3"/>
  <c r="BV1669" i="3"/>
  <c r="BR1669" i="3"/>
  <c r="BT1689" i="3"/>
  <c r="BL1689" i="3"/>
  <c r="BR1689" i="3"/>
  <c r="BH1689" i="3"/>
  <c r="BN1689" i="3"/>
  <c r="BJ1689" i="3"/>
  <c r="BV1689" i="3"/>
  <c r="BB1689" i="3"/>
  <c r="AZ1689" i="3"/>
  <c r="BF1689" i="3"/>
  <c r="BP1689" i="3"/>
  <c r="BD1689" i="3"/>
  <c r="BT1711" i="3"/>
  <c r="BV1711" i="3"/>
  <c r="BH1711" i="3"/>
  <c r="BJ1711" i="3"/>
  <c r="BD1711" i="3"/>
  <c r="BF1711" i="3"/>
  <c r="BB1711" i="3"/>
  <c r="BR1711" i="3"/>
  <c r="AZ1711" i="3"/>
  <c r="BL1711" i="3"/>
  <c r="BP1711" i="3"/>
  <c r="BN1711" i="3"/>
  <c r="BP1713" i="3"/>
  <c r="BD1713" i="3"/>
  <c r="BB1713" i="3"/>
  <c r="BL1713" i="3"/>
  <c r="BT1713" i="3"/>
  <c r="BN1713" i="3"/>
  <c r="BH1713" i="3"/>
  <c r="AZ1713" i="3"/>
  <c r="BF1713" i="3"/>
  <c r="BJ1713" i="3"/>
  <c r="BR1713" i="3"/>
  <c r="BV1713" i="3"/>
  <c r="BP1723" i="3"/>
  <c r="BD1723" i="3"/>
  <c r="BL1723" i="3"/>
  <c r="BH1723" i="3"/>
  <c r="BB1723" i="3"/>
  <c r="BF1723" i="3"/>
  <c r="BR1723" i="3"/>
  <c r="BT1723" i="3"/>
  <c r="AZ1723" i="3"/>
  <c r="BV1723" i="3"/>
  <c r="BJ1723" i="3"/>
  <c r="BN1723" i="3"/>
  <c r="BT1730" i="3"/>
  <c r="BN1730" i="3"/>
  <c r="BH1730" i="3"/>
  <c r="BD1730" i="3"/>
  <c r="BP1730" i="3"/>
  <c r="BV1730" i="3"/>
  <c r="BL1730" i="3"/>
  <c r="BB1730" i="3"/>
  <c r="BF1730" i="3"/>
  <c r="BR1730" i="3"/>
  <c r="BJ1730" i="3"/>
  <c r="AZ1730" i="3"/>
  <c r="BB1746" i="3"/>
  <c r="BR1746" i="3"/>
  <c r="BN1746" i="3"/>
  <c r="BL1746" i="3"/>
  <c r="BH1746" i="3"/>
  <c r="BD1746" i="3"/>
  <c r="BV1746" i="3"/>
  <c r="BJ1746" i="3"/>
  <c r="AZ1746" i="3"/>
  <c r="BT1746" i="3"/>
  <c r="BP1746" i="3"/>
  <c r="BF1746" i="3"/>
  <c r="BT1748" i="3"/>
  <c r="BJ1748" i="3"/>
  <c r="BH1748" i="3"/>
  <c r="BL1748" i="3"/>
  <c r="AZ1748" i="3"/>
  <c r="BD1748" i="3"/>
  <c r="BN1748" i="3"/>
  <c r="BF1748" i="3"/>
  <c r="BP1748" i="3"/>
  <c r="BR1748" i="3"/>
  <c r="BB1748" i="3"/>
  <c r="BV1748" i="3"/>
  <c r="BT1726" i="3"/>
  <c r="BR1726" i="3"/>
  <c r="BP1726" i="3"/>
  <c r="BJ1726" i="3"/>
  <c r="BB1726" i="3"/>
  <c r="BV1726" i="3"/>
  <c r="BD1726" i="3"/>
  <c r="AZ1726" i="3"/>
  <c r="BH1726" i="3"/>
  <c r="BN1726" i="3"/>
  <c r="BF1726" i="3"/>
  <c r="BL1726" i="3"/>
  <c r="BV1729" i="3"/>
  <c r="BP1729" i="3"/>
  <c r="BD1729" i="3"/>
  <c r="AZ1729" i="3"/>
  <c r="BN1729" i="3"/>
  <c r="BT1729" i="3"/>
  <c r="BF1729" i="3"/>
  <c r="BH1729" i="3"/>
  <c r="BB1729" i="3"/>
  <c r="BL1729" i="3"/>
  <c r="BR1729" i="3"/>
  <c r="BJ1729" i="3"/>
  <c r="BT1732" i="3"/>
  <c r="BN1732" i="3"/>
  <c r="BV1732" i="3"/>
  <c r="BD1732" i="3"/>
  <c r="BF1732" i="3"/>
  <c r="BP1732" i="3"/>
  <c r="BR1732" i="3"/>
  <c r="BB1732" i="3"/>
  <c r="BJ1732" i="3"/>
  <c r="AZ1732" i="3"/>
  <c r="BL1732" i="3"/>
  <c r="BH1732" i="3"/>
  <c r="BV1733" i="3"/>
  <c r="BP1733" i="3"/>
  <c r="BN1733" i="3"/>
  <c r="BD1733" i="3"/>
  <c r="BT1733" i="3"/>
  <c r="BH1733" i="3"/>
  <c r="BR1733" i="3"/>
  <c r="BF1733" i="3"/>
  <c r="AZ1733" i="3"/>
  <c r="BL1733" i="3"/>
  <c r="BB1733" i="3"/>
  <c r="BJ1733" i="3"/>
  <c r="AU1736" i="3"/>
  <c r="BB1202" i="3"/>
  <c r="AZ1202" i="3"/>
  <c r="BL1202" i="3"/>
  <c r="BJ1202" i="3"/>
  <c r="BR1202" i="3"/>
  <c r="BN1202" i="3"/>
  <c r="BT1202" i="3"/>
  <c r="BH1202" i="3"/>
  <c r="BV1202" i="3"/>
  <c r="BP1202" i="3"/>
  <c r="BF1202" i="3"/>
  <c r="BD1202" i="3"/>
  <c r="BB1206" i="3"/>
  <c r="BJ1206" i="3"/>
  <c r="BL1206" i="3"/>
  <c r="BF1206" i="3"/>
  <c r="AZ1206" i="3"/>
  <c r="BH1206" i="3"/>
  <c r="BP1206" i="3"/>
  <c r="BN1206" i="3"/>
  <c r="BR1206" i="3"/>
  <c r="BV1206" i="3"/>
  <c r="BT1206" i="3"/>
  <c r="BD1206" i="3"/>
  <c r="BJ1411" i="3"/>
  <c r="BL1411" i="3"/>
  <c r="BB1411" i="3"/>
  <c r="BF1411" i="3"/>
  <c r="BP1411" i="3"/>
  <c r="BH1411" i="3"/>
  <c r="BN1411" i="3"/>
  <c r="BV1411" i="3"/>
  <c r="BD1411" i="3"/>
  <c r="AZ1411" i="3"/>
  <c r="BR1411" i="3"/>
  <c r="BT1411" i="3"/>
  <c r="BT1522" i="3"/>
  <c r="BL1522" i="3"/>
  <c r="BH1522" i="3"/>
  <c r="BF1522" i="3"/>
  <c r="BR1522" i="3"/>
  <c r="BV1522" i="3"/>
  <c r="AZ1522" i="3"/>
  <c r="BJ1522" i="3"/>
  <c r="BN1522" i="3"/>
  <c r="BD1522" i="3"/>
  <c r="BP1522" i="3"/>
  <c r="BB1522" i="3"/>
  <c r="BR1531" i="3"/>
  <c r="BL1531" i="3"/>
  <c r="BJ1531" i="3"/>
  <c r="BH1531" i="3"/>
  <c r="BV1531" i="3"/>
  <c r="BB1531" i="3"/>
  <c r="AZ1531" i="3"/>
  <c r="BP1531" i="3"/>
  <c r="BT1531" i="3"/>
  <c r="BF1531" i="3"/>
  <c r="BD1531" i="3"/>
  <c r="BN1531" i="3"/>
  <c r="BL1540" i="3"/>
  <c r="BH1540" i="3"/>
  <c r="BJ1540" i="3"/>
  <c r="BP1540" i="3"/>
  <c r="AZ1540" i="3"/>
  <c r="BN1540" i="3"/>
  <c r="BV1540" i="3"/>
  <c r="BT1540" i="3"/>
  <c r="BF1540" i="3"/>
  <c r="BD1540" i="3"/>
  <c r="BR1540" i="3"/>
  <c r="BB1540" i="3"/>
  <c r="BL1549" i="3"/>
  <c r="BB1549" i="3"/>
  <c r="BH1549" i="3"/>
  <c r="AZ1549" i="3"/>
  <c r="BV1549" i="3"/>
  <c r="BT1549" i="3"/>
  <c r="BD1549" i="3"/>
  <c r="BF1549" i="3"/>
  <c r="BR1549" i="3"/>
  <c r="BJ1549" i="3"/>
  <c r="BP1549" i="3"/>
  <c r="BN1549" i="3"/>
  <c r="AF1567" i="3"/>
  <c r="Z1609" i="3"/>
  <c r="BD1624" i="3"/>
  <c r="BN1624" i="3"/>
  <c r="BF1624" i="3"/>
  <c r="BT1624" i="3"/>
  <c r="BP1624" i="3"/>
  <c r="BR1624" i="3"/>
  <c r="BH1624" i="3"/>
  <c r="AZ1624" i="3"/>
  <c r="BB1624" i="3"/>
  <c r="BJ1624" i="3"/>
  <c r="BV1624" i="3"/>
  <c r="BL1624" i="3"/>
  <c r="BP1668" i="3"/>
  <c r="BJ1668" i="3"/>
  <c r="BF1668" i="3"/>
  <c r="BL1668" i="3"/>
  <c r="BH1668" i="3"/>
  <c r="AZ1668" i="3"/>
  <c r="BN1668" i="3"/>
  <c r="BR1668" i="3"/>
  <c r="BB1668" i="3"/>
  <c r="BV1668" i="3"/>
  <c r="BD1668" i="3"/>
  <c r="BT1668" i="3"/>
  <c r="BV1670" i="3"/>
  <c r="BP1670" i="3"/>
  <c r="BR1670" i="3"/>
  <c r="BD1670" i="3"/>
  <c r="BL1670" i="3"/>
  <c r="BJ1670" i="3"/>
  <c r="BB1670" i="3"/>
  <c r="AZ1670" i="3"/>
  <c r="BF1670" i="3"/>
  <c r="BH1670" i="3"/>
  <c r="BN1670" i="3"/>
  <c r="BT1670" i="3"/>
  <c r="BT1696" i="3"/>
  <c r="BR1696" i="3"/>
  <c r="BL1696" i="3"/>
  <c r="BJ1696" i="3"/>
  <c r="BV1696" i="3"/>
  <c r="BH1696" i="3"/>
  <c r="BB1696" i="3"/>
  <c r="BD1696" i="3"/>
  <c r="BP1696" i="3"/>
  <c r="AZ1696" i="3"/>
  <c r="BF1696" i="3"/>
  <c r="BN1696" i="3"/>
  <c r="BH1712" i="3"/>
  <c r="BF1712" i="3"/>
  <c r="BL1712" i="3"/>
  <c r="BP1712" i="3"/>
  <c r="BB1712" i="3"/>
  <c r="BT1712" i="3"/>
  <c r="BD1712" i="3"/>
  <c r="BR1712" i="3"/>
  <c r="BV1712" i="3"/>
  <c r="AZ1712" i="3"/>
  <c r="BJ1712" i="3"/>
  <c r="BN1712" i="3"/>
  <c r="BF1714" i="3"/>
  <c r="BV1714" i="3"/>
  <c r="BR1714" i="3"/>
  <c r="BP1714" i="3"/>
  <c r="BD1714" i="3"/>
  <c r="BB1714" i="3"/>
  <c r="BH1714" i="3"/>
  <c r="BJ1714" i="3"/>
  <c r="BL1714" i="3"/>
  <c r="BN1714" i="3"/>
  <c r="AZ1714" i="3"/>
  <c r="BT1714" i="3"/>
  <c r="AB1706" i="3"/>
  <c r="AU1729" i="3"/>
  <c r="AU1730" i="3"/>
  <c r="Z1727" i="3"/>
  <c r="BV1734" i="3"/>
  <c r="BP1734" i="3"/>
  <c r="BB1734" i="3"/>
  <c r="BL1734" i="3"/>
  <c r="BH1734" i="3"/>
  <c r="BD1734" i="3"/>
  <c r="BR1734" i="3"/>
  <c r="BT1734" i="3"/>
  <c r="BN1734" i="3"/>
  <c r="AZ1734" i="3"/>
  <c r="BJ1734" i="3"/>
  <c r="BF1734" i="3"/>
  <c r="BR1736" i="3"/>
  <c r="BN1736" i="3"/>
  <c r="BT1736" i="3"/>
  <c r="BH1736" i="3"/>
  <c r="BP1736" i="3"/>
  <c r="BV1736" i="3"/>
  <c r="BD1736" i="3"/>
  <c r="AZ1736" i="3"/>
  <c r="BJ1736" i="3"/>
  <c r="BB1736" i="3"/>
  <c r="BF1736" i="3"/>
  <c r="BL1736" i="3"/>
  <c r="BM1190" i="3"/>
  <c r="BL1190" i="3"/>
  <c r="BB1195" i="3"/>
  <c r="BL1195" i="3"/>
  <c r="BJ1195" i="3"/>
  <c r="AZ1195" i="3"/>
  <c r="BD1195" i="3"/>
  <c r="BF1195" i="3"/>
  <c r="BP1195" i="3"/>
  <c r="BH1195" i="3"/>
  <c r="BN1195" i="3"/>
  <c r="BV1195" i="3"/>
  <c r="BT1195" i="3"/>
  <c r="BR1195" i="3"/>
  <c r="BT1204" i="3"/>
  <c r="BN1204" i="3"/>
  <c r="BH1204" i="3"/>
  <c r="AZ1204" i="3"/>
  <c r="BR1204" i="3"/>
  <c r="BB1204" i="3"/>
  <c r="BJ1204" i="3"/>
  <c r="BD1204" i="3"/>
  <c r="BF1204" i="3"/>
  <c r="BL1204" i="3"/>
  <c r="BV1204" i="3"/>
  <c r="BP1204" i="3"/>
  <c r="BF1393" i="3"/>
  <c r="BP1393" i="3"/>
  <c r="BL1393" i="3"/>
  <c r="BH1393" i="3"/>
  <c r="BV1393" i="3"/>
  <c r="BJ1393" i="3"/>
  <c r="BD1393" i="3"/>
  <c r="BN1393" i="3"/>
  <c r="BB1393" i="3"/>
  <c r="AZ1393" i="3"/>
  <c r="BR1393" i="3"/>
  <c r="BT1393" i="3"/>
  <c r="BH1402" i="3"/>
  <c r="BJ1402" i="3"/>
  <c r="AZ1402" i="3"/>
  <c r="BV1402" i="3"/>
  <c r="BF1402" i="3"/>
  <c r="BL1402" i="3"/>
  <c r="BR1402" i="3"/>
  <c r="BT1402" i="3"/>
  <c r="BN1402" i="3"/>
  <c r="BB1402" i="3"/>
  <c r="BD1402" i="3"/>
  <c r="BP1402" i="3"/>
  <c r="BH1438" i="3"/>
  <c r="BL1438" i="3"/>
  <c r="BJ1438" i="3"/>
  <c r="AZ1438" i="3"/>
  <c r="BD1438" i="3"/>
  <c r="BR1438" i="3"/>
  <c r="BT1438" i="3"/>
  <c r="BF1438" i="3"/>
  <c r="BV1438" i="3"/>
  <c r="BP1438" i="3"/>
  <c r="BB1438" i="3"/>
  <c r="BN1438" i="3"/>
  <c r="BP1465" i="3"/>
  <c r="BV1465" i="3"/>
  <c r="BL1465" i="3"/>
  <c r="BJ1465" i="3"/>
  <c r="BH1465" i="3"/>
  <c r="BR1465" i="3"/>
  <c r="BF1465" i="3"/>
  <c r="BT1465" i="3"/>
  <c r="BN1465" i="3"/>
  <c r="BB1465" i="3"/>
  <c r="AZ1465" i="3"/>
  <c r="BD1465" i="3"/>
  <c r="AU1568" i="3"/>
  <c r="AL1567" i="3"/>
  <c r="BH1577" i="3"/>
  <c r="BP1577" i="3"/>
  <c r="BF1577" i="3"/>
  <c r="BB1577" i="3"/>
  <c r="AZ1577" i="3"/>
  <c r="BJ1577" i="3"/>
  <c r="BN1577" i="3"/>
  <c r="BR1577" i="3"/>
  <c r="BT1577" i="3"/>
  <c r="BD1577" i="3"/>
  <c r="BV1577" i="3"/>
  <c r="BL1577" i="3"/>
  <c r="BF1586" i="3"/>
  <c r="AZ1586" i="3"/>
  <c r="BL1586" i="3"/>
  <c r="BB1586" i="3"/>
  <c r="BH1586" i="3"/>
  <c r="BD1586" i="3"/>
  <c r="BJ1586" i="3"/>
  <c r="BT1586" i="3"/>
  <c r="BP1586" i="3"/>
  <c r="BN1586" i="3"/>
  <c r="BR1586" i="3"/>
  <c r="BV1586" i="3"/>
  <c r="AU1606" i="3"/>
  <c r="AU1608" i="3"/>
  <c r="BF1608" i="3"/>
  <c r="BP1608" i="3"/>
  <c r="BJ1608" i="3"/>
  <c r="BB1608" i="3"/>
  <c r="BH1608" i="3"/>
  <c r="BN1608" i="3"/>
  <c r="BR1608" i="3"/>
  <c r="BV1608" i="3"/>
  <c r="BD1608" i="3"/>
  <c r="AZ1608" i="3"/>
  <c r="BT1608" i="3"/>
  <c r="BL1608" i="3"/>
  <c r="BF1629" i="3"/>
  <c r="BP1629" i="3"/>
  <c r="BD1629" i="3"/>
  <c r="BL1629" i="3"/>
  <c r="BJ1629" i="3"/>
  <c r="BB1629" i="3"/>
  <c r="BR1629" i="3"/>
  <c r="AZ1629" i="3"/>
  <c r="BH1629" i="3"/>
  <c r="BT1629" i="3"/>
  <c r="BN1629" i="3"/>
  <c r="BV1629" i="3"/>
  <c r="BV1681" i="3"/>
  <c r="BT1681" i="3"/>
  <c r="BJ1681" i="3"/>
  <c r="BR1681" i="3"/>
  <c r="BN1681" i="3"/>
  <c r="BP1681" i="3"/>
  <c r="BH1681" i="3"/>
  <c r="BL1681" i="3"/>
  <c r="BF1681" i="3"/>
  <c r="BB1681" i="3"/>
  <c r="BD1681" i="3"/>
  <c r="AZ1681" i="3"/>
  <c r="BP1715" i="3"/>
  <c r="BH1715" i="3"/>
  <c r="BB1715" i="3"/>
  <c r="BJ1715" i="3"/>
  <c r="BF1715" i="3"/>
  <c r="AZ1715" i="3"/>
  <c r="BR1715" i="3"/>
  <c r="BT1715" i="3"/>
  <c r="BN1715" i="3"/>
  <c r="BL1715" i="3"/>
  <c r="BV1715" i="3"/>
  <c r="BD1715" i="3"/>
  <c r="BV1191" i="3"/>
  <c r="BN1191" i="3"/>
  <c r="BT1191" i="3"/>
  <c r="BP1191" i="3"/>
  <c r="BJ1191" i="3"/>
  <c r="BD1191" i="3"/>
  <c r="BH1191" i="3"/>
  <c r="AZ1191" i="3"/>
  <c r="BB1191" i="3"/>
  <c r="BL1191" i="3"/>
  <c r="BF1191" i="3"/>
  <c r="BR1191" i="3"/>
  <c r="BV1192" i="3"/>
  <c r="BB1192" i="3"/>
  <c r="BT1192" i="3"/>
  <c r="AZ1192" i="3"/>
  <c r="BF1192" i="3"/>
  <c r="BD1192" i="3"/>
  <c r="BH1192" i="3"/>
  <c r="BP1192" i="3"/>
  <c r="BN1192" i="3"/>
  <c r="BJ1192" i="3"/>
  <c r="BL1192" i="3"/>
  <c r="BR1192" i="3"/>
  <c r="AZ1205" i="3"/>
  <c r="BV1205" i="3"/>
  <c r="BP1205" i="3"/>
  <c r="BL1205" i="3"/>
  <c r="BJ1205" i="3"/>
  <c r="BB1205" i="3"/>
  <c r="BF1205" i="3"/>
  <c r="BN1205" i="3"/>
  <c r="BT1205" i="3"/>
  <c r="BR1205" i="3"/>
  <c r="BH1205" i="3"/>
  <c r="BD1205" i="3"/>
  <c r="BF1234" i="3"/>
  <c r="AZ1234" i="3"/>
  <c r="BB1234" i="3"/>
  <c r="BH1234" i="3"/>
  <c r="BD1234" i="3"/>
  <c r="BR1234" i="3"/>
  <c r="BT1234" i="3"/>
  <c r="BN1234" i="3"/>
  <c r="BP1234" i="3"/>
  <c r="BJ1234" i="3"/>
  <c r="BL1234" i="3"/>
  <c r="BV1234" i="3"/>
  <c r="AZ1257" i="3"/>
  <c r="BH1257" i="3"/>
  <c r="BV1257" i="3"/>
  <c r="BJ1257" i="3"/>
  <c r="BL1257" i="3"/>
  <c r="BP1257" i="3"/>
  <c r="BB1257" i="3"/>
  <c r="BT1257" i="3"/>
  <c r="BD1257" i="3"/>
  <c r="BR1257" i="3"/>
  <c r="BF1257" i="3"/>
  <c r="BN1257" i="3"/>
  <c r="BB1361" i="3"/>
  <c r="BL1361" i="3"/>
  <c r="BJ1361" i="3"/>
  <c r="BF1361" i="3"/>
  <c r="BD1361" i="3"/>
  <c r="AZ1361" i="3"/>
  <c r="BP1361" i="3"/>
  <c r="BV1361" i="3"/>
  <c r="BN1361" i="3"/>
  <c r="BR1361" i="3"/>
  <c r="BH1361" i="3"/>
  <c r="BT1361" i="3"/>
  <c r="AF1392" i="3"/>
  <c r="BT1420" i="3"/>
  <c r="BJ1420" i="3"/>
  <c r="BH1420" i="3"/>
  <c r="BN1420" i="3"/>
  <c r="BB1420" i="3"/>
  <c r="AZ1420" i="3"/>
  <c r="BD1420" i="3"/>
  <c r="BR1420" i="3"/>
  <c r="BP1420" i="3"/>
  <c r="BL1420" i="3"/>
  <c r="BF1420" i="3"/>
  <c r="BV1420" i="3"/>
  <c r="BL1510" i="3"/>
  <c r="BR1510" i="3"/>
  <c r="BH1510" i="3"/>
  <c r="BP1510" i="3"/>
  <c r="BJ1510" i="3"/>
  <c r="AZ1510" i="3"/>
  <c r="BD1510" i="3"/>
  <c r="BF1510" i="3"/>
  <c r="BV1510" i="3"/>
  <c r="BT1510" i="3"/>
  <c r="BB1510" i="3"/>
  <c r="BN1510" i="3"/>
  <c r="BH1513" i="3"/>
  <c r="BB1513" i="3"/>
  <c r="BL1513" i="3"/>
  <c r="BF1513" i="3"/>
  <c r="BJ1513" i="3"/>
  <c r="BT1513" i="3"/>
  <c r="BP1513" i="3"/>
  <c r="BN1513" i="3"/>
  <c r="BV1513" i="3"/>
  <c r="BR1513" i="3"/>
  <c r="AZ1513" i="3"/>
  <c r="BD1513" i="3"/>
  <c r="BH1596" i="3"/>
  <c r="BN1596" i="3"/>
  <c r="BF1596" i="3"/>
  <c r="BB1596" i="3"/>
  <c r="BJ1596" i="3"/>
  <c r="BL1596" i="3"/>
  <c r="BT1596" i="3"/>
  <c r="BV1596" i="3"/>
  <c r="BR1596" i="3"/>
  <c r="BD1596" i="3"/>
  <c r="AZ1596" i="3"/>
  <c r="BP1596" i="3"/>
  <c r="V1567" i="3"/>
  <c r="AU1607" i="3"/>
  <c r="BJ1610" i="3"/>
  <c r="BD1610" i="3"/>
  <c r="BH1610" i="3"/>
  <c r="BN1610" i="3"/>
  <c r="BT1610" i="3"/>
  <c r="BV1610" i="3"/>
  <c r="BB1610" i="3"/>
  <c r="AZ1610" i="3"/>
  <c r="BR1610" i="3"/>
  <c r="BP1610" i="3"/>
  <c r="BF1610" i="3"/>
  <c r="BL1610" i="3"/>
  <c r="BJ1630" i="3"/>
  <c r="BF1630" i="3"/>
  <c r="BD1630" i="3"/>
  <c r="BP1630" i="3"/>
  <c r="BN1630" i="3"/>
  <c r="AZ1630" i="3"/>
  <c r="BB1630" i="3"/>
  <c r="BR1630" i="3"/>
  <c r="BH1630" i="3"/>
  <c r="BV1630" i="3"/>
  <c r="BL1630" i="3"/>
  <c r="BT1630" i="3"/>
  <c r="BV1673" i="3"/>
  <c r="BP1673" i="3"/>
  <c r="BT1673" i="3"/>
  <c r="BL1673" i="3"/>
  <c r="BH1673" i="3"/>
  <c r="BR1673" i="3"/>
  <c r="BF1673" i="3"/>
  <c r="BJ1673" i="3"/>
  <c r="BD1673" i="3"/>
  <c r="BB1673" i="3"/>
  <c r="AZ1673" i="3"/>
  <c r="BN1673" i="3"/>
  <c r="BV1704" i="3"/>
  <c r="BH1704" i="3"/>
  <c r="BT1704" i="3"/>
  <c r="BJ1704" i="3"/>
  <c r="BF1704" i="3"/>
  <c r="BL1704" i="3"/>
  <c r="BN1704" i="3"/>
  <c r="BP1704" i="3"/>
  <c r="BB1704" i="3"/>
  <c r="BD1704" i="3"/>
  <c r="BR1704" i="3"/>
  <c r="AZ1704" i="3"/>
  <c r="BT1707" i="3"/>
  <c r="BV1707" i="3"/>
  <c r="BH1707" i="3"/>
  <c r="BJ1707" i="3"/>
  <c r="BR1707" i="3"/>
  <c r="BP1707" i="3"/>
  <c r="BN1707" i="3"/>
  <c r="BF1707" i="3"/>
  <c r="AZ1707" i="3"/>
  <c r="BD1707" i="3"/>
  <c r="BB1707" i="3"/>
  <c r="BL1707" i="3"/>
  <c r="BP1724" i="3"/>
  <c r="BD1724" i="3"/>
  <c r="BT1724" i="3"/>
  <c r="BJ1724" i="3"/>
  <c r="BH1724" i="3"/>
  <c r="BF1724" i="3"/>
  <c r="BL1724" i="3"/>
  <c r="BN1724" i="3"/>
  <c r="AZ1724" i="3"/>
  <c r="BR1724" i="3"/>
  <c r="BV1724" i="3"/>
  <c r="BB1724" i="3"/>
  <c r="BR1725" i="3"/>
  <c r="BL1725" i="3"/>
  <c r="BP1725" i="3"/>
  <c r="BN1725" i="3"/>
  <c r="BH1725" i="3"/>
  <c r="BD1725" i="3"/>
  <c r="BT1725" i="3"/>
  <c r="AZ1725" i="3"/>
  <c r="BV1725" i="3"/>
  <c r="BB1725" i="3"/>
  <c r="BJ1725" i="3"/>
  <c r="BF1725" i="3"/>
  <c r="BV1728" i="3"/>
  <c r="BT1728" i="3"/>
  <c r="BN1728" i="3"/>
  <c r="BP1728" i="3"/>
  <c r="BD1728" i="3"/>
  <c r="AZ1728" i="3"/>
  <c r="BH1728" i="3"/>
  <c r="BB1728" i="3"/>
  <c r="BL1728" i="3"/>
  <c r="BF1728" i="3"/>
  <c r="BR1728" i="3"/>
  <c r="BJ1728" i="3"/>
  <c r="AD1727" i="3"/>
  <c r="AU1734" i="3"/>
  <c r="BH1747" i="3"/>
  <c r="BP1747" i="3"/>
  <c r="BV1747" i="3"/>
  <c r="AZ1747" i="3"/>
  <c r="BB1747" i="3"/>
  <c r="BT1747" i="3"/>
  <c r="BJ1747" i="3"/>
  <c r="BD1747" i="3"/>
  <c r="BF1747" i="3"/>
  <c r="BL1747" i="3"/>
  <c r="BR1747" i="3"/>
  <c r="BN1747" i="3"/>
  <c r="BJ1190" i="3"/>
  <c r="AP1567" i="3"/>
  <c r="AU1596" i="3"/>
  <c r="AN1640" i="3"/>
  <c r="AH1640" i="3"/>
  <c r="AN1706" i="3"/>
  <c r="AU1732" i="3"/>
  <c r="Y98" i="3"/>
  <c r="AH1672" i="3"/>
  <c r="AL1672" i="3"/>
  <c r="AN1567" i="3"/>
  <c r="X1640" i="3"/>
  <c r="AP1640" i="3"/>
  <c r="AF1640" i="3"/>
  <c r="AJ1672" i="3"/>
  <c r="AU1731" i="3"/>
  <c r="AN1392" i="3"/>
  <c r="AJ1392" i="3"/>
  <c r="AL1512" i="3"/>
  <c r="AD1609" i="3"/>
  <c r="AL1706" i="3"/>
  <c r="Z1640" i="3"/>
  <c r="AD1640" i="3"/>
  <c r="AP1392" i="3"/>
  <c r="AN1512" i="3"/>
  <c r="AH1609" i="3"/>
  <c r="AP1512" i="3"/>
  <c r="AU1522" i="3"/>
  <c r="AD1706" i="3"/>
  <c r="AL1392" i="3"/>
  <c r="Z1392" i="3"/>
  <c r="AB1640" i="3"/>
  <c r="AL1640" i="3"/>
  <c r="Z1672" i="3"/>
  <c r="AH1706" i="3"/>
  <c r="AP1706" i="3"/>
  <c r="Z1706" i="3"/>
  <c r="W8" i="3"/>
  <c r="U946" i="3"/>
  <c r="W981" i="3"/>
  <c r="V1392" i="3"/>
  <c r="AU1531" i="3"/>
  <c r="AH1512" i="3"/>
  <c r="AU1549" i="3"/>
  <c r="AL1609" i="3"/>
  <c r="AN1609" i="3"/>
  <c r="AJ1609" i="3"/>
  <c r="V1640" i="3"/>
  <c r="AV1713" i="3"/>
  <c r="AU1724" i="3"/>
  <c r="AF1727" i="3"/>
  <c r="AU1746" i="3"/>
  <c r="V1609" i="3"/>
  <c r="AH1392" i="3"/>
  <c r="AU1438" i="3"/>
  <c r="AU1447" i="3"/>
  <c r="AP1609" i="3"/>
  <c r="V1672" i="3"/>
  <c r="AV1712" i="3"/>
  <c r="AV1714" i="3"/>
  <c r="V1727" i="3"/>
  <c r="AU1748" i="3"/>
  <c r="W72" i="3"/>
  <c r="AF1609" i="3"/>
  <c r="AU1743" i="3"/>
  <c r="AU1483" i="3"/>
  <c r="V1512" i="3"/>
  <c r="AB1609" i="3"/>
  <c r="X1672" i="3"/>
  <c r="AF1706" i="3"/>
  <c r="AU1747" i="3"/>
  <c r="X1512" i="3"/>
  <c r="AU1540" i="3"/>
  <c r="X1392" i="3"/>
  <c r="X1609" i="3"/>
  <c r="AU1726" i="3"/>
  <c r="X1706" i="3"/>
  <c r="DF1201" i="3"/>
  <c r="AV712" i="3"/>
  <c r="AV891" i="3"/>
  <c r="T1670" i="3"/>
  <c r="AU1670" i="3" s="1"/>
  <c r="AV1670" i="3"/>
  <c r="AV1704" i="3"/>
  <c r="T1704" i="3"/>
  <c r="AU1704" i="3" s="1"/>
  <c r="T1707" i="3"/>
  <c r="AV1707" i="3"/>
  <c r="U312" i="3"/>
  <c r="S312" i="3"/>
  <c r="AA408" i="3"/>
  <c r="T1655" i="3"/>
  <c r="AU1655" i="3" s="1"/>
  <c r="AV1655" i="3"/>
  <c r="T1669" i="3"/>
  <c r="AU1669" i="3" s="1"/>
  <c r="AV1669" i="3"/>
  <c r="AV1671" i="3"/>
  <c r="T1671" i="3"/>
  <c r="AU1671" i="3" s="1"/>
  <c r="AV1411" i="3"/>
  <c r="T1411" i="3"/>
  <c r="AU1411" i="3" s="1"/>
  <c r="T1627" i="3"/>
  <c r="AU1627" i="3" s="1"/>
  <c r="AV1627" i="3"/>
  <c r="AV1667" i="3"/>
  <c r="T1667" i="3"/>
  <c r="AU1667" i="3" s="1"/>
  <c r="T1474" i="3"/>
  <c r="AU1474" i="3" s="1"/>
  <c r="AV1474" i="3"/>
  <c r="AV1668" i="3"/>
  <c r="T1668" i="3"/>
  <c r="AU1668" i="3" s="1"/>
  <c r="AV1402" i="3"/>
  <c r="T1402" i="3"/>
  <c r="AU1402" i="3" s="1"/>
  <c r="T1625" i="3"/>
  <c r="AU1625" i="3" s="1"/>
  <c r="AV1625" i="3"/>
  <c r="AV1626" i="3"/>
  <c r="T1626" i="3"/>
  <c r="AU1626" i="3" s="1"/>
  <c r="T1628" i="3"/>
  <c r="AU1628" i="3" s="1"/>
  <c r="AV1628" i="3"/>
  <c r="T1653" i="3"/>
  <c r="AU1653" i="3" s="1"/>
  <c r="AV1653" i="3"/>
  <c r="AV1705" i="3"/>
  <c r="T1705" i="3"/>
  <c r="AU1705" i="3" s="1"/>
  <c r="AV1711" i="3"/>
  <c r="T1711" i="3"/>
  <c r="AU1711" i="3" s="1"/>
  <c r="AV1731" i="3"/>
  <c r="AV1725" i="3"/>
  <c r="V1725" i="3"/>
  <c r="AU1725" i="3" s="1"/>
  <c r="AV1715" i="3"/>
  <c r="T1715" i="3"/>
  <c r="AU1715" i="3" s="1"/>
  <c r="AV1723" i="3"/>
  <c r="T1723" i="3"/>
  <c r="AU1723" i="3" s="1"/>
  <c r="T1714" i="3"/>
  <c r="AU1714" i="3" s="1"/>
  <c r="T1712" i="3"/>
  <c r="AU1712" i="3" s="1"/>
  <c r="T1713" i="3"/>
  <c r="AU1713" i="3" s="1"/>
  <c r="AV1736" i="3"/>
  <c r="AV1732" i="3"/>
  <c r="AV1730" i="3"/>
  <c r="AV1729" i="3"/>
  <c r="T1728" i="3"/>
  <c r="AV1728" i="3"/>
  <c r="T1696" i="3"/>
  <c r="AU1696" i="3" s="1"/>
  <c r="AV1696" i="3"/>
  <c r="T1689" i="3"/>
  <c r="AU1689" i="3" s="1"/>
  <c r="AV1689" i="3"/>
  <c r="AV1681" i="3"/>
  <c r="T1681" i="3"/>
  <c r="AU1681" i="3" s="1"/>
  <c r="AV1673" i="3"/>
  <c r="T1673" i="3"/>
  <c r="T1629" i="3"/>
  <c r="AU1629" i="3" s="1"/>
  <c r="AV1629" i="3"/>
  <c r="AV1630" i="3"/>
  <c r="T1630" i="3"/>
  <c r="AU1630" i="3" s="1"/>
  <c r="T1624" i="3"/>
  <c r="AU1624" i="3" s="1"/>
  <c r="AV1624" i="3"/>
  <c r="T1616" i="3"/>
  <c r="AU1616" i="3" s="1"/>
  <c r="AV1616" i="3"/>
  <c r="AV1610" i="3"/>
  <c r="T1610" i="3"/>
  <c r="T1641" i="3"/>
  <c r="AV1641" i="3"/>
  <c r="AV1483" i="3"/>
  <c r="AV1513" i="3"/>
  <c r="T1513" i="3"/>
  <c r="T1456" i="3"/>
  <c r="AU1456" i="3" s="1"/>
  <c r="T1510" i="3"/>
  <c r="AU1510" i="3" s="1"/>
  <c r="AV1510" i="3"/>
  <c r="T1501" i="3"/>
  <c r="AU1501" i="3" s="1"/>
  <c r="AV1501" i="3"/>
  <c r="AV1429" i="3"/>
  <c r="T1429" i="3"/>
  <c r="AU1429" i="3" s="1"/>
  <c r="T1420" i="3"/>
  <c r="AU1420" i="3" s="1"/>
  <c r="AV1420" i="3"/>
  <c r="T1465" i="3"/>
  <c r="AU1465" i="3" s="1"/>
  <c r="T1492" i="3"/>
  <c r="AU1492" i="3" s="1"/>
  <c r="AV1492" i="3"/>
  <c r="AV1393" i="3"/>
  <c r="T1393" i="3"/>
  <c r="AV1596" i="3"/>
  <c r="AV1586" i="3"/>
  <c r="X1586" i="3"/>
  <c r="X1567" i="3" s="1"/>
  <c r="T1577" i="3"/>
  <c r="AV1577" i="3"/>
  <c r="T1348" i="3"/>
  <c r="T1361" i="3"/>
  <c r="AV1332" i="3"/>
  <c r="T1332" i="3"/>
  <c r="AU1332" i="3" s="1"/>
  <c r="AV1195" i="3"/>
  <c r="AV1549" i="3"/>
  <c r="AV1540" i="3"/>
  <c r="AV1438" i="3"/>
  <c r="AV1531" i="3"/>
  <c r="AV1568" i="3"/>
  <c r="AV1447" i="3"/>
  <c r="AV1522" i="3"/>
  <c r="AV1606" i="3"/>
  <c r="AV1724" i="3"/>
  <c r="AV1726" i="3"/>
  <c r="AV1733" i="3"/>
  <c r="AV1608" i="3"/>
  <c r="AV1607" i="3"/>
  <c r="AV1734" i="3"/>
  <c r="AV45" i="3"/>
  <c r="AV46" i="3"/>
  <c r="AV55" i="3"/>
  <c r="AV56" i="3"/>
  <c r="AV118" i="3"/>
  <c r="AV119" i="3"/>
  <c r="S265" i="3"/>
  <c r="AA265" i="3"/>
  <c r="Y265" i="3"/>
  <c r="W265" i="3"/>
  <c r="AV277" i="3"/>
  <c r="AV284" i="3"/>
  <c r="W312" i="3"/>
  <c r="AV341" i="3"/>
  <c r="AA466" i="3"/>
  <c r="AV468" i="3"/>
  <c r="AV471" i="3"/>
  <c r="AV472" i="3"/>
  <c r="AV595" i="3"/>
  <c r="AV612" i="3"/>
  <c r="AV662" i="3"/>
  <c r="BA781" i="3"/>
  <c r="AY781" i="3"/>
  <c r="AV858" i="3"/>
  <c r="AV866" i="3"/>
  <c r="AV885" i="3"/>
  <c r="AV888" i="3"/>
  <c r="S894" i="3"/>
  <c r="AV947" i="3"/>
  <c r="BM947" i="3"/>
  <c r="S946" i="3"/>
  <c r="AA946" i="3"/>
  <c r="BM969" i="3"/>
  <c r="AV976" i="3"/>
  <c r="AO1208" i="3"/>
  <c r="AP1208" i="3" s="1"/>
  <c r="AM1208" i="3"/>
  <c r="AN1208" i="3" s="1"/>
  <c r="AC1208" i="3"/>
  <c r="AD1208" i="3" s="1"/>
  <c r="AM1207" i="3"/>
  <c r="AN1207" i="3" s="1"/>
  <c r="AG1280" i="3"/>
  <c r="AH1280" i="3" s="1"/>
  <c r="AO1269" i="3"/>
  <c r="AP1269" i="3" s="1"/>
  <c r="AO1319" i="3"/>
  <c r="AP1319" i="3" s="1"/>
  <c r="AA1319" i="3"/>
  <c r="AB1319" i="3" s="1"/>
  <c r="AV351" i="3"/>
  <c r="W408" i="3"/>
  <c r="BM438" i="3"/>
  <c r="BM454" i="3"/>
  <c r="BB781" i="3"/>
  <c r="DF1706" i="3"/>
  <c r="AO1348" i="3"/>
  <c r="AP1348" i="3" s="1"/>
  <c r="T1190" i="3"/>
  <c r="AX1201" i="3"/>
  <c r="Y54" i="3"/>
  <c r="AV128" i="3"/>
  <c r="AV129" i="3"/>
  <c r="AV293" i="3"/>
  <c r="AV682" i="3"/>
  <c r="AV683" i="3"/>
  <c r="AV684" i="3"/>
  <c r="AV984" i="3"/>
  <c r="AV987" i="3"/>
  <c r="AX1189" i="3"/>
  <c r="AX1706" i="3"/>
  <c r="AL1193" i="3"/>
  <c r="Y8" i="3"/>
  <c r="U98" i="3"/>
  <c r="AV140" i="3"/>
  <c r="AV315" i="3"/>
  <c r="AV417" i="3"/>
  <c r="S408" i="3"/>
  <c r="AV671" i="3"/>
  <c r="AV680" i="3"/>
  <c r="AC1234" i="3"/>
  <c r="AD1234" i="3" s="1"/>
  <c r="AI1222" i="3"/>
  <c r="AJ1222" i="3" s="1"/>
  <c r="AO1209" i="3"/>
  <c r="AP1209" i="3" s="1"/>
  <c r="Y1209" i="3"/>
  <c r="Z1209" i="3" s="1"/>
  <c r="AG1234" i="3"/>
  <c r="AH1234" i="3" s="1"/>
  <c r="AE1222" i="3"/>
  <c r="AF1222" i="3" s="1"/>
  <c r="AG1209" i="3"/>
  <c r="AH1209" i="3" s="1"/>
  <c r="AO1234" i="3"/>
  <c r="AP1234" i="3" s="1"/>
  <c r="U1234" i="3"/>
  <c r="V1234" i="3" s="1"/>
  <c r="W1222" i="3"/>
  <c r="X1222" i="3" s="1"/>
  <c r="V1209" i="3"/>
  <c r="AK1234" i="3"/>
  <c r="AL1234" i="3" s="1"/>
  <c r="Y1234" i="3"/>
  <c r="Z1234" i="3" s="1"/>
  <c r="AM1222" i="3"/>
  <c r="AN1222" i="3" s="1"/>
  <c r="AI1347" i="3"/>
  <c r="AJ1347" i="3" s="1"/>
  <c r="AE1346" i="3"/>
  <c r="AF1346" i="3" s="1"/>
  <c r="AO1347" i="3"/>
  <c r="AP1347" i="3" s="1"/>
  <c r="AA1347" i="3"/>
  <c r="AB1347" i="3" s="1"/>
  <c r="AM1346" i="3"/>
  <c r="AN1346" i="3" s="1"/>
  <c r="AA1346" i="3"/>
  <c r="AB1346" i="3" s="1"/>
  <c r="AG1347" i="3"/>
  <c r="AH1347" i="3" s="1"/>
  <c r="S1347" i="3"/>
  <c r="T1347" i="3" s="1"/>
  <c r="AI1346" i="3"/>
  <c r="AJ1346" i="3" s="1"/>
  <c r="S1346" i="3"/>
  <c r="T1346" i="3" s="1"/>
  <c r="AM1347" i="3"/>
  <c r="AN1347" i="3" s="1"/>
  <c r="AV18" i="3"/>
  <c r="AV19" i="3"/>
  <c r="AV20" i="3"/>
  <c r="AV41" i="3"/>
  <c r="AV42" i="3"/>
  <c r="AV43" i="3"/>
  <c r="AV44" i="3"/>
  <c r="S127" i="3"/>
  <c r="AV136" i="3"/>
  <c r="AV137" i="3"/>
  <c r="AV138" i="3"/>
  <c r="AV285" i="3"/>
  <c r="AV309" i="3"/>
  <c r="AA312" i="3"/>
  <c r="Y312" i="3"/>
  <c r="AV324" i="3"/>
  <c r="AV332" i="3"/>
  <c r="Y408" i="3"/>
  <c r="AV849" i="3"/>
  <c r="AV875" i="3"/>
  <c r="AV962" i="3"/>
  <c r="AC946" i="3"/>
  <c r="AV1021" i="3"/>
  <c r="AC1209" i="3"/>
  <c r="AD1209" i="3" s="1"/>
  <c r="AC1346" i="3"/>
  <c r="AD1346" i="3" s="1"/>
  <c r="AE1347" i="3"/>
  <c r="AF1347" i="3" s="1"/>
  <c r="U40" i="3"/>
  <c r="S54" i="3"/>
  <c r="AV57" i="3"/>
  <c r="Y72" i="3"/>
  <c r="U139" i="3"/>
  <c r="AO1193" i="3"/>
  <c r="AP1193" i="3" s="1"/>
  <c r="AP1189" i="3" s="1"/>
  <c r="AE1193" i="3"/>
  <c r="AF1193" i="3" s="1"/>
  <c r="V1193" i="3"/>
  <c r="AC1193" i="3"/>
  <c r="AD1193" i="3" s="1"/>
  <c r="Y1193" i="3"/>
  <c r="Z1193" i="3" s="1"/>
  <c r="T1193" i="3"/>
  <c r="AM1193" i="3"/>
  <c r="AN1193" i="3" s="1"/>
  <c r="W1193" i="3"/>
  <c r="X1193" i="3" s="1"/>
  <c r="AM1196" i="3"/>
  <c r="AN1196" i="3" s="1"/>
  <c r="T1196" i="3"/>
  <c r="T1194" i="3" s="1"/>
  <c r="R1194" i="3"/>
  <c r="AK1196" i="3"/>
  <c r="AL1196" i="3" s="1"/>
  <c r="AL1194" i="3" s="1"/>
  <c r="AC1196" i="3"/>
  <c r="AD1196" i="3" s="1"/>
  <c r="W40" i="3"/>
  <c r="AV66" i="3"/>
  <c r="AV73" i="3"/>
  <c r="AV74" i="3"/>
  <c r="S72" i="3"/>
  <c r="AV76" i="3"/>
  <c r="AV99" i="3"/>
  <c r="AV100" i="3"/>
  <c r="AV101" i="3"/>
  <c r="AV110" i="3"/>
  <c r="Y127" i="3"/>
  <c r="W127" i="3"/>
  <c r="Y139" i="3"/>
  <c r="W168" i="3"/>
  <c r="W182" i="3"/>
  <c r="U265" i="3"/>
  <c r="AV303" i="3"/>
  <c r="AV467" i="3"/>
  <c r="S466" i="3"/>
  <c r="AV693" i="3"/>
  <c r="AV711" i="3"/>
  <c r="AG1193" i="3"/>
  <c r="AH1193" i="3" s="1"/>
  <c r="AX1672" i="3"/>
  <c r="AV267" i="3"/>
  <c r="AV268" i="3"/>
  <c r="AV333" i="3"/>
  <c r="AV354" i="3"/>
  <c r="Y466" i="3"/>
  <c r="AV508" i="3"/>
  <c r="AV593" i="3"/>
  <c r="AV609" i="3"/>
  <c r="AV701" i="3"/>
  <c r="AV702" i="3"/>
  <c r="AV724" i="3"/>
  <c r="AV731" i="3"/>
  <c r="AV739" i="3"/>
  <c r="AV743" i="3"/>
  <c r="AV747" i="3"/>
  <c r="AV753" i="3"/>
  <c r="AV762" i="3"/>
  <c r="AV767" i="3"/>
  <c r="AV773" i="3"/>
  <c r="AV776" i="3"/>
  <c r="AV895" i="3"/>
  <c r="AV896" i="3"/>
  <c r="AA894" i="3"/>
  <c r="AV914" i="3"/>
  <c r="AV915" i="3"/>
  <c r="AV936" i="3"/>
  <c r="AV939" i="3"/>
  <c r="AZ946" i="3"/>
  <c r="BD946" i="3"/>
  <c r="U981" i="3"/>
  <c r="AC981" i="3"/>
  <c r="AV1007" i="3"/>
  <c r="T1192" i="3"/>
  <c r="W1192" i="3"/>
  <c r="X1192" i="3" s="1"/>
  <c r="AE1192" i="3"/>
  <c r="AF1192" i="3" s="1"/>
  <c r="AX1256" i="3"/>
  <c r="AV783" i="3"/>
  <c r="BM783" i="3"/>
  <c r="AV793" i="3"/>
  <c r="BM793" i="3"/>
  <c r="AV802" i="3"/>
  <c r="BM802" i="3"/>
  <c r="AV834" i="3"/>
  <c r="BM834" i="3"/>
  <c r="AV840" i="3"/>
  <c r="BM840" i="3"/>
  <c r="T1191" i="3"/>
  <c r="AL1191" i="3"/>
  <c r="DF1189" i="3"/>
  <c r="DF1194" i="3"/>
  <c r="AX1727" i="3"/>
  <c r="DF1727" i="3"/>
  <c r="AO1198" i="3"/>
  <c r="AP1198" i="3" s="1"/>
  <c r="AC1198" i="3"/>
  <c r="AD1198" i="3" s="1"/>
  <c r="AK1244" i="3"/>
  <c r="AL1244" i="3" s="1"/>
  <c r="AC1244" i="3"/>
  <c r="AD1244" i="3" s="1"/>
  <c r="V1244" i="3"/>
  <c r="AI1293" i="3"/>
  <c r="AJ1293" i="3" s="1"/>
  <c r="AA1293" i="3"/>
  <c r="AB1293" i="3" s="1"/>
  <c r="AM1292" i="3"/>
  <c r="AN1292" i="3" s="1"/>
  <c r="AE1292" i="3"/>
  <c r="AF1292" i="3" s="1"/>
  <c r="AK1333" i="3"/>
  <c r="AL1333" i="3" s="1"/>
  <c r="AC1333" i="3"/>
  <c r="AD1333" i="3" s="1"/>
  <c r="AO1361" i="3"/>
  <c r="AP1361" i="3" s="1"/>
  <c r="AI1361" i="3"/>
  <c r="AJ1361" i="3" s="1"/>
  <c r="AV9" i="3"/>
  <c r="AV10" i="3"/>
  <c r="AV11" i="3"/>
  <c r="AV15" i="3"/>
  <c r="AV16" i="3"/>
  <c r="S14" i="3"/>
  <c r="AV17" i="3"/>
  <c r="Y14" i="3"/>
  <c r="W54" i="3"/>
  <c r="AV95" i="3"/>
  <c r="AV96" i="3"/>
  <c r="S94" i="3"/>
  <c r="AV97" i="3"/>
  <c r="AV141" i="3"/>
  <c r="AV148" i="3"/>
  <c r="AV152" i="3"/>
  <c r="AV156" i="3"/>
  <c r="AV160" i="3"/>
  <c r="AV164" i="3"/>
  <c r="AV169" i="3"/>
  <c r="AV170" i="3"/>
  <c r="AV176" i="3"/>
  <c r="AV179" i="3"/>
  <c r="AV183" i="3"/>
  <c r="AV184" i="3"/>
  <c r="AV190" i="3"/>
  <c r="AV193" i="3"/>
  <c r="AV306" i="3"/>
  <c r="AV314" i="3"/>
  <c r="U408" i="3"/>
  <c r="AC408" i="3"/>
  <c r="AV410" i="3"/>
  <c r="AV438" i="3"/>
  <c r="AV453" i="3"/>
  <c r="AV470" i="3"/>
  <c r="AV475" i="3"/>
  <c r="AV494" i="3"/>
  <c r="AV592" i="3"/>
  <c r="AV597" i="3"/>
  <c r="AV652" i="3"/>
  <c r="AV653" i="3"/>
  <c r="AV654" i="3"/>
  <c r="AV655" i="3"/>
  <c r="AV656" i="3"/>
  <c r="AV661" i="3"/>
  <c r="AZ781" i="3"/>
  <c r="AV848" i="3"/>
  <c r="W894" i="3"/>
  <c r="S1189" i="3"/>
  <c r="AX1194" i="3"/>
  <c r="AA1244" i="3"/>
  <c r="AB1244" i="3" s="1"/>
  <c r="AM1244" i="3"/>
  <c r="AN1244" i="3" s="1"/>
  <c r="DF1256" i="3"/>
  <c r="AC1292" i="3"/>
  <c r="AD1292" i="3" s="1"/>
  <c r="AO1292" i="3"/>
  <c r="AP1292" i="3" s="1"/>
  <c r="Y1293" i="3"/>
  <c r="Z1293" i="3" s="1"/>
  <c r="AK1293" i="3"/>
  <c r="AL1293" i="3" s="1"/>
  <c r="AI1333" i="3"/>
  <c r="AJ1333" i="3" s="1"/>
  <c r="AV357" i="3"/>
  <c r="AV409" i="3"/>
  <c r="AV424" i="3"/>
  <c r="BM424" i="3"/>
  <c r="AV452" i="3"/>
  <c r="BM452" i="3"/>
  <c r="U466" i="3"/>
  <c r="AC466" i="3"/>
  <c r="AV469" i="3"/>
  <c r="AV473" i="3"/>
  <c r="AV486" i="3"/>
  <c r="AV518" i="3"/>
  <c r="AV594" i="3"/>
  <c r="AV611" i="3"/>
  <c r="AV679" i="3"/>
  <c r="AV719" i="3"/>
  <c r="AV720" i="3"/>
  <c r="AV721" i="3"/>
  <c r="AV723" i="3"/>
  <c r="AV782" i="3"/>
  <c r="BM782" i="3"/>
  <c r="BC781" i="3"/>
  <c r="AV784" i="3"/>
  <c r="BM784" i="3"/>
  <c r="AV801" i="3"/>
  <c r="BM801" i="3"/>
  <c r="AV824" i="3"/>
  <c r="BM824" i="3"/>
  <c r="AV837" i="3"/>
  <c r="BM837" i="3"/>
  <c r="AV867" i="3"/>
  <c r="AV897" i="3"/>
  <c r="AV906" i="3"/>
  <c r="AV923" i="3"/>
  <c r="AV933" i="3"/>
  <c r="AV948" i="3"/>
  <c r="BM962" i="3"/>
  <c r="BM976" i="3"/>
  <c r="AV977" i="3"/>
  <c r="BM978" i="3"/>
  <c r="AV982" i="3"/>
  <c r="AV983" i="3"/>
  <c r="AA981" i="3"/>
  <c r="AV985" i="3"/>
  <c r="AV989" i="3"/>
  <c r="AV992" i="3"/>
  <c r="U1751" i="3"/>
  <c r="AV1757" i="3"/>
  <c r="AV1758" i="3"/>
  <c r="AV1760" i="3"/>
  <c r="AV1761" i="3"/>
  <c r="AU1195" i="3"/>
  <c r="AC1348" i="3"/>
  <c r="AD1348" i="3" s="1"/>
  <c r="AK1348" i="3"/>
  <c r="AL1348" i="3" s="1"/>
  <c r="AC1361" i="3"/>
  <c r="AD1361" i="3" s="1"/>
  <c r="AK1361" i="3"/>
  <c r="AL1361" i="3" s="1"/>
  <c r="AE1348" i="3"/>
  <c r="AF1348" i="3" s="1"/>
  <c r="AM1348" i="3"/>
  <c r="AN1348" i="3" s="1"/>
  <c r="AE1361" i="3"/>
  <c r="AF1361" i="3" s="1"/>
  <c r="AM1361" i="3"/>
  <c r="AN1361" i="3" s="1"/>
  <c r="AG1346" i="3"/>
  <c r="AH1346" i="3" s="1"/>
  <c r="AO1346" i="3"/>
  <c r="AP1346" i="3" s="1"/>
  <c r="AC1347" i="3"/>
  <c r="AD1347" i="3" s="1"/>
  <c r="AK1347" i="3"/>
  <c r="AL1347" i="3" s="1"/>
  <c r="AG1348" i="3"/>
  <c r="AH1348" i="3" s="1"/>
  <c r="Y1361" i="3"/>
  <c r="Z1361" i="3" s="1"/>
  <c r="AG1361" i="3"/>
  <c r="AH1361" i="3" s="1"/>
  <c r="AA1257" i="3"/>
  <c r="AB1257" i="3" s="1"/>
  <c r="AI1257" i="3"/>
  <c r="AJ1257" i="3" s="1"/>
  <c r="V1257" i="3"/>
  <c r="AC1257" i="3"/>
  <c r="AD1257" i="3" s="1"/>
  <c r="AK1257" i="3"/>
  <c r="AL1257" i="3" s="1"/>
  <c r="AG1306" i="3"/>
  <c r="AH1306" i="3" s="1"/>
  <c r="AO1306" i="3"/>
  <c r="AP1306" i="3" s="1"/>
  <c r="AC1319" i="3"/>
  <c r="AD1319" i="3" s="1"/>
  <c r="AK1319" i="3"/>
  <c r="AL1319" i="3" s="1"/>
  <c r="W1257" i="3"/>
  <c r="X1257" i="3" s="1"/>
  <c r="AE1257" i="3"/>
  <c r="AF1257" i="3" s="1"/>
  <c r="AM1257" i="3"/>
  <c r="AN1257" i="3" s="1"/>
  <c r="AI1269" i="3"/>
  <c r="AJ1269" i="3" s="1"/>
  <c r="AI1280" i="3"/>
  <c r="AJ1280" i="3" s="1"/>
  <c r="S1306" i="3"/>
  <c r="T1306" i="3" s="1"/>
  <c r="AA1306" i="3"/>
  <c r="AB1306" i="3" s="1"/>
  <c r="AI1306" i="3"/>
  <c r="AJ1306" i="3" s="1"/>
  <c r="AE1319" i="3"/>
  <c r="AF1319" i="3" s="1"/>
  <c r="AM1319" i="3"/>
  <c r="AN1319" i="3" s="1"/>
  <c r="Y1257" i="3"/>
  <c r="Z1257" i="3" s="1"/>
  <c r="AG1257" i="3"/>
  <c r="AH1257" i="3" s="1"/>
  <c r="AO1257" i="3"/>
  <c r="AP1257" i="3" s="1"/>
  <c r="AC1269" i="3"/>
  <c r="AD1269" i="3" s="1"/>
  <c r="AK1269" i="3"/>
  <c r="AL1269" i="3" s="1"/>
  <c r="AC1280" i="3"/>
  <c r="AD1280" i="3" s="1"/>
  <c r="AK1280" i="3"/>
  <c r="AL1280" i="3" s="1"/>
  <c r="AC1306" i="3"/>
  <c r="AD1306" i="3" s="1"/>
  <c r="AK1306" i="3"/>
  <c r="AL1306" i="3" s="1"/>
  <c r="AG1319" i="3"/>
  <c r="AH1319" i="3" s="1"/>
  <c r="AA1209" i="3"/>
  <c r="AB1209" i="3" s="1"/>
  <c r="AI1209" i="3"/>
  <c r="AJ1209" i="3" s="1"/>
  <c r="Y1222" i="3"/>
  <c r="Z1222" i="3" s="1"/>
  <c r="AG1222" i="3"/>
  <c r="AH1222" i="3" s="1"/>
  <c r="AO1222" i="3"/>
  <c r="AP1222" i="3" s="1"/>
  <c r="W1234" i="3"/>
  <c r="X1234" i="3" s="1"/>
  <c r="AE1234" i="3"/>
  <c r="AF1234" i="3" s="1"/>
  <c r="AM1234" i="3"/>
  <c r="AN1234" i="3" s="1"/>
  <c r="Y1206" i="3"/>
  <c r="Z1206" i="3" s="1"/>
  <c r="AG1206" i="3"/>
  <c r="AH1206" i="3" s="1"/>
  <c r="AO1206" i="3"/>
  <c r="AP1206" i="3" s="1"/>
  <c r="AC1207" i="3"/>
  <c r="AD1207" i="3" s="1"/>
  <c r="AK1207" i="3"/>
  <c r="AL1207" i="3" s="1"/>
  <c r="Y1208" i="3"/>
  <c r="Z1208" i="3" s="1"/>
  <c r="AG1208" i="3"/>
  <c r="AH1208" i="3" s="1"/>
  <c r="W1209" i="3"/>
  <c r="X1209" i="3" s="1"/>
  <c r="AE1209" i="3"/>
  <c r="AF1209" i="3" s="1"/>
  <c r="AM1209" i="3"/>
  <c r="AN1209" i="3" s="1"/>
  <c r="V1222" i="3"/>
  <c r="AC1222" i="3"/>
  <c r="AD1222" i="3" s="1"/>
  <c r="AK1222" i="3"/>
  <c r="AL1222" i="3" s="1"/>
  <c r="AA1234" i="3"/>
  <c r="AB1234" i="3" s="1"/>
  <c r="AI1234" i="3"/>
  <c r="AJ1234" i="3" s="1"/>
  <c r="W1202" i="3"/>
  <c r="X1202" i="3" s="1"/>
  <c r="AE1202" i="3"/>
  <c r="AF1202" i="3" s="1"/>
  <c r="AM1202" i="3"/>
  <c r="AN1202" i="3" s="1"/>
  <c r="AA1203" i="3"/>
  <c r="AB1203" i="3" s="1"/>
  <c r="AI1203" i="3"/>
  <c r="AJ1203" i="3" s="1"/>
  <c r="W1204" i="3"/>
  <c r="X1204" i="3" s="1"/>
  <c r="AE1204" i="3"/>
  <c r="AF1204" i="3" s="1"/>
  <c r="AM1204" i="3"/>
  <c r="AN1204" i="3" s="1"/>
  <c r="AA1205" i="3"/>
  <c r="AB1205" i="3" s="1"/>
  <c r="AI1205" i="3"/>
  <c r="AJ1205" i="3" s="1"/>
  <c r="Y1202" i="3"/>
  <c r="Z1202" i="3" s="1"/>
  <c r="AG1202" i="3"/>
  <c r="AH1202" i="3" s="1"/>
  <c r="AO1202" i="3"/>
  <c r="AP1202" i="3" s="1"/>
  <c r="AC1203" i="3"/>
  <c r="AD1203" i="3" s="1"/>
  <c r="AK1203" i="3"/>
  <c r="AL1203" i="3" s="1"/>
  <c r="Y1204" i="3"/>
  <c r="Z1204" i="3" s="1"/>
  <c r="AG1204" i="3"/>
  <c r="AH1204" i="3" s="1"/>
  <c r="AO1204" i="3"/>
  <c r="AP1204" i="3" s="1"/>
  <c r="V1205" i="3"/>
  <c r="AC1205" i="3"/>
  <c r="AD1205" i="3" s="1"/>
  <c r="AK1205" i="3"/>
  <c r="AL1205" i="3" s="1"/>
  <c r="AA1202" i="3"/>
  <c r="AB1202" i="3" s="1"/>
  <c r="AI1202" i="3"/>
  <c r="AJ1202" i="3" s="1"/>
  <c r="W1203" i="3"/>
  <c r="X1203" i="3" s="1"/>
  <c r="AE1203" i="3"/>
  <c r="AF1203" i="3" s="1"/>
  <c r="AM1203" i="3"/>
  <c r="AN1203" i="3" s="1"/>
  <c r="AA1204" i="3"/>
  <c r="AB1204" i="3" s="1"/>
  <c r="AI1204" i="3"/>
  <c r="AJ1204" i="3" s="1"/>
  <c r="W1205" i="3"/>
  <c r="X1205" i="3" s="1"/>
  <c r="AE1205" i="3"/>
  <c r="AF1205" i="3" s="1"/>
  <c r="W1196" i="3"/>
  <c r="X1196" i="3" s="1"/>
  <c r="AE1196" i="3"/>
  <c r="AF1196" i="3" s="1"/>
  <c r="Y1196" i="3"/>
  <c r="Z1196" i="3" s="1"/>
  <c r="AG1196" i="3"/>
  <c r="AH1196" i="3" s="1"/>
  <c r="AO1196" i="3"/>
  <c r="AP1196" i="3" s="1"/>
  <c r="W1198" i="3"/>
  <c r="X1198" i="3" s="1"/>
  <c r="AE1198" i="3"/>
  <c r="AF1198" i="3" s="1"/>
  <c r="AM1198" i="3"/>
  <c r="AN1198" i="3" s="1"/>
  <c r="AA1196" i="3"/>
  <c r="AB1196" i="3" s="1"/>
  <c r="AB1194" i="3" s="1"/>
  <c r="AI1196" i="3"/>
  <c r="AJ1196" i="3" s="1"/>
  <c r="AJ1194" i="3" s="1"/>
  <c r="Y1198" i="3"/>
  <c r="Z1198" i="3" s="1"/>
  <c r="Z1194" i="3" s="1"/>
  <c r="AG1198" i="3"/>
  <c r="AH1198" i="3" s="1"/>
  <c r="AH1194" i="3" s="1"/>
  <c r="Y485" i="3"/>
  <c r="S485" i="3"/>
  <c r="AV541" i="3"/>
  <c r="AV520" i="3"/>
  <c r="AA485" i="3"/>
  <c r="AV534" i="3"/>
  <c r="AV1550" i="3"/>
  <c r="AV1024" i="3"/>
  <c r="W485" i="3"/>
  <c r="AV527" i="3"/>
  <c r="AV1023" i="3"/>
  <c r="AV1747" i="3"/>
  <c r="AV1746" i="3"/>
  <c r="U485" i="3"/>
  <c r="AC485" i="3"/>
  <c r="AV519" i="3"/>
  <c r="AV266" i="3"/>
  <c r="AV313" i="3"/>
  <c r="BM409" i="3"/>
  <c r="AV487" i="3"/>
  <c r="AV651" i="3"/>
  <c r="AV847" i="3"/>
  <c r="AX1512" i="3"/>
  <c r="S40" i="3"/>
  <c r="AV752" i="3"/>
  <c r="U894" i="3"/>
  <c r="Y894" i="3"/>
  <c r="W946" i="3"/>
  <c r="AV969" i="3"/>
  <c r="AV986" i="3"/>
  <c r="AV988" i="3"/>
  <c r="AV1014" i="3"/>
  <c r="AV1022" i="3"/>
  <c r="R1189" i="3"/>
  <c r="AA1192" i="3"/>
  <c r="AB1192" i="3" s="1"/>
  <c r="AX1392" i="3"/>
  <c r="S98" i="3"/>
  <c r="W466" i="3"/>
  <c r="AV660" i="3"/>
  <c r="AV678" i="3"/>
  <c r="AV759" i="3"/>
  <c r="BB946" i="3"/>
  <c r="AV955" i="3"/>
  <c r="S981" i="3"/>
  <c r="AV993" i="3"/>
  <c r="DF1512" i="3"/>
  <c r="AV75" i="3"/>
  <c r="AV735" i="3"/>
  <c r="AV766" i="3"/>
  <c r="Y946" i="3"/>
  <c r="Y981" i="3"/>
  <c r="AV1000" i="3"/>
  <c r="AC1192" i="3"/>
  <c r="AD1192" i="3" s="1"/>
  <c r="V1192" i="3"/>
  <c r="AG1192" i="3"/>
  <c r="AH1192" i="3" s="1"/>
  <c r="Y1192" i="3"/>
  <c r="Z1192" i="3" s="1"/>
  <c r="AI1192" i="3"/>
  <c r="AA1193" i="3"/>
  <c r="AB1193" i="3" s="1"/>
  <c r="AI1193" i="3"/>
  <c r="AJ1193" i="3" s="1"/>
  <c r="DF1567" i="3"/>
  <c r="AX1609" i="3"/>
  <c r="AX1567" i="3"/>
  <c r="DF1609" i="3"/>
  <c r="AX1640" i="3"/>
  <c r="DF1640" i="3"/>
  <c r="DF1672" i="3"/>
  <c r="S1751" i="3"/>
  <c r="AV1756" i="3"/>
  <c r="W1751" i="3"/>
  <c r="AV1759" i="3"/>
  <c r="AV1748" i="3"/>
  <c r="Y353" i="2"/>
  <c r="AG406" i="2"/>
  <c r="AR406" i="2"/>
  <c r="BG393" i="2"/>
  <c r="AQ404" i="2"/>
  <c r="BA367" i="2"/>
  <c r="AH406" i="2"/>
  <c r="AS406" i="2"/>
  <c r="AP393" i="2"/>
  <c r="AH404" i="2"/>
  <c r="AR404" i="2"/>
  <c r="BE404" i="2"/>
  <c r="BI367" i="2"/>
  <c r="AT365" i="2"/>
  <c r="AL406" i="2"/>
  <c r="AL404" i="2"/>
  <c r="AN406" i="2"/>
  <c r="AM404" i="2"/>
  <c r="BB381" i="2"/>
  <c r="AK406" i="2"/>
  <c r="AP406" i="2"/>
  <c r="AM393" i="2"/>
  <c r="BP393" i="2"/>
  <c r="AJ404" i="2"/>
  <c r="AP404" i="2"/>
  <c r="BD404" i="2"/>
  <c r="AJ367" i="2"/>
  <c r="AW367" i="2"/>
  <c r="BE367" i="2"/>
  <c r="BS367" i="2"/>
  <c r="AH365" i="2"/>
  <c r="AP365" i="2"/>
  <c r="BC393" i="2"/>
  <c r="BT393" i="2"/>
  <c r="AN367" i="2"/>
  <c r="AX367" i="2"/>
  <c r="BF367" i="2"/>
  <c r="BN367" i="2"/>
  <c r="BV367" i="2"/>
  <c r="AK365" i="2"/>
  <c r="AS365" i="2"/>
  <c r="BO365" i="2"/>
  <c r="BX393" i="2"/>
  <c r="AR367" i="2"/>
  <c r="BS365" i="2"/>
  <c r="AX381" i="2"/>
  <c r="AJ406" i="2"/>
  <c r="AO406" i="2"/>
  <c r="AT406" i="2"/>
  <c r="AL393" i="2"/>
  <c r="AT393" i="2"/>
  <c r="AI404" i="2"/>
  <c r="AN404" i="2"/>
  <c r="AT404" i="2"/>
  <c r="BA404" i="2"/>
  <c r="BI404" i="2"/>
  <c r="BB367" i="2"/>
  <c r="BJ367" i="2"/>
  <c r="BR367" i="2"/>
  <c r="BZ367" i="2"/>
  <c r="AG365" i="2"/>
  <c r="AO365" i="2"/>
  <c r="BW365" i="2"/>
  <c r="AE414" i="2"/>
  <c r="BT381" i="2"/>
  <c r="AY393" i="2"/>
  <c r="BM404" i="2"/>
  <c r="BQ404" i="2"/>
  <c r="BU404" i="2"/>
  <c r="BY404" i="2"/>
  <c r="AX365" i="2"/>
  <c r="BB365" i="2"/>
  <c r="BF365" i="2"/>
  <c r="BJ365" i="2"/>
  <c r="BO381" i="2"/>
  <c r="AZ393" i="2"/>
  <c r="BD393" i="2"/>
  <c r="BH393" i="2"/>
  <c r="BM393" i="2"/>
  <c r="BQ393" i="2"/>
  <c r="BU393" i="2"/>
  <c r="BY393" i="2"/>
  <c r="BN404" i="2"/>
  <c r="BR404" i="2"/>
  <c r="BR401" i="2" s="1"/>
  <c r="BV404" i="2"/>
  <c r="BZ404" i="2"/>
  <c r="AG367" i="2"/>
  <c r="AK367" i="2"/>
  <c r="AO367" i="2"/>
  <c r="AS367" i="2"/>
  <c r="AY365" i="2"/>
  <c r="BC365" i="2"/>
  <c r="BG365" i="2"/>
  <c r="BP365" i="2"/>
  <c r="BT365" i="2"/>
  <c r="BX365" i="2"/>
  <c r="BF381" i="2"/>
  <c r="BP381" i="2"/>
  <c r="AI406" i="2"/>
  <c r="AM406" i="2"/>
  <c r="AQ406" i="2"/>
  <c r="AJ393" i="2"/>
  <c r="AN393" i="2"/>
  <c r="AR393" i="2"/>
  <c r="AW393" i="2"/>
  <c r="BA393" i="2"/>
  <c r="BE393" i="2"/>
  <c r="BI393" i="2"/>
  <c r="BN393" i="2"/>
  <c r="BR393" i="2"/>
  <c r="BV393" i="2"/>
  <c r="BZ393" i="2"/>
  <c r="AG404" i="2"/>
  <c r="AK404" i="2"/>
  <c r="AO404" i="2"/>
  <c r="AX404" i="2"/>
  <c r="BB404" i="2"/>
  <c r="BF404" i="2"/>
  <c r="BJ404" i="2"/>
  <c r="BO404" i="2"/>
  <c r="BS404" i="2"/>
  <c r="BW404" i="2"/>
  <c r="AH367" i="2"/>
  <c r="AL367" i="2"/>
  <c r="AP367" i="2"/>
  <c r="AT367" i="2"/>
  <c r="AY367" i="2"/>
  <c r="BC367" i="2"/>
  <c r="BG367" i="2"/>
  <c r="BP367" i="2"/>
  <c r="BT367" i="2"/>
  <c r="BX367" i="2"/>
  <c r="AI365" i="2"/>
  <c r="AM365" i="2"/>
  <c r="AQ365" i="2"/>
  <c r="AZ365" i="2"/>
  <c r="BD365" i="2"/>
  <c r="BH365" i="2"/>
  <c r="BM365" i="2"/>
  <c r="BQ365" i="2"/>
  <c r="BU365" i="2"/>
  <c r="BY365" i="2"/>
  <c r="AO375" i="2"/>
  <c r="BH377" i="2"/>
  <c r="BJ381" i="2"/>
  <c r="BS381" i="2"/>
  <c r="AG393" i="2"/>
  <c r="AK393" i="2"/>
  <c r="AO393" i="2"/>
  <c r="AS393" i="2"/>
  <c r="AX393" i="2"/>
  <c r="BB393" i="2"/>
  <c r="BF393" i="2"/>
  <c r="BJ393" i="2"/>
  <c r="BO393" i="2"/>
  <c r="BS393" i="2"/>
  <c r="BW393" i="2"/>
  <c r="AY404" i="2"/>
  <c r="BC404" i="2"/>
  <c r="BG404" i="2"/>
  <c r="BP404" i="2"/>
  <c r="BT404" i="2"/>
  <c r="BX404" i="2"/>
  <c r="AI367" i="2"/>
  <c r="AM367" i="2"/>
  <c r="AQ367" i="2"/>
  <c r="AZ367" i="2"/>
  <c r="BD367" i="2"/>
  <c r="BH367" i="2"/>
  <c r="BM367" i="2"/>
  <c r="BQ367" i="2"/>
  <c r="BU367" i="2"/>
  <c r="BY367" i="2"/>
  <c r="AJ365" i="2"/>
  <c r="AN365" i="2"/>
  <c r="AR365" i="2"/>
  <c r="AW365" i="2"/>
  <c r="BA365" i="2"/>
  <c r="BE365" i="2"/>
  <c r="BI365" i="2"/>
  <c r="BN365" i="2"/>
  <c r="BR365" i="2"/>
  <c r="BV365" i="2"/>
  <c r="BZ365" i="2"/>
  <c r="BK414" i="2"/>
  <c r="CA414" i="2"/>
  <c r="AU414" i="2"/>
  <c r="AE365" i="2"/>
  <c r="BK406" i="2"/>
  <c r="AE367" i="2"/>
  <c r="AE406" i="2"/>
  <c r="AE404" i="2"/>
  <c r="AE393" i="2"/>
  <c r="AE381" i="2"/>
  <c r="BW381" i="2"/>
  <c r="AN458" i="2"/>
  <c r="AW360" i="2"/>
  <c r="AY381" i="2"/>
  <c r="BC381" i="2"/>
  <c r="BG381" i="2"/>
  <c r="BX381" i="2"/>
  <c r="BY381" i="2"/>
  <c r="BG375" i="2"/>
  <c r="BQ377" i="2"/>
  <c r="AZ381" i="2"/>
  <c r="BD381" i="2"/>
  <c r="BH381" i="2"/>
  <c r="BM381" i="2"/>
  <c r="BQ381" i="2"/>
  <c r="BU381" i="2"/>
  <c r="AO463" i="2"/>
  <c r="BM471" i="2"/>
  <c r="AY375" i="2"/>
  <c r="BD377" i="2"/>
  <c r="BY377" i="2"/>
  <c r="AW381" i="2"/>
  <c r="BA381" i="2"/>
  <c r="BE381" i="2"/>
  <c r="BI381" i="2"/>
  <c r="BN381" i="2"/>
  <c r="BR381" i="2"/>
  <c r="BV381" i="2"/>
  <c r="BZ381" i="2"/>
  <c r="T307" i="2"/>
  <c r="BV360" i="2"/>
  <c r="BJ368" i="2"/>
  <c r="BT368" i="2"/>
  <c r="BC361" i="2"/>
  <c r="BQ361" i="2"/>
  <c r="BQ362" i="2"/>
  <c r="BZ362" i="2"/>
  <c r="AG375" i="2"/>
  <c r="BC375" i="2"/>
  <c r="BQ375" i="2"/>
  <c r="BW375" i="2"/>
  <c r="AZ377" i="2"/>
  <c r="BM377" i="2"/>
  <c r="BU377" i="2"/>
  <c r="AI364" i="2"/>
  <c r="AO364" i="2"/>
  <c r="AT364" i="2"/>
  <c r="BN360" i="2"/>
  <c r="BZ360" i="2"/>
  <c r="AG368" i="2"/>
  <c r="BW368" i="2"/>
  <c r="AL361" i="2"/>
  <c r="BU361" i="2"/>
  <c r="BH362" i="2"/>
  <c r="BR362" i="2"/>
  <c r="AK375" i="2"/>
  <c r="AX375" i="2"/>
  <c r="BF375" i="2"/>
  <c r="BM375" i="2"/>
  <c r="BS375" i="2"/>
  <c r="BX375" i="2"/>
  <c r="BN377" i="2"/>
  <c r="BV377" i="2"/>
  <c r="AK364" i="2"/>
  <c r="AP364" i="2"/>
  <c r="BR360" i="2"/>
  <c r="BO368" i="2"/>
  <c r="BM361" i="2"/>
  <c r="BX361" i="2"/>
  <c r="BU362" i="2"/>
  <c r="BO375" i="2"/>
  <c r="BT375" i="2"/>
  <c r="BY375" i="2"/>
  <c r="AG364" i="2"/>
  <c r="AL364" i="2"/>
  <c r="AQ364" i="2"/>
  <c r="AW353" i="2"/>
  <c r="BI360" i="2"/>
  <c r="BS360" i="2"/>
  <c r="AX368" i="2"/>
  <c r="BS368" i="2"/>
  <c r="AY361" i="2"/>
  <c r="BP361" i="2"/>
  <c r="BY361" i="2"/>
  <c r="AQ362" i="2"/>
  <c r="BM362" i="2"/>
  <c r="BY362" i="2"/>
  <c r="AS375" i="2"/>
  <c r="BB375" i="2"/>
  <c r="BJ375" i="2"/>
  <c r="BP375" i="2"/>
  <c r="BU375" i="2"/>
  <c r="BR377" i="2"/>
  <c r="BZ377" i="2"/>
  <c r="AH364" i="2"/>
  <c r="AM364" i="2"/>
  <c r="AS364" i="2"/>
  <c r="BO364" i="2"/>
  <c r="BS364" i="2"/>
  <c r="BW364" i="2"/>
  <c r="BT364" i="2"/>
  <c r="BX364" i="2"/>
  <c r="BF364" i="2"/>
  <c r="AJ360" i="2"/>
  <c r="AK368" i="2"/>
  <c r="AP361" i="2"/>
  <c r="AX373" i="2"/>
  <c r="BF373" i="2"/>
  <c r="AH375" i="2"/>
  <c r="AL375" i="2"/>
  <c r="AP375" i="2"/>
  <c r="AT375" i="2"/>
  <c r="AW377" i="2"/>
  <c r="BA377" i="2"/>
  <c r="BE377" i="2"/>
  <c r="BI377" i="2"/>
  <c r="AE364" i="2"/>
  <c r="AY364" i="2"/>
  <c r="BG364" i="2"/>
  <c r="BP364" i="2"/>
  <c r="AT350" i="2"/>
  <c r="BO410" i="2"/>
  <c r="AN360" i="2"/>
  <c r="BA360" i="2"/>
  <c r="AO368" i="2"/>
  <c r="BB368" i="2"/>
  <c r="AT361" i="2"/>
  <c r="BG361" i="2"/>
  <c r="AI362" i="2"/>
  <c r="AZ362" i="2"/>
  <c r="AY373" i="2"/>
  <c r="BG373" i="2"/>
  <c r="AI375" i="2"/>
  <c r="AM375" i="2"/>
  <c r="AQ375" i="2"/>
  <c r="AZ375" i="2"/>
  <c r="BD375" i="2"/>
  <c r="BH375" i="2"/>
  <c r="AE377" i="2"/>
  <c r="AU377" i="2"/>
  <c r="AX377" i="2"/>
  <c r="BB377" i="2"/>
  <c r="BF377" i="2"/>
  <c r="BJ377" i="2"/>
  <c r="BO377" i="2"/>
  <c r="BS377" i="2"/>
  <c r="BW377" i="2"/>
  <c r="AZ364" i="2"/>
  <c r="BD364" i="2"/>
  <c r="BH364" i="2"/>
  <c r="BM364" i="2"/>
  <c r="BQ364" i="2"/>
  <c r="BU364" i="2"/>
  <c r="BY364" i="2"/>
  <c r="BC373" i="2"/>
  <c r="AX364" i="2"/>
  <c r="BB364" i="2"/>
  <c r="BJ364" i="2"/>
  <c r="BC364" i="2"/>
  <c r="AE44" i="2"/>
  <c r="T97" i="2"/>
  <c r="AI97" i="2"/>
  <c r="AI400" i="2"/>
  <c r="BM433" i="2"/>
  <c r="BU457" i="2"/>
  <c r="AI463" i="2"/>
  <c r="AR360" i="2"/>
  <c r="BE360" i="2"/>
  <c r="BO360" i="2"/>
  <c r="BW360" i="2"/>
  <c r="AS368" i="2"/>
  <c r="BF368" i="2"/>
  <c r="BP368" i="2"/>
  <c r="BX368" i="2"/>
  <c r="AH361" i="2"/>
  <c r="BT361" i="2"/>
  <c r="AM362" i="2"/>
  <c r="BD362" i="2"/>
  <c r="BN362" i="2"/>
  <c r="BV362" i="2"/>
  <c r="BB373" i="2"/>
  <c r="BJ373" i="2"/>
  <c r="AJ375" i="2"/>
  <c r="AN375" i="2"/>
  <c r="AR375" i="2"/>
  <c r="AW375" i="2"/>
  <c r="BA375" i="2"/>
  <c r="BE375" i="2"/>
  <c r="BI375" i="2"/>
  <c r="BN375" i="2"/>
  <c r="BR375" i="2"/>
  <c r="BV375" i="2"/>
  <c r="BZ375" i="2"/>
  <c r="AY377" i="2"/>
  <c r="BC377" i="2"/>
  <c r="BG377" i="2"/>
  <c r="BP377" i="2"/>
  <c r="BT377" i="2"/>
  <c r="BX377" i="2"/>
  <c r="AJ364" i="2"/>
  <c r="AN364" i="2"/>
  <c r="AR364" i="2"/>
  <c r="AW364" i="2"/>
  <c r="BA364" i="2"/>
  <c r="BE364" i="2"/>
  <c r="BI364" i="2"/>
  <c r="BN364" i="2"/>
  <c r="BR364" i="2"/>
  <c r="BV364" i="2"/>
  <c r="BZ364" i="2"/>
  <c r="AE375" i="2"/>
  <c r="BS373" i="2"/>
  <c r="BW373" i="2"/>
  <c r="AQ436" i="2"/>
  <c r="BY448" i="2"/>
  <c r="BO373" i="2"/>
  <c r="AE319" i="2"/>
  <c r="AE322" i="2"/>
  <c r="AE323" i="2"/>
  <c r="AZ369" i="2"/>
  <c r="BM379" i="2"/>
  <c r="AT397" i="2"/>
  <c r="AI409" i="2"/>
  <c r="BN418" i="2"/>
  <c r="AO419" i="2"/>
  <c r="AH424" i="2"/>
  <c r="BM439" i="2"/>
  <c r="AH461" i="2"/>
  <c r="BO465" i="2"/>
  <c r="BE467" i="2"/>
  <c r="BE469" i="2"/>
  <c r="AH476" i="2"/>
  <c r="AG360" i="2"/>
  <c r="AK360" i="2"/>
  <c r="AO360" i="2"/>
  <c r="AS360" i="2"/>
  <c r="AX360" i="2"/>
  <c r="BB360" i="2"/>
  <c r="BF360" i="2"/>
  <c r="BJ360" i="2"/>
  <c r="AH368" i="2"/>
  <c r="AL368" i="2"/>
  <c r="AP368" i="2"/>
  <c r="AT368" i="2"/>
  <c r="AY368" i="2"/>
  <c r="BC368" i="2"/>
  <c r="BG368" i="2"/>
  <c r="AI361" i="2"/>
  <c r="AM361" i="2"/>
  <c r="AQ361" i="2"/>
  <c r="AZ361" i="2"/>
  <c r="BD361" i="2"/>
  <c r="BH361" i="2"/>
  <c r="AJ362" i="2"/>
  <c r="AN362" i="2"/>
  <c r="AR362" i="2"/>
  <c r="AW362" i="2"/>
  <c r="BA362" i="2"/>
  <c r="BE362" i="2"/>
  <c r="BI362" i="2"/>
  <c r="BP373" i="2"/>
  <c r="BT373" i="2"/>
  <c r="BX373" i="2"/>
  <c r="BO379" i="2"/>
  <c r="AY380" i="2"/>
  <c r="AO388" i="2"/>
  <c r="AI389" i="2"/>
  <c r="BQ390" i="2"/>
  <c r="BS418" i="2"/>
  <c r="AZ433" i="2"/>
  <c r="BT439" i="2"/>
  <c r="AZ457" i="2"/>
  <c r="BM459" i="2"/>
  <c r="AH360" i="2"/>
  <c r="AL360" i="2"/>
  <c r="AP360" i="2"/>
  <c r="AT360" i="2"/>
  <c r="AY360" i="2"/>
  <c r="BC360" i="2"/>
  <c r="BG360" i="2"/>
  <c r="BP360" i="2"/>
  <c r="BT360" i="2"/>
  <c r="BX360" i="2"/>
  <c r="AI368" i="2"/>
  <c r="AM368" i="2"/>
  <c r="AQ368" i="2"/>
  <c r="AZ368" i="2"/>
  <c r="BD368" i="2"/>
  <c r="BH368" i="2"/>
  <c r="BM368" i="2"/>
  <c r="BQ368" i="2"/>
  <c r="BU368" i="2"/>
  <c r="BY368" i="2"/>
  <c r="AJ361" i="2"/>
  <c r="AN361" i="2"/>
  <c r="AR361" i="2"/>
  <c r="AW361" i="2"/>
  <c r="BA361" i="2"/>
  <c r="BE361" i="2"/>
  <c r="BI361" i="2"/>
  <c r="BN361" i="2"/>
  <c r="BR361" i="2"/>
  <c r="BV361" i="2"/>
  <c r="BZ361" i="2"/>
  <c r="AG362" i="2"/>
  <c r="AK362" i="2"/>
  <c r="AO362" i="2"/>
  <c r="AS362" i="2"/>
  <c r="AX362" i="2"/>
  <c r="BB362" i="2"/>
  <c r="BF362" i="2"/>
  <c r="BJ362" i="2"/>
  <c r="BO362" i="2"/>
  <c r="BS362" i="2"/>
  <c r="BW362" i="2"/>
  <c r="AE373" i="2"/>
  <c r="AZ373" i="2"/>
  <c r="BD373" i="2"/>
  <c r="BH373" i="2"/>
  <c r="BM373" i="2"/>
  <c r="BQ373" i="2"/>
  <c r="BU373" i="2"/>
  <c r="BY373" i="2"/>
  <c r="AK262" i="2"/>
  <c r="S97" i="2"/>
  <c r="Q108" i="2"/>
  <c r="U108" i="2"/>
  <c r="Q119" i="2"/>
  <c r="S134" i="2"/>
  <c r="AH350" i="2"/>
  <c r="BP350" i="2"/>
  <c r="BP351" i="2"/>
  <c r="AX371" i="2"/>
  <c r="BU379" i="2"/>
  <c r="AW383" i="2"/>
  <c r="AW398" i="2"/>
  <c r="AW418" i="2"/>
  <c r="AW461" i="2"/>
  <c r="AG463" i="2"/>
  <c r="BA465" i="2"/>
  <c r="AY468" i="2"/>
  <c r="AL472" i="2"/>
  <c r="AI360" i="2"/>
  <c r="AM360" i="2"/>
  <c r="AQ360" i="2"/>
  <c r="AZ360" i="2"/>
  <c r="BD360" i="2"/>
  <c r="BH360" i="2"/>
  <c r="BM360" i="2"/>
  <c r="BQ360" i="2"/>
  <c r="BU360" i="2"/>
  <c r="BY360" i="2"/>
  <c r="AJ368" i="2"/>
  <c r="AN368" i="2"/>
  <c r="AW368" i="2"/>
  <c r="BA368" i="2"/>
  <c r="BE368" i="2"/>
  <c r="BI368" i="2"/>
  <c r="BN368" i="2"/>
  <c r="BR368" i="2"/>
  <c r="BV368" i="2"/>
  <c r="BZ368" i="2"/>
  <c r="AG361" i="2"/>
  <c r="AK361" i="2"/>
  <c r="AO361" i="2"/>
  <c r="AS361" i="2"/>
  <c r="AX361" i="2"/>
  <c r="BB361" i="2"/>
  <c r="BF361" i="2"/>
  <c r="BJ361" i="2"/>
  <c r="BO361" i="2"/>
  <c r="BS361" i="2"/>
  <c r="BW361" i="2"/>
  <c r="AH362" i="2"/>
  <c r="AL362" i="2"/>
  <c r="AP362" i="2"/>
  <c r="AT362" i="2"/>
  <c r="AY362" i="2"/>
  <c r="BC362" i="2"/>
  <c r="BG362" i="2"/>
  <c r="BP362" i="2"/>
  <c r="BT362" i="2"/>
  <c r="AW373" i="2"/>
  <c r="BA373" i="2"/>
  <c r="BE373" i="2"/>
  <c r="BI373" i="2"/>
  <c r="BN373" i="2"/>
  <c r="BR373" i="2"/>
  <c r="BV373" i="2"/>
  <c r="BZ373" i="2"/>
  <c r="AE362" i="2"/>
  <c r="AE361" i="2"/>
  <c r="AE368" i="2"/>
  <c r="AE360" i="2"/>
  <c r="T317" i="2"/>
  <c r="AX376" i="2"/>
  <c r="AY398" i="2"/>
  <c r="AM407" i="2"/>
  <c r="BC409" i="2"/>
  <c r="BC408" i="2" s="1"/>
  <c r="AL464" i="2"/>
  <c r="BZ469" i="2"/>
  <c r="T262" i="2"/>
  <c r="AY376" i="2"/>
  <c r="BE398" i="2"/>
  <c r="BE376" i="2"/>
  <c r="BF376" i="2"/>
  <c r="BC350" i="2"/>
  <c r="AI351" i="2"/>
  <c r="BN352" i="2"/>
  <c r="BD355" i="2"/>
  <c r="AW376" i="2"/>
  <c r="AX378" i="2"/>
  <c r="AX398" i="2"/>
  <c r="AG407" i="2"/>
  <c r="AX409" i="2"/>
  <c r="BO412" i="2"/>
  <c r="BE418" i="2"/>
  <c r="BR460" i="2"/>
  <c r="AH464" i="2"/>
  <c r="BE468" i="2"/>
  <c r="BO471" i="2"/>
  <c r="BS476" i="2"/>
  <c r="AR352" i="2"/>
  <c r="AS420" i="2"/>
  <c r="AQ448" i="2"/>
  <c r="AQ467" i="2"/>
  <c r="BF359" i="2"/>
  <c r="BF465" i="2"/>
  <c r="T52" i="2"/>
  <c r="AG97" i="2"/>
  <c r="AE280" i="2"/>
  <c r="T284" i="2"/>
  <c r="S284" i="2"/>
  <c r="AJ352" i="2"/>
  <c r="AT355" i="2"/>
  <c r="BD356" i="2"/>
  <c r="AN359" i="2"/>
  <c r="AF370" i="2"/>
  <c r="BE371" i="2"/>
  <c r="BN372" i="2"/>
  <c r="BC376" i="2"/>
  <c r="AY378" i="2"/>
  <c r="BN379" i="2"/>
  <c r="BB380" i="2"/>
  <c r="BS383" i="2"/>
  <c r="AT389" i="2"/>
  <c r="AZ392" i="2"/>
  <c r="BC398" i="2"/>
  <c r="AL400" i="2"/>
  <c r="BL401" i="2"/>
  <c r="BN403" i="2"/>
  <c r="AI407" i="2"/>
  <c r="BM407" i="2"/>
  <c r="BO411" i="2"/>
  <c r="AG420" i="2"/>
  <c r="AM424" i="2"/>
  <c r="BM430" i="2"/>
  <c r="BN441" i="2"/>
  <c r="AZ442" i="2"/>
  <c r="AZ452" i="2"/>
  <c r="BB457" i="2"/>
  <c r="AI461" i="2"/>
  <c r="BC461" i="2"/>
  <c r="AG462" i="2"/>
  <c r="AH463" i="2"/>
  <c r="AH465" i="2"/>
  <c r="BC465" i="2"/>
  <c r="BR465" i="2"/>
  <c r="AM467" i="2"/>
  <c r="AM469" i="2"/>
  <c r="BU471" i="2"/>
  <c r="AY473" i="2"/>
  <c r="BD476" i="2"/>
  <c r="AI478" i="2"/>
  <c r="AX478" i="2"/>
  <c r="AR389" i="2"/>
  <c r="AS425" i="2"/>
  <c r="AQ459" i="2"/>
  <c r="AS476" i="2"/>
  <c r="BH371" i="2"/>
  <c r="BF469" i="2"/>
  <c r="AV451" i="2"/>
  <c r="U145" i="2"/>
  <c r="S262" i="2"/>
  <c r="AJ262" i="2"/>
  <c r="AE266" i="2"/>
  <c r="Q273" i="2"/>
  <c r="U296" i="2"/>
  <c r="BC378" i="2"/>
  <c r="BR407" i="2"/>
  <c r="AI420" i="2"/>
  <c r="BP441" i="2"/>
  <c r="AV444" i="2"/>
  <c r="BB452" i="2"/>
  <c r="AO461" i="2"/>
  <c r="AI462" i="2"/>
  <c r="AF466" i="2"/>
  <c r="AO420" i="2"/>
  <c r="Q145" i="2"/>
  <c r="AH262" i="2"/>
  <c r="U262" i="2"/>
  <c r="AU265" i="2"/>
  <c r="AE268" i="2"/>
  <c r="AM478" i="2"/>
  <c r="AQ461" i="2"/>
  <c r="AQ478" i="2"/>
  <c r="AE122" i="2"/>
  <c r="AE126" i="2"/>
  <c r="AG262" i="2"/>
  <c r="AJ350" i="2"/>
  <c r="AT351" i="2"/>
  <c r="BD353" i="2"/>
  <c r="AW355" i="2"/>
  <c r="AX359" i="2"/>
  <c r="BT371" i="2"/>
  <c r="AW378" i="2"/>
  <c r="BE378" i="2"/>
  <c r="BS379" i="2"/>
  <c r="AW380" i="2"/>
  <c r="BB383" i="2"/>
  <c r="AH388" i="2"/>
  <c r="AK390" i="2"/>
  <c r="AH392" i="2"/>
  <c r="AG397" i="2"/>
  <c r="AH400" i="2"/>
  <c r="BL408" i="2"/>
  <c r="BO409" i="2"/>
  <c r="BO415" i="2"/>
  <c r="BO418" i="2"/>
  <c r="AJ420" i="2"/>
  <c r="BR433" i="2"/>
  <c r="BP436" i="2"/>
  <c r="BN439" i="2"/>
  <c r="AK452" i="2"/>
  <c r="AG461" i="2"/>
  <c r="AM463" i="2"/>
  <c r="BQ463" i="2"/>
  <c r="BM465" i="2"/>
  <c r="AI471" i="2"/>
  <c r="BN471" i="2"/>
  <c r="AN474" i="2"/>
  <c r="BP476" i="2"/>
  <c r="AX477" i="2"/>
  <c r="AT478" i="2"/>
  <c r="AQ420" i="2"/>
  <c r="AS463" i="2"/>
  <c r="BH353" i="2"/>
  <c r="BV465" i="2"/>
  <c r="AF349" i="2"/>
  <c r="AN350" i="2"/>
  <c r="AN352" i="2"/>
  <c r="AW356" i="2"/>
  <c r="BE356" i="2"/>
  <c r="BN357" i="2"/>
  <c r="AT359" i="2"/>
  <c r="AZ359" i="2"/>
  <c r="AW366" i="2"/>
  <c r="AN369" i="2"/>
  <c r="BD369" i="2"/>
  <c r="AX374" i="2"/>
  <c r="BM374" i="2"/>
  <c r="BU374" i="2"/>
  <c r="AH378" i="2"/>
  <c r="AX379" i="2"/>
  <c r="BN380" i="2"/>
  <c r="BE383" i="2"/>
  <c r="AW387" i="2"/>
  <c r="AI388" i="2"/>
  <c r="BU390" i="2"/>
  <c r="AG391" i="2"/>
  <c r="BQ392" i="2"/>
  <c r="AH398" i="2"/>
  <c r="AH399" i="2"/>
  <c r="AL407" i="2"/>
  <c r="BU407" i="2"/>
  <c r="AL409" i="2"/>
  <c r="AG410" i="2"/>
  <c r="AG411" i="2"/>
  <c r="AG412" i="2"/>
  <c r="AG415" i="2"/>
  <c r="AG417" i="2"/>
  <c r="AQ419" i="2"/>
  <c r="AI419" i="2"/>
  <c r="BP420" i="2"/>
  <c r="BN424" i="2"/>
  <c r="BP430" i="2"/>
  <c r="BT430" i="2"/>
  <c r="BA439" i="2"/>
  <c r="AS448" i="2"/>
  <c r="AT448" i="2"/>
  <c r="AH460" i="2"/>
  <c r="AX460" i="2"/>
  <c r="BE461" i="2"/>
  <c r="AX461" i="2"/>
  <c r="BR461" i="2"/>
  <c r="BQ461" i="2"/>
  <c r="AW462" i="2"/>
  <c r="AL465" i="2"/>
  <c r="BC467" i="2"/>
  <c r="AW467" i="2"/>
  <c r="AK468" i="2"/>
  <c r="BC469" i="2"/>
  <c r="AW469" i="2"/>
  <c r="AP475" i="2"/>
  <c r="AR475" i="2"/>
  <c r="AJ475" i="2"/>
  <c r="AS410" i="2"/>
  <c r="AS430" i="2"/>
  <c r="AQ446" i="2"/>
  <c r="BX459" i="2"/>
  <c r="S119" i="2"/>
  <c r="BE387" i="2"/>
  <c r="BE410" i="2"/>
  <c r="AX410" i="2"/>
  <c r="BE412" i="2"/>
  <c r="AX412" i="2"/>
  <c r="BI415" i="2"/>
  <c r="AX415" i="2"/>
  <c r="BE417" i="2"/>
  <c r="AX417" i="2"/>
  <c r="BP440" i="2"/>
  <c r="BN440" i="2"/>
  <c r="BE463" i="2"/>
  <c r="AW463" i="2"/>
  <c r="BE464" i="2"/>
  <c r="AX464" i="2"/>
  <c r="AM473" i="2"/>
  <c r="AK473" i="2"/>
  <c r="BV392" i="2"/>
  <c r="AE20" i="2"/>
  <c r="AE42" i="2"/>
  <c r="AE93" i="2"/>
  <c r="U119" i="2"/>
  <c r="U273" i="2"/>
  <c r="S273" i="2"/>
  <c r="AE299" i="2"/>
  <c r="AU304" i="2"/>
  <c r="AE9" i="2"/>
  <c r="AE10" i="2"/>
  <c r="AE11" i="2"/>
  <c r="AE71" i="2"/>
  <c r="AE72" i="2"/>
  <c r="AE73" i="2"/>
  <c r="AE74" i="2"/>
  <c r="AE75" i="2"/>
  <c r="AE79" i="2"/>
  <c r="AE80" i="2"/>
  <c r="AE81" i="2"/>
  <c r="AE83" i="2"/>
  <c r="AE86" i="2"/>
  <c r="AE88" i="2"/>
  <c r="Q97" i="2"/>
  <c r="U97" i="2"/>
  <c r="AJ97" i="2"/>
  <c r="AE121" i="2"/>
  <c r="R185" i="2"/>
  <c r="AE191" i="2"/>
  <c r="AE286" i="2"/>
  <c r="AV354" i="2"/>
  <c r="AX356" i="2"/>
  <c r="BD359" i="2"/>
  <c r="AZ366" i="2"/>
  <c r="BA374" i="2"/>
  <c r="BN374" i="2"/>
  <c r="AM378" i="2"/>
  <c r="BC379" i="2"/>
  <c r="BS380" i="2"/>
  <c r="AY387" i="2"/>
  <c r="AL388" i="2"/>
  <c r="AK391" i="2"/>
  <c r="AM398" i="2"/>
  <c r="AM399" i="2"/>
  <c r="AF408" i="2"/>
  <c r="AO409" i="2"/>
  <c r="BU409" i="2"/>
  <c r="BN409" i="2"/>
  <c r="BS409" i="2"/>
  <c r="AL410" i="2"/>
  <c r="BU410" i="2"/>
  <c r="BN410" i="2"/>
  <c r="BS410" i="2"/>
  <c r="AL411" i="2"/>
  <c r="BU411" i="2"/>
  <c r="BN411" i="2"/>
  <c r="BS411" i="2"/>
  <c r="BU412" i="2"/>
  <c r="BN412" i="2"/>
  <c r="BS412" i="2"/>
  <c r="AL415" i="2"/>
  <c r="BU415" i="2"/>
  <c r="BN415" i="2"/>
  <c r="BS415" i="2"/>
  <c r="AL417" i="2"/>
  <c r="BJ424" i="2"/>
  <c r="BI424" i="2"/>
  <c r="AZ424" i="2"/>
  <c r="BA436" i="2"/>
  <c r="BJ436" i="2"/>
  <c r="BT440" i="2"/>
  <c r="BU452" i="2"/>
  <c r="BN452" i="2"/>
  <c r="AM460" i="2"/>
  <c r="BB463" i="2"/>
  <c r="BB464" i="2"/>
  <c r="AM465" i="2"/>
  <c r="AM468" i="2"/>
  <c r="AQ469" i="2"/>
  <c r="AH469" i="2"/>
  <c r="AS471" i="2"/>
  <c r="AL471" i="2"/>
  <c r="AM472" i="2"/>
  <c r="AS472" i="2"/>
  <c r="AG472" i="2"/>
  <c r="BC473" i="2"/>
  <c r="BB473" i="2"/>
  <c r="AP474" i="2"/>
  <c r="AJ474" i="2"/>
  <c r="AR471" i="2"/>
  <c r="AS474" i="2"/>
  <c r="BY409" i="2"/>
  <c r="BT374" i="2"/>
  <c r="BE411" i="2"/>
  <c r="AX411" i="2"/>
  <c r="AS412" i="2"/>
  <c r="AI412" i="2"/>
  <c r="AI408" i="2" s="1"/>
  <c r="BP424" i="2"/>
  <c r="BO424" i="2"/>
  <c r="AQ442" i="2"/>
  <c r="AJ442" i="2"/>
  <c r="BE460" i="2"/>
  <c r="AW460" i="2"/>
  <c r="BE462" i="2"/>
  <c r="BB462" i="2"/>
  <c r="AS442" i="2"/>
  <c r="AR473" i="2"/>
  <c r="AE19" i="2"/>
  <c r="AE43" i="2"/>
  <c r="AK97" i="2"/>
  <c r="S108" i="2"/>
  <c r="AE111" i="2"/>
  <c r="AE115" i="2"/>
  <c r="AE136" i="2"/>
  <c r="T145" i="2"/>
  <c r="AE147" i="2"/>
  <c r="AE160" i="2"/>
  <c r="AE161" i="2"/>
  <c r="AE269" i="2"/>
  <c r="AE276" i="2"/>
  <c r="AE290" i="2"/>
  <c r="AE291" i="2"/>
  <c r="AE294" i="2"/>
  <c r="AI350" i="2"/>
  <c r="AH352" i="2"/>
  <c r="AZ356" i="2"/>
  <c r="Q358" i="2"/>
  <c r="AW359" i="2"/>
  <c r="BE359" i="2"/>
  <c r="BD366" i="2"/>
  <c r="BU372" i="2"/>
  <c r="BN383" i="2"/>
  <c r="AK387" i="2"/>
  <c r="AG388" i="2"/>
  <c r="AH407" i="2"/>
  <c r="AV408" i="2"/>
  <c r="W408" i="2"/>
  <c r="BM409" i="2"/>
  <c r="AO410" i="2"/>
  <c r="BM410" i="2"/>
  <c r="AO411" i="2"/>
  <c r="BM411" i="2"/>
  <c r="AO412" i="2"/>
  <c r="BM412" i="2"/>
  <c r="AO415" i="2"/>
  <c r="BM415" i="2"/>
  <c r="AO417" i="2"/>
  <c r="AN419" i="2"/>
  <c r="BC420" i="2"/>
  <c r="BD424" i="2"/>
  <c r="BZ424" i="2"/>
  <c r="AO430" i="2"/>
  <c r="BN430" i="2"/>
  <c r="AX436" i="2"/>
  <c r="AQ439" i="2"/>
  <c r="AT439" i="2"/>
  <c r="BU440" i="2"/>
  <c r="AM446" i="2"/>
  <c r="AJ448" i="2"/>
  <c r="BQ452" i="2"/>
  <c r="AR458" i="2"/>
  <c r="AT458" i="2"/>
  <c r="BU458" i="2"/>
  <c r="BQ458" i="2"/>
  <c r="AO460" i="2"/>
  <c r="BC460" i="2"/>
  <c r="BB461" i="2"/>
  <c r="AO462" i="2"/>
  <c r="AH462" i="2"/>
  <c r="AM462" i="2"/>
  <c r="BC462" i="2"/>
  <c r="BC463" i="2"/>
  <c r="AM464" i="2"/>
  <c r="AG464" i="2"/>
  <c r="AO464" i="2"/>
  <c r="BC464" i="2"/>
  <c r="AG465" i="2"/>
  <c r="AO465" i="2"/>
  <c r="AK467" i="2"/>
  <c r="BB467" i="2"/>
  <c r="BC468" i="2"/>
  <c r="AW468" i="2"/>
  <c r="AK469" i="2"/>
  <c r="BB469" i="2"/>
  <c r="AG471" i="2"/>
  <c r="AI472" i="2"/>
  <c r="AW473" i="2"/>
  <c r="AH474" i="2"/>
  <c r="AN475" i="2"/>
  <c r="AP476" i="2"/>
  <c r="AN476" i="2"/>
  <c r="AT477" i="2"/>
  <c r="AM477" i="2"/>
  <c r="AR464" i="2"/>
  <c r="AQ472" i="2"/>
  <c r="AQ476" i="2"/>
  <c r="BI411" i="2"/>
  <c r="BU439" i="2"/>
  <c r="AM461" i="2"/>
  <c r="BU465" i="2"/>
  <c r="AE277" i="2"/>
  <c r="AE281" i="2"/>
  <c r="AE298" i="2"/>
  <c r="AJ296" i="2"/>
  <c r="AE303" i="2"/>
  <c r="AE309" i="2"/>
  <c r="BF351" i="2"/>
  <c r="BI351" i="2"/>
  <c r="BG351" i="2"/>
  <c r="AW352" i="2"/>
  <c r="BF353" i="2"/>
  <c r="BG353" i="2"/>
  <c r="BI353" i="2"/>
  <c r="BB353" i="2"/>
  <c r="BN353" i="2"/>
  <c r="AN355" i="2"/>
  <c r="AS355" i="2"/>
  <c r="AQ355" i="2"/>
  <c r="AR355" i="2"/>
  <c r="AP355" i="2"/>
  <c r="BF355" i="2"/>
  <c r="BI355" i="2"/>
  <c r="BG355" i="2"/>
  <c r="BH355" i="2"/>
  <c r="BB355" i="2"/>
  <c r="AW357" i="2"/>
  <c r="BD357" i="2"/>
  <c r="AW363" i="2"/>
  <c r="BG366" i="2"/>
  <c r="BH366" i="2"/>
  <c r="BF366" i="2"/>
  <c r="BB366" i="2"/>
  <c r="BG369" i="2"/>
  <c r="BI369" i="2"/>
  <c r="BF369" i="2"/>
  <c r="BB369" i="2"/>
  <c r="BL370" i="2"/>
  <c r="BW371" i="2"/>
  <c r="BY371" i="2"/>
  <c r="BV371" i="2"/>
  <c r="BX371" i="2"/>
  <c r="AX372" i="2"/>
  <c r="BJ372" i="2"/>
  <c r="BG374" i="2"/>
  <c r="BI374" i="2"/>
  <c r="BF374" i="2"/>
  <c r="BH374" i="2"/>
  <c r="BE374" i="2"/>
  <c r="BM376" i="2"/>
  <c r="BR376" i="2"/>
  <c r="AI378" i="2"/>
  <c r="BM378" i="2"/>
  <c r="AY379" i="2"/>
  <c r="BD380" i="2"/>
  <c r="BG380" i="2"/>
  <c r="BI380" i="2"/>
  <c r="BH380" i="2"/>
  <c r="BF380" i="2"/>
  <c r="BA380" i="2"/>
  <c r="BJ380" i="2"/>
  <c r="BO380" i="2"/>
  <c r="AG383" i="2"/>
  <c r="BD383" i="2"/>
  <c r="BG383" i="2"/>
  <c r="BI383" i="2"/>
  <c r="BH383" i="2"/>
  <c r="BF383" i="2"/>
  <c r="BA383" i="2"/>
  <c r="BJ383" i="2"/>
  <c r="BO383" i="2"/>
  <c r="AG387" i="2"/>
  <c r="AL387" i="2"/>
  <c r="BD387" i="2"/>
  <c r="BH387" i="2"/>
  <c r="BF387" i="2"/>
  <c r="BI387" i="2"/>
  <c r="BG387" i="2"/>
  <c r="BA387" i="2"/>
  <c r="BJ387" i="2"/>
  <c r="AS390" i="2"/>
  <c r="AQ390" i="2"/>
  <c r="AR390" i="2"/>
  <c r="AP390" i="2"/>
  <c r="AN390" i="2"/>
  <c r="AS391" i="2"/>
  <c r="AQ391" i="2"/>
  <c r="AN391" i="2"/>
  <c r="BP394" i="2"/>
  <c r="AG395" i="2"/>
  <c r="AN395" i="2"/>
  <c r="AS397" i="2"/>
  <c r="AQ397" i="2"/>
  <c r="AR397" i="2"/>
  <c r="AP397" i="2"/>
  <c r="AN397" i="2"/>
  <c r="AI398" i="2"/>
  <c r="AO398" i="2"/>
  <c r="BM398" i="2"/>
  <c r="BR398" i="2"/>
  <c r="AI399" i="2"/>
  <c r="AW403" i="2"/>
  <c r="AW401" i="2" s="1"/>
  <c r="AW407" i="2"/>
  <c r="BB407" i="2"/>
  <c r="BT407" i="2"/>
  <c r="BY407" i="2"/>
  <c r="BW407" i="2"/>
  <c r="BX407" i="2"/>
  <c r="BV407" i="2"/>
  <c r="BQ407" i="2"/>
  <c r="BZ407" i="2"/>
  <c r="AN409" i="2"/>
  <c r="AP409" i="2"/>
  <c r="AR409" i="2"/>
  <c r="AS409" i="2"/>
  <c r="AQ409" i="2"/>
  <c r="AK409" i="2"/>
  <c r="AT409" i="2"/>
  <c r="AY409" i="2"/>
  <c r="AN410" i="2"/>
  <c r="AP410" i="2"/>
  <c r="AR410" i="2"/>
  <c r="AK410" i="2"/>
  <c r="AT410" i="2"/>
  <c r="AY410" i="2"/>
  <c r="AN411" i="2"/>
  <c r="AP411" i="2"/>
  <c r="AR411" i="2"/>
  <c r="AS411" i="2"/>
  <c r="AQ411" i="2"/>
  <c r="AK411" i="2"/>
  <c r="AT411" i="2"/>
  <c r="AY411" i="2"/>
  <c r="AN412" i="2"/>
  <c r="AP412" i="2"/>
  <c r="AR412" i="2"/>
  <c r="AK412" i="2"/>
  <c r="AT412" i="2"/>
  <c r="AY412" i="2"/>
  <c r="AN415" i="2"/>
  <c r="AP415" i="2"/>
  <c r="AR415" i="2"/>
  <c r="AS415" i="2"/>
  <c r="AQ415" i="2"/>
  <c r="AK415" i="2"/>
  <c r="AT415" i="2"/>
  <c r="AY415" i="2"/>
  <c r="BE415" i="2"/>
  <c r="AN417" i="2"/>
  <c r="AP417" i="2"/>
  <c r="AR417" i="2"/>
  <c r="AS417" i="2"/>
  <c r="AQ417" i="2"/>
  <c r="AK417" i="2"/>
  <c r="AT417" i="2"/>
  <c r="AY417" i="2"/>
  <c r="AG418" i="2"/>
  <c r="AL418" i="2"/>
  <c r="BD418" i="2"/>
  <c r="BH418" i="2"/>
  <c r="BF418" i="2"/>
  <c r="BI418" i="2"/>
  <c r="BG418" i="2"/>
  <c r="BC418" i="2"/>
  <c r="BB418" i="2"/>
  <c r="BA418" i="2"/>
  <c r="BY419" i="2"/>
  <c r="BV419" i="2"/>
  <c r="BX419" i="2"/>
  <c r="BW419" i="2"/>
  <c r="BP419" i="2"/>
  <c r="BM419" i="2"/>
  <c r="AV429" i="2"/>
  <c r="BA430" i="2"/>
  <c r="BA440" i="2"/>
  <c r="AX441" i="2"/>
  <c r="BM442" i="2"/>
  <c r="AP445" i="2"/>
  <c r="AQ445" i="2"/>
  <c r="AS445" i="2"/>
  <c r="AT445" i="2"/>
  <c r="AI445" i="2"/>
  <c r="AF444" i="2"/>
  <c r="AN445" i="2"/>
  <c r="AH445" i="2"/>
  <c r="AX444" i="2"/>
  <c r="BL444" i="2"/>
  <c r="BV445" i="2"/>
  <c r="BY445" i="2"/>
  <c r="BX445" i="2"/>
  <c r="BW445" i="2"/>
  <c r="BS445" i="2"/>
  <c r="BP445" i="2"/>
  <c r="AJ449" i="2"/>
  <c r="AF451" i="2"/>
  <c r="AP452" i="2"/>
  <c r="AS452" i="2"/>
  <c r="AQ452" i="2"/>
  <c r="AH452" i="2"/>
  <c r="AT452" i="2"/>
  <c r="AG452" i="2"/>
  <c r="AP459" i="2"/>
  <c r="AR459" i="2"/>
  <c r="AH459" i="2"/>
  <c r="AS459" i="2"/>
  <c r="AT459" i="2"/>
  <c r="AG459" i="2"/>
  <c r="BT459" i="2"/>
  <c r="BW459" i="2"/>
  <c r="BY459" i="2"/>
  <c r="BV459" i="2"/>
  <c r="BU459" i="2"/>
  <c r="BO459" i="2"/>
  <c r="BS459" i="2"/>
  <c r="BN459" i="2"/>
  <c r="BL451" i="2"/>
  <c r="BZ459" i="2"/>
  <c r="BT460" i="2"/>
  <c r="BY460" i="2"/>
  <c r="BX460" i="2"/>
  <c r="BV460" i="2"/>
  <c r="BW460" i="2"/>
  <c r="BU460" i="2"/>
  <c r="BO460" i="2"/>
  <c r="BS460" i="2"/>
  <c r="BN460" i="2"/>
  <c r="BZ460" i="2"/>
  <c r="BM462" i="2"/>
  <c r="BT467" i="2"/>
  <c r="BY467" i="2"/>
  <c r="BW467" i="2"/>
  <c r="BX467" i="2"/>
  <c r="BV467" i="2"/>
  <c r="BU467" i="2"/>
  <c r="BO467" i="2"/>
  <c r="BR467" i="2"/>
  <c r="BM467" i="2"/>
  <c r="BS467" i="2"/>
  <c r="BQ467" i="2"/>
  <c r="BD471" i="2"/>
  <c r="BI471" i="2"/>
  <c r="BG471" i="2"/>
  <c r="BH471" i="2"/>
  <c r="BE471" i="2"/>
  <c r="AY471" i="2"/>
  <c r="BF471" i="2"/>
  <c r="BB471" i="2"/>
  <c r="AW471" i="2"/>
  <c r="BC471" i="2"/>
  <c r="BA471" i="2"/>
  <c r="BI474" i="2"/>
  <c r="BG474" i="2"/>
  <c r="BH474" i="2"/>
  <c r="BF474" i="2"/>
  <c r="AX474" i="2"/>
  <c r="BB474" i="2"/>
  <c r="BD474" i="2"/>
  <c r="BI475" i="2"/>
  <c r="BG475" i="2"/>
  <c r="BH475" i="2"/>
  <c r="BB475" i="2"/>
  <c r="AX475" i="2"/>
  <c r="BF475" i="2"/>
  <c r="BD475" i="2"/>
  <c r="AY475" i="2"/>
  <c r="AP374" i="2"/>
  <c r="AP391" i="2"/>
  <c r="AQ412" i="2"/>
  <c r="AQ418" i="2"/>
  <c r="BF372" i="2"/>
  <c r="R209" i="2"/>
  <c r="R242" i="2"/>
  <c r="S250" i="2"/>
  <c r="AI296" i="2"/>
  <c r="S307" i="2"/>
  <c r="BF352" i="2"/>
  <c r="BH352" i="2"/>
  <c r="BI352" i="2"/>
  <c r="BG352" i="2"/>
  <c r="BB357" i="2"/>
  <c r="BG363" i="2"/>
  <c r="BF363" i="2"/>
  <c r="BI363" i="2"/>
  <c r="BH363" i="2"/>
  <c r="BZ366" i="2"/>
  <c r="BW366" i="2"/>
  <c r="BX366" i="2"/>
  <c r="BV366" i="2"/>
  <c r="BV369" i="2"/>
  <c r="BY369" i="2"/>
  <c r="BX369" i="2"/>
  <c r="BW369" i="2"/>
  <c r="BE372" i="2"/>
  <c r="BZ376" i="2"/>
  <c r="BT378" i="2"/>
  <c r="BW378" i="2"/>
  <c r="BV378" i="2"/>
  <c r="BY378" i="2"/>
  <c r="BX378" i="2"/>
  <c r="BZ378" i="2"/>
  <c r="AN383" i="2"/>
  <c r="AS383" i="2"/>
  <c r="AQ383" i="2"/>
  <c r="AK383" i="2"/>
  <c r="AN387" i="2"/>
  <c r="AS387" i="2"/>
  <c r="AQ387" i="2"/>
  <c r="AT387" i="2"/>
  <c r="BJ394" i="2"/>
  <c r="BH394" i="2"/>
  <c r="BF394" i="2"/>
  <c r="BG394" i="2"/>
  <c r="BI394" i="2"/>
  <c r="AL395" i="2"/>
  <c r="BQ398" i="2"/>
  <c r="BH403" i="2"/>
  <c r="BH401" i="2" s="1"/>
  <c r="BF403" i="2"/>
  <c r="BI403" i="2"/>
  <c r="BB403" i="2"/>
  <c r="BA407" i="2"/>
  <c r="AK418" i="2"/>
  <c r="AP447" i="2"/>
  <c r="AS447" i="2"/>
  <c r="AQ447" i="2"/>
  <c r="AR447" i="2"/>
  <c r="AT447" i="2"/>
  <c r="AI447" i="2"/>
  <c r="AN447" i="2"/>
  <c r="AH447" i="2"/>
  <c r="BY447" i="2"/>
  <c r="BX447" i="2"/>
  <c r="BV447" i="2"/>
  <c r="BW447" i="2"/>
  <c r="AP457" i="2"/>
  <c r="AR457" i="2"/>
  <c r="AS457" i="2"/>
  <c r="AH457" i="2"/>
  <c r="AQ457" i="2"/>
  <c r="AT457" i="2"/>
  <c r="AG457" i="2"/>
  <c r="BZ462" i="2"/>
  <c r="BT464" i="2"/>
  <c r="BY464" i="2"/>
  <c r="BX464" i="2"/>
  <c r="BV464" i="2"/>
  <c r="BW464" i="2"/>
  <c r="BU464" i="2"/>
  <c r="BO464" i="2"/>
  <c r="BS464" i="2"/>
  <c r="BN464" i="2"/>
  <c r="BT472" i="2"/>
  <c r="BY472" i="2"/>
  <c r="BW472" i="2"/>
  <c r="BX472" i="2"/>
  <c r="BU472" i="2"/>
  <c r="BO472" i="2"/>
  <c r="BR472" i="2"/>
  <c r="BM472" i="2"/>
  <c r="BQ472" i="2"/>
  <c r="BV472" i="2"/>
  <c r="BN472" i="2"/>
  <c r="AR383" i="2"/>
  <c r="AR395" i="2"/>
  <c r="AE49" i="2"/>
  <c r="R76" i="2"/>
  <c r="AE100" i="2"/>
  <c r="AU101" i="2"/>
  <c r="AE104" i="2"/>
  <c r="AU105" i="2"/>
  <c r="T108" i="2"/>
  <c r="AE116" i="2"/>
  <c r="AE127" i="2"/>
  <c r="AU135" i="2"/>
  <c r="AE139" i="2"/>
  <c r="AE141" i="2"/>
  <c r="AE150" i="2"/>
  <c r="AE187" i="2"/>
  <c r="S209" i="2"/>
  <c r="T218" i="2"/>
  <c r="AE229" i="2"/>
  <c r="AE231" i="2"/>
  <c r="T250" i="2"/>
  <c r="AE257" i="2"/>
  <c r="AE259" i="2"/>
  <c r="AI262" i="2"/>
  <c r="AE270" i="2"/>
  <c r="R273" i="2"/>
  <c r="T14" i="2"/>
  <c r="AE53" i="2"/>
  <c r="AE54" i="2"/>
  <c r="AE55" i="2"/>
  <c r="AE56" i="2"/>
  <c r="AE58" i="2"/>
  <c r="AE59" i="2"/>
  <c r="Q57" i="2"/>
  <c r="AE62" i="2"/>
  <c r="AE63" i="2"/>
  <c r="AE64" i="2"/>
  <c r="AE65" i="2"/>
  <c r="S89" i="2"/>
  <c r="R97" i="2"/>
  <c r="R108" i="2"/>
  <c r="AE113" i="2"/>
  <c r="AE117" i="2"/>
  <c r="AE124" i="2"/>
  <c r="AE128" i="2"/>
  <c r="T134" i="2"/>
  <c r="AU138" i="2"/>
  <c r="AE162" i="2"/>
  <c r="AE163" i="2"/>
  <c r="T185" i="2"/>
  <c r="S185" i="2"/>
  <c r="AE189" i="2"/>
  <c r="AE219" i="2"/>
  <c r="AE220" i="2"/>
  <c r="Q218" i="2"/>
  <c r="AE224" i="2"/>
  <c r="AE225" i="2"/>
  <c r="AE226" i="2"/>
  <c r="AE233" i="2"/>
  <c r="AE234" i="2"/>
  <c r="AE252" i="2"/>
  <c r="AE254" i="2"/>
  <c r="Q262" i="2"/>
  <c r="AU266" i="2"/>
  <c r="AE267" i="2"/>
  <c r="AE272" i="2"/>
  <c r="AE275" i="2"/>
  <c r="AE278" i="2"/>
  <c r="AE282" i="2"/>
  <c r="AE288" i="2"/>
  <c r="AE289" i="2"/>
  <c r="AE292" i="2"/>
  <c r="AU297" i="2"/>
  <c r="S296" i="2"/>
  <c r="AE301" i="2"/>
  <c r="AU302" i="2"/>
  <c r="AE312" i="2"/>
  <c r="AE313" i="2"/>
  <c r="AE315" i="2"/>
  <c r="AE320" i="2"/>
  <c r="AE321" i="2"/>
  <c r="BF350" i="2"/>
  <c r="BH350" i="2"/>
  <c r="BG350" i="2"/>
  <c r="BR350" i="2"/>
  <c r="BX350" i="2"/>
  <c r="BY350" i="2"/>
  <c r="BV350" i="2"/>
  <c r="BW350" i="2"/>
  <c r="AS351" i="2"/>
  <c r="AQ351" i="2"/>
  <c r="AR351" i="2"/>
  <c r="AP351" i="2"/>
  <c r="AM351" i="2"/>
  <c r="BR351" i="2"/>
  <c r="BW351" i="2"/>
  <c r="BX351" i="2"/>
  <c r="BY351" i="2"/>
  <c r="BV351" i="2"/>
  <c r="AX352" i="2"/>
  <c r="BE352" i="2"/>
  <c r="AS356" i="2"/>
  <c r="AQ356" i="2"/>
  <c r="BY356" i="2"/>
  <c r="BW356" i="2"/>
  <c r="BX356" i="2"/>
  <c r="AX357" i="2"/>
  <c r="AV358" i="2"/>
  <c r="BW359" i="2"/>
  <c r="BV359" i="2"/>
  <c r="BY359" i="2"/>
  <c r="BX359" i="2"/>
  <c r="AS363" i="2"/>
  <c r="AQ363" i="2"/>
  <c r="AX363" i="2"/>
  <c r="BE363" i="2"/>
  <c r="BR366" i="2"/>
  <c r="AT369" i="2"/>
  <c r="AS369" i="2"/>
  <c r="AQ369" i="2"/>
  <c r="BR369" i="2"/>
  <c r="BG371" i="2"/>
  <c r="BF371" i="2"/>
  <c r="BI371" i="2"/>
  <c r="BB371" i="2"/>
  <c r="BY372" i="2"/>
  <c r="BX372" i="2"/>
  <c r="BV372" i="2"/>
  <c r="BW372" i="2"/>
  <c r="BR372" i="2"/>
  <c r="BN376" i="2"/>
  <c r="AN378" i="2"/>
  <c r="AS378" i="2"/>
  <c r="AQ378" i="2"/>
  <c r="AR378" i="2"/>
  <c r="AP378" i="2"/>
  <c r="AK378" i="2"/>
  <c r="AT378" i="2"/>
  <c r="BN378" i="2"/>
  <c r="BS378" i="2"/>
  <c r="BD379" i="2"/>
  <c r="BG379" i="2"/>
  <c r="BI379" i="2"/>
  <c r="BH379" i="2"/>
  <c r="BF379" i="2"/>
  <c r="BA379" i="2"/>
  <c r="BJ379" i="2"/>
  <c r="BT380" i="2"/>
  <c r="BW380" i="2"/>
  <c r="BX380" i="2"/>
  <c r="BY380" i="2"/>
  <c r="BV380" i="2"/>
  <c r="BQ380" i="2"/>
  <c r="BZ380" i="2"/>
  <c r="AH383" i="2"/>
  <c r="AM383" i="2"/>
  <c r="BT383" i="2"/>
  <c r="BW383" i="2"/>
  <c r="BV383" i="2"/>
  <c r="BX383" i="2"/>
  <c r="BY383" i="2"/>
  <c r="BQ383" i="2"/>
  <c r="BZ383" i="2"/>
  <c r="AH387" i="2"/>
  <c r="AM387" i="2"/>
  <c r="AS389" i="2"/>
  <c r="AQ389" i="2"/>
  <c r="AM389" i="2"/>
  <c r="BH390" i="2"/>
  <c r="BF390" i="2"/>
  <c r="BI390" i="2"/>
  <c r="AT392" i="2"/>
  <c r="AS392" i="2"/>
  <c r="AQ392" i="2"/>
  <c r="AR392" i="2"/>
  <c r="AP392" i="2"/>
  <c r="AN392" i="2"/>
  <c r="BW392" i="2"/>
  <c r="BY392" i="2"/>
  <c r="BX392" i="2"/>
  <c r="BA394" i="2"/>
  <c r="AH395" i="2"/>
  <c r="AN398" i="2"/>
  <c r="AS398" i="2"/>
  <c r="AQ398" i="2"/>
  <c r="AK398" i="2"/>
  <c r="AT398" i="2"/>
  <c r="BN398" i="2"/>
  <c r="AN399" i="2"/>
  <c r="AS399" i="2"/>
  <c r="AQ399" i="2"/>
  <c r="AR399" i="2"/>
  <c r="AP399" i="2"/>
  <c r="AK399" i="2"/>
  <c r="AT399" i="2"/>
  <c r="BV400" i="2"/>
  <c r="BY400" i="2"/>
  <c r="BX400" i="2"/>
  <c r="BW400" i="2"/>
  <c r="AS402" i="2"/>
  <c r="AQ402" i="2"/>
  <c r="AS403" i="2"/>
  <c r="AQ403" i="2"/>
  <c r="AR403" i="2"/>
  <c r="AP403" i="2"/>
  <c r="AX403" i="2"/>
  <c r="BE403" i="2"/>
  <c r="BE401" i="2" s="1"/>
  <c r="AX407" i="2"/>
  <c r="BD409" i="2"/>
  <c r="BH409" i="2"/>
  <c r="BF409" i="2"/>
  <c r="BG409" i="2"/>
  <c r="BI409" i="2"/>
  <c r="BA409" i="2"/>
  <c r="BJ409" i="2"/>
  <c r="BD410" i="2"/>
  <c r="BH410" i="2"/>
  <c r="BF410" i="2"/>
  <c r="BI410" i="2"/>
  <c r="BG410" i="2"/>
  <c r="BA410" i="2"/>
  <c r="BJ410" i="2"/>
  <c r="BD411" i="2"/>
  <c r="BH411" i="2"/>
  <c r="BF411" i="2"/>
  <c r="BG411" i="2"/>
  <c r="BA411" i="2"/>
  <c r="BJ411" i="2"/>
  <c r="BD412" i="2"/>
  <c r="BH412" i="2"/>
  <c r="BF412" i="2"/>
  <c r="BI412" i="2"/>
  <c r="BG412" i="2"/>
  <c r="BA412" i="2"/>
  <c r="BJ412" i="2"/>
  <c r="BD415" i="2"/>
  <c r="BH415" i="2"/>
  <c r="BF415" i="2"/>
  <c r="BG415" i="2"/>
  <c r="BA415" i="2"/>
  <c r="BJ415" i="2"/>
  <c r="BD417" i="2"/>
  <c r="BH417" i="2"/>
  <c r="BF417" i="2"/>
  <c r="BG417" i="2"/>
  <c r="BI417" i="2"/>
  <c r="BA417" i="2"/>
  <c r="BJ417" i="2"/>
  <c r="AH418" i="2"/>
  <c r="AM418" i="2"/>
  <c r="BW425" i="2"/>
  <c r="BY425" i="2"/>
  <c r="BV425" i="2"/>
  <c r="BZ425" i="2"/>
  <c r="BO425" i="2"/>
  <c r="BT425" i="2"/>
  <c r="BN425" i="2"/>
  <c r="AP440" i="2"/>
  <c r="AR440" i="2"/>
  <c r="AL440" i="2"/>
  <c r="AJ440" i="2"/>
  <c r="AP446" i="2"/>
  <c r="AR446" i="2"/>
  <c r="AJ446" i="2"/>
  <c r="AS446" i="2"/>
  <c r="AT446" i="2"/>
  <c r="AI446" i="2"/>
  <c r="AM447" i="2"/>
  <c r="AN457" i="2"/>
  <c r="BT461" i="2"/>
  <c r="BW461" i="2"/>
  <c r="BX461" i="2"/>
  <c r="BV461" i="2"/>
  <c r="BY461" i="2"/>
  <c r="BU461" i="2"/>
  <c r="BO461" i="2"/>
  <c r="BS461" i="2"/>
  <c r="BN461" i="2"/>
  <c r="BZ461" i="2"/>
  <c r="BT463" i="2"/>
  <c r="BW463" i="2"/>
  <c r="BV463" i="2"/>
  <c r="BY463" i="2"/>
  <c r="BX463" i="2"/>
  <c r="BU463" i="2"/>
  <c r="BO463" i="2"/>
  <c r="BS463" i="2"/>
  <c r="BN463" i="2"/>
  <c r="BZ463" i="2"/>
  <c r="BQ464" i="2"/>
  <c r="BT468" i="2"/>
  <c r="BV468" i="2"/>
  <c r="BX468" i="2"/>
  <c r="BY468" i="2"/>
  <c r="BW468" i="2"/>
  <c r="BU468" i="2"/>
  <c r="BO468" i="2"/>
  <c r="BR468" i="2"/>
  <c r="BM468" i="2"/>
  <c r="BS468" i="2"/>
  <c r="BQ468" i="2"/>
  <c r="BZ472" i="2"/>
  <c r="BY478" i="2"/>
  <c r="BW478" i="2"/>
  <c r="BV478" i="2"/>
  <c r="BX478" i="2"/>
  <c r="BP478" i="2"/>
  <c r="AR356" i="2"/>
  <c r="AR363" i="2"/>
  <c r="AR387" i="2"/>
  <c r="AR398" i="2"/>
  <c r="AR402" i="2"/>
  <c r="BI350" i="2"/>
  <c r="BV356" i="2"/>
  <c r="BX425" i="2"/>
  <c r="BY366" i="2"/>
  <c r="T47" i="2"/>
  <c r="AJ134" i="2"/>
  <c r="Q157" i="2"/>
  <c r="S317" i="2"/>
  <c r="BB352" i="2"/>
  <c r="AN353" i="2"/>
  <c r="AS353" i="2"/>
  <c r="AQ353" i="2"/>
  <c r="AR353" i="2"/>
  <c r="AP353" i="2"/>
  <c r="BW353" i="2"/>
  <c r="BV353" i="2"/>
  <c r="BY353" i="2"/>
  <c r="BX353" i="2"/>
  <c r="BZ355" i="2"/>
  <c r="BX355" i="2"/>
  <c r="BV355" i="2"/>
  <c r="BY355" i="2"/>
  <c r="BW355" i="2"/>
  <c r="BF357" i="2"/>
  <c r="BG357" i="2"/>
  <c r="BI357" i="2"/>
  <c r="BH357" i="2"/>
  <c r="BB363" i="2"/>
  <c r="AS366" i="2"/>
  <c r="AQ366" i="2"/>
  <c r="AR366" i="2"/>
  <c r="AP366" i="2"/>
  <c r="BG372" i="2"/>
  <c r="BH372" i="2"/>
  <c r="BI372" i="2"/>
  <c r="AS374" i="2"/>
  <c r="AQ374" i="2"/>
  <c r="BT376" i="2"/>
  <c r="BV376" i="2"/>
  <c r="BY376" i="2"/>
  <c r="BX376" i="2"/>
  <c r="BW376" i="2"/>
  <c r="BQ376" i="2"/>
  <c r="BQ378" i="2"/>
  <c r="AT383" i="2"/>
  <c r="BY394" i="2"/>
  <c r="BX394" i="2"/>
  <c r="BV394" i="2"/>
  <c r="BW394" i="2"/>
  <c r="AS395" i="2"/>
  <c r="AQ395" i="2"/>
  <c r="BT398" i="2"/>
  <c r="BW398" i="2"/>
  <c r="BV398" i="2"/>
  <c r="BX398" i="2"/>
  <c r="BY398" i="2"/>
  <c r="BZ398" i="2"/>
  <c r="BD407" i="2"/>
  <c r="BH407" i="2"/>
  <c r="BF407" i="2"/>
  <c r="BG407" i="2"/>
  <c r="BI407" i="2"/>
  <c r="BJ407" i="2"/>
  <c r="AN418" i="2"/>
  <c r="AP418" i="2"/>
  <c r="AR418" i="2"/>
  <c r="AT418" i="2"/>
  <c r="BH430" i="2"/>
  <c r="BF430" i="2"/>
  <c r="BI430" i="2"/>
  <c r="BG430" i="2"/>
  <c r="AZ430" i="2"/>
  <c r="BJ430" i="2"/>
  <c r="AX430" i="2"/>
  <c r="BH440" i="2"/>
  <c r="BF440" i="2"/>
  <c r="BI440" i="2"/>
  <c r="BG440" i="2"/>
  <c r="AZ440" i="2"/>
  <c r="BJ440" i="2"/>
  <c r="AX440" i="2"/>
  <c r="BH441" i="2"/>
  <c r="BF441" i="2"/>
  <c r="BG441" i="2"/>
  <c r="BA441" i="2"/>
  <c r="AZ441" i="2"/>
  <c r="BW442" i="2"/>
  <c r="BV442" i="2"/>
  <c r="BY442" i="2"/>
  <c r="BP442" i="2"/>
  <c r="BU442" i="2"/>
  <c r="BN442" i="2"/>
  <c r="AP449" i="2"/>
  <c r="AQ449" i="2"/>
  <c r="AS449" i="2"/>
  <c r="AT449" i="2"/>
  <c r="AI449" i="2"/>
  <c r="AR449" i="2"/>
  <c r="AN449" i="2"/>
  <c r="AH449" i="2"/>
  <c r="BV449" i="2"/>
  <c r="BY449" i="2"/>
  <c r="BX449" i="2"/>
  <c r="BW449" i="2"/>
  <c r="BS449" i="2"/>
  <c r="BP449" i="2"/>
  <c r="BT462" i="2"/>
  <c r="BV462" i="2"/>
  <c r="BY462" i="2"/>
  <c r="BX462" i="2"/>
  <c r="BW462" i="2"/>
  <c r="BU462" i="2"/>
  <c r="BO462" i="2"/>
  <c r="BS462" i="2"/>
  <c r="BN462" i="2"/>
  <c r="BZ464" i="2"/>
  <c r="BU473" i="2"/>
  <c r="BV473" i="2"/>
  <c r="BX473" i="2"/>
  <c r="BY473" i="2"/>
  <c r="BW473" i="2"/>
  <c r="BZ473" i="2"/>
  <c r="BO473" i="2"/>
  <c r="BR473" i="2"/>
  <c r="BM473" i="2"/>
  <c r="BQ473" i="2"/>
  <c r="BN473" i="2"/>
  <c r="BI441" i="2"/>
  <c r="BX442" i="2"/>
  <c r="AE50" i="2"/>
  <c r="AU99" i="2"/>
  <c r="AE102" i="2"/>
  <c r="AU103" i="2"/>
  <c r="AE106" i="2"/>
  <c r="AU107" i="2"/>
  <c r="AE112" i="2"/>
  <c r="AE123" i="2"/>
  <c r="AU139" i="2"/>
  <c r="AU142" i="2"/>
  <c r="AE151" i="2"/>
  <c r="AE159" i="2"/>
  <c r="AE188" i="2"/>
  <c r="AE230" i="2"/>
  <c r="AE258" i="2"/>
  <c r="AE264" i="2"/>
  <c r="AU269" i="2"/>
  <c r="AE15" i="2"/>
  <c r="AE16" i="2"/>
  <c r="Q14" i="2"/>
  <c r="T39" i="2"/>
  <c r="AE68" i="2"/>
  <c r="AE77" i="2"/>
  <c r="AE90" i="2"/>
  <c r="Q89" i="2"/>
  <c r="AE91" i="2"/>
  <c r="T89" i="2"/>
  <c r="AH97" i="2"/>
  <c r="AE99" i="2"/>
  <c r="AU100" i="2"/>
  <c r="AE101" i="2"/>
  <c r="AU102" i="2"/>
  <c r="AE103" i="2"/>
  <c r="AU104" i="2"/>
  <c r="AE105" i="2"/>
  <c r="AU106" i="2"/>
  <c r="AE107" i="2"/>
  <c r="AE110" i="2"/>
  <c r="AE114" i="2"/>
  <c r="AE118" i="2"/>
  <c r="T119" i="2"/>
  <c r="AE125" i="2"/>
  <c r="AE129" i="2"/>
  <c r="AE137" i="2"/>
  <c r="U134" i="2"/>
  <c r="AI134" i="2"/>
  <c r="AE140" i="2"/>
  <c r="AU140" i="2"/>
  <c r="AE148" i="2"/>
  <c r="AE149" i="2"/>
  <c r="AE152" i="2"/>
  <c r="AE153" i="2"/>
  <c r="AE193" i="2"/>
  <c r="AE212" i="2"/>
  <c r="AE213" i="2"/>
  <c r="AE214" i="2"/>
  <c r="AE215" i="2"/>
  <c r="AE237" i="2"/>
  <c r="AE239" i="2"/>
  <c r="AE240" i="2"/>
  <c r="AE241" i="2"/>
  <c r="AE245" i="2"/>
  <c r="AE247" i="2"/>
  <c r="AE248" i="2"/>
  <c r="AE249" i="2"/>
  <c r="S255" i="2"/>
  <c r="AE265" i="2"/>
  <c r="AU270" i="2"/>
  <c r="AE271" i="2"/>
  <c r="AE279" i="2"/>
  <c r="AE283" i="2"/>
  <c r="T296" i="2"/>
  <c r="AU300" i="2"/>
  <c r="BL349" i="2"/>
  <c r="AS350" i="2"/>
  <c r="AQ350" i="2"/>
  <c r="AM350" i="2"/>
  <c r="AX350" i="2"/>
  <c r="BN350" i="2"/>
  <c r="AH351" i="2"/>
  <c r="AN351" i="2"/>
  <c r="BN351" i="2"/>
  <c r="AS352" i="2"/>
  <c r="AQ352" i="2"/>
  <c r="AT352" i="2"/>
  <c r="AZ352" i="2"/>
  <c r="BR352" i="2"/>
  <c r="BY352" i="2"/>
  <c r="BV352" i="2"/>
  <c r="BX352" i="2"/>
  <c r="BW352" i="2"/>
  <c r="AX353" i="2"/>
  <c r="BE353" i="2"/>
  <c r="BR353" i="2"/>
  <c r="AJ355" i="2"/>
  <c r="AX355" i="2"/>
  <c r="BE355" i="2"/>
  <c r="BF356" i="2"/>
  <c r="BH356" i="2"/>
  <c r="BB356" i="2"/>
  <c r="BN356" i="2"/>
  <c r="AS357" i="2"/>
  <c r="AQ357" i="2"/>
  <c r="AR357" i="2"/>
  <c r="AP357" i="2"/>
  <c r="AZ357" i="2"/>
  <c r="BZ357" i="2"/>
  <c r="BV357" i="2"/>
  <c r="BX357" i="2"/>
  <c r="BY357" i="2"/>
  <c r="BW357" i="2"/>
  <c r="AS359" i="2"/>
  <c r="AQ359" i="2"/>
  <c r="AR359" i="2"/>
  <c r="AP359" i="2"/>
  <c r="BG359" i="2"/>
  <c r="BH359" i="2"/>
  <c r="BB359" i="2"/>
  <c r="AT363" i="2"/>
  <c r="AZ363" i="2"/>
  <c r="BY363" i="2"/>
  <c r="BX363" i="2"/>
  <c r="BV363" i="2"/>
  <c r="BW363" i="2"/>
  <c r="AX366" i="2"/>
  <c r="BE366" i="2"/>
  <c r="AJ369" i="2"/>
  <c r="AX369" i="2"/>
  <c r="BE369" i="2"/>
  <c r="BZ369" i="2"/>
  <c r="AW371" i="2"/>
  <c r="BD371" i="2"/>
  <c r="BQ371" i="2"/>
  <c r="BA372" i="2"/>
  <c r="BM372" i="2"/>
  <c r="BT372" i="2"/>
  <c r="AZ374" i="2"/>
  <c r="BW374" i="2"/>
  <c r="BX374" i="2"/>
  <c r="BY374" i="2"/>
  <c r="BV374" i="2"/>
  <c r="BR374" i="2"/>
  <c r="BD376" i="2"/>
  <c r="BG376" i="2"/>
  <c r="BI376" i="2"/>
  <c r="BH376" i="2"/>
  <c r="BA376" i="2"/>
  <c r="BJ376" i="2"/>
  <c r="BO376" i="2"/>
  <c r="BU376" i="2"/>
  <c r="AG378" i="2"/>
  <c r="AL378" i="2"/>
  <c r="BD378" i="2"/>
  <c r="BG378" i="2"/>
  <c r="BI378" i="2"/>
  <c r="BF378" i="2"/>
  <c r="BA378" i="2"/>
  <c r="BJ378" i="2"/>
  <c r="BO378" i="2"/>
  <c r="BU378" i="2"/>
  <c r="AW379" i="2"/>
  <c r="BB379" i="2"/>
  <c r="BT379" i="2"/>
  <c r="BY379" i="2"/>
  <c r="BX379" i="2"/>
  <c r="BV379" i="2"/>
  <c r="BW379" i="2"/>
  <c r="BQ379" i="2"/>
  <c r="BZ379" i="2"/>
  <c r="AX380" i="2"/>
  <c r="BC380" i="2"/>
  <c r="BM380" i="2"/>
  <c r="BR380" i="2"/>
  <c r="AI383" i="2"/>
  <c r="AO383" i="2"/>
  <c r="AX383" i="2"/>
  <c r="BC383" i="2"/>
  <c r="BM383" i="2"/>
  <c r="BR383" i="2"/>
  <c r="AI387" i="2"/>
  <c r="AO387" i="2"/>
  <c r="AX387" i="2"/>
  <c r="BC387" i="2"/>
  <c r="AN388" i="2"/>
  <c r="AS388" i="2"/>
  <c r="AQ388" i="2"/>
  <c r="AR388" i="2"/>
  <c r="AP388" i="2"/>
  <c r="AK388" i="2"/>
  <c r="AT388" i="2"/>
  <c r="AH389" i="2"/>
  <c r="AN389" i="2"/>
  <c r="AI390" i="2"/>
  <c r="BV390" i="2"/>
  <c r="BY390" i="2"/>
  <c r="BX390" i="2"/>
  <c r="BW390" i="2"/>
  <c r="AI391" i="2"/>
  <c r="AG392" i="2"/>
  <c r="BJ392" i="2"/>
  <c r="BH392" i="2"/>
  <c r="BF392" i="2"/>
  <c r="BI392" i="2"/>
  <c r="BG392" i="2"/>
  <c r="BN392" i="2"/>
  <c r="BD394" i="2"/>
  <c r="BZ394" i="2"/>
  <c r="AJ395" i="2"/>
  <c r="AH397" i="2"/>
  <c r="AG398" i="2"/>
  <c r="AL398" i="2"/>
  <c r="BD398" i="2"/>
  <c r="BH398" i="2"/>
  <c r="BF398" i="2"/>
  <c r="BI398" i="2"/>
  <c r="BG398" i="2"/>
  <c r="BA398" i="2"/>
  <c r="BJ398" i="2"/>
  <c r="BO398" i="2"/>
  <c r="BU398" i="2"/>
  <c r="AG399" i="2"/>
  <c r="AL399" i="2"/>
  <c r="AS400" i="2"/>
  <c r="AQ400" i="2"/>
  <c r="AN400" i="2"/>
  <c r="AV401" i="2"/>
  <c r="AJ403" i="2"/>
  <c r="AZ403" i="2"/>
  <c r="AZ401" i="2" s="1"/>
  <c r="BZ403" i="2"/>
  <c r="BV403" i="2"/>
  <c r="BX403" i="2"/>
  <c r="BW403" i="2"/>
  <c r="BY403" i="2"/>
  <c r="AS405" i="2"/>
  <c r="AQ405" i="2"/>
  <c r="AN407" i="2"/>
  <c r="AS407" i="2"/>
  <c r="AQ407" i="2"/>
  <c r="AR407" i="2"/>
  <c r="AP407" i="2"/>
  <c r="AK407" i="2"/>
  <c r="AT407" i="2"/>
  <c r="AY407" i="2"/>
  <c r="BE407" i="2"/>
  <c r="BN407" i="2"/>
  <c r="BS407" i="2"/>
  <c r="AH409" i="2"/>
  <c r="AM409" i="2"/>
  <c r="AW409" i="2"/>
  <c r="BB409" i="2"/>
  <c r="BT409" i="2"/>
  <c r="BX409" i="2"/>
  <c r="BV409" i="2"/>
  <c r="BW409" i="2"/>
  <c r="BQ409" i="2"/>
  <c r="BZ409" i="2"/>
  <c r="AH410" i="2"/>
  <c r="AM410" i="2"/>
  <c r="AW410" i="2"/>
  <c r="BB410" i="2"/>
  <c r="BT410" i="2"/>
  <c r="BY410" i="2"/>
  <c r="BW410" i="2"/>
  <c r="BV410" i="2"/>
  <c r="BX410" i="2"/>
  <c r="BQ410" i="2"/>
  <c r="BZ410" i="2"/>
  <c r="AH411" i="2"/>
  <c r="AM411" i="2"/>
  <c r="AW411" i="2"/>
  <c r="BB411" i="2"/>
  <c r="BT411" i="2"/>
  <c r="BV411" i="2"/>
  <c r="BX411" i="2"/>
  <c r="BY411" i="2"/>
  <c r="BW411" i="2"/>
  <c r="BQ411" i="2"/>
  <c r="BZ411" i="2"/>
  <c r="AH412" i="2"/>
  <c r="AM412" i="2"/>
  <c r="AW412" i="2"/>
  <c r="BB412" i="2"/>
  <c r="BT412" i="2"/>
  <c r="BY412" i="2"/>
  <c r="BW412" i="2"/>
  <c r="BX412" i="2"/>
  <c r="BV412" i="2"/>
  <c r="BQ412" i="2"/>
  <c r="BZ412" i="2"/>
  <c r="AH415" i="2"/>
  <c r="AM415" i="2"/>
  <c r="AW415" i="2"/>
  <c r="BB415" i="2"/>
  <c r="BT415" i="2"/>
  <c r="BY415" i="2"/>
  <c r="BW415" i="2"/>
  <c r="BV415" i="2"/>
  <c r="BX415" i="2"/>
  <c r="BQ415" i="2"/>
  <c r="BZ415" i="2"/>
  <c r="AH417" i="2"/>
  <c r="AM417" i="2"/>
  <c r="AW417" i="2"/>
  <c r="BB417" i="2"/>
  <c r="AI418" i="2"/>
  <c r="AO418" i="2"/>
  <c r="AX418" i="2"/>
  <c r="BJ418" i="2"/>
  <c r="BU419" i="2"/>
  <c r="AP425" i="2"/>
  <c r="AR425" i="2"/>
  <c r="AL425" i="2"/>
  <c r="BP425" i="2"/>
  <c r="AP433" i="2"/>
  <c r="AR433" i="2"/>
  <c r="AS433" i="2"/>
  <c r="AQ433" i="2"/>
  <c r="BX433" i="2"/>
  <c r="BY433" i="2"/>
  <c r="BV433" i="2"/>
  <c r="BW433" i="2"/>
  <c r="BP433" i="2"/>
  <c r="BU433" i="2"/>
  <c r="BN433" i="2"/>
  <c r="BL429" i="2"/>
  <c r="BW436" i="2"/>
  <c r="BV436" i="2"/>
  <c r="BY436" i="2"/>
  <c r="BX436" i="2"/>
  <c r="BU436" i="2"/>
  <c r="BN436" i="2"/>
  <c r="BT436" i="2"/>
  <c r="BM436" i="2"/>
  <c r="BH439" i="2"/>
  <c r="BF439" i="2"/>
  <c r="BG439" i="2"/>
  <c r="BI439" i="2"/>
  <c r="AZ439" i="2"/>
  <c r="BJ439" i="2"/>
  <c r="AX439" i="2"/>
  <c r="AT440" i="2"/>
  <c r="AT441" i="2"/>
  <c r="AP441" i="2"/>
  <c r="AR441" i="2"/>
  <c r="AS441" i="2"/>
  <c r="AL441" i="2"/>
  <c r="AQ441" i="2"/>
  <c r="AJ441" i="2"/>
  <c r="BJ441" i="2"/>
  <c r="AP442" i="2"/>
  <c r="AR442" i="2"/>
  <c r="BT442" i="2"/>
  <c r="AM445" i="2"/>
  <c r="AH446" i="2"/>
  <c r="BW446" i="2"/>
  <c r="BY446" i="2"/>
  <c r="BX446" i="2"/>
  <c r="BV446" i="2"/>
  <c r="AN452" i="2"/>
  <c r="AP458" i="2"/>
  <c r="AQ458" i="2"/>
  <c r="AS458" i="2"/>
  <c r="AK458" i="2"/>
  <c r="AH458" i="2"/>
  <c r="AN459" i="2"/>
  <c r="BQ459" i="2"/>
  <c r="BQ460" i="2"/>
  <c r="BM461" i="2"/>
  <c r="BR462" i="2"/>
  <c r="BM463" i="2"/>
  <c r="BR464" i="2"/>
  <c r="BZ467" i="2"/>
  <c r="BN468" i="2"/>
  <c r="BT469" i="2"/>
  <c r="BY469" i="2"/>
  <c r="BW469" i="2"/>
  <c r="BV469" i="2"/>
  <c r="BX469" i="2"/>
  <c r="BU469" i="2"/>
  <c r="BO469" i="2"/>
  <c r="BR469" i="2"/>
  <c r="BM469" i="2"/>
  <c r="BS469" i="2"/>
  <c r="BQ469" i="2"/>
  <c r="BJ471" i="2"/>
  <c r="AP350" i="2"/>
  <c r="AP369" i="2"/>
  <c r="AP383" i="2"/>
  <c r="AP389" i="2"/>
  <c r="AP395" i="2"/>
  <c r="AP400" i="2"/>
  <c r="AP405" i="2"/>
  <c r="AQ410" i="2"/>
  <c r="AQ440" i="2"/>
  <c r="AR445" i="2"/>
  <c r="BH351" i="2"/>
  <c r="BI356" i="2"/>
  <c r="BH369" i="2"/>
  <c r="BH378" i="2"/>
  <c r="BG403" i="2"/>
  <c r="BZ418" i="2"/>
  <c r="BW418" i="2"/>
  <c r="BY418" i="2"/>
  <c r="BV418" i="2"/>
  <c r="BX418" i="2"/>
  <c r="BQ418" i="2"/>
  <c r="AJ419" i="2"/>
  <c r="BC419" i="2"/>
  <c r="BH419" i="2"/>
  <c r="BF419" i="2"/>
  <c r="BG419" i="2"/>
  <c r="BH420" i="2"/>
  <c r="BF420" i="2"/>
  <c r="BI420" i="2"/>
  <c r="BG420" i="2"/>
  <c r="BW420" i="2"/>
  <c r="BX420" i="2"/>
  <c r="BY420" i="2"/>
  <c r="BU420" i="2"/>
  <c r="AT424" i="2"/>
  <c r="BH433" i="2"/>
  <c r="BF433" i="2"/>
  <c r="BG433" i="2"/>
  <c r="BE433" i="2"/>
  <c r="AP436" i="2"/>
  <c r="AR436" i="2"/>
  <c r="BX441" i="2"/>
  <c r="BY441" i="2"/>
  <c r="BV441" i="2"/>
  <c r="BW441" i="2"/>
  <c r="BR441" i="2"/>
  <c r="BH442" i="2"/>
  <c r="BF442" i="2"/>
  <c r="BI442" i="2"/>
  <c r="BG442" i="2"/>
  <c r="BE442" i="2"/>
  <c r="AP448" i="2"/>
  <c r="AR448" i="2"/>
  <c r="AM448" i="2"/>
  <c r="BW448" i="2"/>
  <c r="BV448" i="2"/>
  <c r="BX448" i="2"/>
  <c r="BW457" i="2"/>
  <c r="BX457" i="2"/>
  <c r="BY457" i="2"/>
  <c r="BV457" i="2"/>
  <c r="Q451" i="2"/>
  <c r="BH458" i="2"/>
  <c r="BF458" i="2"/>
  <c r="BI458" i="2"/>
  <c r="BG458" i="2"/>
  <c r="AN460" i="2"/>
  <c r="AP460" i="2"/>
  <c r="AS460" i="2"/>
  <c r="AQ460" i="2"/>
  <c r="AK460" i="2"/>
  <c r="AT460" i="2"/>
  <c r="AY460" i="2"/>
  <c r="AN461" i="2"/>
  <c r="AP461" i="2"/>
  <c r="AR461" i="2"/>
  <c r="AK461" i="2"/>
  <c r="AT461" i="2"/>
  <c r="AY461" i="2"/>
  <c r="AN462" i="2"/>
  <c r="AP462" i="2"/>
  <c r="AQ462" i="2"/>
  <c r="AS462" i="2"/>
  <c r="AK462" i="2"/>
  <c r="AT462" i="2"/>
  <c r="AY462" i="2"/>
  <c r="AN463" i="2"/>
  <c r="AP463" i="2"/>
  <c r="AR463" i="2"/>
  <c r="AK463" i="2"/>
  <c r="AT463" i="2"/>
  <c r="AY463" i="2"/>
  <c r="AN464" i="2"/>
  <c r="AP464" i="2"/>
  <c r="AS464" i="2"/>
  <c r="AQ464" i="2"/>
  <c r="AK464" i="2"/>
  <c r="AT464" i="2"/>
  <c r="AY464" i="2"/>
  <c r="AN465" i="2"/>
  <c r="AP465" i="2"/>
  <c r="AR465" i="2"/>
  <c r="AT465" i="2"/>
  <c r="AK465" i="2"/>
  <c r="BD465" i="2"/>
  <c r="BI465" i="2"/>
  <c r="BG465" i="2"/>
  <c r="BH465" i="2"/>
  <c r="BB465" i="2"/>
  <c r="AW465" i="2"/>
  <c r="BE465" i="2"/>
  <c r="AY465" i="2"/>
  <c r="BJ465" i="2"/>
  <c r="AN467" i="2"/>
  <c r="AP467" i="2"/>
  <c r="AR467" i="2"/>
  <c r="AL467" i="2"/>
  <c r="AG467" i="2"/>
  <c r="AO467" i="2"/>
  <c r="AI467" i="2"/>
  <c r="AT467" i="2"/>
  <c r="AN468" i="2"/>
  <c r="AP468" i="2"/>
  <c r="AS468" i="2"/>
  <c r="AL468" i="2"/>
  <c r="AG468" i="2"/>
  <c r="AQ468" i="2"/>
  <c r="AO468" i="2"/>
  <c r="AI468" i="2"/>
  <c r="AT468" i="2"/>
  <c r="AN469" i="2"/>
  <c r="AP469" i="2"/>
  <c r="AL469" i="2"/>
  <c r="AG469" i="2"/>
  <c r="AR469" i="2"/>
  <c r="AO469" i="2"/>
  <c r="AI469" i="2"/>
  <c r="AT469" i="2"/>
  <c r="BI476" i="2"/>
  <c r="BG476" i="2"/>
  <c r="BH476" i="2"/>
  <c r="BF476" i="2"/>
  <c r="AX476" i="2"/>
  <c r="BB476" i="2"/>
  <c r="BV477" i="2"/>
  <c r="BX477" i="2"/>
  <c r="BY477" i="2"/>
  <c r="AP478" i="2"/>
  <c r="AN478" i="2"/>
  <c r="AH478" i="2"/>
  <c r="AR478" i="2"/>
  <c r="AJ478" i="2"/>
  <c r="AE484" i="2"/>
  <c r="AE485" i="2"/>
  <c r="AE486" i="2"/>
  <c r="AE487" i="2"/>
  <c r="AR462" i="2"/>
  <c r="AQ465" i="2"/>
  <c r="AS467" i="2"/>
  <c r="BI433" i="2"/>
  <c r="BV420" i="2"/>
  <c r="BM418" i="2"/>
  <c r="BR418" i="2"/>
  <c r="AP419" i="2"/>
  <c r="AR419" i="2"/>
  <c r="AM419" i="2"/>
  <c r="AW419" i="2"/>
  <c r="AP420" i="2"/>
  <c r="AR420" i="2"/>
  <c r="AM420" i="2"/>
  <c r="AW420" i="2"/>
  <c r="BM420" i="2"/>
  <c r="AP424" i="2"/>
  <c r="AR424" i="2"/>
  <c r="BH424" i="2"/>
  <c r="BF424" i="2"/>
  <c r="BG424" i="2"/>
  <c r="BY424" i="2"/>
  <c r="BV424" i="2"/>
  <c r="BX424" i="2"/>
  <c r="BW424" i="2"/>
  <c r="BS424" i="2"/>
  <c r="BJ425" i="2"/>
  <c r="BH425" i="2"/>
  <c r="BF425" i="2"/>
  <c r="BI425" i="2"/>
  <c r="BG425" i="2"/>
  <c r="AP430" i="2"/>
  <c r="AR430" i="2"/>
  <c r="BW430" i="2"/>
  <c r="BY430" i="2"/>
  <c r="BX430" i="2"/>
  <c r="BV430" i="2"/>
  <c r="BR430" i="2"/>
  <c r="AX433" i="2"/>
  <c r="BJ433" i="2"/>
  <c r="BH436" i="2"/>
  <c r="BF436" i="2"/>
  <c r="BI436" i="2"/>
  <c r="BG436" i="2"/>
  <c r="BE436" i="2"/>
  <c r="AP439" i="2"/>
  <c r="AR439" i="2"/>
  <c r="BY439" i="2"/>
  <c r="BV439" i="2"/>
  <c r="BX439" i="2"/>
  <c r="BW439" i="2"/>
  <c r="BR439" i="2"/>
  <c r="BW440" i="2"/>
  <c r="BY440" i="2"/>
  <c r="BX440" i="2"/>
  <c r="BV440" i="2"/>
  <c r="BR440" i="2"/>
  <c r="BM441" i="2"/>
  <c r="BT441" i="2"/>
  <c r="AX442" i="2"/>
  <c r="BJ442" i="2"/>
  <c r="BC444" i="2"/>
  <c r="AH448" i="2"/>
  <c r="AN448" i="2"/>
  <c r="BP448" i="2"/>
  <c r="BH452" i="2"/>
  <c r="BF452" i="2"/>
  <c r="BI452" i="2"/>
  <c r="BG452" i="2"/>
  <c r="BY452" i="2"/>
  <c r="BX452" i="2"/>
  <c r="BV452" i="2"/>
  <c r="BW452" i="2"/>
  <c r="BJ457" i="2"/>
  <c r="BH457" i="2"/>
  <c r="BF457" i="2"/>
  <c r="BG457" i="2"/>
  <c r="BN457" i="2"/>
  <c r="BV458" i="2"/>
  <c r="BY458" i="2"/>
  <c r="BX458" i="2"/>
  <c r="BW458" i="2"/>
  <c r="BH459" i="2"/>
  <c r="BF459" i="2"/>
  <c r="BG459" i="2"/>
  <c r="AG460" i="2"/>
  <c r="AL460" i="2"/>
  <c r="BD460" i="2"/>
  <c r="BH460" i="2"/>
  <c r="BF460" i="2"/>
  <c r="BI460" i="2"/>
  <c r="BG460" i="2"/>
  <c r="BA460" i="2"/>
  <c r="BJ460" i="2"/>
  <c r="AL461" i="2"/>
  <c r="BD461" i="2"/>
  <c r="BH461" i="2"/>
  <c r="BF461" i="2"/>
  <c r="BG461" i="2"/>
  <c r="BA461" i="2"/>
  <c r="BJ461" i="2"/>
  <c r="BD462" i="2"/>
  <c r="BG462" i="2"/>
  <c r="BI462" i="2"/>
  <c r="BF462" i="2"/>
  <c r="BH462" i="2"/>
  <c r="BA462" i="2"/>
  <c r="BJ462" i="2"/>
  <c r="BD463" i="2"/>
  <c r="BI463" i="2"/>
  <c r="BG463" i="2"/>
  <c r="BH463" i="2"/>
  <c r="BF463" i="2"/>
  <c r="BA463" i="2"/>
  <c r="BJ463" i="2"/>
  <c r="BD464" i="2"/>
  <c r="BI464" i="2"/>
  <c r="BG464" i="2"/>
  <c r="BH464" i="2"/>
  <c r="BF464" i="2"/>
  <c r="BA464" i="2"/>
  <c r="BJ464" i="2"/>
  <c r="AN473" i="2"/>
  <c r="AP473" i="2"/>
  <c r="AS473" i="2"/>
  <c r="AL473" i="2"/>
  <c r="AG473" i="2"/>
  <c r="AQ473" i="2"/>
  <c r="AO473" i="2"/>
  <c r="AI473" i="2"/>
  <c r="AT473" i="2"/>
  <c r="AP477" i="2"/>
  <c r="AS477" i="2"/>
  <c r="AN477" i="2"/>
  <c r="AH477" i="2"/>
  <c r="AQ477" i="2"/>
  <c r="AJ477" i="2"/>
  <c r="AS419" i="2"/>
  <c r="AS424" i="2"/>
  <c r="AS439" i="2"/>
  <c r="AR460" i="2"/>
  <c r="AQ463" i="2"/>
  <c r="AS465" i="2"/>
  <c r="AR468" i="2"/>
  <c r="AR477" i="2"/>
  <c r="BI419" i="2"/>
  <c r="BI459" i="2"/>
  <c r="BW477" i="2"/>
  <c r="BN465" i="2"/>
  <c r="AX467" i="2"/>
  <c r="AX468" i="2"/>
  <c r="AX469" i="2"/>
  <c r="AH471" i="2"/>
  <c r="AM471" i="2"/>
  <c r="BT471" i="2"/>
  <c r="BX471" i="2"/>
  <c r="BV471" i="2"/>
  <c r="BW471" i="2"/>
  <c r="BY471" i="2"/>
  <c r="BQ471" i="2"/>
  <c r="BZ471" i="2"/>
  <c r="AH472" i="2"/>
  <c r="AX473" i="2"/>
  <c r="AI474" i="2"/>
  <c r="AT474" i="2"/>
  <c r="AM475" i="2"/>
  <c r="BX475" i="2"/>
  <c r="BV475" i="2"/>
  <c r="BW475" i="2"/>
  <c r="BY475" i="2"/>
  <c r="AI476" i="2"/>
  <c r="AT476" i="2"/>
  <c r="BR476" i="2"/>
  <c r="BI477" i="2"/>
  <c r="BG477" i="2"/>
  <c r="BH477" i="2"/>
  <c r="BF477" i="2"/>
  <c r="BD477" i="2"/>
  <c r="BI478" i="2"/>
  <c r="BG478" i="2"/>
  <c r="BH478" i="2"/>
  <c r="BF478" i="2"/>
  <c r="BD478" i="2"/>
  <c r="AR474" i="2"/>
  <c r="AS475" i="2"/>
  <c r="BT465" i="2"/>
  <c r="BW465" i="2"/>
  <c r="BX465" i="2"/>
  <c r="BQ465" i="2"/>
  <c r="BZ465" i="2"/>
  <c r="BD467" i="2"/>
  <c r="BI467" i="2"/>
  <c r="BG467" i="2"/>
  <c r="BH467" i="2"/>
  <c r="BF467" i="2"/>
  <c r="BA467" i="2"/>
  <c r="BJ467" i="2"/>
  <c r="BD468" i="2"/>
  <c r="BI468" i="2"/>
  <c r="BG468" i="2"/>
  <c r="BH468" i="2"/>
  <c r="BF468" i="2"/>
  <c r="BA468" i="2"/>
  <c r="BJ468" i="2"/>
  <c r="BD469" i="2"/>
  <c r="BI469" i="2"/>
  <c r="BG469" i="2"/>
  <c r="BH469" i="2"/>
  <c r="BA469" i="2"/>
  <c r="BJ469" i="2"/>
  <c r="AN471" i="2"/>
  <c r="AP471" i="2"/>
  <c r="AK471" i="2"/>
  <c r="AT471" i="2"/>
  <c r="BS471" i="2"/>
  <c r="AN472" i="2"/>
  <c r="AP472" i="2"/>
  <c r="AK472" i="2"/>
  <c r="AT472" i="2"/>
  <c r="BD473" i="2"/>
  <c r="BI473" i="2"/>
  <c r="BG473" i="2"/>
  <c r="BH473" i="2"/>
  <c r="BF473" i="2"/>
  <c r="BA473" i="2"/>
  <c r="BJ473" i="2"/>
  <c r="AM474" i="2"/>
  <c r="BY474" i="2"/>
  <c r="BW474" i="2"/>
  <c r="BV474" i="2"/>
  <c r="BX474" i="2"/>
  <c r="AI475" i="2"/>
  <c r="AT475" i="2"/>
  <c r="AM476" i="2"/>
  <c r="BY476" i="2"/>
  <c r="BW476" i="2"/>
  <c r="BX476" i="2"/>
  <c r="AY477" i="2"/>
  <c r="AY478" i="2"/>
  <c r="T481" i="2"/>
  <c r="AQ471" i="2"/>
  <c r="AR472" i="2"/>
  <c r="AQ475" i="2"/>
  <c r="AR476" i="2"/>
  <c r="BY465" i="2"/>
  <c r="Q408" i="2"/>
  <c r="Z386" i="2"/>
  <c r="Z416" i="2"/>
  <c r="AA416" i="2"/>
  <c r="AB429" i="2"/>
  <c r="AC444" i="2"/>
  <c r="AA466" i="2"/>
  <c r="AB354" i="2"/>
  <c r="AA349" i="2"/>
  <c r="BR408" i="2"/>
  <c r="CA384" i="2"/>
  <c r="CA450" i="2"/>
  <c r="CA385" i="2"/>
  <c r="CA382" i="2"/>
  <c r="CA413" i="2"/>
  <c r="CA423" i="2"/>
  <c r="CA443" i="2"/>
  <c r="CA421" i="2"/>
  <c r="CA427" i="2"/>
  <c r="BK391" i="2"/>
  <c r="BD401" i="2"/>
  <c r="BK382" i="2"/>
  <c r="BK389" i="2"/>
  <c r="BK397" i="2"/>
  <c r="T401" i="2"/>
  <c r="BK405" i="2"/>
  <c r="S408" i="2"/>
  <c r="BK421" i="2"/>
  <c r="BK423" i="2"/>
  <c r="Z370" i="2"/>
  <c r="Z408" i="2"/>
  <c r="AB358" i="2"/>
  <c r="AB408" i="2"/>
  <c r="AB451" i="2"/>
  <c r="BK396" i="2"/>
  <c r="BK399" i="2"/>
  <c r="U401" i="2"/>
  <c r="Z354" i="2"/>
  <c r="AC370" i="2"/>
  <c r="AA401" i="2"/>
  <c r="BK400" i="2"/>
  <c r="Z349" i="2"/>
  <c r="Z444" i="2"/>
  <c r="AB349" i="2"/>
  <c r="AC386" i="2"/>
  <c r="AU396" i="2"/>
  <c r="AU376" i="2"/>
  <c r="Z466" i="2"/>
  <c r="AC349" i="2"/>
  <c r="AA354" i="2"/>
  <c r="AC358" i="2"/>
  <c r="AB370" i="2"/>
  <c r="AA386" i="2"/>
  <c r="AC408" i="2"/>
  <c r="AC429" i="2"/>
  <c r="AB444" i="2"/>
  <c r="AC451" i="2"/>
  <c r="Y401" i="2"/>
  <c r="AU421" i="2"/>
  <c r="AU422" i="2"/>
  <c r="Z401" i="2"/>
  <c r="Z451" i="2"/>
  <c r="AE168" i="2"/>
  <c r="AE325" i="2"/>
  <c r="AE327" i="2"/>
  <c r="BD444" i="2"/>
  <c r="Z358" i="2"/>
  <c r="Z429" i="2"/>
  <c r="AC354" i="2"/>
  <c r="AA358" i="2"/>
  <c r="AA370" i="2"/>
  <c r="AB386" i="2"/>
  <c r="AB401" i="2"/>
  <c r="AC401" i="2"/>
  <c r="AA408" i="2"/>
  <c r="AB416" i="2"/>
  <c r="AC416" i="2"/>
  <c r="AA429" i="2"/>
  <c r="AA444" i="2"/>
  <c r="AA451" i="2"/>
  <c r="AB466" i="2"/>
  <c r="AC466" i="2"/>
  <c r="AE423" i="2"/>
  <c r="AE443" i="2"/>
  <c r="R451" i="2"/>
  <c r="AE164" i="2"/>
  <c r="AE165" i="2"/>
  <c r="AE167" i="2"/>
  <c r="U358" i="2"/>
  <c r="AE384" i="2"/>
  <c r="AD408" i="2"/>
  <c r="AE426" i="2"/>
  <c r="S444" i="2"/>
  <c r="T157" i="2"/>
  <c r="Y358" i="2"/>
  <c r="AE382" i="2"/>
  <c r="V408" i="2"/>
  <c r="AE421" i="2"/>
  <c r="AE422" i="2"/>
  <c r="U429" i="2"/>
  <c r="AD444" i="2"/>
  <c r="AE450" i="2"/>
  <c r="Y451" i="2"/>
  <c r="U157" i="2"/>
  <c r="R317" i="2"/>
  <c r="V317" i="2"/>
  <c r="AE328" i="2"/>
  <c r="AE396" i="2"/>
  <c r="R408" i="2"/>
  <c r="AE413" i="2"/>
  <c r="AE428" i="2"/>
  <c r="V444" i="2"/>
  <c r="T444" i="2"/>
  <c r="AE17" i="2"/>
  <c r="AE60" i="2"/>
  <c r="AE109" i="2"/>
  <c r="AE210" i="2"/>
  <c r="AE221" i="2"/>
  <c r="BE351" i="2"/>
  <c r="BA351" i="2"/>
  <c r="AW351" i="2"/>
  <c r="BJ351" i="2"/>
  <c r="AZ351" i="2"/>
  <c r="BB351" i="2"/>
  <c r="AY351" i="2"/>
  <c r="AM357" i="2"/>
  <c r="AI357" i="2"/>
  <c r="AL357" i="2"/>
  <c r="AG357" i="2"/>
  <c r="AK357" i="2"/>
  <c r="AO357" i="2"/>
  <c r="AH357" i="2"/>
  <c r="AT357" i="2"/>
  <c r="AN357" i="2"/>
  <c r="BS359" i="2"/>
  <c r="BO359" i="2"/>
  <c r="BU359" i="2"/>
  <c r="BP359" i="2"/>
  <c r="BT359" i="2"/>
  <c r="BM359" i="2"/>
  <c r="BQ359" i="2"/>
  <c r="BR359" i="2"/>
  <c r="BN359" i="2"/>
  <c r="BL358" i="2"/>
  <c r="AM374" i="2"/>
  <c r="AI374" i="2"/>
  <c r="AN374" i="2"/>
  <c r="AH374" i="2"/>
  <c r="AK374" i="2"/>
  <c r="AO374" i="2"/>
  <c r="AG374" i="2"/>
  <c r="AT374" i="2"/>
  <c r="AL374" i="2"/>
  <c r="BZ400" i="2"/>
  <c r="BR400" i="2"/>
  <c r="BN400" i="2"/>
  <c r="BU400" i="2"/>
  <c r="BP400" i="2"/>
  <c r="BT400" i="2"/>
  <c r="BM400" i="2"/>
  <c r="BQ400" i="2"/>
  <c r="BS400" i="2"/>
  <c r="BO400" i="2"/>
  <c r="Q401" i="2"/>
  <c r="T76" i="2"/>
  <c r="AE82" i="2"/>
  <c r="AE85" i="2"/>
  <c r="AE98" i="2"/>
  <c r="AG134" i="2"/>
  <c r="AH134" i="2"/>
  <c r="AE138" i="2"/>
  <c r="S145" i="2"/>
  <c r="S157" i="2"/>
  <c r="AE158" i="2"/>
  <c r="AE186" i="2"/>
  <c r="Q185" i="2"/>
  <c r="AE222" i="2"/>
  <c r="AE238" i="2"/>
  <c r="Q242" i="2"/>
  <c r="AE263" i="2"/>
  <c r="Q284" i="2"/>
  <c r="AE287" i="2"/>
  <c r="AH296" i="2"/>
  <c r="AE300" i="2"/>
  <c r="AU301" i="2"/>
  <c r="AM356" i="2"/>
  <c r="AI356" i="2"/>
  <c r="AL356" i="2"/>
  <c r="AG356" i="2"/>
  <c r="AK356" i="2"/>
  <c r="AO356" i="2"/>
  <c r="AH356" i="2"/>
  <c r="AN356" i="2"/>
  <c r="AJ356" i="2"/>
  <c r="AJ357" i="2"/>
  <c r="AM366" i="2"/>
  <c r="AI366" i="2"/>
  <c r="AL366" i="2"/>
  <c r="AG366" i="2"/>
  <c r="AK366" i="2"/>
  <c r="AO366" i="2"/>
  <c r="AH366" i="2"/>
  <c r="AT366" i="2"/>
  <c r="AN366" i="2"/>
  <c r="Q429" i="2"/>
  <c r="Q39" i="2"/>
  <c r="AE40" i="2"/>
  <c r="AE45" i="2"/>
  <c r="S47" i="2"/>
  <c r="Q61" i="2"/>
  <c r="AE67" i="2"/>
  <c r="AE78" i="2"/>
  <c r="R84" i="2"/>
  <c r="AE135" i="2"/>
  <c r="R145" i="2"/>
  <c r="V145" i="2"/>
  <c r="R157" i="2"/>
  <c r="V157" i="2"/>
  <c r="AE192" i="2"/>
  <c r="Q223" i="2"/>
  <c r="Q227" i="2"/>
  <c r="AE228" i="2"/>
  <c r="Q232" i="2"/>
  <c r="Q236" i="2"/>
  <c r="AE244" i="2"/>
  <c r="Q255" i="2"/>
  <c r="T255" i="2"/>
  <c r="AU264" i="2"/>
  <c r="AU268" i="2"/>
  <c r="AU272" i="2"/>
  <c r="AE285" i="2"/>
  <c r="U284" i="2"/>
  <c r="AE293" i="2"/>
  <c r="AG296" i="2"/>
  <c r="AE297" i="2"/>
  <c r="Q296" i="2"/>
  <c r="Q307" i="2"/>
  <c r="AE308" i="2"/>
  <c r="U307" i="2"/>
  <c r="AE311" i="2"/>
  <c r="AE314" i="2"/>
  <c r="BE350" i="2"/>
  <c r="BA350" i="2"/>
  <c r="AW350" i="2"/>
  <c r="BJ350" i="2"/>
  <c r="AZ350" i="2"/>
  <c r="BB350" i="2"/>
  <c r="AY350" i="2"/>
  <c r="BC351" i="2"/>
  <c r="W353" i="2"/>
  <c r="S353" i="2"/>
  <c r="X353" i="2"/>
  <c r="R353" i="2"/>
  <c r="AD353" i="2"/>
  <c r="T353" i="2"/>
  <c r="V353" i="2"/>
  <c r="U353" i="2"/>
  <c r="BL354" i="2"/>
  <c r="AT356" i="2"/>
  <c r="BS356" i="2"/>
  <c r="BO356" i="2"/>
  <c r="BU356" i="2"/>
  <c r="BP356" i="2"/>
  <c r="BT356" i="2"/>
  <c r="BM356" i="2"/>
  <c r="BQ356" i="2"/>
  <c r="BZ356" i="2"/>
  <c r="BR356" i="2"/>
  <c r="AM363" i="2"/>
  <c r="AI363" i="2"/>
  <c r="AL363" i="2"/>
  <c r="AG363" i="2"/>
  <c r="AK363" i="2"/>
  <c r="AO363" i="2"/>
  <c r="AH363" i="2"/>
  <c r="AN363" i="2"/>
  <c r="AF358" i="2"/>
  <c r="AJ363" i="2"/>
  <c r="AJ366" i="2"/>
  <c r="AM403" i="2"/>
  <c r="AI403" i="2"/>
  <c r="AL403" i="2"/>
  <c r="AG403" i="2"/>
  <c r="AK403" i="2"/>
  <c r="AO403" i="2"/>
  <c r="AH403" i="2"/>
  <c r="AT403" i="2"/>
  <c r="AN403" i="2"/>
  <c r="BU446" i="2"/>
  <c r="BQ446" i="2"/>
  <c r="BM446" i="2"/>
  <c r="BT446" i="2"/>
  <c r="BO446" i="2"/>
  <c r="BR446" i="2"/>
  <c r="BZ446" i="2"/>
  <c r="BN446" i="2"/>
  <c r="BS446" i="2"/>
  <c r="BP446" i="2"/>
  <c r="V451" i="2"/>
  <c r="AE48" i="2"/>
  <c r="W352" i="2"/>
  <c r="S352" i="2"/>
  <c r="X352" i="2"/>
  <c r="R352" i="2"/>
  <c r="AD352" i="2"/>
  <c r="T352" i="2"/>
  <c r="U352" i="2"/>
  <c r="BS355" i="2"/>
  <c r="BO355" i="2"/>
  <c r="BU355" i="2"/>
  <c r="BP355" i="2"/>
  <c r="BT355" i="2"/>
  <c r="BM355" i="2"/>
  <c r="BR355" i="2"/>
  <c r="BQ355" i="2"/>
  <c r="BJ390" i="2"/>
  <c r="BB390" i="2"/>
  <c r="AX390" i="2"/>
  <c r="AV386" i="2"/>
  <c r="BD390" i="2"/>
  <c r="AY390" i="2"/>
  <c r="BE390" i="2"/>
  <c r="AW390" i="2"/>
  <c r="BA390" i="2"/>
  <c r="BC390" i="2"/>
  <c r="AZ390" i="2"/>
  <c r="AT402" i="2"/>
  <c r="AL402" i="2"/>
  <c r="AH402" i="2"/>
  <c r="AM402" i="2"/>
  <c r="AG402" i="2"/>
  <c r="AK402" i="2"/>
  <c r="AO402" i="2"/>
  <c r="AI402" i="2"/>
  <c r="AN402" i="2"/>
  <c r="AF401" i="2"/>
  <c r="AM405" i="2"/>
  <c r="AI405" i="2"/>
  <c r="AL405" i="2"/>
  <c r="AG405" i="2"/>
  <c r="AK405" i="2"/>
  <c r="AO405" i="2"/>
  <c r="AH405" i="2"/>
  <c r="AN405" i="2"/>
  <c r="AJ405" i="2"/>
  <c r="AE18" i="2"/>
  <c r="Q76" i="2"/>
  <c r="AE92" i="2"/>
  <c r="AL134" i="2"/>
  <c r="AE146" i="2"/>
  <c r="U185" i="2"/>
  <c r="AE211" i="2"/>
  <c r="AE243" i="2"/>
  <c r="R262" i="2"/>
  <c r="AE274" i="2"/>
  <c r="AL296" i="2"/>
  <c r="AE310" i="2"/>
  <c r="AX351" i="2"/>
  <c r="V352" i="2"/>
  <c r="AM353" i="2"/>
  <c r="AI353" i="2"/>
  <c r="AL353" i="2"/>
  <c r="AG353" i="2"/>
  <c r="AK353" i="2"/>
  <c r="AJ353" i="2"/>
  <c r="AT353" i="2"/>
  <c r="AH353" i="2"/>
  <c r="AF354" i="2"/>
  <c r="BN355" i="2"/>
  <c r="BZ359" i="2"/>
  <c r="AM371" i="2"/>
  <c r="AI371" i="2"/>
  <c r="W371" i="2"/>
  <c r="S371" i="2"/>
  <c r="AL371" i="2"/>
  <c r="AG371" i="2"/>
  <c r="X371" i="2"/>
  <c r="R371" i="2"/>
  <c r="AN371" i="2"/>
  <c r="U371" i="2"/>
  <c r="AT371" i="2"/>
  <c r="AJ371" i="2"/>
  <c r="Y371" i="2"/>
  <c r="AO371" i="2"/>
  <c r="AD371" i="2"/>
  <c r="AK371" i="2"/>
  <c r="V371" i="2"/>
  <c r="AJ374" i="2"/>
  <c r="AJ402" i="2"/>
  <c r="AT405" i="2"/>
  <c r="AM433" i="2"/>
  <c r="AI433" i="2"/>
  <c r="AN433" i="2"/>
  <c r="AH433" i="2"/>
  <c r="AK433" i="2"/>
  <c r="AL433" i="2"/>
  <c r="AJ433" i="2"/>
  <c r="AG433" i="2"/>
  <c r="AT433" i="2"/>
  <c r="AF429" i="2"/>
  <c r="AO433" i="2"/>
  <c r="R8" i="2"/>
  <c r="AE41" i="2"/>
  <c r="AE51" i="2"/>
  <c r="S52" i="2"/>
  <c r="T61" i="2"/>
  <c r="R70" i="2"/>
  <c r="AE87" i="2"/>
  <c r="AU98" i="2"/>
  <c r="R119" i="2"/>
  <c r="AE120" i="2"/>
  <c r="Q134" i="2"/>
  <c r="R134" i="2"/>
  <c r="V134" i="2"/>
  <c r="AE166" i="2"/>
  <c r="AE190" i="2"/>
  <c r="R227" i="2"/>
  <c r="AE246" i="2"/>
  <c r="Q250" i="2"/>
  <c r="AE251" i="2"/>
  <c r="AE256" i="2"/>
  <c r="AU267" i="2"/>
  <c r="AU271" i="2"/>
  <c r="T273" i="2"/>
  <c r="AE302" i="2"/>
  <c r="R307" i="2"/>
  <c r="V307" i="2"/>
  <c r="Q317" i="2"/>
  <c r="AE318" i="2"/>
  <c r="U317" i="2"/>
  <c r="AE324" i="2"/>
  <c r="AV349" i="2"/>
  <c r="BD351" i="2"/>
  <c r="AO353" i="2"/>
  <c r="W356" i="2"/>
  <c r="S356" i="2"/>
  <c r="X356" i="2"/>
  <c r="R356" i="2"/>
  <c r="AD356" i="2"/>
  <c r="T356" i="2"/>
  <c r="V356" i="2"/>
  <c r="U356" i="2"/>
  <c r="U354" i="2" s="1"/>
  <c r="BS363" i="2"/>
  <c r="BO363" i="2"/>
  <c r="BU363" i="2"/>
  <c r="BP363" i="2"/>
  <c r="BT363" i="2"/>
  <c r="BM363" i="2"/>
  <c r="BQ363" i="2"/>
  <c r="BZ363" i="2"/>
  <c r="BR363" i="2"/>
  <c r="AO425" i="2"/>
  <c r="AK425" i="2"/>
  <c r="AG425" i="2"/>
  <c r="AN425" i="2"/>
  <c r="AI425" i="2"/>
  <c r="AJ425" i="2"/>
  <c r="AT425" i="2"/>
  <c r="AM425" i="2"/>
  <c r="AH425" i="2"/>
  <c r="T227" i="2"/>
  <c r="R236" i="2"/>
  <c r="AE253" i="2"/>
  <c r="AU263" i="2"/>
  <c r="R284" i="2"/>
  <c r="R296" i="2"/>
  <c r="V296" i="2"/>
  <c r="AE326" i="2"/>
  <c r="Y350" i="2"/>
  <c r="U350" i="2"/>
  <c r="W350" i="2"/>
  <c r="R350" i="2"/>
  <c r="X350" i="2"/>
  <c r="AM352" i="2"/>
  <c r="AI352" i="2"/>
  <c r="AL352" i="2"/>
  <c r="AG352" i="2"/>
  <c r="AK352" i="2"/>
  <c r="AO352" i="2"/>
  <c r="BS353" i="2"/>
  <c r="BO353" i="2"/>
  <c r="BU353" i="2"/>
  <c r="BP353" i="2"/>
  <c r="BT353" i="2"/>
  <c r="BM353" i="2"/>
  <c r="BZ353" i="2"/>
  <c r="W355" i="2"/>
  <c r="S355" i="2"/>
  <c r="X355" i="2"/>
  <c r="R355" i="2"/>
  <c r="AD355" i="2"/>
  <c r="T355" i="2"/>
  <c r="Y355" i="2"/>
  <c r="Y354" i="2" s="1"/>
  <c r="AM359" i="2"/>
  <c r="AI359" i="2"/>
  <c r="AL359" i="2"/>
  <c r="AG359" i="2"/>
  <c r="AK359" i="2"/>
  <c r="AO359" i="2"/>
  <c r="AH359" i="2"/>
  <c r="BS369" i="2"/>
  <c r="BO369" i="2"/>
  <c r="BU369" i="2"/>
  <c r="BP369" i="2"/>
  <c r="BT369" i="2"/>
  <c r="BM369" i="2"/>
  <c r="BQ369" i="2"/>
  <c r="BK388" i="2"/>
  <c r="BS394" i="2"/>
  <c r="BO394" i="2"/>
  <c r="BT394" i="2"/>
  <c r="BN394" i="2"/>
  <c r="BU394" i="2"/>
  <c r="BM394" i="2"/>
  <c r="BQ394" i="2"/>
  <c r="BK395" i="2"/>
  <c r="U408" i="2"/>
  <c r="Y408" i="2"/>
  <c r="AD419" i="2"/>
  <c r="V419" i="2"/>
  <c r="R419" i="2"/>
  <c r="W419" i="2"/>
  <c r="Q419" i="2"/>
  <c r="Y419" i="2"/>
  <c r="S419" i="2"/>
  <c r="U419" i="2"/>
  <c r="T419" i="2"/>
  <c r="BU475" i="2"/>
  <c r="BQ475" i="2"/>
  <c r="BM475" i="2"/>
  <c r="BT475" i="2"/>
  <c r="BO475" i="2"/>
  <c r="BZ475" i="2"/>
  <c r="BN475" i="2"/>
  <c r="BS475" i="2"/>
  <c r="BP475" i="2"/>
  <c r="BR475" i="2"/>
  <c r="BU350" i="2"/>
  <c r="BQ350" i="2"/>
  <c r="BM350" i="2"/>
  <c r="BT350" i="2"/>
  <c r="BO350" i="2"/>
  <c r="BS350" i="2"/>
  <c r="BU351" i="2"/>
  <c r="BQ351" i="2"/>
  <c r="BM351" i="2"/>
  <c r="BT351" i="2"/>
  <c r="BO351" i="2"/>
  <c r="BS351" i="2"/>
  <c r="BS352" i="2"/>
  <c r="BO352" i="2"/>
  <c r="BU352" i="2"/>
  <c r="BP352" i="2"/>
  <c r="BT352" i="2"/>
  <c r="BM352" i="2"/>
  <c r="BZ352" i="2"/>
  <c r="AM355" i="2"/>
  <c r="AI355" i="2"/>
  <c r="AL355" i="2"/>
  <c r="AG355" i="2"/>
  <c r="AK355" i="2"/>
  <c r="AO355" i="2"/>
  <c r="BS357" i="2"/>
  <c r="BO357" i="2"/>
  <c r="BU357" i="2"/>
  <c r="BP357" i="2"/>
  <c r="BT357" i="2"/>
  <c r="BM357" i="2"/>
  <c r="BQ357" i="2"/>
  <c r="BS366" i="2"/>
  <c r="BO366" i="2"/>
  <c r="BU366" i="2"/>
  <c r="BP366" i="2"/>
  <c r="BT366" i="2"/>
  <c r="BM366" i="2"/>
  <c r="BQ366" i="2"/>
  <c r="AM369" i="2"/>
  <c r="AI369" i="2"/>
  <c r="AL369" i="2"/>
  <c r="AG369" i="2"/>
  <c r="AK369" i="2"/>
  <c r="AO369" i="2"/>
  <c r="AH369" i="2"/>
  <c r="W372" i="2"/>
  <c r="X372" i="2"/>
  <c r="Y372" i="2"/>
  <c r="AU382" i="2"/>
  <c r="BC392" i="2"/>
  <c r="AY392" i="2"/>
  <c r="BD392" i="2"/>
  <c r="AX392" i="2"/>
  <c r="BE392" i="2"/>
  <c r="AW392" i="2"/>
  <c r="BA392" i="2"/>
  <c r="BS403" i="2"/>
  <c r="BO403" i="2"/>
  <c r="BU403" i="2"/>
  <c r="BP403" i="2"/>
  <c r="BP401" i="2" s="1"/>
  <c r="BT403" i="2"/>
  <c r="BM403" i="2"/>
  <c r="BQ403" i="2"/>
  <c r="AD420" i="2"/>
  <c r="V420" i="2"/>
  <c r="R420" i="2"/>
  <c r="W420" i="2"/>
  <c r="Q420" i="2"/>
  <c r="Y420" i="2"/>
  <c r="S420" i="2"/>
  <c r="U420" i="2"/>
  <c r="T420" i="2"/>
  <c r="AM430" i="2"/>
  <c r="AI430" i="2"/>
  <c r="AN430" i="2"/>
  <c r="AH430" i="2"/>
  <c r="AK430" i="2"/>
  <c r="AL430" i="2"/>
  <c r="AJ430" i="2"/>
  <c r="AG430" i="2"/>
  <c r="AT430" i="2"/>
  <c r="AM436" i="2"/>
  <c r="AI436" i="2"/>
  <c r="AN436" i="2"/>
  <c r="AH436" i="2"/>
  <c r="AK436" i="2"/>
  <c r="AO436" i="2"/>
  <c r="AG436" i="2"/>
  <c r="AT436" i="2"/>
  <c r="AL436" i="2"/>
  <c r="AJ436" i="2"/>
  <c r="BC458" i="2"/>
  <c r="AY458" i="2"/>
  <c r="BD458" i="2"/>
  <c r="AX458" i="2"/>
  <c r="BE458" i="2"/>
  <c r="AW458" i="2"/>
  <c r="BA458" i="2"/>
  <c r="BJ458" i="2"/>
  <c r="BB458" i="2"/>
  <c r="AZ458" i="2"/>
  <c r="BU474" i="2"/>
  <c r="BQ474" i="2"/>
  <c r="BM474" i="2"/>
  <c r="BT474" i="2"/>
  <c r="BO474" i="2"/>
  <c r="BL466" i="2"/>
  <c r="BZ474" i="2"/>
  <c r="BN474" i="2"/>
  <c r="BR474" i="2"/>
  <c r="BP474" i="2"/>
  <c r="BS474" i="2"/>
  <c r="W357" i="2"/>
  <c r="S357" i="2"/>
  <c r="X357" i="2"/>
  <c r="R357" i="2"/>
  <c r="V357" i="2"/>
  <c r="W359" i="2"/>
  <c r="S359" i="2"/>
  <c r="X359" i="2"/>
  <c r="R359" i="2"/>
  <c r="V359" i="2"/>
  <c r="W363" i="2"/>
  <c r="S363" i="2"/>
  <c r="X363" i="2"/>
  <c r="R363" i="2"/>
  <c r="V363" i="2"/>
  <c r="W366" i="2"/>
  <c r="S366" i="2"/>
  <c r="X366" i="2"/>
  <c r="R366" i="2"/>
  <c r="V366" i="2"/>
  <c r="W369" i="2"/>
  <c r="S369" i="2"/>
  <c r="X369" i="2"/>
  <c r="R369" i="2"/>
  <c r="V369" i="2"/>
  <c r="BS371" i="2"/>
  <c r="BO371" i="2"/>
  <c r="BU371" i="2"/>
  <c r="BP371" i="2"/>
  <c r="BR371" i="2"/>
  <c r="W374" i="2"/>
  <c r="S374" i="2"/>
  <c r="Y374" i="2"/>
  <c r="T374" i="2"/>
  <c r="V374" i="2"/>
  <c r="W376" i="2"/>
  <c r="S376" i="2"/>
  <c r="Y376" i="2"/>
  <c r="T376" i="2"/>
  <c r="V376" i="2"/>
  <c r="AE385" i="2"/>
  <c r="BZ390" i="2"/>
  <c r="BR390" i="2"/>
  <c r="BN390" i="2"/>
  <c r="BS390" i="2"/>
  <c r="BM390" i="2"/>
  <c r="BT390" i="2"/>
  <c r="BS392" i="2"/>
  <c r="BO392" i="2"/>
  <c r="BR392" i="2"/>
  <c r="BM392" i="2"/>
  <c r="BT392" i="2"/>
  <c r="AX394" i="2"/>
  <c r="W395" i="2"/>
  <c r="S395" i="2"/>
  <c r="V395" i="2"/>
  <c r="Q395" i="2"/>
  <c r="X395" i="2"/>
  <c r="AM397" i="2"/>
  <c r="AI397" i="2"/>
  <c r="AO397" i="2"/>
  <c r="AJ397" i="2"/>
  <c r="AL397" i="2"/>
  <c r="AO400" i="2"/>
  <c r="AK400" i="2"/>
  <c r="AG400" i="2"/>
  <c r="AT400" i="2"/>
  <c r="AJ400" i="2"/>
  <c r="AM400" i="2"/>
  <c r="AD402" i="2"/>
  <c r="AD401" i="2" s="1"/>
  <c r="V402" i="2"/>
  <c r="R402" i="2"/>
  <c r="X402" i="2"/>
  <c r="S402" i="2"/>
  <c r="W402" i="2"/>
  <c r="W403" i="2"/>
  <c r="S403" i="2"/>
  <c r="X403" i="2"/>
  <c r="R403" i="2"/>
  <c r="V403" i="2"/>
  <c r="W405" i="2"/>
  <c r="S405" i="2"/>
  <c r="X405" i="2"/>
  <c r="R405" i="2"/>
  <c r="V405" i="2"/>
  <c r="BK413" i="2"/>
  <c r="BJ420" i="2"/>
  <c r="BB420" i="2"/>
  <c r="AX420" i="2"/>
  <c r="BE420" i="2"/>
  <c r="AZ420" i="2"/>
  <c r="BA420" i="2"/>
  <c r="AY420" i="2"/>
  <c r="BK422" i="2"/>
  <c r="Y424" i="2"/>
  <c r="U424" i="2"/>
  <c r="Q424" i="2"/>
  <c r="AD424" i="2"/>
  <c r="T424" i="2"/>
  <c r="X424" i="2"/>
  <c r="R424" i="2"/>
  <c r="W424" i="2"/>
  <c r="AO424" i="2"/>
  <c r="AK424" i="2"/>
  <c r="AG424" i="2"/>
  <c r="AN424" i="2"/>
  <c r="AI424" i="2"/>
  <c r="AF416" i="2"/>
  <c r="AJ424" i="2"/>
  <c r="AL424" i="2"/>
  <c r="BE424" i="2"/>
  <c r="BA424" i="2"/>
  <c r="AW424" i="2"/>
  <c r="BC424" i="2"/>
  <c r="AX424" i="2"/>
  <c r="BB424" i="2"/>
  <c r="AY424" i="2"/>
  <c r="AM439" i="2"/>
  <c r="AI439" i="2"/>
  <c r="AN439" i="2"/>
  <c r="AH439" i="2"/>
  <c r="AK439" i="2"/>
  <c r="AO439" i="2"/>
  <c r="AG439" i="2"/>
  <c r="AL439" i="2"/>
  <c r="AJ439" i="2"/>
  <c r="AM442" i="2"/>
  <c r="AI442" i="2"/>
  <c r="AN442" i="2"/>
  <c r="AH442" i="2"/>
  <c r="AK442" i="2"/>
  <c r="AO442" i="2"/>
  <c r="AG442" i="2"/>
  <c r="AT442" i="2"/>
  <c r="AL442" i="2"/>
  <c r="BB444" i="2"/>
  <c r="BD459" i="2"/>
  <c r="BC459" i="2"/>
  <c r="AY459" i="2"/>
  <c r="BE459" i="2"/>
  <c r="AX459" i="2"/>
  <c r="BJ459" i="2"/>
  <c r="AW459" i="2"/>
  <c r="BA459" i="2"/>
  <c r="BB459" i="2"/>
  <c r="AZ459" i="2"/>
  <c r="AO350" i="2"/>
  <c r="AK350" i="2"/>
  <c r="AG350" i="2"/>
  <c r="AL350" i="2"/>
  <c r="AO351" i="2"/>
  <c r="AK351" i="2"/>
  <c r="AG351" i="2"/>
  <c r="AL351" i="2"/>
  <c r="T357" i="2"/>
  <c r="AD357" i="2"/>
  <c r="T359" i="2"/>
  <c r="AD359" i="2"/>
  <c r="T363" i="2"/>
  <c r="AD363" i="2"/>
  <c r="T366" i="2"/>
  <c r="AD366" i="2"/>
  <c r="T369" i="2"/>
  <c r="AD369" i="2"/>
  <c r="BN371" i="2"/>
  <c r="BZ371" i="2"/>
  <c r="BC372" i="2"/>
  <c r="AY372" i="2"/>
  <c r="BB372" i="2"/>
  <c r="AW372" i="2"/>
  <c r="AV370" i="2"/>
  <c r="BD372" i="2"/>
  <c r="R374" i="2"/>
  <c r="AD374" i="2"/>
  <c r="BC374" i="2"/>
  <c r="AY374" i="2"/>
  <c r="BB374" i="2"/>
  <c r="AW374" i="2"/>
  <c r="BD374" i="2"/>
  <c r="R376" i="2"/>
  <c r="AD376" i="2"/>
  <c r="Y389" i="2"/>
  <c r="U389" i="2"/>
  <c r="Q389" i="2"/>
  <c r="W389" i="2"/>
  <c r="R389" i="2"/>
  <c r="X389" i="2"/>
  <c r="AT390" i="2"/>
  <c r="AL390" i="2"/>
  <c r="AH390" i="2"/>
  <c r="AO390" i="2"/>
  <c r="AJ390" i="2"/>
  <c r="AM390" i="2"/>
  <c r="BP390" i="2"/>
  <c r="AT391" i="2"/>
  <c r="AL391" i="2"/>
  <c r="AH391" i="2"/>
  <c r="AO391" i="2"/>
  <c r="AJ391" i="2"/>
  <c r="AM391" i="2"/>
  <c r="AM392" i="2"/>
  <c r="AI392" i="2"/>
  <c r="AO392" i="2"/>
  <c r="AJ392" i="2"/>
  <c r="AL392" i="2"/>
  <c r="BP392" i="2"/>
  <c r="BZ392" i="2"/>
  <c r="BC394" i="2"/>
  <c r="AY394" i="2"/>
  <c r="BE394" i="2"/>
  <c r="AZ394" i="2"/>
  <c r="BB394" i="2"/>
  <c r="AD395" i="2"/>
  <c r="AU413" i="2"/>
  <c r="BJ419" i="2"/>
  <c r="BB419" i="2"/>
  <c r="AX419" i="2"/>
  <c r="BE419" i="2"/>
  <c r="AZ419" i="2"/>
  <c r="AV416" i="2"/>
  <c r="BA419" i="2"/>
  <c r="AY419" i="2"/>
  <c r="BE425" i="2"/>
  <c r="BA425" i="2"/>
  <c r="AW425" i="2"/>
  <c r="BC425" i="2"/>
  <c r="AX425" i="2"/>
  <c r="BB425" i="2"/>
  <c r="BD425" i="2"/>
  <c r="AZ425" i="2"/>
  <c r="BU447" i="2"/>
  <c r="BQ447" i="2"/>
  <c r="BM447" i="2"/>
  <c r="BT447" i="2"/>
  <c r="BO447" i="2"/>
  <c r="BR447" i="2"/>
  <c r="BZ447" i="2"/>
  <c r="BN447" i="2"/>
  <c r="BS447" i="2"/>
  <c r="BP447" i="2"/>
  <c r="BU477" i="2"/>
  <c r="BQ477" i="2"/>
  <c r="BM477" i="2"/>
  <c r="BT477" i="2"/>
  <c r="BO477" i="2"/>
  <c r="BZ477" i="2"/>
  <c r="BN477" i="2"/>
  <c r="BP477" i="2"/>
  <c r="BR477" i="2"/>
  <c r="BS477" i="2"/>
  <c r="X408" i="2"/>
  <c r="Y425" i="2"/>
  <c r="U425" i="2"/>
  <c r="Q425" i="2"/>
  <c r="AD425" i="2"/>
  <c r="T425" i="2"/>
  <c r="X425" i="2"/>
  <c r="R425" i="2"/>
  <c r="AM440" i="2"/>
  <c r="AI440" i="2"/>
  <c r="AN440" i="2"/>
  <c r="AH440" i="2"/>
  <c r="AK440" i="2"/>
  <c r="AO440" i="2"/>
  <c r="AG440" i="2"/>
  <c r="BU448" i="2"/>
  <c r="BQ448" i="2"/>
  <c r="BM448" i="2"/>
  <c r="BT448" i="2"/>
  <c r="BO448" i="2"/>
  <c r="BR448" i="2"/>
  <c r="BZ448" i="2"/>
  <c r="BN448" i="2"/>
  <c r="BC452" i="2"/>
  <c r="AY452" i="2"/>
  <c r="BD452" i="2"/>
  <c r="AX452" i="2"/>
  <c r="BE452" i="2"/>
  <c r="AW452" i="2"/>
  <c r="BA452" i="2"/>
  <c r="X451" i="2"/>
  <c r="Y475" i="2"/>
  <c r="U475" i="2"/>
  <c r="Q475" i="2"/>
  <c r="W475" i="2"/>
  <c r="R475" i="2"/>
  <c r="T475" i="2"/>
  <c r="S475" i="2"/>
  <c r="V475" i="2"/>
  <c r="AD475" i="2"/>
  <c r="Y476" i="2"/>
  <c r="U476" i="2"/>
  <c r="Q476" i="2"/>
  <c r="W476" i="2"/>
  <c r="R476" i="2"/>
  <c r="T476" i="2"/>
  <c r="V476" i="2"/>
  <c r="S476" i="2"/>
  <c r="AD476" i="2"/>
  <c r="W430" i="2"/>
  <c r="S430" i="2"/>
  <c r="Y430" i="2"/>
  <c r="T430" i="2"/>
  <c r="AD430" i="2"/>
  <c r="R430" i="2"/>
  <c r="X430" i="2"/>
  <c r="W433" i="2"/>
  <c r="S433" i="2"/>
  <c r="Y433" i="2"/>
  <c r="T433" i="2"/>
  <c r="AD433" i="2"/>
  <c r="R433" i="2"/>
  <c r="X433" i="2"/>
  <c r="W436" i="2"/>
  <c r="S436" i="2"/>
  <c r="Y436" i="2"/>
  <c r="T436" i="2"/>
  <c r="AD436" i="2"/>
  <c r="R436" i="2"/>
  <c r="X436" i="2"/>
  <c r="AM441" i="2"/>
  <c r="AI441" i="2"/>
  <c r="AN441" i="2"/>
  <c r="AH441" i="2"/>
  <c r="AK441" i="2"/>
  <c r="AO441" i="2"/>
  <c r="AG441" i="2"/>
  <c r="BU445" i="2"/>
  <c r="BQ445" i="2"/>
  <c r="BM445" i="2"/>
  <c r="BT445" i="2"/>
  <c r="BO445" i="2"/>
  <c r="BR445" i="2"/>
  <c r="BZ445" i="2"/>
  <c r="BN445" i="2"/>
  <c r="BU449" i="2"/>
  <c r="BQ449" i="2"/>
  <c r="BM449" i="2"/>
  <c r="BT449" i="2"/>
  <c r="BO449" i="2"/>
  <c r="BR449" i="2"/>
  <c r="BZ449" i="2"/>
  <c r="BN449" i="2"/>
  <c r="BC457" i="2"/>
  <c r="AY457" i="2"/>
  <c r="BD457" i="2"/>
  <c r="AX457" i="2"/>
  <c r="BE457" i="2"/>
  <c r="AW457" i="2"/>
  <c r="BA457" i="2"/>
  <c r="X466" i="2"/>
  <c r="W439" i="2"/>
  <c r="S439" i="2"/>
  <c r="Y439" i="2"/>
  <c r="T439" i="2"/>
  <c r="V439" i="2"/>
  <c r="W440" i="2"/>
  <c r="S440" i="2"/>
  <c r="Y440" i="2"/>
  <c r="T440" i="2"/>
  <c r="V440" i="2"/>
  <c r="W441" i="2"/>
  <c r="S441" i="2"/>
  <c r="Y441" i="2"/>
  <c r="T441" i="2"/>
  <c r="V441" i="2"/>
  <c r="W442" i="2"/>
  <c r="S442" i="2"/>
  <c r="Y442" i="2"/>
  <c r="T442" i="2"/>
  <c r="V442" i="2"/>
  <c r="BS452" i="2"/>
  <c r="BO452" i="2"/>
  <c r="BR452" i="2"/>
  <c r="BM452" i="2"/>
  <c r="BT452" i="2"/>
  <c r="BS457" i="2"/>
  <c r="BO457" i="2"/>
  <c r="BR457" i="2"/>
  <c r="BM457" i="2"/>
  <c r="BT457" i="2"/>
  <c r="BS458" i="2"/>
  <c r="BO458" i="2"/>
  <c r="BR458" i="2"/>
  <c r="BM458" i="2"/>
  <c r="BT458" i="2"/>
  <c r="BU478" i="2"/>
  <c r="BQ478" i="2"/>
  <c r="BM478" i="2"/>
  <c r="BT478" i="2"/>
  <c r="BO478" i="2"/>
  <c r="BZ478" i="2"/>
  <c r="BN478" i="2"/>
  <c r="BR478" i="2"/>
  <c r="BC352" i="2"/>
  <c r="AY352" i="2"/>
  <c r="BA352" i="2"/>
  <c r="BJ352" i="2"/>
  <c r="BC353" i="2"/>
  <c r="AY353" i="2"/>
  <c r="BA353" i="2"/>
  <c r="BJ353" i="2"/>
  <c r="BC355" i="2"/>
  <c r="AY355" i="2"/>
  <c r="BA355" i="2"/>
  <c r="BJ355" i="2"/>
  <c r="BC356" i="2"/>
  <c r="AY356" i="2"/>
  <c r="BA356" i="2"/>
  <c r="BJ356" i="2"/>
  <c r="BC357" i="2"/>
  <c r="AY357" i="2"/>
  <c r="BA357" i="2"/>
  <c r="BJ357" i="2"/>
  <c r="BC359" i="2"/>
  <c r="AY359" i="2"/>
  <c r="BA359" i="2"/>
  <c r="BJ359" i="2"/>
  <c r="BC363" i="2"/>
  <c r="AY363" i="2"/>
  <c r="BA363" i="2"/>
  <c r="BJ363" i="2"/>
  <c r="BC366" i="2"/>
  <c r="AY366" i="2"/>
  <c r="BA366" i="2"/>
  <c r="BJ366" i="2"/>
  <c r="BC369" i="2"/>
  <c r="AY369" i="2"/>
  <c r="BA369" i="2"/>
  <c r="BJ369" i="2"/>
  <c r="BC371" i="2"/>
  <c r="AY371" i="2"/>
  <c r="BA371" i="2"/>
  <c r="BJ371" i="2"/>
  <c r="BS372" i="2"/>
  <c r="BO372" i="2"/>
  <c r="BQ372" i="2"/>
  <c r="BZ372" i="2"/>
  <c r="BS374" i="2"/>
  <c r="BO374" i="2"/>
  <c r="BQ374" i="2"/>
  <c r="BZ374" i="2"/>
  <c r="AO389" i="2"/>
  <c r="AK389" i="2"/>
  <c r="AG389" i="2"/>
  <c r="AF386" i="2"/>
  <c r="AL389" i="2"/>
  <c r="AD390" i="2"/>
  <c r="V390" i="2"/>
  <c r="R390" i="2"/>
  <c r="U390" i="2"/>
  <c r="AD391" i="2"/>
  <c r="V391" i="2"/>
  <c r="R391" i="2"/>
  <c r="U391" i="2"/>
  <c r="W392" i="2"/>
  <c r="S392" i="2"/>
  <c r="U392" i="2"/>
  <c r="AD392" i="2"/>
  <c r="W394" i="2"/>
  <c r="S394" i="2"/>
  <c r="U394" i="2"/>
  <c r="AD394" i="2"/>
  <c r="AM395" i="2"/>
  <c r="AI395" i="2"/>
  <c r="AK395" i="2"/>
  <c r="AT395" i="2"/>
  <c r="W397" i="2"/>
  <c r="S397" i="2"/>
  <c r="U397" i="2"/>
  <c r="AD397" i="2"/>
  <c r="Y400" i="2"/>
  <c r="U400" i="2"/>
  <c r="Q400" i="2"/>
  <c r="V400" i="2"/>
  <c r="BK402" i="2"/>
  <c r="BC403" i="2"/>
  <c r="AY403" i="2"/>
  <c r="BA403" i="2"/>
  <c r="BJ403" i="2"/>
  <c r="BZ419" i="2"/>
  <c r="BR419" i="2"/>
  <c r="BN419" i="2"/>
  <c r="BT419" i="2"/>
  <c r="BO419" i="2"/>
  <c r="BL416" i="2"/>
  <c r="BS419" i="2"/>
  <c r="BZ420" i="2"/>
  <c r="BR420" i="2"/>
  <c r="BN420" i="2"/>
  <c r="BT420" i="2"/>
  <c r="BO420" i="2"/>
  <c r="BS420" i="2"/>
  <c r="AU423" i="2"/>
  <c r="AE427" i="2"/>
  <c r="CA428" i="2"/>
  <c r="BC430" i="2"/>
  <c r="AY430" i="2"/>
  <c r="BB430" i="2"/>
  <c r="AW430" i="2"/>
  <c r="BD430" i="2"/>
  <c r="BC433" i="2"/>
  <c r="AY433" i="2"/>
  <c r="BB433" i="2"/>
  <c r="AW433" i="2"/>
  <c r="BD433" i="2"/>
  <c r="BC436" i="2"/>
  <c r="AY436" i="2"/>
  <c r="BB436" i="2"/>
  <c r="AW436" i="2"/>
  <c r="BD436" i="2"/>
  <c r="R439" i="2"/>
  <c r="AD439" i="2"/>
  <c r="BC439" i="2"/>
  <c r="AY439" i="2"/>
  <c r="BB439" i="2"/>
  <c r="AW439" i="2"/>
  <c r="BD439" i="2"/>
  <c r="R440" i="2"/>
  <c r="AD440" i="2"/>
  <c r="BC440" i="2"/>
  <c r="AY440" i="2"/>
  <c r="BB440" i="2"/>
  <c r="AW440" i="2"/>
  <c r="BD440" i="2"/>
  <c r="R441" i="2"/>
  <c r="AD441" i="2"/>
  <c r="BC441" i="2"/>
  <c r="AY441" i="2"/>
  <c r="BB441" i="2"/>
  <c r="AW441" i="2"/>
  <c r="BD441" i="2"/>
  <c r="R442" i="2"/>
  <c r="AD442" i="2"/>
  <c r="BC442" i="2"/>
  <c r="AY442" i="2"/>
  <c r="BB442" i="2"/>
  <c r="AW442" i="2"/>
  <c r="BD442" i="2"/>
  <c r="BE445" i="2"/>
  <c r="BA445" i="2"/>
  <c r="AW445" i="2"/>
  <c r="Y445" i="2"/>
  <c r="U445" i="2"/>
  <c r="Q445" i="2"/>
  <c r="BJ445" i="2"/>
  <c r="AZ445" i="2"/>
  <c r="W445" i="2"/>
  <c r="R445" i="2"/>
  <c r="X445" i="2"/>
  <c r="AY445" i="2"/>
  <c r="BE446" i="2"/>
  <c r="BA446" i="2"/>
  <c r="AW446" i="2"/>
  <c r="Y446" i="2"/>
  <c r="U446" i="2"/>
  <c r="Q446" i="2"/>
  <c r="BJ446" i="2"/>
  <c r="AZ446" i="2"/>
  <c r="W446" i="2"/>
  <c r="R446" i="2"/>
  <c r="X446" i="2"/>
  <c r="AY446" i="2"/>
  <c r="BE447" i="2"/>
  <c r="BA447" i="2"/>
  <c r="AW447" i="2"/>
  <c r="Y447" i="2"/>
  <c r="U447" i="2"/>
  <c r="Q447" i="2"/>
  <c r="BJ447" i="2"/>
  <c r="AZ447" i="2"/>
  <c r="W447" i="2"/>
  <c r="R447" i="2"/>
  <c r="X447" i="2"/>
  <c r="AY447" i="2"/>
  <c r="BE448" i="2"/>
  <c r="BA448" i="2"/>
  <c r="AW448" i="2"/>
  <c r="Y448" i="2"/>
  <c r="U448" i="2"/>
  <c r="Q448" i="2"/>
  <c r="BJ448" i="2"/>
  <c r="AZ448" i="2"/>
  <c r="W448" i="2"/>
  <c r="R448" i="2"/>
  <c r="X448" i="2"/>
  <c r="AY448" i="2"/>
  <c r="BE449" i="2"/>
  <c r="BA449" i="2"/>
  <c r="AW449" i="2"/>
  <c r="Y449" i="2"/>
  <c r="U449" i="2"/>
  <c r="Q449" i="2"/>
  <c r="BJ449" i="2"/>
  <c r="AZ449" i="2"/>
  <c r="W449" i="2"/>
  <c r="R449" i="2"/>
  <c r="X449" i="2"/>
  <c r="AY449" i="2"/>
  <c r="AM452" i="2"/>
  <c r="AI452" i="2"/>
  <c r="AO452" i="2"/>
  <c r="AJ452" i="2"/>
  <c r="AL452" i="2"/>
  <c r="BP452" i="2"/>
  <c r="BZ452" i="2"/>
  <c r="AM457" i="2"/>
  <c r="AI457" i="2"/>
  <c r="AO457" i="2"/>
  <c r="AJ457" i="2"/>
  <c r="AL457" i="2"/>
  <c r="BP457" i="2"/>
  <c r="BZ457" i="2"/>
  <c r="AM458" i="2"/>
  <c r="AI458" i="2"/>
  <c r="AO458" i="2"/>
  <c r="AJ458" i="2"/>
  <c r="AL458" i="2"/>
  <c r="BP458" i="2"/>
  <c r="BZ458" i="2"/>
  <c r="AM459" i="2"/>
  <c r="AI459" i="2"/>
  <c r="AO459" i="2"/>
  <c r="AJ459" i="2"/>
  <c r="AL459" i="2"/>
  <c r="V466" i="2"/>
  <c r="Y477" i="2"/>
  <c r="U477" i="2"/>
  <c r="Q477" i="2"/>
  <c r="W477" i="2"/>
  <c r="R477" i="2"/>
  <c r="T477" i="2"/>
  <c r="X477" i="2"/>
  <c r="BS478" i="2"/>
  <c r="AE482" i="2"/>
  <c r="AZ376" i="2"/>
  <c r="BP376" i="2"/>
  <c r="T378" i="2"/>
  <c r="AE378" i="2" s="1"/>
  <c r="AJ378" i="2"/>
  <c r="AZ378" i="2"/>
  <c r="BP378" i="2"/>
  <c r="T379" i="2"/>
  <c r="AE379" i="2" s="1"/>
  <c r="AZ379" i="2"/>
  <c r="BP379" i="2"/>
  <c r="T380" i="2"/>
  <c r="AE380" i="2" s="1"/>
  <c r="AZ380" i="2"/>
  <c r="BP380" i="2"/>
  <c r="T383" i="2"/>
  <c r="AE383" i="2" s="1"/>
  <c r="AJ383" i="2"/>
  <c r="AZ383" i="2"/>
  <c r="BP383" i="2"/>
  <c r="T387" i="2"/>
  <c r="AE387" i="2" s="1"/>
  <c r="AJ387" i="2"/>
  <c r="AZ387" i="2"/>
  <c r="T388" i="2"/>
  <c r="AE388" i="2" s="1"/>
  <c r="AJ388" i="2"/>
  <c r="T398" i="2"/>
  <c r="AE398" i="2" s="1"/>
  <c r="AJ398" i="2"/>
  <c r="AZ398" i="2"/>
  <c r="BP398" i="2"/>
  <c r="T399" i="2"/>
  <c r="AE399" i="2" s="1"/>
  <c r="AJ399" i="2"/>
  <c r="T407" i="2"/>
  <c r="AE407" i="2" s="1"/>
  <c r="AJ407" i="2"/>
  <c r="AZ407" i="2"/>
  <c r="BP407" i="2"/>
  <c r="T409" i="2"/>
  <c r="AJ409" i="2"/>
  <c r="AZ409" i="2"/>
  <c r="BP409" i="2"/>
  <c r="T410" i="2"/>
  <c r="AE410" i="2" s="1"/>
  <c r="AJ410" i="2"/>
  <c r="AZ410" i="2"/>
  <c r="BP410" i="2"/>
  <c r="T411" i="2"/>
  <c r="AE411" i="2" s="1"/>
  <c r="AJ411" i="2"/>
  <c r="AZ411" i="2"/>
  <c r="BP411" i="2"/>
  <c r="T412" i="2"/>
  <c r="AE412" i="2" s="1"/>
  <c r="AJ412" i="2"/>
  <c r="AZ412" i="2"/>
  <c r="BP412" i="2"/>
  <c r="T415" i="2"/>
  <c r="AE415" i="2" s="1"/>
  <c r="AJ415" i="2"/>
  <c r="AZ415" i="2"/>
  <c r="BP415" i="2"/>
  <c r="T417" i="2"/>
  <c r="AJ417" i="2"/>
  <c r="AZ417" i="2"/>
  <c r="T418" i="2"/>
  <c r="AE418" i="2" s="1"/>
  <c r="AJ418" i="2"/>
  <c r="AZ418" i="2"/>
  <c r="BP418" i="2"/>
  <c r="BT418" i="2"/>
  <c r="AT419" i="2"/>
  <c r="AL419" i="2"/>
  <c r="AH419" i="2"/>
  <c r="AK419" i="2"/>
  <c r="AT420" i="2"/>
  <c r="AL420" i="2"/>
  <c r="AH420" i="2"/>
  <c r="AK420" i="2"/>
  <c r="BU424" i="2"/>
  <c r="BQ424" i="2"/>
  <c r="BM424" i="2"/>
  <c r="BR424" i="2"/>
  <c r="BU425" i="2"/>
  <c r="BQ425" i="2"/>
  <c r="BM425" i="2"/>
  <c r="BR425" i="2"/>
  <c r="CA426" i="2"/>
  <c r="BS430" i="2"/>
  <c r="BO430" i="2"/>
  <c r="BQ430" i="2"/>
  <c r="BZ430" i="2"/>
  <c r="BS433" i="2"/>
  <c r="BO433" i="2"/>
  <c r="BQ433" i="2"/>
  <c r="BZ433" i="2"/>
  <c r="BS436" i="2"/>
  <c r="BO436" i="2"/>
  <c r="BQ436" i="2"/>
  <c r="BZ436" i="2"/>
  <c r="BS439" i="2"/>
  <c r="BO439" i="2"/>
  <c r="BQ439" i="2"/>
  <c r="BZ439" i="2"/>
  <c r="BS440" i="2"/>
  <c r="BO440" i="2"/>
  <c r="BQ440" i="2"/>
  <c r="BZ440" i="2"/>
  <c r="BS441" i="2"/>
  <c r="BO441" i="2"/>
  <c r="BQ441" i="2"/>
  <c r="BZ441" i="2"/>
  <c r="BS442" i="2"/>
  <c r="BO442" i="2"/>
  <c r="BQ442" i="2"/>
  <c r="BZ442" i="2"/>
  <c r="AO445" i="2"/>
  <c r="AK445" i="2"/>
  <c r="AG445" i="2"/>
  <c r="AL445" i="2"/>
  <c r="AO446" i="2"/>
  <c r="AK446" i="2"/>
  <c r="AG446" i="2"/>
  <c r="AL446" i="2"/>
  <c r="AO447" i="2"/>
  <c r="AK447" i="2"/>
  <c r="AG447" i="2"/>
  <c r="AL447" i="2"/>
  <c r="AO448" i="2"/>
  <c r="AK448" i="2"/>
  <c r="AG448" i="2"/>
  <c r="AL448" i="2"/>
  <c r="AO449" i="2"/>
  <c r="AK449" i="2"/>
  <c r="AG449" i="2"/>
  <c r="AL449" i="2"/>
  <c r="W452" i="2"/>
  <c r="S452" i="2"/>
  <c r="U452" i="2"/>
  <c r="AD452" i="2"/>
  <c r="W457" i="2"/>
  <c r="S457" i="2"/>
  <c r="U457" i="2"/>
  <c r="AD457" i="2"/>
  <c r="W458" i="2"/>
  <c r="S458" i="2"/>
  <c r="U458" i="2"/>
  <c r="AD458" i="2"/>
  <c r="W459" i="2"/>
  <c r="S459" i="2"/>
  <c r="U459" i="2"/>
  <c r="AD459" i="2"/>
  <c r="S466" i="2"/>
  <c r="Y474" i="2"/>
  <c r="Y466" i="2" s="1"/>
  <c r="U474" i="2"/>
  <c r="U466" i="2" s="1"/>
  <c r="Q474" i="2"/>
  <c r="W474" i="2"/>
  <c r="W466" i="2" s="1"/>
  <c r="R474" i="2"/>
  <c r="R466" i="2" s="1"/>
  <c r="T474" i="2"/>
  <c r="AD474" i="2"/>
  <c r="AD466" i="2" s="1"/>
  <c r="BU476" i="2"/>
  <c r="BQ476" i="2"/>
  <c r="BM476" i="2"/>
  <c r="BT476" i="2"/>
  <c r="BO476" i="2"/>
  <c r="BZ476" i="2"/>
  <c r="BN476" i="2"/>
  <c r="Y478" i="2"/>
  <c r="U478" i="2"/>
  <c r="Q478" i="2"/>
  <c r="W478" i="2"/>
  <c r="R478" i="2"/>
  <c r="T478" i="2"/>
  <c r="AD478" i="2"/>
  <c r="AE483" i="2"/>
  <c r="BE474" i="2"/>
  <c r="BA474" i="2"/>
  <c r="AW474" i="2"/>
  <c r="BJ474" i="2"/>
  <c r="AZ474" i="2"/>
  <c r="AV466" i="2"/>
  <c r="BC474" i="2"/>
  <c r="BE475" i="2"/>
  <c r="BA475" i="2"/>
  <c r="AW475" i="2"/>
  <c r="BJ475" i="2"/>
  <c r="AZ475" i="2"/>
  <c r="BC475" i="2"/>
  <c r="BE476" i="2"/>
  <c r="BA476" i="2"/>
  <c r="AW476" i="2"/>
  <c r="BJ476" i="2"/>
  <c r="AZ476" i="2"/>
  <c r="BC476" i="2"/>
  <c r="BE477" i="2"/>
  <c r="BA477" i="2"/>
  <c r="AW477" i="2"/>
  <c r="BJ477" i="2"/>
  <c r="AZ477" i="2"/>
  <c r="BC477" i="2"/>
  <c r="BE478" i="2"/>
  <c r="BA478" i="2"/>
  <c r="AW478" i="2"/>
  <c r="BJ478" i="2"/>
  <c r="AZ478" i="2"/>
  <c r="BC478" i="2"/>
  <c r="S481" i="2"/>
  <c r="BP459" i="2"/>
  <c r="T460" i="2"/>
  <c r="AJ460" i="2"/>
  <c r="AZ460" i="2"/>
  <c r="BP460" i="2"/>
  <c r="T461" i="2"/>
  <c r="AE461" i="2" s="1"/>
  <c r="AJ461" i="2"/>
  <c r="AZ461" i="2"/>
  <c r="BP461" i="2"/>
  <c r="T462" i="2"/>
  <c r="AE462" i="2" s="1"/>
  <c r="AJ462" i="2"/>
  <c r="AZ462" i="2"/>
  <c r="BP462" i="2"/>
  <c r="T463" i="2"/>
  <c r="AE463" i="2" s="1"/>
  <c r="AJ463" i="2"/>
  <c r="AZ463" i="2"/>
  <c r="BP463" i="2"/>
  <c r="T464" i="2"/>
  <c r="AE464" i="2" s="1"/>
  <c r="AJ464" i="2"/>
  <c r="AZ464" i="2"/>
  <c r="BP464" i="2"/>
  <c r="T465" i="2"/>
  <c r="AE465" i="2" s="1"/>
  <c r="AJ465" i="2"/>
  <c r="AZ465" i="2"/>
  <c r="BP465" i="2"/>
  <c r="T467" i="2"/>
  <c r="AJ467" i="2"/>
  <c r="AZ467" i="2"/>
  <c r="BP467" i="2"/>
  <c r="T468" i="2"/>
  <c r="AE468" i="2" s="1"/>
  <c r="AJ468" i="2"/>
  <c r="AZ468" i="2"/>
  <c r="BP468" i="2"/>
  <c r="T469" i="2"/>
  <c r="AE469" i="2" s="1"/>
  <c r="AJ469" i="2"/>
  <c r="AZ469" i="2"/>
  <c r="BP469" i="2"/>
  <c r="T470" i="2"/>
  <c r="AE470" i="2" s="1"/>
  <c r="T471" i="2"/>
  <c r="AE471" i="2" s="1"/>
  <c r="AJ471" i="2"/>
  <c r="AZ471" i="2"/>
  <c r="BP471" i="2"/>
  <c r="T472" i="2"/>
  <c r="AE472" i="2" s="1"/>
  <c r="AJ472" i="2"/>
  <c r="BP472" i="2"/>
  <c r="T473" i="2"/>
  <c r="AE473" i="2" s="1"/>
  <c r="AJ473" i="2"/>
  <c r="AZ473" i="2"/>
  <c r="BP473" i="2"/>
  <c r="BT473" i="2"/>
  <c r="AO474" i="2"/>
  <c r="AK474" i="2"/>
  <c r="AG474" i="2"/>
  <c r="AL474" i="2"/>
  <c r="AO475" i="2"/>
  <c r="AK475" i="2"/>
  <c r="AG475" i="2"/>
  <c r="AL475" i="2"/>
  <c r="AO476" i="2"/>
  <c r="AK476" i="2"/>
  <c r="AG476" i="2"/>
  <c r="AL476" i="2"/>
  <c r="AO477" i="2"/>
  <c r="AK477" i="2"/>
  <c r="AG477" i="2"/>
  <c r="AL477" i="2"/>
  <c r="AO478" i="2"/>
  <c r="AK478" i="2"/>
  <c r="AG478" i="2"/>
  <c r="AL478" i="2"/>
  <c r="AV1755" i="3" l="1"/>
  <c r="BV1194" i="3"/>
  <c r="EB1567" i="3"/>
  <c r="DL1567" i="3"/>
  <c r="EB1189" i="3"/>
  <c r="ED1609" i="3"/>
  <c r="DP1727" i="3"/>
  <c r="DV1727" i="3"/>
  <c r="DL1727" i="3"/>
  <c r="EI1669" i="3"/>
  <c r="EI1596" i="3"/>
  <c r="DJ1201" i="3"/>
  <c r="DP1609" i="3"/>
  <c r="DV1609" i="3"/>
  <c r="DP1392" i="3"/>
  <c r="EI1715" i="3"/>
  <c r="DJ1727" i="3"/>
  <c r="EI1714" i="3"/>
  <c r="EI1696" i="3"/>
  <c r="DV1640" i="3"/>
  <c r="DR1512" i="3"/>
  <c r="DL1189" i="3"/>
  <c r="DR1672" i="3"/>
  <c r="DJ1512" i="3"/>
  <c r="DT1512" i="3"/>
  <c r="DN1194" i="3"/>
  <c r="EI1653" i="3"/>
  <c r="DP1567" i="3"/>
  <c r="EI1730" i="3"/>
  <c r="DP1706" i="3"/>
  <c r="EB1609" i="3"/>
  <c r="DJ1392" i="3"/>
  <c r="DN1392" i="3"/>
  <c r="DN1672" i="3"/>
  <c r="DL1672" i="3"/>
  <c r="DT1672" i="3"/>
  <c r="DZ1672" i="3"/>
  <c r="EI1668" i="3"/>
  <c r="EI1624" i="3"/>
  <c r="EI1333" i="3"/>
  <c r="EI1269" i="3"/>
  <c r="DN1256" i="3"/>
  <c r="DV1256" i="3"/>
  <c r="EI1746" i="3"/>
  <c r="EJ1746" i="3"/>
  <c r="EI1723" i="3"/>
  <c r="EI1670" i="3"/>
  <c r="DP1640" i="3"/>
  <c r="DJ1640" i="3"/>
  <c r="EI1608" i="3"/>
  <c r="DV1512" i="3"/>
  <c r="DH1512" i="3"/>
  <c r="EI1522" i="3"/>
  <c r="EI1438" i="3"/>
  <c r="EI1346" i="3"/>
  <c r="EI1332" i="3"/>
  <c r="DP1256" i="3"/>
  <c r="EI1208" i="3"/>
  <c r="DR1201" i="3"/>
  <c r="DV1201" i="3"/>
  <c r="EB1201" i="3"/>
  <c r="DV1194" i="3"/>
  <c r="DT1189" i="3"/>
  <c r="DH1727" i="3"/>
  <c r="EI1728" i="3"/>
  <c r="ED1727" i="3"/>
  <c r="DX1727" i="3"/>
  <c r="DX1706" i="3"/>
  <c r="DN1640" i="3"/>
  <c r="EI1625" i="3"/>
  <c r="EI1577" i="3"/>
  <c r="DT1567" i="3"/>
  <c r="DN1567" i="3"/>
  <c r="EI1568" i="3"/>
  <c r="DH1567" i="3"/>
  <c r="EI1447" i="3"/>
  <c r="DN1201" i="3"/>
  <c r="DL1194" i="3"/>
  <c r="EI1198" i="3"/>
  <c r="EI1734" i="3"/>
  <c r="EI1711" i="3"/>
  <c r="DN1706" i="3"/>
  <c r="ED1706" i="3"/>
  <c r="DJ1609" i="3"/>
  <c r="DT1609" i="3"/>
  <c r="DL1609" i="3"/>
  <c r="EI1492" i="3"/>
  <c r="DX1392" i="3"/>
  <c r="DT1392" i="3"/>
  <c r="DR1392" i="3"/>
  <c r="EI1207" i="3"/>
  <c r="DZ1201" i="3"/>
  <c r="EI1203" i="3"/>
  <c r="EJ1748" i="3"/>
  <c r="EI1748" i="3"/>
  <c r="EI1726" i="3"/>
  <c r="EI1704" i="3"/>
  <c r="DX1672" i="3"/>
  <c r="DJ1672" i="3"/>
  <c r="EB1672" i="3"/>
  <c r="DP1672" i="3"/>
  <c r="EI1586" i="3"/>
  <c r="EB1256" i="3"/>
  <c r="DZ1256" i="3"/>
  <c r="EI1222" i="3"/>
  <c r="EI1191" i="3"/>
  <c r="EI1733" i="3"/>
  <c r="DX1640" i="3"/>
  <c r="DT1640" i="3"/>
  <c r="DL1640" i="3"/>
  <c r="ED1512" i="3"/>
  <c r="DZ1512" i="3"/>
  <c r="DP1512" i="3"/>
  <c r="EI1244" i="3"/>
  <c r="ED1201" i="3"/>
  <c r="DP1201" i="3"/>
  <c r="EI1202" i="3"/>
  <c r="DH1201" i="3"/>
  <c r="DX1194" i="3"/>
  <c r="ED1194" i="3"/>
  <c r="EI1193" i="3"/>
  <c r="DZ1189" i="3"/>
  <c r="DR1189" i="3"/>
  <c r="DH1189" i="3"/>
  <c r="EI1190" i="3"/>
  <c r="DT1727" i="3"/>
  <c r="DZ1727" i="3"/>
  <c r="DR1727" i="3"/>
  <c r="EI1713" i="3"/>
  <c r="DV1567" i="3"/>
  <c r="DX1567" i="3"/>
  <c r="DR1567" i="3"/>
  <c r="EI1361" i="3"/>
  <c r="EI1293" i="3"/>
  <c r="DT1194" i="3"/>
  <c r="EI1725" i="3"/>
  <c r="DR1706" i="3"/>
  <c r="DJ1706" i="3"/>
  <c r="DV1706" i="3"/>
  <c r="DL1706" i="3"/>
  <c r="EI1681" i="3"/>
  <c r="EI1616" i="3"/>
  <c r="DH1609" i="3"/>
  <c r="DZ1609" i="3"/>
  <c r="DR1609" i="3"/>
  <c r="EI1510" i="3"/>
  <c r="EB1392" i="3"/>
  <c r="EI1456" i="3"/>
  <c r="ED1392" i="3"/>
  <c r="DZ1392" i="3"/>
  <c r="EI1319" i="3"/>
  <c r="EI1204" i="3"/>
  <c r="EI1192" i="3"/>
  <c r="ED1672" i="3"/>
  <c r="EI1655" i="3"/>
  <c r="EI1630" i="3"/>
  <c r="EI1550" i="3"/>
  <c r="EJ1550" i="3"/>
  <c r="EI1306" i="3"/>
  <c r="EI1280" i="3"/>
  <c r="DL1256" i="3"/>
  <c r="DR1256" i="3"/>
  <c r="DJ1256" i="3"/>
  <c r="EI1205" i="3"/>
  <c r="DR1194" i="3"/>
  <c r="EI1629" i="3"/>
  <c r="DT1706" i="3"/>
  <c r="DR1640" i="3"/>
  <c r="EB1640" i="3"/>
  <c r="DX1512" i="3"/>
  <c r="DL1512" i="3"/>
  <c r="DN1512" i="3"/>
  <c r="EI1292" i="3"/>
  <c r="EI1206" i="3"/>
  <c r="DT1201" i="3"/>
  <c r="DL1201" i="3"/>
  <c r="DP1194" i="3"/>
  <c r="DZ1194" i="3"/>
  <c r="EI1195" i="3"/>
  <c r="DH1194" i="3"/>
  <c r="DX1189" i="3"/>
  <c r="DP1189" i="3"/>
  <c r="DJ1189" i="3"/>
  <c r="AU1293" i="3"/>
  <c r="DN1727" i="3"/>
  <c r="DZ1567" i="3"/>
  <c r="ED1567" i="3"/>
  <c r="DJ1567" i="3"/>
  <c r="EI1531" i="3"/>
  <c r="EI1209" i="3"/>
  <c r="EI1732" i="3"/>
  <c r="DZ1706" i="3"/>
  <c r="EI1707" i="3"/>
  <c r="DH1706" i="3"/>
  <c r="EB1706" i="3"/>
  <c r="EI1689" i="3"/>
  <c r="EI1667" i="3"/>
  <c r="DN1609" i="3"/>
  <c r="DX1609" i="3"/>
  <c r="DV1392" i="3"/>
  <c r="DL1392" i="3"/>
  <c r="EI1420" i="3"/>
  <c r="DH1392" i="3"/>
  <c r="EI1347" i="3"/>
  <c r="EJ1747" i="3"/>
  <c r="EI1747" i="3"/>
  <c r="EI1724" i="3"/>
  <c r="EI1712" i="3"/>
  <c r="DV1672" i="3"/>
  <c r="EI1673" i="3"/>
  <c r="DH1672" i="3"/>
  <c r="DT1256" i="3"/>
  <c r="ED1256" i="3"/>
  <c r="DX1256" i="3"/>
  <c r="EI1257" i="3"/>
  <c r="DH1256" i="3"/>
  <c r="EI1196" i="3"/>
  <c r="EI1736" i="3"/>
  <c r="EI1729" i="3"/>
  <c r="EB1727" i="3"/>
  <c r="EI1641" i="3"/>
  <c r="DH1640" i="3"/>
  <c r="DZ1640" i="3"/>
  <c r="ED1640" i="3"/>
  <c r="EB1512" i="3"/>
  <c r="EI1234" i="3"/>
  <c r="DX1201" i="3"/>
  <c r="EB1194" i="3"/>
  <c r="DJ1194" i="3"/>
  <c r="DV1189" i="3"/>
  <c r="DN1189" i="3"/>
  <c r="ED1189" i="3"/>
  <c r="BH1512" i="3"/>
  <c r="BN1672" i="3"/>
  <c r="AU1586" i="3"/>
  <c r="BN1512" i="3"/>
  <c r="BF1201" i="3"/>
  <c r="AV591" i="3"/>
  <c r="BP1194" i="3"/>
  <c r="BH1609" i="3"/>
  <c r="BJ1512" i="3"/>
  <c r="BH1256" i="3"/>
  <c r="CP1190" i="3"/>
  <c r="CO1190" i="3"/>
  <c r="CO1189" i="3" s="1"/>
  <c r="CO1749" i="3" s="1"/>
  <c r="CN1189" i="3"/>
  <c r="BL1727" i="3"/>
  <c r="BV1727" i="3"/>
  <c r="BT1706" i="3"/>
  <c r="BH1672" i="3"/>
  <c r="BV1512" i="3"/>
  <c r="BP1256" i="3"/>
  <c r="BT1194" i="3"/>
  <c r="BJ1194" i="3"/>
  <c r="BR1672" i="3"/>
  <c r="BT1512" i="3"/>
  <c r="BR1706" i="3"/>
  <c r="BV1672" i="3"/>
  <c r="BR1256" i="3"/>
  <c r="BR1392" i="3"/>
  <c r="BL1392" i="3"/>
  <c r="BO1190" i="3"/>
  <c r="BN1190" i="3"/>
  <c r="BN1189" i="3" s="1"/>
  <c r="BT1201" i="3"/>
  <c r="BL1201" i="3"/>
  <c r="BP1640" i="3"/>
  <c r="BL1640" i="3"/>
  <c r="BT1567" i="3"/>
  <c r="BH1567" i="3"/>
  <c r="T1640" i="3"/>
  <c r="BJ1727" i="3"/>
  <c r="BL1706" i="3"/>
  <c r="BJ1706" i="3"/>
  <c r="BJ1672" i="3"/>
  <c r="BV1609" i="3"/>
  <c r="BJ1392" i="3"/>
  <c r="BL1194" i="3"/>
  <c r="BN1201" i="3"/>
  <c r="BN1640" i="3"/>
  <c r="BT1640" i="3"/>
  <c r="BJ1567" i="3"/>
  <c r="AZ1567" i="3"/>
  <c r="X1194" i="3"/>
  <c r="AU1333" i="3"/>
  <c r="BR1727" i="3"/>
  <c r="BH1727" i="3"/>
  <c r="BN1727" i="3"/>
  <c r="BN1706" i="3"/>
  <c r="BH1706" i="3"/>
  <c r="BF1672" i="3"/>
  <c r="BT1672" i="3"/>
  <c r="BR1609" i="3"/>
  <c r="BT1609" i="3"/>
  <c r="BJ1609" i="3"/>
  <c r="BP1512" i="3"/>
  <c r="BL1512" i="3"/>
  <c r="BN1256" i="3"/>
  <c r="BT1256" i="3"/>
  <c r="BJ1256" i="3"/>
  <c r="BV1392" i="3"/>
  <c r="BN1194" i="3"/>
  <c r="BV1201" i="3"/>
  <c r="BR1201" i="3"/>
  <c r="BF1640" i="3"/>
  <c r="BR1640" i="3"/>
  <c r="BP1567" i="3"/>
  <c r="BL1567" i="3"/>
  <c r="BB1189" i="3"/>
  <c r="BP1727" i="3"/>
  <c r="BF1706" i="3"/>
  <c r="BL1672" i="3"/>
  <c r="BP1609" i="3"/>
  <c r="BL1256" i="3"/>
  <c r="BP1392" i="3"/>
  <c r="BP1201" i="3"/>
  <c r="AU1292" i="3"/>
  <c r="AD1194" i="3"/>
  <c r="BF1727" i="3"/>
  <c r="BT1727" i="3"/>
  <c r="BP1706" i="3"/>
  <c r="BV1706" i="3"/>
  <c r="BP1672" i="3"/>
  <c r="BL1609" i="3"/>
  <c r="BN1609" i="3"/>
  <c r="BR1512" i="3"/>
  <c r="BV1256" i="3"/>
  <c r="BT1392" i="3"/>
  <c r="BN1392" i="3"/>
  <c r="BH1392" i="3"/>
  <c r="BR1194" i="3"/>
  <c r="BH1194" i="3"/>
  <c r="BL1189" i="3"/>
  <c r="BH1201" i="3"/>
  <c r="BJ1201" i="3"/>
  <c r="BJ1640" i="3"/>
  <c r="BV1640" i="3"/>
  <c r="BN1567" i="3"/>
  <c r="BV1567" i="3"/>
  <c r="BR1567" i="3"/>
  <c r="BV1189" i="3"/>
  <c r="AF1194" i="3"/>
  <c r="AF1256" i="3"/>
  <c r="AN1194" i="3"/>
  <c r="AU1206" i="3"/>
  <c r="AH1256" i="3"/>
  <c r="AN1256" i="3"/>
  <c r="AU1319" i="3"/>
  <c r="AU1244" i="3"/>
  <c r="AP1194" i="3"/>
  <c r="AU1640" i="3"/>
  <c r="T1727" i="3"/>
  <c r="AU1727" i="3" s="1"/>
  <c r="AU1728" i="3"/>
  <c r="AL1201" i="3"/>
  <c r="AU1208" i="3"/>
  <c r="AU1269" i="3"/>
  <c r="AP1256" i="3"/>
  <c r="AD1256" i="3"/>
  <c r="T1672" i="3"/>
  <c r="AU1672" i="3" s="1"/>
  <c r="AU1673" i="3"/>
  <c r="AU1641" i="3"/>
  <c r="AK1192" i="3"/>
  <c r="AL1192" i="3" s="1"/>
  <c r="AJ1192" i="3"/>
  <c r="BM946" i="3"/>
  <c r="AH1201" i="3"/>
  <c r="AP1201" i="3"/>
  <c r="AD1201" i="3"/>
  <c r="AU1280" i="3"/>
  <c r="Z1256" i="3"/>
  <c r="AJ1256" i="3"/>
  <c r="AU1361" i="3"/>
  <c r="T1609" i="3"/>
  <c r="AU1609" i="3" s="1"/>
  <c r="AU1610" i="3"/>
  <c r="T1706" i="3"/>
  <c r="AU1347" i="3"/>
  <c r="AL1256" i="3"/>
  <c r="AB1256" i="3"/>
  <c r="AU1346" i="3"/>
  <c r="AU1707" i="3"/>
  <c r="X1201" i="3"/>
  <c r="AU1207" i="3"/>
  <c r="AU1203" i="3"/>
  <c r="AU1306" i="3"/>
  <c r="AB1201" i="3"/>
  <c r="AF1201" i="3"/>
  <c r="AU1209" i="3"/>
  <c r="T1392" i="3"/>
  <c r="AU1393" i="3"/>
  <c r="AU1392" i="3" s="1"/>
  <c r="T1512" i="3"/>
  <c r="AU1513" i="3"/>
  <c r="AU1512" i="3" s="1"/>
  <c r="AU1198" i="3"/>
  <c r="AU1204" i="3"/>
  <c r="AU1234" i="3"/>
  <c r="AJ1201" i="3"/>
  <c r="AU1205" i="3"/>
  <c r="Z1201" i="3"/>
  <c r="AN1201" i="3"/>
  <c r="T1189" i="3"/>
  <c r="AU1202" i="3"/>
  <c r="AV1640" i="3"/>
  <c r="AV1567" i="3"/>
  <c r="AV1672" i="3"/>
  <c r="AV1392" i="3"/>
  <c r="AV1512" i="3"/>
  <c r="AV1609" i="3"/>
  <c r="AV1727" i="3"/>
  <c r="V1189" i="3"/>
  <c r="AV1706" i="3"/>
  <c r="V1706" i="3"/>
  <c r="T1567" i="3"/>
  <c r="AU1577" i="3"/>
  <c r="V1201" i="3"/>
  <c r="AU1222" i="3"/>
  <c r="AU1257" i="3"/>
  <c r="V1256" i="3"/>
  <c r="BJ1189" i="3"/>
  <c r="AV408" i="3"/>
  <c r="AV127" i="3"/>
  <c r="AV1361" i="3"/>
  <c r="AV1293" i="3"/>
  <c r="BD1189" i="3"/>
  <c r="AV677" i="3"/>
  <c r="AV1348" i="3"/>
  <c r="X1348" i="3"/>
  <c r="AV681" i="3"/>
  <c r="AV659" i="3"/>
  <c r="AZ1189" i="3"/>
  <c r="AV117" i="3"/>
  <c r="AV1333" i="3"/>
  <c r="AV1269" i="3"/>
  <c r="AV1257" i="3"/>
  <c r="AV1280" i="3"/>
  <c r="AV1207" i="3"/>
  <c r="AV1206" i="3"/>
  <c r="AV1244" i="3"/>
  <c r="AV1196" i="3"/>
  <c r="AV1198" i="3"/>
  <c r="AV1202" i="3"/>
  <c r="BD1194" i="3"/>
  <c r="AV1208" i="3"/>
  <c r="AV1347" i="3"/>
  <c r="AV1306" i="3"/>
  <c r="AV1205" i="3"/>
  <c r="AV1346" i="3"/>
  <c r="AV1319" i="3"/>
  <c r="AV1204" i="3"/>
  <c r="AV1222" i="3"/>
  <c r="AV1203" i="3"/>
  <c r="AV1209" i="3"/>
  <c r="AV1234" i="3"/>
  <c r="AV1292" i="3"/>
  <c r="AV894" i="3"/>
  <c r="AV14" i="3"/>
  <c r="AU1193" i="3"/>
  <c r="AV466" i="3"/>
  <c r="AV54" i="3"/>
  <c r="R1749" i="3"/>
  <c r="AV94" i="3"/>
  <c r="DF1749" i="3"/>
  <c r="BB1201" i="3"/>
  <c r="BM781" i="3"/>
  <c r="BB1512" i="3"/>
  <c r="AV846" i="3"/>
  <c r="BD1256" i="3"/>
  <c r="AV139" i="3"/>
  <c r="AV781" i="3"/>
  <c r="AV312" i="3"/>
  <c r="AZ1194" i="3"/>
  <c r="AV1193" i="3"/>
  <c r="AV765" i="3"/>
  <c r="AV650" i="3"/>
  <c r="BB1392" i="3"/>
  <c r="BF1567" i="3"/>
  <c r="BD1567" i="3"/>
  <c r="AV722" i="3"/>
  <c r="AV751" i="3"/>
  <c r="AX1749" i="3"/>
  <c r="W1190" i="3"/>
  <c r="AV182" i="3"/>
  <c r="AV168" i="3"/>
  <c r="AU1191" i="3"/>
  <c r="AV700" i="3"/>
  <c r="AV710" i="3"/>
  <c r="AV40" i="3"/>
  <c r="AV265" i="3"/>
  <c r="AV8" i="3"/>
  <c r="AV72" i="3"/>
  <c r="BH1189" i="3"/>
  <c r="AV98" i="3"/>
  <c r="AU1196" i="3"/>
  <c r="AZ1256" i="3"/>
  <c r="AV991" i="3"/>
  <c r="AV946" i="3"/>
  <c r="AV485" i="3"/>
  <c r="AV1751" i="3"/>
  <c r="BD1706" i="3"/>
  <c r="AZ1392" i="3"/>
  <c r="BH1640" i="3"/>
  <c r="BC1189" i="3"/>
  <c r="BC1749" i="3" s="1"/>
  <c r="BE1189" i="3"/>
  <c r="BE1749" i="3" s="1"/>
  <c r="BB1672" i="3"/>
  <c r="AZ1706" i="3"/>
  <c r="BD1672" i="3"/>
  <c r="BF1512" i="3"/>
  <c r="BD1640" i="3"/>
  <c r="BF1609" i="3"/>
  <c r="AZ1609" i="3"/>
  <c r="BD1201" i="3"/>
  <c r="BF1194" i="3"/>
  <c r="BG1189" i="3"/>
  <c r="BG1749" i="3" s="1"/>
  <c r="BI1189" i="3"/>
  <c r="BI1749" i="3" s="1"/>
  <c r="AZ1512" i="3"/>
  <c r="BD1512" i="3"/>
  <c r="BB1609" i="3"/>
  <c r="BB1727" i="3"/>
  <c r="BD1727" i="3"/>
  <c r="AZ1672" i="3"/>
  <c r="BB1640" i="3"/>
  <c r="AZ1201" i="3"/>
  <c r="BB1194" i="3"/>
  <c r="BB1256" i="3"/>
  <c r="AV981" i="3"/>
  <c r="BF1256" i="3"/>
  <c r="BF1189" i="3"/>
  <c r="BK1189" i="3"/>
  <c r="BK1749" i="3" s="1"/>
  <c r="AZ1727" i="3"/>
  <c r="BB1706" i="3"/>
  <c r="BD1392" i="3"/>
  <c r="BF1392" i="3"/>
  <c r="AZ1640" i="3"/>
  <c r="BB1567" i="3"/>
  <c r="BD1609" i="3"/>
  <c r="BA401" i="2"/>
  <c r="BR429" i="2"/>
  <c r="AR401" i="2"/>
  <c r="BW401" i="2"/>
  <c r="BI401" i="2"/>
  <c r="AU404" i="2"/>
  <c r="BT401" i="2"/>
  <c r="BZ401" i="2"/>
  <c r="BU401" i="2"/>
  <c r="AU393" i="2"/>
  <c r="AU406" i="2"/>
  <c r="BK404" i="2"/>
  <c r="BO401" i="2"/>
  <c r="CA367" i="2"/>
  <c r="BK367" i="2"/>
  <c r="BJ401" i="2"/>
  <c r="BQ401" i="2"/>
  <c r="BX401" i="2"/>
  <c r="BF401" i="2"/>
  <c r="AU365" i="2"/>
  <c r="CA393" i="2"/>
  <c r="BK393" i="2"/>
  <c r="AY401" i="2"/>
  <c r="BN401" i="2"/>
  <c r="AU367" i="2"/>
  <c r="CA365" i="2"/>
  <c r="AX401" i="2"/>
  <c r="BK365" i="2"/>
  <c r="CA404" i="2"/>
  <c r="BV401" i="2"/>
  <c r="BC401" i="2"/>
  <c r="BS401" i="2"/>
  <c r="BY401" i="2"/>
  <c r="BG401" i="2"/>
  <c r="BB401" i="2"/>
  <c r="BK381" i="2"/>
  <c r="CA381" i="2"/>
  <c r="AT408" i="2"/>
  <c r="AU364" i="2"/>
  <c r="CA379" i="2"/>
  <c r="AU375" i="2"/>
  <c r="CA377" i="2"/>
  <c r="BK364" i="2"/>
  <c r="BK375" i="2"/>
  <c r="CA375" i="2"/>
  <c r="AY466" i="2"/>
  <c r="BK377" i="2"/>
  <c r="AI444" i="2"/>
  <c r="CA364" i="2"/>
  <c r="BK362" i="2"/>
  <c r="AU362" i="2"/>
  <c r="BK361" i="2"/>
  <c r="BK368" i="2"/>
  <c r="AU368" i="2"/>
  <c r="CA361" i="2"/>
  <c r="AU360" i="2"/>
  <c r="CA362" i="2"/>
  <c r="AU361" i="2"/>
  <c r="CA360" i="2"/>
  <c r="CA368" i="2"/>
  <c r="BK360" i="2"/>
  <c r="BV349" i="2"/>
  <c r="AE232" i="2"/>
  <c r="AE481" i="2"/>
  <c r="BP349" i="2"/>
  <c r="AH370" i="2"/>
  <c r="BI358" i="2"/>
  <c r="AW354" i="2"/>
  <c r="AO408" i="2"/>
  <c r="BP429" i="2"/>
  <c r="BO408" i="2"/>
  <c r="BD354" i="2"/>
  <c r="CA373" i="2"/>
  <c r="BK373" i="2"/>
  <c r="BN370" i="2"/>
  <c r="BD349" i="2"/>
  <c r="AE66" i="2"/>
  <c r="BN358" i="2"/>
  <c r="BW354" i="2"/>
  <c r="BN429" i="2"/>
  <c r="BF358" i="2"/>
  <c r="BW358" i="2"/>
  <c r="BF349" i="2"/>
  <c r="BD358" i="2"/>
  <c r="BN354" i="2"/>
  <c r="AJ349" i="2"/>
  <c r="BC466" i="2"/>
  <c r="BK387" i="2"/>
  <c r="BJ386" i="2"/>
  <c r="AN386" i="2"/>
  <c r="BU466" i="2"/>
  <c r="CA407" i="2"/>
  <c r="BK380" i="2"/>
  <c r="AK370" i="2"/>
  <c r="BN349" i="2"/>
  <c r="AH451" i="2"/>
  <c r="AY408" i="2"/>
  <c r="AX370" i="2"/>
  <c r="BP444" i="2"/>
  <c r="BN451" i="2"/>
  <c r="BQ451" i="2"/>
  <c r="AK451" i="2"/>
  <c r="BU429" i="2"/>
  <c r="AW408" i="2"/>
  <c r="BM370" i="2"/>
  <c r="BV358" i="2"/>
  <c r="BD408" i="2"/>
  <c r="AP401" i="2"/>
  <c r="BS466" i="2"/>
  <c r="AN408" i="2"/>
  <c r="AG408" i="2"/>
  <c r="AM416" i="2"/>
  <c r="AZ354" i="2"/>
  <c r="AJ444" i="2"/>
  <c r="BJ408" i="2"/>
  <c r="AP370" i="2"/>
  <c r="BM408" i="2"/>
  <c r="AW358" i="2"/>
  <c r="BS408" i="2"/>
  <c r="BN408" i="2"/>
  <c r="AL408" i="2"/>
  <c r="AZ358" i="2"/>
  <c r="CA415" i="2"/>
  <c r="CA412" i="2"/>
  <c r="CA411" i="2"/>
  <c r="CA410" i="2"/>
  <c r="CA409" i="2"/>
  <c r="AU399" i="2"/>
  <c r="AU398" i="2"/>
  <c r="BK383" i="2"/>
  <c r="BU370" i="2"/>
  <c r="BZ466" i="2"/>
  <c r="AU97" i="2"/>
  <c r="AH349" i="2"/>
  <c r="AL466" i="2"/>
  <c r="AO354" i="2"/>
  <c r="AI354" i="2"/>
  <c r="AX349" i="2"/>
  <c r="BE354" i="2"/>
  <c r="AR370" i="2"/>
  <c r="AX408" i="2"/>
  <c r="BU408" i="2"/>
  <c r="BE408" i="2"/>
  <c r="AE273" i="2"/>
  <c r="AN451" i="2"/>
  <c r="AH408" i="2"/>
  <c r="BQ466" i="2"/>
  <c r="AS408" i="2"/>
  <c r="AN416" i="2"/>
  <c r="AE97" i="2"/>
  <c r="AH466" i="2"/>
  <c r="BY416" i="2"/>
  <c r="BB408" i="2"/>
  <c r="AR358" i="2"/>
  <c r="BO466" i="2"/>
  <c r="BG429" i="2"/>
  <c r="AS401" i="2"/>
  <c r="BX349" i="2"/>
  <c r="BR349" i="2"/>
  <c r="AK466" i="2"/>
  <c r="BK473" i="2"/>
  <c r="AU472" i="2"/>
  <c r="BK468" i="2"/>
  <c r="BK465" i="2"/>
  <c r="BK464" i="2"/>
  <c r="BK463" i="2"/>
  <c r="BK462" i="2"/>
  <c r="BK461" i="2"/>
  <c r="BK460" i="2"/>
  <c r="BJ466" i="2"/>
  <c r="BQ416" i="2"/>
  <c r="BK418" i="2"/>
  <c r="AU415" i="2"/>
  <c r="AU412" i="2"/>
  <c r="CA398" i="2"/>
  <c r="BD386" i="2"/>
  <c r="AH401" i="2"/>
  <c r="T349" i="2"/>
  <c r="S349" i="2"/>
  <c r="AZ349" i="2"/>
  <c r="AP386" i="2"/>
  <c r="AM444" i="2"/>
  <c r="BM429" i="2"/>
  <c r="AQ429" i="2"/>
  <c r="BQ408" i="2"/>
  <c r="AM408" i="2"/>
  <c r="BT408" i="2"/>
  <c r="BH358" i="2"/>
  <c r="AQ358" i="2"/>
  <c r="AN349" i="2"/>
  <c r="BE358" i="2"/>
  <c r="AR349" i="2"/>
  <c r="AK408" i="2"/>
  <c r="BE370" i="2"/>
  <c r="AE8" i="2"/>
  <c r="CA464" i="2"/>
  <c r="BZ354" i="2"/>
  <c r="AE262" i="2"/>
  <c r="AE108" i="2"/>
  <c r="AR451" i="2"/>
  <c r="AT466" i="2"/>
  <c r="AZ429" i="2"/>
  <c r="AS370" i="2"/>
  <c r="AE89" i="2"/>
  <c r="AM466" i="2"/>
  <c r="BF466" i="2"/>
  <c r="BD466" i="2"/>
  <c r="AX466" i="2"/>
  <c r="BX451" i="2"/>
  <c r="BF451" i="2"/>
  <c r="BT429" i="2"/>
  <c r="AX429" i="2"/>
  <c r="BY429" i="2"/>
  <c r="AS466" i="2"/>
  <c r="AN466" i="2"/>
  <c r="AQ466" i="2"/>
  <c r="BE429" i="2"/>
  <c r="AS429" i="2"/>
  <c r="BG358" i="2"/>
  <c r="BT370" i="2"/>
  <c r="BH370" i="2"/>
  <c r="BY354" i="2"/>
  <c r="BV354" i="2"/>
  <c r="AT444" i="2"/>
  <c r="BD416" i="2"/>
  <c r="BA408" i="2"/>
  <c r="AX358" i="2"/>
  <c r="AX354" i="2"/>
  <c r="BY349" i="2"/>
  <c r="BU451" i="2"/>
  <c r="AT451" i="2"/>
  <c r="AE70" i="2"/>
  <c r="BJ429" i="2"/>
  <c r="BF429" i="2"/>
  <c r="AR386" i="2"/>
  <c r="BI416" i="2"/>
  <c r="BH408" i="2"/>
  <c r="BG370" i="2"/>
  <c r="BY358" i="2"/>
  <c r="BH349" i="2"/>
  <c r="AE61" i="2"/>
  <c r="AS386" i="2"/>
  <c r="AP451" i="2"/>
  <c r="AN444" i="2"/>
  <c r="AS444" i="2"/>
  <c r="BV416" i="2"/>
  <c r="AS416" i="2"/>
  <c r="AP408" i="2"/>
  <c r="BI386" i="2"/>
  <c r="BV370" i="2"/>
  <c r="BI354" i="2"/>
  <c r="AQ354" i="2"/>
  <c r="AO466" i="2"/>
  <c r="AU473" i="2"/>
  <c r="AU469" i="2"/>
  <c r="AU468" i="2"/>
  <c r="AU465" i="2"/>
  <c r="AU464" i="2"/>
  <c r="AU463" i="2"/>
  <c r="AU462" i="2"/>
  <c r="AU461" i="2"/>
  <c r="AU460" i="2"/>
  <c r="BP416" i="2"/>
  <c r="BK415" i="2"/>
  <c r="BK412" i="2"/>
  <c r="BK411" i="2"/>
  <c r="BK410" i="2"/>
  <c r="BK409" i="2"/>
  <c r="BK407" i="2"/>
  <c r="AU383" i="2"/>
  <c r="CA378" i="2"/>
  <c r="CA376" i="2"/>
  <c r="BJ370" i="2"/>
  <c r="BJ416" i="2"/>
  <c r="BL479" i="2"/>
  <c r="BZ349" i="2"/>
  <c r="AE255" i="2"/>
  <c r="BA386" i="2"/>
  <c r="BS444" i="2"/>
  <c r="BE349" i="2"/>
  <c r="AE227" i="2"/>
  <c r="AT358" i="2"/>
  <c r="AJ354" i="2"/>
  <c r="AE57" i="2"/>
  <c r="BH466" i="2"/>
  <c r="BY451" i="2"/>
  <c r="BH451" i="2"/>
  <c r="BW451" i="2"/>
  <c r="AR444" i="2"/>
  <c r="BZ408" i="2"/>
  <c r="BX408" i="2"/>
  <c r="BY370" i="2"/>
  <c r="AS358" i="2"/>
  <c r="AQ349" i="2"/>
  <c r="BH429" i="2"/>
  <c r="AQ370" i="2"/>
  <c r="BI349" i="2"/>
  <c r="BX466" i="2"/>
  <c r="BG416" i="2"/>
  <c r="BI408" i="2"/>
  <c r="AQ401" i="2"/>
  <c r="BW370" i="2"/>
  <c r="BB466" i="2"/>
  <c r="BW466" i="2"/>
  <c r="AG451" i="2"/>
  <c r="BW444" i="2"/>
  <c r="AQ444" i="2"/>
  <c r="AR416" i="2"/>
  <c r="AQ408" i="2"/>
  <c r="BF386" i="2"/>
  <c r="BB354" i="2"/>
  <c r="BF354" i="2"/>
  <c r="AS354" i="2"/>
  <c r="AU471" i="2"/>
  <c r="BW429" i="2"/>
  <c r="BV408" i="2"/>
  <c r="BT466" i="2"/>
  <c r="CA471" i="2"/>
  <c r="BA466" i="2"/>
  <c r="AU410" i="2"/>
  <c r="AU407" i="2"/>
  <c r="AU388" i="2"/>
  <c r="AY416" i="2"/>
  <c r="W386" i="2"/>
  <c r="BR466" i="2"/>
  <c r="BC349" i="2"/>
  <c r="BG466" i="2"/>
  <c r="BG451" i="2"/>
  <c r="AR429" i="2"/>
  <c r="BW416" i="2"/>
  <c r="BW408" i="2"/>
  <c r="AP358" i="2"/>
  <c r="AS349" i="2"/>
  <c r="BX354" i="2"/>
  <c r="BF416" i="2"/>
  <c r="BG408" i="2"/>
  <c r="BI370" i="2"/>
  <c r="BW349" i="2"/>
  <c r="BK469" i="2"/>
  <c r="AP466" i="2"/>
  <c r="AV479" i="2"/>
  <c r="AU411" i="2"/>
  <c r="BK378" i="2"/>
  <c r="BA370" i="2"/>
  <c r="BR370" i="2"/>
  <c r="AF479" i="2"/>
  <c r="AE236" i="2"/>
  <c r="BV429" i="2"/>
  <c r="BY408" i="2"/>
  <c r="BY466" i="2"/>
  <c r="AQ451" i="2"/>
  <c r="BX444" i="2"/>
  <c r="AP444" i="2"/>
  <c r="BA429" i="2"/>
  <c r="AP416" i="2"/>
  <c r="BH386" i="2"/>
  <c r="BH354" i="2"/>
  <c r="AP354" i="2"/>
  <c r="CA472" i="2"/>
  <c r="BK471" i="2"/>
  <c r="CA469" i="2"/>
  <c r="CA468" i="2"/>
  <c r="CA465" i="2"/>
  <c r="CA463" i="2"/>
  <c r="CA462" i="2"/>
  <c r="CA461" i="2"/>
  <c r="CA460" i="2"/>
  <c r="CA459" i="2"/>
  <c r="BE466" i="2"/>
  <c r="AU418" i="2"/>
  <c r="T416" i="2"/>
  <c r="BK398" i="2"/>
  <c r="CA383" i="2"/>
  <c r="CA380" i="2"/>
  <c r="BK379" i="2"/>
  <c r="AU378" i="2"/>
  <c r="AO386" i="2"/>
  <c r="AY370" i="2"/>
  <c r="BE451" i="2"/>
  <c r="BC451" i="2"/>
  <c r="BB451" i="2"/>
  <c r="BN466" i="2"/>
  <c r="AE119" i="2"/>
  <c r="AT349" i="2"/>
  <c r="AN354" i="2"/>
  <c r="BI466" i="2"/>
  <c r="BV451" i="2"/>
  <c r="BI451" i="2"/>
  <c r="BX429" i="2"/>
  <c r="AP429" i="2"/>
  <c r="AI466" i="2"/>
  <c r="AR466" i="2"/>
  <c r="BX416" i="2"/>
  <c r="AP349" i="2"/>
  <c r="BV444" i="2"/>
  <c r="BB358" i="2"/>
  <c r="BI429" i="2"/>
  <c r="BH416" i="2"/>
  <c r="BF408" i="2"/>
  <c r="BF370" i="2"/>
  <c r="BX358" i="2"/>
  <c r="BG349" i="2"/>
  <c r="AE223" i="2"/>
  <c r="AE52" i="2"/>
  <c r="AQ386" i="2"/>
  <c r="BV466" i="2"/>
  <c r="AS451" i="2"/>
  <c r="BY444" i="2"/>
  <c r="AH444" i="2"/>
  <c r="AQ416" i="2"/>
  <c r="AR408" i="2"/>
  <c r="BG386" i="2"/>
  <c r="BX370" i="2"/>
  <c r="BG354" i="2"/>
  <c r="AR354" i="2"/>
  <c r="P479" i="2"/>
  <c r="V349" i="2"/>
  <c r="CA442" i="2"/>
  <c r="CA441" i="2"/>
  <c r="CA440" i="2"/>
  <c r="CA439" i="2"/>
  <c r="CA436" i="2"/>
  <c r="CA433" i="2"/>
  <c r="CA425" i="2"/>
  <c r="CA424" i="2"/>
  <c r="BQ370" i="2"/>
  <c r="BR354" i="2"/>
  <c r="BU416" i="2"/>
  <c r="CA374" i="2"/>
  <c r="CA372" i="2"/>
  <c r="AA479" i="2"/>
  <c r="CA420" i="2"/>
  <c r="BR416" i="2"/>
  <c r="CA352" i="2"/>
  <c r="BS349" i="2"/>
  <c r="BQ349" i="2"/>
  <c r="BU354" i="2"/>
  <c r="CA363" i="2"/>
  <c r="CA394" i="2"/>
  <c r="AT416" i="2"/>
  <c r="AU459" i="2"/>
  <c r="AL386" i="2"/>
  <c r="BK366" i="2"/>
  <c r="BK356" i="2"/>
  <c r="BK353" i="2"/>
  <c r="BK394" i="2"/>
  <c r="AM370" i="2"/>
  <c r="BK476" i="2"/>
  <c r="AZ416" i="2"/>
  <c r="BA451" i="2"/>
  <c r="BD451" i="2"/>
  <c r="AX416" i="2"/>
  <c r="AU397" i="2"/>
  <c r="AJ429" i="2"/>
  <c r="AT354" i="2"/>
  <c r="BB349" i="2"/>
  <c r="AY386" i="2"/>
  <c r="AU458" i="2"/>
  <c r="BK369" i="2"/>
  <c r="BK363" i="2"/>
  <c r="BK357" i="2"/>
  <c r="BK352" i="2"/>
  <c r="BE416" i="2"/>
  <c r="BC386" i="2"/>
  <c r="BB370" i="2"/>
  <c r="BC416" i="2"/>
  <c r="AL370" i="2"/>
  <c r="AL416" i="2"/>
  <c r="BB416" i="2"/>
  <c r="AU390" i="2"/>
  <c r="AZ451" i="2"/>
  <c r="BK420" i="2"/>
  <c r="BJ451" i="2"/>
  <c r="AT370" i="2"/>
  <c r="AC479" i="2"/>
  <c r="AB479" i="2"/>
  <c r="Z479" i="2"/>
  <c r="AM386" i="2"/>
  <c r="AU433" i="2"/>
  <c r="AK416" i="2"/>
  <c r="AU457" i="2"/>
  <c r="AL451" i="2"/>
  <c r="AM451" i="2"/>
  <c r="AU395" i="2"/>
  <c r="AU389" i="2"/>
  <c r="AU351" i="2"/>
  <c r="AT429" i="2"/>
  <c r="AU369" i="2"/>
  <c r="AE355" i="2"/>
  <c r="AI349" i="2"/>
  <c r="AN370" i="2"/>
  <c r="AN358" i="2"/>
  <c r="AU441" i="2"/>
  <c r="AU391" i="2"/>
  <c r="AO401" i="2"/>
  <c r="AE459" i="2"/>
  <c r="AE458" i="2"/>
  <c r="AU420" i="2"/>
  <c r="AH416" i="2"/>
  <c r="AJ386" i="2"/>
  <c r="AK386" i="2"/>
  <c r="V429" i="2"/>
  <c r="AM349" i="2"/>
  <c r="AE317" i="2"/>
  <c r="AT401" i="2"/>
  <c r="AE218" i="2"/>
  <c r="AE14" i="2"/>
  <c r="AE76" i="2"/>
  <c r="AE84" i="2"/>
  <c r="AE209" i="2"/>
  <c r="AE242" i="2"/>
  <c r="AE457" i="2"/>
  <c r="AE376" i="2"/>
  <c r="V354" i="2"/>
  <c r="AE440" i="2"/>
  <c r="AE157" i="2"/>
  <c r="Y416" i="2"/>
  <c r="S358" i="2"/>
  <c r="S416" i="2"/>
  <c r="AE353" i="2"/>
  <c r="AE442" i="2"/>
  <c r="AE391" i="2"/>
  <c r="AD354" i="2"/>
  <c r="X349" i="2"/>
  <c r="U349" i="2"/>
  <c r="AE352" i="2"/>
  <c r="AE145" i="2"/>
  <c r="AE439" i="2"/>
  <c r="AE397" i="2"/>
  <c r="AE394" i="2"/>
  <c r="S386" i="2"/>
  <c r="V386" i="2"/>
  <c r="AE436" i="2"/>
  <c r="R386" i="2"/>
  <c r="U386" i="2"/>
  <c r="AE363" i="2"/>
  <c r="X416" i="2"/>
  <c r="U416" i="2"/>
  <c r="AE405" i="2"/>
  <c r="AE403" i="2"/>
  <c r="AE402" i="2"/>
  <c r="AE369" i="2"/>
  <c r="AE357" i="2"/>
  <c r="R416" i="2"/>
  <c r="AD370" i="2"/>
  <c r="AD386" i="2"/>
  <c r="T370" i="2"/>
  <c r="AE366" i="2"/>
  <c r="AE441" i="2"/>
  <c r="AE390" i="2"/>
  <c r="AE433" i="2"/>
  <c r="AD429" i="2"/>
  <c r="AE430" i="2"/>
  <c r="AE374" i="2"/>
  <c r="X386" i="2"/>
  <c r="AZ466" i="2"/>
  <c r="T466" i="2"/>
  <c r="T451" i="2"/>
  <c r="BK477" i="2"/>
  <c r="BK475" i="2"/>
  <c r="AE478" i="2"/>
  <c r="AD451" i="2"/>
  <c r="AL444" i="2"/>
  <c r="BZ429" i="2"/>
  <c r="T408" i="2"/>
  <c r="AE408" i="2" s="1"/>
  <c r="BZ451" i="2"/>
  <c r="AO451" i="2"/>
  <c r="BK449" i="2"/>
  <c r="BK448" i="2"/>
  <c r="BK447" i="2"/>
  <c r="BK446" i="2"/>
  <c r="X444" i="2"/>
  <c r="BJ444" i="2"/>
  <c r="AW444" i="2"/>
  <c r="BK445" i="2"/>
  <c r="BD429" i="2"/>
  <c r="BC429" i="2"/>
  <c r="AY358" i="2"/>
  <c r="AY354" i="2"/>
  <c r="AE467" i="2"/>
  <c r="CA457" i="2"/>
  <c r="BO451" i="2"/>
  <c r="BK467" i="2"/>
  <c r="BK457" i="2"/>
  <c r="BR444" i="2"/>
  <c r="BQ444" i="2"/>
  <c r="X429" i="2"/>
  <c r="Y429" i="2"/>
  <c r="AE475" i="2"/>
  <c r="CA448" i="2"/>
  <c r="AI386" i="2"/>
  <c r="BK372" i="2"/>
  <c r="AW370" i="2"/>
  <c r="BZ370" i="2"/>
  <c r="AO349" i="2"/>
  <c r="AU442" i="2"/>
  <c r="S401" i="2"/>
  <c r="AU400" i="2"/>
  <c r="BP370" i="2"/>
  <c r="R358" i="2"/>
  <c r="BK458" i="2"/>
  <c r="AU436" i="2"/>
  <c r="AN429" i="2"/>
  <c r="CA419" i="2"/>
  <c r="CA403" i="2"/>
  <c r="BM401" i="2"/>
  <c r="BK392" i="2"/>
  <c r="AE372" i="2"/>
  <c r="CA357" i="2"/>
  <c r="AU355" i="2"/>
  <c r="AG354" i="2"/>
  <c r="BT349" i="2"/>
  <c r="CA475" i="2"/>
  <c r="AO358" i="2"/>
  <c r="AI358" i="2"/>
  <c r="X354" i="2"/>
  <c r="CA353" i="2"/>
  <c r="AU352" i="2"/>
  <c r="W349" i="2"/>
  <c r="AU262" i="2"/>
  <c r="CA473" i="2"/>
  <c r="AU425" i="2"/>
  <c r="AJ401" i="2"/>
  <c r="Y370" i="2"/>
  <c r="AN401" i="2"/>
  <c r="AG401" i="2"/>
  <c r="AU402" i="2"/>
  <c r="AW386" i="2"/>
  <c r="BK390" i="2"/>
  <c r="BT354" i="2"/>
  <c r="BS354" i="2"/>
  <c r="AJ358" i="2"/>
  <c r="AE284" i="2"/>
  <c r="AE39" i="2"/>
  <c r="AU366" i="2"/>
  <c r="AH354" i="2"/>
  <c r="BK419" i="2"/>
  <c r="CA400" i="2"/>
  <c r="BQ358" i="2"/>
  <c r="BU358" i="2"/>
  <c r="AU478" i="2"/>
  <c r="AU477" i="2"/>
  <c r="AU476" i="2"/>
  <c r="AU475" i="2"/>
  <c r="AU474" i="2"/>
  <c r="BP466" i="2"/>
  <c r="U451" i="2"/>
  <c r="AU449" i="2"/>
  <c r="AU448" i="2"/>
  <c r="AU447" i="2"/>
  <c r="AU446" i="2"/>
  <c r="AG444" i="2"/>
  <c r="AU445" i="2"/>
  <c r="BQ429" i="2"/>
  <c r="BT416" i="2"/>
  <c r="BP408" i="2"/>
  <c r="AZ386" i="2"/>
  <c r="BP451" i="2"/>
  <c r="AI451" i="2"/>
  <c r="AE449" i="2"/>
  <c r="AE448" i="2"/>
  <c r="AE447" i="2"/>
  <c r="AE446" i="2"/>
  <c r="R444" i="2"/>
  <c r="Q444" i="2"/>
  <c r="AE445" i="2"/>
  <c r="BA444" i="2"/>
  <c r="BK442" i="2"/>
  <c r="BK441" i="2"/>
  <c r="BK440" i="2"/>
  <c r="BK439" i="2"/>
  <c r="BK436" i="2"/>
  <c r="BK430" i="2"/>
  <c r="AW429" i="2"/>
  <c r="BO416" i="2"/>
  <c r="BZ416" i="2"/>
  <c r="AE400" i="2"/>
  <c r="BC370" i="2"/>
  <c r="BC358" i="2"/>
  <c r="BC354" i="2"/>
  <c r="CA467" i="2"/>
  <c r="BT451" i="2"/>
  <c r="BS451" i="2"/>
  <c r="AE460" i="2"/>
  <c r="BO444" i="2"/>
  <c r="BU444" i="2"/>
  <c r="R429" i="2"/>
  <c r="S429" i="2"/>
  <c r="BK452" i="2"/>
  <c r="AW451" i="2"/>
  <c r="AY451" i="2"/>
  <c r="CA477" i="2"/>
  <c r="AE409" i="2"/>
  <c r="Y386" i="2"/>
  <c r="AD358" i="2"/>
  <c r="AL349" i="2"/>
  <c r="AG466" i="2"/>
  <c r="BK459" i="2"/>
  <c r="AU439" i="2"/>
  <c r="BK424" i="2"/>
  <c r="AU424" i="2"/>
  <c r="AG416" i="2"/>
  <c r="AE424" i="2"/>
  <c r="X401" i="2"/>
  <c r="CA390" i="2"/>
  <c r="AG386" i="2"/>
  <c r="X358" i="2"/>
  <c r="CA474" i="2"/>
  <c r="AL429" i="2"/>
  <c r="AI429" i="2"/>
  <c r="BK359" i="2"/>
  <c r="AL354" i="2"/>
  <c r="BM349" i="2"/>
  <c r="CA350" i="2"/>
  <c r="BM466" i="2"/>
  <c r="V416" i="2"/>
  <c r="AW416" i="2"/>
  <c r="AH386" i="2"/>
  <c r="AK358" i="2"/>
  <c r="AM358" i="2"/>
  <c r="T354" i="2"/>
  <c r="S354" i="2"/>
  <c r="Q349" i="2"/>
  <c r="AE350" i="2"/>
  <c r="AE250" i="2"/>
  <c r="AE134" i="2"/>
  <c r="AO370" i="2"/>
  <c r="AJ370" i="2"/>
  <c r="R370" i="2"/>
  <c r="S370" i="2"/>
  <c r="AI401" i="2"/>
  <c r="AM401" i="2"/>
  <c r="BE386" i="2"/>
  <c r="AX386" i="2"/>
  <c r="BQ354" i="2"/>
  <c r="BP354" i="2"/>
  <c r="AD349" i="2"/>
  <c r="AU452" i="2"/>
  <c r="CA356" i="2"/>
  <c r="BJ349" i="2"/>
  <c r="AU296" i="2"/>
  <c r="BK403" i="2"/>
  <c r="AU374" i="2"/>
  <c r="CA359" i="2"/>
  <c r="BM358" i="2"/>
  <c r="BO358" i="2"/>
  <c r="AU357" i="2"/>
  <c r="BK478" i="2"/>
  <c r="S451" i="2"/>
  <c r="AK444" i="2"/>
  <c r="BO429" i="2"/>
  <c r="AZ408" i="2"/>
  <c r="W444" i="2"/>
  <c r="U444" i="2"/>
  <c r="BE444" i="2"/>
  <c r="BB429" i="2"/>
  <c r="BJ358" i="2"/>
  <c r="BJ354" i="2"/>
  <c r="CA458" i="2"/>
  <c r="CA452" i="2"/>
  <c r="BM451" i="2"/>
  <c r="AE452" i="2"/>
  <c r="BN444" i="2"/>
  <c r="BT444" i="2"/>
  <c r="W429" i="2"/>
  <c r="CA447" i="2"/>
  <c r="AT386" i="2"/>
  <c r="BD370" i="2"/>
  <c r="BK371" i="2"/>
  <c r="T358" i="2"/>
  <c r="AG349" i="2"/>
  <c r="AU350" i="2"/>
  <c r="R401" i="2"/>
  <c r="CA392" i="2"/>
  <c r="AE392" i="2"/>
  <c r="BO370" i="2"/>
  <c r="AK429" i="2"/>
  <c r="AM429" i="2"/>
  <c r="BM416" i="2"/>
  <c r="AU392" i="2"/>
  <c r="AE359" i="2"/>
  <c r="AE419" i="2"/>
  <c r="Q416" i="2"/>
  <c r="AD416" i="2"/>
  <c r="AU359" i="2"/>
  <c r="AG358" i="2"/>
  <c r="W354" i="2"/>
  <c r="AE356" i="2"/>
  <c r="Q354" i="2"/>
  <c r="V370" i="2"/>
  <c r="X370" i="2"/>
  <c r="W370" i="2"/>
  <c r="BZ358" i="2"/>
  <c r="AU353" i="2"/>
  <c r="BB386" i="2"/>
  <c r="CA446" i="2"/>
  <c r="AU363" i="2"/>
  <c r="AY349" i="2"/>
  <c r="AW349" i="2"/>
  <c r="BK350" i="2"/>
  <c r="AE307" i="2"/>
  <c r="AE417" i="2"/>
  <c r="CA371" i="2"/>
  <c r="AU134" i="2"/>
  <c r="BT358" i="2"/>
  <c r="BS358" i="2"/>
  <c r="BK351" i="2"/>
  <c r="AJ466" i="2"/>
  <c r="BK474" i="2"/>
  <c r="AW466" i="2"/>
  <c r="CA476" i="2"/>
  <c r="AE474" i="2"/>
  <c r="Q466" i="2"/>
  <c r="W451" i="2"/>
  <c r="AO444" i="2"/>
  <c r="BS429" i="2"/>
  <c r="AJ416" i="2"/>
  <c r="AJ408" i="2"/>
  <c r="T386" i="2"/>
  <c r="AZ370" i="2"/>
  <c r="AE477" i="2"/>
  <c r="AJ451" i="2"/>
  <c r="AY444" i="2"/>
  <c r="AZ444" i="2"/>
  <c r="Y444" i="2"/>
  <c r="BK433" i="2"/>
  <c r="CA430" i="2"/>
  <c r="AY429" i="2"/>
  <c r="BS416" i="2"/>
  <c r="BN416" i="2"/>
  <c r="BA358" i="2"/>
  <c r="BA354" i="2"/>
  <c r="CA478" i="2"/>
  <c r="BR451" i="2"/>
  <c r="CA449" i="2"/>
  <c r="BZ444" i="2"/>
  <c r="BM444" i="2"/>
  <c r="CA445" i="2"/>
  <c r="T429" i="2"/>
  <c r="AE476" i="2"/>
  <c r="AX451" i="2"/>
  <c r="AU440" i="2"/>
  <c r="AE425" i="2"/>
  <c r="AU419" i="2"/>
  <c r="BK425" i="2"/>
  <c r="BA416" i="2"/>
  <c r="AE389" i="2"/>
  <c r="Q386" i="2"/>
  <c r="BK374" i="2"/>
  <c r="AK349" i="2"/>
  <c r="AU467" i="2"/>
  <c r="AI416" i="2"/>
  <c r="AO416" i="2"/>
  <c r="AU417" i="2"/>
  <c r="W401" i="2"/>
  <c r="V401" i="2"/>
  <c r="AE395" i="2"/>
  <c r="AU387" i="2"/>
  <c r="BS370" i="2"/>
  <c r="V358" i="2"/>
  <c r="W358" i="2"/>
  <c r="AU430" i="2"/>
  <c r="AG429" i="2"/>
  <c r="AH429" i="2"/>
  <c r="AE420" i="2"/>
  <c r="CA418" i="2"/>
  <c r="CA366" i="2"/>
  <c r="AK354" i="2"/>
  <c r="AM354" i="2"/>
  <c r="CA351" i="2"/>
  <c r="BO349" i="2"/>
  <c r="BU349" i="2"/>
  <c r="W416" i="2"/>
  <c r="BK417" i="2"/>
  <c r="CA369" i="2"/>
  <c r="AH358" i="2"/>
  <c r="AL358" i="2"/>
  <c r="BK355" i="2"/>
  <c r="R354" i="2"/>
  <c r="AE351" i="2"/>
  <c r="R349" i="2"/>
  <c r="Y349" i="2"/>
  <c r="AO429" i="2"/>
  <c r="AE371" i="2"/>
  <c r="Q370" i="2"/>
  <c r="U370" i="2"/>
  <c r="AU371" i="2"/>
  <c r="AG370" i="2"/>
  <c r="AI370" i="2"/>
  <c r="AU405" i="2"/>
  <c r="AK401" i="2"/>
  <c r="AL401" i="2"/>
  <c r="CA355" i="2"/>
  <c r="BM354" i="2"/>
  <c r="BO354" i="2"/>
  <c r="AE47" i="2"/>
  <c r="AU403" i="2"/>
  <c r="BK376" i="2"/>
  <c r="BA349" i="2"/>
  <c r="AE296" i="2"/>
  <c r="AU409" i="2"/>
  <c r="AU356" i="2"/>
  <c r="AE185" i="2"/>
  <c r="BR358" i="2"/>
  <c r="BP358" i="2"/>
  <c r="AU1567" i="3" l="1"/>
  <c r="EI1512" i="3"/>
  <c r="EI1640" i="3"/>
  <c r="EI1706" i="3"/>
  <c r="DP1749" i="3"/>
  <c r="AU1706" i="3"/>
  <c r="DR1749" i="3"/>
  <c r="EB1749" i="3"/>
  <c r="DV1749" i="3"/>
  <c r="DZ1749" i="3"/>
  <c r="ED1749" i="3"/>
  <c r="DL1749" i="3"/>
  <c r="DH1749" i="3"/>
  <c r="EI1727" i="3"/>
  <c r="DX1749" i="3"/>
  <c r="EI1189" i="3"/>
  <c r="EI1194" i="3"/>
  <c r="DT1749" i="3"/>
  <c r="EI1201" i="3"/>
  <c r="DJ1749" i="3"/>
  <c r="EJ1189" i="3"/>
  <c r="EI1567" i="3"/>
  <c r="EI1256" i="3"/>
  <c r="EI1672" i="3"/>
  <c r="EI1392" i="3"/>
  <c r="EI1609" i="3"/>
  <c r="DN1749" i="3"/>
  <c r="AU1194" i="3"/>
  <c r="BN1749" i="3"/>
  <c r="BV1749" i="3"/>
  <c r="CN1749" i="3"/>
  <c r="CP1189" i="3"/>
  <c r="CP1749" i="3" s="1"/>
  <c r="CR1190" i="3"/>
  <c r="CQ1190" i="3"/>
  <c r="CQ1189" i="3" s="1"/>
  <c r="CQ1749" i="3" s="1"/>
  <c r="BF1749" i="3"/>
  <c r="BB1749" i="3"/>
  <c r="BJ1749" i="3"/>
  <c r="AZ1749" i="3"/>
  <c r="BH1749" i="3"/>
  <c r="BL1749" i="3"/>
  <c r="BD1749" i="3"/>
  <c r="AV1192" i="3"/>
  <c r="BP1190" i="3"/>
  <c r="BP1189" i="3" s="1"/>
  <c r="BP1749" i="3" s="1"/>
  <c r="BQ1190" i="3"/>
  <c r="AP1749" i="3"/>
  <c r="AU1192" i="3"/>
  <c r="T1256" i="3"/>
  <c r="T1749" i="3" s="1"/>
  <c r="AU1201" i="3"/>
  <c r="AV1194" i="3"/>
  <c r="AU1348" i="3"/>
  <c r="AU1256" i="3" s="1"/>
  <c r="X1256" i="3"/>
  <c r="X1190" i="3"/>
  <c r="X1189" i="3" s="1"/>
  <c r="W1189" i="3"/>
  <c r="V1749" i="3"/>
  <c r="AV1201" i="3"/>
  <c r="AV1256" i="3"/>
  <c r="Y1190" i="3"/>
  <c r="BM1189" i="3"/>
  <c r="BM1749" i="3" s="1"/>
  <c r="BK401" i="2"/>
  <c r="CA401" i="2"/>
  <c r="BW479" i="2"/>
  <c r="AU408" i="2"/>
  <c r="AS479" i="2"/>
  <c r="BF479" i="2"/>
  <c r="BG479" i="2"/>
  <c r="BV479" i="2"/>
  <c r="BY479" i="2"/>
  <c r="BX479" i="2"/>
  <c r="AQ479" i="2"/>
  <c r="CA408" i="2"/>
  <c r="BH479" i="2"/>
  <c r="BK408" i="2"/>
  <c r="BI479" i="2"/>
  <c r="CA466" i="2"/>
  <c r="AR479" i="2"/>
  <c r="AP479" i="2"/>
  <c r="AE466" i="2"/>
  <c r="BO479" i="2"/>
  <c r="BU479" i="2"/>
  <c r="BS479" i="2"/>
  <c r="BT479" i="2"/>
  <c r="BD479" i="2"/>
  <c r="AU370" i="2"/>
  <c r="AX479" i="2"/>
  <c r="CA444" i="2"/>
  <c r="Y479" i="2"/>
  <c r="AE401" i="2"/>
  <c r="BJ479" i="2"/>
  <c r="BC479" i="2"/>
  <c r="BK429" i="2"/>
  <c r="BP479" i="2"/>
  <c r="BQ479" i="2"/>
  <c r="AN479" i="2"/>
  <c r="BZ479" i="2"/>
  <c r="U479" i="2"/>
  <c r="BA479" i="2"/>
  <c r="BK349" i="2"/>
  <c r="CA416" i="2"/>
  <c r="AU349" i="2"/>
  <c r="AT479" i="2"/>
  <c r="BN479" i="2"/>
  <c r="BR479" i="2"/>
  <c r="BE479" i="2"/>
  <c r="AU451" i="2"/>
  <c r="AZ479" i="2"/>
  <c r="BK354" i="2"/>
  <c r="AM479" i="2"/>
  <c r="AK479" i="2"/>
  <c r="AL479" i="2"/>
  <c r="AD479" i="2"/>
  <c r="T479" i="2"/>
  <c r="AE349" i="2"/>
  <c r="AE429" i="2"/>
  <c r="AO479" i="2"/>
  <c r="W479" i="2"/>
  <c r="V479" i="2"/>
  <c r="X479" i="2"/>
  <c r="AE416" i="2"/>
  <c r="AW479" i="2"/>
  <c r="AE358" i="2"/>
  <c r="AE386" i="2"/>
  <c r="BM479" i="2"/>
  <c r="AY479" i="2"/>
  <c r="AG479" i="2"/>
  <c r="BK444" i="2"/>
  <c r="AU429" i="2"/>
  <c r="AJ479" i="2"/>
  <c r="AU386" i="2"/>
  <c r="BK370" i="2"/>
  <c r="R479" i="2"/>
  <c r="AH479" i="2"/>
  <c r="AU358" i="2"/>
  <c r="BB479" i="2"/>
  <c r="AE451" i="2"/>
  <c r="AE444" i="2"/>
  <c r="AU401" i="2"/>
  <c r="AU354" i="2"/>
  <c r="BK358" i="2"/>
  <c r="CA354" i="2"/>
  <c r="BK466" i="2"/>
  <c r="AE354" i="2"/>
  <c r="CA451" i="2"/>
  <c r="AU416" i="2"/>
  <c r="BK451" i="2"/>
  <c r="AU444" i="2"/>
  <c r="AE370" i="2"/>
  <c r="CA370" i="2"/>
  <c r="CA429" i="2"/>
  <c r="CA358" i="2"/>
  <c r="BK416" i="2"/>
  <c r="CA349" i="2"/>
  <c r="AU466" i="2"/>
  <c r="AI479" i="2"/>
  <c r="BK386" i="2"/>
  <c r="Q479" i="2"/>
  <c r="S479" i="2"/>
  <c r="EI1749" i="3" l="1"/>
  <c r="CT1190" i="3"/>
  <c r="CS1190" i="3"/>
  <c r="CS1189" i="3" s="1"/>
  <c r="CS1749" i="3" s="1"/>
  <c r="BS1190" i="3"/>
  <c r="BT1190" i="3" s="1"/>
  <c r="BT1189" i="3" s="1"/>
  <c r="BT1749" i="3" s="1"/>
  <c r="BR1190" i="3"/>
  <c r="BR1189" i="3" s="1"/>
  <c r="BR1749" i="3" s="1"/>
  <c r="X1749" i="3"/>
  <c r="Y1189" i="3"/>
  <c r="Z1190" i="3"/>
  <c r="Z1189" i="3" s="1"/>
  <c r="Z1749" i="3" s="1"/>
  <c r="U1750" i="3"/>
  <c r="W1750" i="3" s="1"/>
  <c r="AA1190" i="3"/>
  <c r="DH1750" i="3"/>
  <c r="DI1750" i="3" s="1"/>
  <c r="DJ1750" i="3" s="1"/>
  <c r="DK1750" i="3" s="1"/>
  <c r="DL1750" i="3" s="1"/>
  <c r="AX480" i="2"/>
  <c r="AY480" i="2" s="1"/>
  <c r="AZ480" i="2" s="1"/>
  <c r="BA480" i="2" s="1"/>
  <c r="CA479" i="2"/>
  <c r="BK479" i="2"/>
  <c r="BN480" i="2"/>
  <c r="BO480" i="2" s="1"/>
  <c r="BP480" i="2" s="1"/>
  <c r="BQ480" i="2" s="1"/>
  <c r="BR480" i="2" s="1"/>
  <c r="AH480" i="2"/>
  <c r="AI480" i="2" s="1"/>
  <c r="AJ480" i="2" s="1"/>
  <c r="AK480" i="2" s="1"/>
  <c r="AU479" i="2"/>
  <c r="AE479" i="2"/>
  <c r="R480" i="2"/>
  <c r="S480" i="2" s="1"/>
  <c r="T480" i="2" s="1"/>
  <c r="U480" i="2" s="1"/>
  <c r="CU1190" i="3" l="1"/>
  <c r="CU1189" i="3" s="1"/>
  <c r="CU1749" i="3" s="1"/>
  <c r="CV1190" i="3"/>
  <c r="CW1190" i="3" s="1"/>
  <c r="CW1189" i="3" s="1"/>
  <c r="CW1749" i="3" s="1"/>
  <c r="AB1190" i="3"/>
  <c r="AA1189" i="3"/>
  <c r="DM1750" i="3"/>
  <c r="DP1750" i="3"/>
  <c r="Y1750" i="3"/>
  <c r="AC1190" i="3"/>
  <c r="BS480" i="2"/>
  <c r="BV480" i="2"/>
  <c r="BB480" i="2"/>
  <c r="BF480" i="2"/>
  <c r="AL480" i="2"/>
  <c r="AP480" i="2"/>
  <c r="V480" i="2"/>
  <c r="Z480" i="2"/>
  <c r="AD1190" i="3" l="1"/>
  <c r="AD1189" i="3" s="1"/>
  <c r="AD1749" i="3" s="1"/>
  <c r="AB1189" i="3"/>
  <c r="AB1749" i="3" s="1"/>
  <c r="DN1750" i="3"/>
  <c r="DQ1750" i="3"/>
  <c r="AE1190" i="3"/>
  <c r="BT480" i="2"/>
  <c r="BY480" i="2" s="1"/>
  <c r="BW480" i="2"/>
  <c r="BC480" i="2"/>
  <c r="BG480" i="2"/>
  <c r="AM480" i="2"/>
  <c r="AQ480" i="2"/>
  <c r="W480" i="2"/>
  <c r="AA480" i="2"/>
  <c r="AF1190" i="3" l="1"/>
  <c r="AF1189" i="3" s="1"/>
  <c r="AF1749" i="3" s="1"/>
  <c r="AG1190" i="3"/>
  <c r="DR1750" i="3"/>
  <c r="DO1750" i="3"/>
  <c r="DT1750" i="3" s="1"/>
  <c r="DS1750" i="3"/>
  <c r="BU480" i="2"/>
  <c r="BZ480" i="2" s="1"/>
  <c r="BX480" i="2"/>
  <c r="BD480" i="2"/>
  <c r="BH480" i="2"/>
  <c r="AN480" i="2"/>
  <c r="AR480" i="2"/>
  <c r="X480" i="2"/>
  <c r="AB480" i="2"/>
  <c r="AH1190" i="3" l="1"/>
  <c r="AI1190" i="3"/>
  <c r="BE480" i="2"/>
  <c r="BJ480" i="2" s="1"/>
  <c r="BI480" i="2"/>
  <c r="AO480" i="2"/>
  <c r="AT480" i="2" s="1"/>
  <c r="AS480" i="2"/>
  <c r="Y480" i="2"/>
  <c r="AD480" i="2" s="1"/>
  <c r="AC480" i="2"/>
  <c r="AJ1190" i="3" l="1"/>
  <c r="AJ1189" i="3" s="1"/>
  <c r="AJ1749" i="3" s="1"/>
  <c r="AH1189" i="3"/>
  <c r="AH1749" i="3" s="1"/>
  <c r="AK1190" i="3"/>
  <c r="AL1190" i="3" l="1"/>
  <c r="AL1189" i="3" s="1"/>
  <c r="AL1749" i="3" s="1"/>
  <c r="AM1190" i="3"/>
  <c r="AN1190" i="3" l="1"/>
  <c r="AV1749" i="3" l="1"/>
  <c r="AN1189" i="3"/>
  <c r="AN1749" i="3" s="1"/>
  <c r="AU1190" i="3"/>
  <c r="AU1189" i="3" s="1"/>
  <c r="AU1749" i="3" s="1"/>
  <c r="AV1189" i="3" l="1"/>
  <c r="AV1190" i="3"/>
</calcChain>
</file>

<file path=xl/sharedStrings.xml><?xml version="1.0" encoding="utf-8"?>
<sst xmlns="http://schemas.openxmlformats.org/spreadsheetml/2006/main" count="10224" uniqueCount="2150">
  <si>
    <t>KD</t>
  </si>
  <si>
    <t>COA</t>
  </si>
  <si>
    <t>\</t>
  </si>
  <si>
    <t>BCN Lama</t>
  </si>
  <si>
    <t>Dept</t>
  </si>
  <si>
    <t>Jenis</t>
  </si>
  <si>
    <t>COA Header</t>
  </si>
  <si>
    <t>COA Detail</t>
  </si>
  <si>
    <t>Item Pekerjaan</t>
  </si>
  <si>
    <t>COA Sub Detail</t>
  </si>
  <si>
    <t>Sat</t>
  </si>
  <si>
    <t xml:space="preserve">Vol </t>
  </si>
  <si>
    <t>Hrg Sat</t>
  </si>
  <si>
    <t>Total</t>
  </si>
  <si>
    <t>Bobot</t>
  </si>
  <si>
    <t>Termin T-1</t>
  </si>
  <si>
    <t>Termin T-2</t>
  </si>
  <si>
    <t>Termin T-3</t>
  </si>
  <si>
    <t>Termin T-4</t>
  </si>
  <si>
    <t>Termin T-5</t>
  </si>
  <si>
    <t>Termin T-6</t>
  </si>
  <si>
    <t>Termin T-7</t>
  </si>
  <si>
    <t>Termin T-8</t>
  </si>
  <si>
    <t>Termin T-9</t>
  </si>
  <si>
    <t>Termin T-10</t>
  </si>
  <si>
    <t>cek</t>
  </si>
  <si>
    <t>banyak termijn</t>
  </si>
  <si>
    <t>LAND</t>
  </si>
  <si>
    <t xml:space="preserve"> </t>
  </si>
  <si>
    <t>N</t>
  </si>
  <si>
    <t>11.41.000</t>
  </si>
  <si>
    <t>PERSEDIAAN TANAH</t>
  </si>
  <si>
    <t>LAND Cost</t>
  </si>
  <si>
    <t>000</t>
  </si>
  <si>
    <t>000.00</t>
  </si>
  <si>
    <t>000.00.00</t>
  </si>
  <si>
    <t>J</t>
  </si>
  <si>
    <t>11.41.100</t>
  </si>
  <si>
    <t>Pembelian Tanah Mentah</t>
  </si>
  <si>
    <t>100.00</t>
  </si>
  <si>
    <t>100.00.00</t>
  </si>
  <si>
    <t>m2</t>
  </si>
  <si>
    <t>100.01</t>
  </si>
  <si>
    <t xml:space="preserve">Sharing </t>
  </si>
  <si>
    <t>100.01.00</t>
  </si>
  <si>
    <t>100.02</t>
  </si>
  <si>
    <t>Reklamasi</t>
  </si>
  <si>
    <t>100.02.00</t>
  </si>
  <si>
    <t>100.02.1</t>
  </si>
  <si>
    <t>Perencanaan</t>
  </si>
  <si>
    <t>100.02.1.00</t>
  </si>
  <si>
    <t>100.02.2</t>
  </si>
  <si>
    <t xml:space="preserve">Timbun Pasir </t>
  </si>
  <si>
    <t>100.02.2.00</t>
  </si>
  <si>
    <t>m3</t>
  </si>
  <si>
    <t>100.02.2.01</t>
  </si>
  <si>
    <t>Mob Demob alat</t>
  </si>
  <si>
    <t>Ls</t>
  </si>
  <si>
    <t>100.02.2.02</t>
  </si>
  <si>
    <t>Fill pasir impor</t>
  </si>
  <si>
    <t>100.02.2.03</t>
  </si>
  <si>
    <t>Penimbunan perlapis dengan metode</t>
  </si>
  <si>
    <t>100.02.3</t>
  </si>
  <si>
    <t>Tetrapod Beton /Batu penahan longsor pasir didasar laut</t>
  </si>
  <si>
    <t>100.02.3.00</t>
  </si>
  <si>
    <t>unit</t>
  </si>
  <si>
    <t>100.02.4</t>
  </si>
  <si>
    <t xml:space="preserve">PVD </t>
  </si>
  <si>
    <t>100.02.4.00</t>
  </si>
  <si>
    <t>m'</t>
  </si>
  <si>
    <t>100.02.5</t>
  </si>
  <si>
    <t>Soil Test</t>
  </si>
  <si>
    <t>100.02.5.00</t>
  </si>
  <si>
    <t>ttk</t>
  </si>
  <si>
    <t>100.02.5.01</t>
  </si>
  <si>
    <t>100.02.5.02</t>
  </si>
  <si>
    <t>Bor dalam .... M'</t>
  </si>
  <si>
    <t>titik</t>
  </si>
  <si>
    <t>100.02.5.03</t>
  </si>
  <si>
    <t>Sondir  25 m'</t>
  </si>
  <si>
    <t>100.02.5.04</t>
  </si>
  <si>
    <t>Sample</t>
  </si>
  <si>
    <t>100.02.5.05</t>
  </si>
  <si>
    <t>Test Lab</t>
  </si>
  <si>
    <t>100.02.5.06</t>
  </si>
  <si>
    <t xml:space="preserve">Laporan </t>
  </si>
  <si>
    <t>100.02.6</t>
  </si>
  <si>
    <t>Pembentukan Lahan</t>
  </si>
  <si>
    <t>100.02.6.00</t>
  </si>
  <si>
    <t>100.02.7</t>
  </si>
  <si>
    <t>Ijin Reklamasi</t>
  </si>
  <si>
    <t>100.02.7.00</t>
  </si>
  <si>
    <t>100.02.8</t>
  </si>
  <si>
    <t>Pengukuran,Pematokan dan Pengurusan sertifikat lahan</t>
  </si>
  <si>
    <t>100.02.8.00</t>
  </si>
  <si>
    <t>C&amp;D</t>
  </si>
  <si>
    <t>11.41.200</t>
  </si>
  <si>
    <t>BIAYA PENGEMBANGAN LAHAN</t>
  </si>
  <si>
    <t xml:space="preserve">         </t>
  </si>
  <si>
    <t>Dev Cost</t>
  </si>
  <si>
    <t>200.00</t>
  </si>
  <si>
    <t>200.00.00</t>
  </si>
  <si>
    <t>11.41.210</t>
  </si>
  <si>
    <t>BIAYA LEGAL dan PERIJINAN</t>
  </si>
  <si>
    <t>210.00</t>
  </si>
  <si>
    <t>210.00.00</t>
  </si>
  <si>
    <t>11.41.211</t>
  </si>
  <si>
    <t>Biaya SK Ijin Prinsip dan Ijin Lokasi</t>
  </si>
  <si>
    <t>211.00</t>
  </si>
  <si>
    <t>211.00.00</t>
  </si>
  <si>
    <t>11.41.212</t>
  </si>
  <si>
    <t>Biaya Blok Plan dan Advice Planning</t>
  </si>
  <si>
    <t>212.00</t>
  </si>
  <si>
    <t>212.00.00</t>
  </si>
  <si>
    <t>11.41.213</t>
  </si>
  <si>
    <t>Biaya Sertifikat Induk</t>
  </si>
  <si>
    <t>213.00</t>
  </si>
  <si>
    <t>213.00.00</t>
  </si>
  <si>
    <t>11.41.214</t>
  </si>
  <si>
    <t>Biaya PBB, Legal dan Perkara</t>
  </si>
  <si>
    <t>214.00</t>
  </si>
  <si>
    <t>214.00.00</t>
  </si>
  <si>
    <t>11.41.215</t>
  </si>
  <si>
    <t>Biaya Ijin Pembangunan Prasarana</t>
  </si>
  <si>
    <t>215.00</t>
  </si>
  <si>
    <t>215.00.00</t>
  </si>
  <si>
    <t>11.41.216</t>
  </si>
  <si>
    <t>Biaya Operasi Proyek</t>
  </si>
  <si>
    <t>216.00</t>
  </si>
  <si>
    <t>216.00.00</t>
  </si>
  <si>
    <t>11.41.220</t>
  </si>
  <si>
    <t>BIAYA PEMBANGUNAN PRASARANA</t>
  </si>
  <si>
    <t>220.00</t>
  </si>
  <si>
    <t>220.00.00</t>
  </si>
  <si>
    <t>11.41.221</t>
  </si>
  <si>
    <t>Biaya Disain dan Rencana</t>
  </si>
  <si>
    <t>221.00</t>
  </si>
  <si>
    <t>Biaya Disain Dan Rencana</t>
  </si>
  <si>
    <t>221.00.00</t>
  </si>
  <si>
    <t>221.01</t>
  </si>
  <si>
    <t>Biaya Perencanaan / konsultan infra</t>
  </si>
  <si>
    <t>221.01.00</t>
  </si>
  <si>
    <t>221.02</t>
  </si>
  <si>
    <t>Biaya Perencanaan / konsultan Taman/Lanscape/Danau</t>
  </si>
  <si>
    <t>221.02.00</t>
  </si>
  <si>
    <t>221.03</t>
  </si>
  <si>
    <t>Biaya Perencanaan / konsultan Grading,Jalan-Saluran</t>
  </si>
  <si>
    <t>221.03.00</t>
  </si>
  <si>
    <t>221.04</t>
  </si>
  <si>
    <t>Biaya Perencanaan / konsultan QS/ME Kawasan</t>
  </si>
  <si>
    <t>221.04.00</t>
  </si>
  <si>
    <t>221.05</t>
  </si>
  <si>
    <t>Biaya Test Tanah ( Soil Test )</t>
  </si>
  <si>
    <t>221.05.00</t>
  </si>
  <si>
    <t>221.05.01</t>
  </si>
  <si>
    <t>221.05.02</t>
  </si>
  <si>
    <t>221.05.03</t>
  </si>
  <si>
    <t>221.05.04</t>
  </si>
  <si>
    <t>221.05.05</t>
  </si>
  <si>
    <t>221.05.06</t>
  </si>
  <si>
    <t>221.06</t>
  </si>
  <si>
    <t>Biaya Pengukuran</t>
  </si>
  <si>
    <t>221.06.00</t>
  </si>
  <si>
    <t>11.41.222</t>
  </si>
  <si>
    <t>Cut &amp; Fill</t>
  </si>
  <si>
    <t>222.00</t>
  </si>
  <si>
    <t>222.00.00</t>
  </si>
  <si>
    <t>Cut &amp; Fill dan Turap</t>
  </si>
  <si>
    <t>222.00.01</t>
  </si>
  <si>
    <t>222.00.02</t>
  </si>
  <si>
    <t>Land clearing/dewatering</t>
  </si>
  <si>
    <t>222.00.03</t>
  </si>
  <si>
    <t>222.00.04</t>
  </si>
  <si>
    <t>Pemadatan perlapis</t>
  </si>
  <si>
    <t>222.01</t>
  </si>
  <si>
    <t>Pek, Galian, Timbunan dan Pemadatan Tanah (Cut &amp; Fill)</t>
  </si>
  <si>
    <t>222.01.00</t>
  </si>
  <si>
    <t>222.01.01</t>
  </si>
  <si>
    <t>222.01.02</t>
  </si>
  <si>
    <t>222.01.03</t>
  </si>
  <si>
    <t>222.01.04</t>
  </si>
  <si>
    <t>222.02</t>
  </si>
  <si>
    <t>Pek. Urugan dan Cut &amp; Fill Penguasaan Lahan</t>
  </si>
  <si>
    <t>222.02.00</t>
  </si>
  <si>
    <t>222.02.01</t>
  </si>
  <si>
    <t>222.02.02</t>
  </si>
  <si>
    <t>222.02.03</t>
  </si>
  <si>
    <t>Urug / Fill tanah dipadatkan</t>
  </si>
  <si>
    <t>Pek Timbunan Tanah import ( Fill )</t>
  </si>
  <si>
    <t>222.03.00</t>
  </si>
  <si>
    <t>222.03.01</t>
  </si>
  <si>
    <t>222.03.02</t>
  </si>
  <si>
    <t>222.03.03</t>
  </si>
  <si>
    <t>Urug / Fill tanah dari luar proyek</t>
  </si>
  <si>
    <t>222.03.04</t>
  </si>
  <si>
    <t>Penahan Tanah &amp; Turap</t>
  </si>
  <si>
    <t>222.04.00</t>
  </si>
  <si>
    <t>Penahan Tanah &amp; Turap Batas tanah Property</t>
  </si>
  <si>
    <t>m</t>
  </si>
  <si>
    <t>222.04.01</t>
  </si>
  <si>
    <t>Mob Demob alat dan bahan serta kebersihan lokasi</t>
  </si>
  <si>
    <t>222.04.02</t>
  </si>
  <si>
    <t xml:space="preserve">Pasangan Turap batu kali / beton </t>
  </si>
  <si>
    <t>11.41.223</t>
  </si>
  <si>
    <t>Pemagaran Batas Proyek</t>
  </si>
  <si>
    <t>223.00</t>
  </si>
  <si>
    <t>223.00.00</t>
  </si>
  <si>
    <t>223.01</t>
  </si>
  <si>
    <t>Pagar Panel / Precast</t>
  </si>
  <si>
    <t>223.01.00</t>
  </si>
  <si>
    <t>223.01.01</t>
  </si>
  <si>
    <t>223.01.02</t>
  </si>
  <si>
    <t>Pondasi setempat batu kali /Trauss / cor setempat</t>
  </si>
  <si>
    <t>223.01.03</t>
  </si>
  <si>
    <t xml:space="preserve">Pasangan kolom </t>
  </si>
  <si>
    <t>223.01.04</t>
  </si>
  <si>
    <t>Pasangan panel</t>
  </si>
  <si>
    <t>223.01.05</t>
  </si>
  <si>
    <t>Pasangan Besi siku L 40.40.3 / kolom dan kawat duri 5 lapis</t>
  </si>
  <si>
    <t>223.02</t>
  </si>
  <si>
    <t>Pagar Bata</t>
  </si>
  <si>
    <t>223.02.00</t>
  </si>
  <si>
    <t>223.02.01</t>
  </si>
  <si>
    <t>223.02.02</t>
  </si>
  <si>
    <t>223.02.03</t>
  </si>
  <si>
    <t>Pekerjaan Sloof dan kolom beton bertulang</t>
  </si>
  <si>
    <t>223.02.04</t>
  </si>
  <si>
    <t>Pasangan Batu bata</t>
  </si>
  <si>
    <t>223.02.05</t>
  </si>
  <si>
    <t>Plesteran dinding</t>
  </si>
  <si>
    <t>223.02.06</t>
  </si>
  <si>
    <t>223.02.07</t>
  </si>
  <si>
    <t>Finishing cat</t>
  </si>
  <si>
    <t>223.03</t>
  </si>
  <si>
    <t>Pagar BRC</t>
  </si>
  <si>
    <t>223.03.00</t>
  </si>
  <si>
    <t>223.03.01</t>
  </si>
  <si>
    <t>223.03.02</t>
  </si>
  <si>
    <t>223.03.03</t>
  </si>
  <si>
    <t>Pasang tiang pagar BRC tinggi ...... Cm</t>
  </si>
  <si>
    <t>223.03.04</t>
  </si>
  <si>
    <t>Pasang dinding pagar BRC tinggi ...... Cm</t>
  </si>
  <si>
    <t>223.04</t>
  </si>
  <si>
    <t>Pagar Seng</t>
  </si>
  <si>
    <t>223.04.00</t>
  </si>
  <si>
    <t>223.04.01</t>
  </si>
  <si>
    <t>223.04.02</t>
  </si>
  <si>
    <t>223.04.03</t>
  </si>
  <si>
    <t>Pasangan Seng tinggi ... Cm ( termasuk rangka dengan Kaso 4/6/.....)</t>
  </si>
  <si>
    <t>223.04.04</t>
  </si>
  <si>
    <t>223.05</t>
  </si>
  <si>
    <t>Pos Jaga, Penerangan (temporer)</t>
  </si>
  <si>
    <t>223.05.00</t>
  </si>
  <si>
    <t>223.06</t>
  </si>
  <si>
    <t>Boom Gate,  CCTV</t>
  </si>
  <si>
    <t>223.06.00</t>
  </si>
  <si>
    <t>RE</t>
  </si>
  <si>
    <t>RS dipasang saluran terbuka</t>
  </si>
  <si>
    <t>11.41.224</t>
  </si>
  <si>
    <t>Jalan, Jembatan dan Saluran</t>
  </si>
  <si>
    <t>224.00</t>
  </si>
  <si>
    <t>Jalan, Jembatan Dan Saluran</t>
  </si>
  <si>
    <t>224.00.00</t>
  </si>
  <si>
    <t>224.01</t>
  </si>
  <si>
    <t>Jalan Aspal (Sirtu,Base Coarse,Sal,Steet Inlet,Bak kontrol)</t>
  </si>
  <si>
    <t>224.01.00</t>
  </si>
  <si>
    <t>224.01.01</t>
  </si>
  <si>
    <t>Persiapan(Mob Demob alat,bedeng, keamanan)</t>
  </si>
  <si>
    <t>224.01.02</t>
  </si>
  <si>
    <t>Galian tnh dan pemadatan base</t>
  </si>
  <si>
    <t>224.01.03</t>
  </si>
  <si>
    <t>Sub Base  ( Sirtu/lime stone) + padatan 20 - 25 cm</t>
  </si>
  <si>
    <t>224.01.04</t>
  </si>
  <si>
    <t>Base coarse  ( Macadam 3/4 + 5/7) + padatan 10 - 20 cm</t>
  </si>
  <si>
    <t>224.01.05</t>
  </si>
  <si>
    <t xml:space="preserve">Prime coat  </t>
  </si>
  <si>
    <t>224.01.06</t>
  </si>
  <si>
    <t>Aspal ATB t =....cm / HRS t= ....cm</t>
  </si>
  <si>
    <t>224.01.07</t>
  </si>
  <si>
    <r>
      <t xml:space="preserve">Saluran tertutup gorong2 Dia...  / U-Ditch uk ...... / </t>
    </r>
    <r>
      <rPr>
        <sz val="12"/>
        <color indexed="54"/>
        <rFont val="Arial"/>
        <family val="2"/>
        <charset val="1"/>
      </rPr>
      <t>Pas Batu kali uk...</t>
    </r>
  </si>
  <si>
    <t>224.01.08</t>
  </si>
  <si>
    <t>street inlet setiap 7,5 m, pipa pvc</t>
  </si>
  <si>
    <t>set</t>
  </si>
  <si>
    <t>224.01.09</t>
  </si>
  <si>
    <t>Bak Kontrol uk ..... X ........ setiap 20-30 m uk....</t>
  </si>
  <si>
    <t>224.01.10</t>
  </si>
  <si>
    <t>Kanstin bentuk dan uk.....</t>
  </si>
  <si>
    <t>224.02</t>
  </si>
  <si>
    <t>Jalan Paving (Sirtu,Base Coarse,Sal,Steet Inlet,Bak kontrol)</t>
  </si>
  <si>
    <t>224.02.00</t>
  </si>
  <si>
    <t>224.02.01</t>
  </si>
  <si>
    <t>224.02.02</t>
  </si>
  <si>
    <t>224.02.03</t>
  </si>
  <si>
    <t>224.02.04</t>
  </si>
  <si>
    <t>224.02.05</t>
  </si>
  <si>
    <t xml:space="preserve">Filler abu batu </t>
  </si>
  <si>
    <t>224.02.06</t>
  </si>
  <si>
    <t xml:space="preserve">Paving tebal ...cm </t>
  </si>
  <si>
    <t>224.02.07</t>
  </si>
  <si>
    <t>Saluran tertutup gorong2 Dia...</t>
  </si>
  <si>
    <t>224.02.08</t>
  </si>
  <si>
    <t>224.02.09</t>
  </si>
  <si>
    <t>224.02.10</t>
  </si>
  <si>
    <t>224.03</t>
  </si>
  <si>
    <t>Jalan Rigid (Sirtu,Base Coarse,Sal,Steet Inlet,Bak kontrol)</t>
  </si>
  <si>
    <t>224.03.00</t>
  </si>
  <si>
    <t>224.03.01</t>
  </si>
  <si>
    <t>224.03.02</t>
  </si>
  <si>
    <t>224.03.03</t>
  </si>
  <si>
    <t>224.03.04</t>
  </si>
  <si>
    <t>224.03.05</t>
  </si>
  <si>
    <t>Cutting+aspal filler</t>
  </si>
  <si>
    <t>224.03.06</t>
  </si>
  <si>
    <t>Rigid t=...cm , Dowel dia ..... Dan Wire Mesh 6 - 8 m/m</t>
  </si>
  <si>
    <t>224.03.07</t>
  </si>
  <si>
    <t>224.03.08</t>
  </si>
  <si>
    <t>224.03.09</t>
  </si>
  <si>
    <t>224.03.10</t>
  </si>
  <si>
    <t>224.04</t>
  </si>
  <si>
    <t>Jembatan dalam Cluster</t>
  </si>
  <si>
    <t>224.04.00</t>
  </si>
  <si>
    <t>224.05</t>
  </si>
  <si>
    <t>Pedestrian</t>
  </si>
  <si>
    <t>224.05.00</t>
  </si>
  <si>
    <t>224.06</t>
  </si>
  <si>
    <t>Drive Way</t>
  </si>
  <si>
    <t>224.06.00</t>
  </si>
  <si>
    <t>11.41.225</t>
  </si>
  <si>
    <t>Instalasi Listrik dan PJU</t>
  </si>
  <si>
    <t>225</t>
  </si>
  <si>
    <t>225.00</t>
  </si>
  <si>
    <t>225.00.00</t>
  </si>
  <si>
    <t>Jar kabel listrik Under ground</t>
  </si>
  <si>
    <t>Jar kabel listrik Over Head</t>
  </si>
  <si>
    <t>225.01</t>
  </si>
  <si>
    <t>Instalasi Jaringan (TM, TR, SR dan Panel Distribusi)</t>
  </si>
  <si>
    <t>225.01.00</t>
  </si>
  <si>
    <t>225.01.01</t>
  </si>
  <si>
    <t>225.01.02</t>
  </si>
  <si>
    <t>Galian  kabel</t>
  </si>
  <si>
    <t>225.01.03</t>
  </si>
  <si>
    <t>Bata pengaman</t>
  </si>
  <si>
    <t>225.01.04</t>
  </si>
  <si>
    <t xml:space="preserve">kabel jenis ...... SKTM/ distribusi </t>
  </si>
  <si>
    <t>225.01.05</t>
  </si>
  <si>
    <t xml:space="preserve">kabel jenis ...... SR </t>
  </si>
  <si>
    <t>225.01.06</t>
  </si>
  <si>
    <t>Panel Distribusi SKTR, Pembagi /SR</t>
  </si>
  <si>
    <t>Titik</t>
  </si>
  <si>
    <t>225.01.07</t>
  </si>
  <si>
    <t xml:space="preserve">Assesories kabel ( Scoon, Box penyambung dll) </t>
  </si>
  <si>
    <t>225.01.08</t>
  </si>
  <si>
    <t>Tiang Listrik besi / beton hexagonal/ polos</t>
  </si>
  <si>
    <t>225.02</t>
  </si>
  <si>
    <t>Pembangunan Gardu Listrik + Intalasi + Travo/Kubikal</t>
  </si>
  <si>
    <t>225.02.00</t>
  </si>
  <si>
    <t>225.03</t>
  </si>
  <si>
    <t>Pembangunan Tiang Gardu Listrik + Trafo/Kubikal</t>
  </si>
  <si>
    <t>225.03.00</t>
  </si>
  <si>
    <t>225.04</t>
  </si>
  <si>
    <t>Instalasi Jaringan PJU + Tiang + Lampu</t>
  </si>
  <si>
    <t>225.04.00</t>
  </si>
  <si>
    <t>225.04.01</t>
  </si>
  <si>
    <t>Bisa gabung dgn pekj jar Listrik 225.01.00</t>
  </si>
  <si>
    <t>225.04.02</t>
  </si>
  <si>
    <t>225.04.03</t>
  </si>
  <si>
    <t>225.04.04</t>
  </si>
  <si>
    <t>Panel Distribusi PJU</t>
  </si>
  <si>
    <t>225.04.05</t>
  </si>
  <si>
    <t>kabel jenis ...... distribusi ke Panel PJU</t>
  </si>
  <si>
    <t>225.04.06</t>
  </si>
  <si>
    <t>kabel jenis ...... Sambungan ke tiang PJU</t>
  </si>
  <si>
    <t>225.04.07</t>
  </si>
  <si>
    <t>Tiang PJU + Lampu LED ... Watt</t>
  </si>
  <si>
    <t>225.04.08</t>
  </si>
  <si>
    <t>Assesories kabel ( Scoon, Box penyambung dll)</t>
  </si>
  <si>
    <t>225.05</t>
  </si>
  <si>
    <t>Penangkal Petir</t>
  </si>
  <si>
    <t>225.05.00</t>
  </si>
  <si>
    <t>225.06</t>
  </si>
  <si>
    <t>Maintenance Jaringan Listrik &amp; PJU</t>
  </si>
  <si>
    <t>225.06.00</t>
  </si>
  <si>
    <t>11.41.226</t>
  </si>
  <si>
    <t>Jaringan dan Pengolahan Air Bersih</t>
  </si>
  <si>
    <t>226.00</t>
  </si>
  <si>
    <t>Jaringan Dan Pengolahan Air Bersih</t>
  </si>
  <si>
    <t>226.00.00</t>
  </si>
  <si>
    <t>226.01</t>
  </si>
  <si>
    <t>Instalasi Jaringan Air Bersih</t>
  </si>
  <si>
    <t>226.01.00</t>
  </si>
  <si>
    <t>226.01.01</t>
  </si>
  <si>
    <t>226.01.02</t>
  </si>
  <si>
    <t>Galian - urug  pipa</t>
  </si>
  <si>
    <t>226.01.03</t>
  </si>
  <si>
    <t>Pipa pvc / HDPE  Distribusi dia.......</t>
  </si>
  <si>
    <t>226.01.04</t>
  </si>
  <si>
    <t>Pipa pvc / HDPE  untuk SR dia.......</t>
  </si>
  <si>
    <t>226.01.05</t>
  </si>
  <si>
    <t>Gate valve</t>
  </si>
  <si>
    <t>226.01.06</t>
  </si>
  <si>
    <t>Asesories pipa ( knie, T, Y , reducer dll)</t>
  </si>
  <si>
    <t>226.01.07</t>
  </si>
  <si>
    <t>Ground tank /WTP bayangan</t>
  </si>
  <si>
    <t>226.01.08</t>
  </si>
  <si>
    <t>Pompa boster</t>
  </si>
  <si>
    <t>226.01.09</t>
  </si>
  <si>
    <t>Intake</t>
  </si>
  <si>
    <t>226.01.10</t>
  </si>
  <si>
    <t xml:space="preserve">WTP </t>
  </si>
  <si>
    <t>226.01.11</t>
  </si>
  <si>
    <t>Pompa distribusi</t>
  </si>
  <si>
    <t>226.02</t>
  </si>
  <si>
    <t>Maintenance Jaringan Air Bersih</t>
  </si>
  <si>
    <t>226.02.00</t>
  </si>
  <si>
    <t>11.41.227</t>
  </si>
  <si>
    <t>Instalasi Telepon</t>
  </si>
  <si>
    <t>227.00</t>
  </si>
  <si>
    <t>Instalasi Telepon / Fiber Optic</t>
  </si>
  <si>
    <t>227.00.00</t>
  </si>
  <si>
    <t>227.01</t>
  </si>
  <si>
    <t>Instalasi Jaringan Telpon/Fiber Optic</t>
  </si>
  <si>
    <t>227.01.00</t>
  </si>
  <si>
    <t>227.02</t>
  </si>
  <si>
    <t>Maintenance Jaringan Telepon/ Fiber Optic</t>
  </si>
  <si>
    <t>227.02.00</t>
  </si>
  <si>
    <t>11.41.228</t>
  </si>
  <si>
    <t>Instalasi Parabola</t>
  </si>
  <si>
    <t>228.00</t>
  </si>
  <si>
    <t>228.00.00</t>
  </si>
  <si>
    <t>Instalasi Parabola / gas</t>
  </si>
  <si>
    <t>228.01</t>
  </si>
  <si>
    <t>Instalasi Jaringan Parabola</t>
  </si>
  <si>
    <t>228.01.00</t>
  </si>
  <si>
    <t>Instalasi Jaringan Parabola / gas</t>
  </si>
  <si>
    <t>228.02</t>
  </si>
  <si>
    <t>Maintenance Jaringan Parabola</t>
  </si>
  <si>
    <t>228.02.00</t>
  </si>
  <si>
    <t>Maintenance Jaringan Parabola / gas</t>
  </si>
  <si>
    <t>11.41.229</t>
  </si>
  <si>
    <t>Pembentukan danau dan Alur Sungai</t>
  </si>
  <si>
    <t>229.00</t>
  </si>
  <si>
    <t>Pembentukan Danau Dan Alur Sungai</t>
  </si>
  <si>
    <t>229.00.00</t>
  </si>
  <si>
    <t>229.01</t>
  </si>
  <si>
    <t>229.01.00</t>
  </si>
  <si>
    <t>11.41.230</t>
  </si>
  <si>
    <t>Jalan Akses Ke Lokasi</t>
  </si>
  <si>
    <t>230.00</t>
  </si>
  <si>
    <t>230.00.00</t>
  </si>
  <si>
    <t>230.01</t>
  </si>
  <si>
    <t>Jalan Akses ke Lokasi</t>
  </si>
  <si>
    <t>230.01.00</t>
  </si>
  <si>
    <t>11.41.231</t>
  </si>
  <si>
    <t>Gerbang Masuk dan Monumen</t>
  </si>
  <si>
    <t>231.00</t>
  </si>
  <si>
    <t>Gerbang Masuk Dan Monumen</t>
  </si>
  <si>
    <t>231.00.00</t>
  </si>
  <si>
    <t>231.02</t>
  </si>
  <si>
    <t>Gerbang Masuk / Sclupture Cluster</t>
  </si>
  <si>
    <t>231.01.00</t>
  </si>
  <si>
    <t>Gerbang Masuk / Sculpture Cluster</t>
  </si>
  <si>
    <t>231.03</t>
  </si>
  <si>
    <t>Taman Bertema / Kolam dalam Cluster</t>
  </si>
  <si>
    <t>231.02.00</t>
  </si>
  <si>
    <t>231.04</t>
  </si>
  <si>
    <t>Children Play Ground / Fasilitas OR</t>
  </si>
  <si>
    <t>231.03.00</t>
  </si>
  <si>
    <t>11.41.232</t>
  </si>
  <si>
    <t>Lansekap dan Pembibitan</t>
  </si>
  <si>
    <t>232.00</t>
  </si>
  <si>
    <t>232.00.00</t>
  </si>
  <si>
    <t>232.01</t>
  </si>
  <si>
    <t>Pengadaan &amp; Penanaman semua jenis Tanaman</t>
  </si>
  <si>
    <t>232.01.00</t>
  </si>
  <si>
    <t>232.01.01</t>
  </si>
  <si>
    <t>Pekj pembersihan dan pengolahan lahan</t>
  </si>
  <si>
    <t>232.01.02</t>
  </si>
  <si>
    <t>Pemupukan pupuk organik/ pupuk....</t>
  </si>
  <si>
    <t>krg</t>
  </si>
  <si>
    <t>232.01.03</t>
  </si>
  <si>
    <t xml:space="preserve">Steger </t>
  </si>
  <si>
    <t>232.01.04</t>
  </si>
  <si>
    <t>Tanaman pohon ... ,t = ..... Cm ,Dia...... cm</t>
  </si>
  <si>
    <t xml:space="preserve"> phn</t>
  </si>
  <si>
    <t>232.01.05</t>
  </si>
  <si>
    <t>Tanaman semak .......</t>
  </si>
  <si>
    <t xml:space="preserve"> polibag</t>
  </si>
  <si>
    <t>232.01.06</t>
  </si>
  <si>
    <t xml:space="preserve">Rumput gajah mini/ ........   Jarak 2 jari </t>
  </si>
  <si>
    <t>232.01.07</t>
  </si>
  <si>
    <t>Pekj Hardscape .....</t>
  </si>
  <si>
    <t>unit/Ls</t>
  </si>
  <si>
    <t>232.01.08</t>
  </si>
  <si>
    <t>Perawatan selama 3 bln masa retensi</t>
  </si>
  <si>
    <t>bln</t>
  </si>
  <si>
    <t>232.02</t>
  </si>
  <si>
    <t>Perawatan dan Pemeliharaan Lingkungan</t>
  </si>
  <si>
    <t>232.02.00</t>
  </si>
  <si>
    <t>232.03</t>
  </si>
  <si>
    <t>Pembuatan Taman Rumah / Kawasan / Lampu Taman</t>
  </si>
  <si>
    <t>232.03.00</t>
  </si>
  <si>
    <t>232.04</t>
  </si>
  <si>
    <t xml:space="preserve">Jaringan Irigasi </t>
  </si>
  <si>
    <t>232.04.00</t>
  </si>
  <si>
    <t>232.05</t>
  </si>
  <si>
    <t>Pembibitan (Nursery)</t>
  </si>
  <si>
    <t>232.05.00</t>
  </si>
  <si>
    <t>11.41.239</t>
  </si>
  <si>
    <t>Prasarana Lain</t>
  </si>
  <si>
    <t>239.00</t>
  </si>
  <si>
    <t>239.00.00</t>
  </si>
  <si>
    <t>239.01</t>
  </si>
  <si>
    <t xml:space="preserve">Biaya Keamanan / Outsource </t>
  </si>
  <si>
    <t>239.01.00</t>
  </si>
  <si>
    <t>239.02</t>
  </si>
  <si>
    <t>Pembersihan / Penyiraman Jalan</t>
  </si>
  <si>
    <t>239.02.00</t>
  </si>
  <si>
    <t>239.03</t>
  </si>
  <si>
    <t>Pembuatan Signage, Patok Petunjuk Kavling</t>
  </si>
  <si>
    <t>239.03.00</t>
  </si>
  <si>
    <t>11.41.240</t>
  </si>
  <si>
    <t>BIAYA PEMBANGUNAN FASOS-FASUM</t>
  </si>
  <si>
    <t>Fas Cost</t>
  </si>
  <si>
    <t>240.00</t>
  </si>
  <si>
    <t>240.00.00</t>
  </si>
  <si>
    <t>240.01</t>
  </si>
  <si>
    <t>240.01.00</t>
  </si>
  <si>
    <t>240.02</t>
  </si>
  <si>
    <t>240.02.00</t>
  </si>
  <si>
    <t>240.02.1</t>
  </si>
  <si>
    <t>240.02.1.00</t>
  </si>
  <si>
    <t>240.02.2</t>
  </si>
  <si>
    <t>240.02.2.00</t>
  </si>
  <si>
    <t>240.02.3</t>
  </si>
  <si>
    <t>240.02.3.00</t>
  </si>
  <si>
    <t>240.02.4</t>
  </si>
  <si>
    <t>240.02.4.00</t>
  </si>
  <si>
    <t>240.02.5</t>
  </si>
  <si>
    <t>240.02.5.00</t>
  </si>
  <si>
    <t>240.02.5.01</t>
  </si>
  <si>
    <t>240.02.5.02</t>
  </si>
  <si>
    <t>240.02.5.03</t>
  </si>
  <si>
    <t>240.02.5.04</t>
  </si>
  <si>
    <t>240.02.5.05</t>
  </si>
  <si>
    <t>240.02.5.06</t>
  </si>
  <si>
    <t>240.02.6</t>
  </si>
  <si>
    <t>240.02.6.00</t>
  </si>
  <si>
    <t>240.03</t>
  </si>
  <si>
    <t>Cut &amp; Fill / Perbaikan Tanah</t>
  </si>
  <si>
    <t>240.03.00</t>
  </si>
  <si>
    <t>240.03.1</t>
  </si>
  <si>
    <t>240.03.1.00</t>
  </si>
  <si>
    <t>240.03.1.01</t>
  </si>
  <si>
    <t>240.03.1.02</t>
  </si>
  <si>
    <t>240.03.1.03</t>
  </si>
  <si>
    <t>240.03.1.04</t>
  </si>
  <si>
    <t>240.03.2</t>
  </si>
  <si>
    <t>240.03.2.00</t>
  </si>
  <si>
    <t>240.03.2.01</t>
  </si>
  <si>
    <t>240.03.2.02</t>
  </si>
  <si>
    <t>240.03.2.03</t>
  </si>
  <si>
    <t>240.03.3</t>
  </si>
  <si>
    <t>240.03.3.00</t>
  </si>
  <si>
    <t>240.03.3.01</t>
  </si>
  <si>
    <t>240.03.3.02</t>
  </si>
  <si>
    <t>240.03.3.03</t>
  </si>
  <si>
    <t>240.03.3.04</t>
  </si>
  <si>
    <t>240.03.4</t>
  </si>
  <si>
    <t>240.03.4.00</t>
  </si>
  <si>
    <t>240.03.4.01</t>
  </si>
  <si>
    <t>240.03.4.02</t>
  </si>
  <si>
    <t>240.04</t>
  </si>
  <si>
    <t>240.04.00</t>
  </si>
  <si>
    <t>240.04.1</t>
  </si>
  <si>
    <t>240.04.1.00</t>
  </si>
  <si>
    <t>240.04.1.01</t>
  </si>
  <si>
    <t>240.04.1.02</t>
  </si>
  <si>
    <t>240.04.1.03</t>
  </si>
  <si>
    <t>240.04.1.04</t>
  </si>
  <si>
    <t>240.04.1.05</t>
  </si>
  <si>
    <t>240.04.2</t>
  </si>
  <si>
    <t>240.04.2.00</t>
  </si>
  <si>
    <t>240.04.2.01</t>
  </si>
  <si>
    <t>240.04.2.02</t>
  </si>
  <si>
    <t>240.04.2.03</t>
  </si>
  <si>
    <t>240.04.2.04</t>
  </si>
  <si>
    <t>240.04.2.05</t>
  </si>
  <si>
    <t>240.04.2.06</t>
  </si>
  <si>
    <t>240.04.2.07</t>
  </si>
  <si>
    <t>240.04.3</t>
  </si>
  <si>
    <t>240.04.3.00</t>
  </si>
  <si>
    <t>240.04.3.01</t>
  </si>
  <si>
    <t>240.04.3.02</t>
  </si>
  <si>
    <t>240.04.3.03</t>
  </si>
  <si>
    <t>240.04.3.04</t>
  </si>
  <si>
    <t>240.04.4</t>
  </si>
  <si>
    <t>240.04.4.00</t>
  </si>
  <si>
    <t>240.04.4.01</t>
  </si>
  <si>
    <t>240.04.4.02</t>
  </si>
  <si>
    <t>240.04.4.03</t>
  </si>
  <si>
    <t>240.04.4.04</t>
  </si>
  <si>
    <t>TERTUTUP</t>
  </si>
  <si>
    <t>TERBUKA</t>
  </si>
  <si>
    <t>240.05</t>
  </si>
  <si>
    <t>240.05.00</t>
  </si>
  <si>
    <t>240.05.1</t>
  </si>
  <si>
    <t>240.05.1.00</t>
  </si>
  <si>
    <t>240.05.1.01</t>
  </si>
  <si>
    <t>240.05.1.02</t>
  </si>
  <si>
    <t>240.05.1.03</t>
  </si>
  <si>
    <t>240.05.1.04</t>
  </si>
  <si>
    <t>240.05.1.05</t>
  </si>
  <si>
    <t>240.05.1.06</t>
  </si>
  <si>
    <t>240.05.1.07</t>
  </si>
  <si>
    <r>
      <t xml:space="preserve">Saluran tertutup gorong2 Dia...  / U-Ditch uk ...... / </t>
    </r>
    <r>
      <rPr>
        <sz val="12"/>
        <color indexed="54"/>
        <rFont val="Arial"/>
        <family val="2"/>
        <charset val="1"/>
      </rPr>
      <t>Pas Batu kali uk...Saluran tertutup gorong2 Dia...  / U-Ditch uk ...... / Pas Batu kali uk...Saluran tertutup gorong2 Dia...  / U-Ditch uk ...... / Pas Batu kali uk...Saluran tertutup gorong2 Dia...  / U-Ditch uk ...... / Pas Batu kali uk...</t>
    </r>
  </si>
  <si>
    <t>240.05.1.08</t>
  </si>
  <si>
    <t>240.05.1.09</t>
  </si>
  <si>
    <t>240.05.1.10</t>
  </si>
  <si>
    <t>240.05.2</t>
  </si>
  <si>
    <t>240.05.2.00</t>
  </si>
  <si>
    <t>240.05.2.01</t>
  </si>
  <si>
    <t>240.05.2.02</t>
  </si>
  <si>
    <t>240.05.2.03</t>
  </si>
  <si>
    <t>240.05.2.04</t>
  </si>
  <si>
    <t>240.05.2.05</t>
  </si>
  <si>
    <t>240.05.2.06</t>
  </si>
  <si>
    <t>240.05.2.07</t>
  </si>
  <si>
    <t>240.05.2.08</t>
  </si>
  <si>
    <t>240.05.2.09</t>
  </si>
  <si>
    <t>240.05.2.10</t>
  </si>
  <si>
    <t>240.05.3</t>
  </si>
  <si>
    <t>240.05.3.00</t>
  </si>
  <si>
    <t>240.05.3.01</t>
  </si>
  <si>
    <t>240.05.3.02</t>
  </si>
  <si>
    <t>240.05.3.03</t>
  </si>
  <si>
    <t>240.05.3.04</t>
  </si>
  <si>
    <t>240.05.3.05</t>
  </si>
  <si>
    <t>240.05.3.06</t>
  </si>
  <si>
    <t>240.05.3.07</t>
  </si>
  <si>
    <t>240.05.3.08</t>
  </si>
  <si>
    <t>240.05.3.09</t>
  </si>
  <si>
    <t>240.05.3.10</t>
  </si>
  <si>
    <t>240.06</t>
  </si>
  <si>
    <t>240.06.00</t>
  </si>
  <si>
    <t>240.06.1</t>
  </si>
  <si>
    <t>240.06.1.00</t>
  </si>
  <si>
    <t>240.06.1.01</t>
  </si>
  <si>
    <t>240.06.1.02</t>
  </si>
  <si>
    <t>240.06.1.03</t>
  </si>
  <si>
    <t>240.06.1.04</t>
  </si>
  <si>
    <t>240.06.1.05</t>
  </si>
  <si>
    <t>240.06.1.06</t>
  </si>
  <si>
    <t>240.06.1.07</t>
  </si>
  <si>
    <t>240.06.01.8</t>
  </si>
  <si>
    <t>240.06.2</t>
  </si>
  <si>
    <t>240.06.2.00</t>
  </si>
  <si>
    <t>240.06.3</t>
  </si>
  <si>
    <t>240.06.3.00</t>
  </si>
  <si>
    <t>240.06.4</t>
  </si>
  <si>
    <t>240.06.4.00</t>
  </si>
  <si>
    <t>240.06.4.01</t>
  </si>
  <si>
    <t>240.06.4.02</t>
  </si>
  <si>
    <t>240.06.4.03</t>
  </si>
  <si>
    <t>240.06.4.04</t>
  </si>
  <si>
    <t>240.06.4.05</t>
  </si>
  <si>
    <t>240.06.4.06</t>
  </si>
  <si>
    <t>240.06.4.07</t>
  </si>
  <si>
    <t>240.06.4.08</t>
  </si>
  <si>
    <t>240.06.5</t>
  </si>
  <si>
    <t>240.06.5.00</t>
  </si>
  <si>
    <t>240.07</t>
  </si>
  <si>
    <t>240.07.00</t>
  </si>
  <si>
    <t>240.07.01</t>
  </si>
  <si>
    <t>240.07.02</t>
  </si>
  <si>
    <t>240.07.03</t>
  </si>
  <si>
    <t>240.07.04</t>
  </si>
  <si>
    <t>240.07.05</t>
  </si>
  <si>
    <t>240.07.06</t>
  </si>
  <si>
    <t>240.07.07</t>
  </si>
  <si>
    <t>240.07.08</t>
  </si>
  <si>
    <t>240.07.09</t>
  </si>
  <si>
    <t>240.07.10</t>
  </si>
  <si>
    <t>240.07.11</t>
  </si>
  <si>
    <t>240.08</t>
  </si>
  <si>
    <t>240.08.00</t>
  </si>
  <si>
    <t>240.09</t>
  </si>
  <si>
    <t>Pembentukan Danau / Taman Kota</t>
  </si>
  <si>
    <t>240.09.00</t>
  </si>
  <si>
    <t>240.10</t>
  </si>
  <si>
    <t>240.10.00</t>
  </si>
  <si>
    <t>240.11</t>
  </si>
  <si>
    <t>240.11.00</t>
  </si>
  <si>
    <t>240.12</t>
  </si>
  <si>
    <t>240.12.00</t>
  </si>
  <si>
    <t>240.13</t>
  </si>
  <si>
    <t>240.13.00</t>
  </si>
  <si>
    <t>240.14</t>
  </si>
  <si>
    <t>Kantor SO / MO</t>
  </si>
  <si>
    <t>240.14.00</t>
  </si>
  <si>
    <t>240.15</t>
  </si>
  <si>
    <t>Utilitas Kota</t>
  </si>
  <si>
    <t>240.15.00</t>
  </si>
  <si>
    <t>240.16</t>
  </si>
  <si>
    <t>Club Keluarga/Water Park/Club House</t>
  </si>
  <si>
    <t>240.16.00</t>
  </si>
  <si>
    <t>240.17</t>
  </si>
  <si>
    <t>Puskesmas</t>
  </si>
  <si>
    <t>240.17.00</t>
  </si>
  <si>
    <t>240.18</t>
  </si>
  <si>
    <t>Tempat Ibdah</t>
  </si>
  <si>
    <t>240.18.00</t>
  </si>
  <si>
    <t>240.19</t>
  </si>
  <si>
    <t>Tempat Pemakaman</t>
  </si>
  <si>
    <t>240.19.00</t>
  </si>
  <si>
    <t>240.20</t>
  </si>
  <si>
    <t>Kantor Pos, Polisi, PMK</t>
  </si>
  <si>
    <t>240.20.00</t>
  </si>
  <si>
    <t>240.21</t>
  </si>
  <si>
    <t>Kantor Pemerintahan</t>
  </si>
  <si>
    <t>240.21.00</t>
  </si>
  <si>
    <t>240.22</t>
  </si>
  <si>
    <t>Sekolah</t>
  </si>
  <si>
    <t>240.22.00</t>
  </si>
  <si>
    <t>240.23</t>
  </si>
  <si>
    <t>Pasar dan Pujasera</t>
  </si>
  <si>
    <t>240.23.00</t>
  </si>
  <si>
    <t>240.24</t>
  </si>
  <si>
    <t>Terminal</t>
  </si>
  <si>
    <t>240.24.00</t>
  </si>
  <si>
    <t>240.25</t>
  </si>
  <si>
    <t>Fasilitas Olah Raga</t>
  </si>
  <si>
    <t>240.25.00</t>
  </si>
  <si>
    <t>240.26</t>
  </si>
  <si>
    <t>Biaya Pemeliharaan Prasarana</t>
  </si>
  <si>
    <t>240.26.00</t>
  </si>
  <si>
    <t>LANTAI -2</t>
  </si>
  <si>
    <t>LANTAI -1</t>
  </si>
  <si>
    <t>RUKO</t>
  </si>
  <si>
    <t>GUDANG</t>
  </si>
  <si>
    <t>Main Kontraktor Bangunan</t>
  </si>
  <si>
    <t>11.42.100</t>
  </si>
  <si>
    <t>Biaya Konstruksi</t>
  </si>
  <si>
    <t>Con Cost</t>
  </si>
  <si>
    <t>100</t>
  </si>
  <si>
    <t>101.01.00</t>
  </si>
  <si>
    <t>Persiapan</t>
  </si>
  <si>
    <t>101.01.01</t>
  </si>
  <si>
    <t>101.01.02</t>
  </si>
  <si>
    <t>101.01.03</t>
  </si>
  <si>
    <t>101.01.04</t>
  </si>
  <si>
    <t>Bowplank</t>
  </si>
  <si>
    <t>101.02.00</t>
  </si>
  <si>
    <t>Pekerjaan Galian</t>
  </si>
  <si>
    <t>101.02.01</t>
  </si>
  <si>
    <t>101.02.02</t>
  </si>
  <si>
    <t>Galian Sloof &amp; urug kembali</t>
  </si>
  <si>
    <t>101.02.03</t>
  </si>
  <si>
    <t>Galian Poer &amp; Urug kembali</t>
  </si>
  <si>
    <t>101.03.00</t>
  </si>
  <si>
    <t xml:space="preserve">Pekerjaan Pondasi / poer </t>
  </si>
  <si>
    <t>101.03.01</t>
  </si>
  <si>
    <t>101.03.02</t>
  </si>
  <si>
    <t>101.03.03</t>
  </si>
  <si>
    <t>101.03.04</t>
  </si>
  <si>
    <t>101.04.00</t>
  </si>
  <si>
    <t>Pekerjaan Struktur</t>
  </si>
  <si>
    <t>101.04.01</t>
  </si>
  <si>
    <t>101.04.02</t>
  </si>
  <si>
    <t>101.04.03</t>
  </si>
  <si>
    <t>101.04.04</t>
  </si>
  <si>
    <t>101.04.05</t>
  </si>
  <si>
    <t>101.04.06</t>
  </si>
  <si>
    <t>101.04.07</t>
  </si>
  <si>
    <t>101.04.08</t>
  </si>
  <si>
    <t>101.04.09</t>
  </si>
  <si>
    <t>101.04.10</t>
  </si>
  <si>
    <t>Pekj Kolom Struktur IWF / Baja uk.... / Type...... U-....</t>
  </si>
  <si>
    <t>kg</t>
  </si>
  <si>
    <t>101.04.11</t>
  </si>
  <si>
    <t>101.05.00</t>
  </si>
  <si>
    <t>Pekj Finishing lantai</t>
  </si>
  <si>
    <t>101.05.01</t>
  </si>
  <si>
    <t>Lantai R Tamu, R Keluarga kramik/HT uk.... Type.....</t>
  </si>
  <si>
    <t>101.05.02</t>
  </si>
  <si>
    <t>Lantai R Tidur utama kramik/HT uk.... Type.....</t>
  </si>
  <si>
    <t>101.05.03</t>
  </si>
  <si>
    <t>Lantai R Tidur Anak / Tamu kramik/HT uk.... Type.....</t>
  </si>
  <si>
    <t>101.05.04</t>
  </si>
  <si>
    <t xml:space="preserve">Lantai R Dapur kramik/HT uk.... Type..... </t>
  </si>
  <si>
    <t>101.05.05</t>
  </si>
  <si>
    <t>Lantai Kamar Mandi Utama kramik/HT uk.... Type.....</t>
  </si>
  <si>
    <t>101.05.06</t>
  </si>
  <si>
    <t>101.05.07</t>
  </si>
  <si>
    <t>Lantai Tangga kramik/HT uk.... Type.....</t>
  </si>
  <si>
    <t>101.05.08</t>
  </si>
  <si>
    <t>Lantai Garasi kramik/HT uk.... Type.....</t>
  </si>
  <si>
    <t>101.05.09</t>
  </si>
  <si>
    <t>Lantai R Tidur Pembantu kramik/HT uk.... Type.....</t>
  </si>
  <si>
    <t>101.05.10</t>
  </si>
  <si>
    <t>Lantai Carport kramik/HT uk.... Type.....</t>
  </si>
  <si>
    <t>101.05.11</t>
  </si>
  <si>
    <t>Lantai Teras &amp; Balkon Depan / belakang kramik/HT uk.... Type.....</t>
  </si>
  <si>
    <t>101.05.12</t>
  </si>
  <si>
    <t>Lantai Kamar Mandi Pembantu kramik/HT uk.... Type.....</t>
  </si>
  <si>
    <t>101.05.13</t>
  </si>
  <si>
    <t>101.06.00</t>
  </si>
  <si>
    <t>Pekj Finishing dinding</t>
  </si>
  <si>
    <t>101.06.01</t>
  </si>
  <si>
    <t>Dinding Kamar Mandi Utama kramik/HT uk.... Type.....</t>
  </si>
  <si>
    <t>101.06.02</t>
  </si>
  <si>
    <t>101.06.03</t>
  </si>
  <si>
    <t>Dinding Kamar Mandi Pembantu kramik/HT uk.... Type.....</t>
  </si>
  <si>
    <t>101.07.00</t>
  </si>
  <si>
    <t>Pekj Plafon ( Full sistem )</t>
  </si>
  <si>
    <t>101.08.00</t>
  </si>
  <si>
    <t>Pekj Pasangan Dinding dan Plesteran/Aci</t>
  </si>
  <si>
    <t>101.08.01</t>
  </si>
  <si>
    <t>101.08.02</t>
  </si>
  <si>
    <t>Pekj Pasangan Dinding  1:5</t>
  </si>
  <si>
    <t>101.08.03</t>
  </si>
  <si>
    <t>101.08.04</t>
  </si>
  <si>
    <t>Pekj Plester aci  1:5</t>
  </si>
  <si>
    <t>101.08.05</t>
  </si>
  <si>
    <t>101.08.06</t>
  </si>
  <si>
    <t>101.09.00</t>
  </si>
  <si>
    <t>Pekj Atap</t>
  </si>
  <si>
    <t>101.09.01</t>
  </si>
  <si>
    <t>Pekj Rangka atap baja ringan</t>
  </si>
  <si>
    <t>101.09.02</t>
  </si>
  <si>
    <t xml:space="preserve">Pekj atap ( genteng, ZingAlum, dll) </t>
  </si>
  <si>
    <t>101.09.03</t>
  </si>
  <si>
    <t>Pekj Nok wuwungan</t>
  </si>
  <si>
    <t>101.09.04</t>
  </si>
  <si>
    <t>Pekj Nok samping</t>
  </si>
  <si>
    <t>101.09.05</t>
  </si>
  <si>
    <t>Pekj talang datar</t>
  </si>
  <si>
    <t>101.09.06</t>
  </si>
  <si>
    <t>Pekj talang jurai dalam</t>
  </si>
  <si>
    <t>101.09.07</t>
  </si>
  <si>
    <t>Pekj talang flashing ( pertemuan dinding dan genteng)</t>
  </si>
  <si>
    <t>101.09.08</t>
  </si>
  <si>
    <t>Pekj alumunium foil</t>
  </si>
  <si>
    <t>101.09.09</t>
  </si>
  <si>
    <t>Pekj List Plank</t>
  </si>
  <si>
    <t>101.09.10</t>
  </si>
  <si>
    <t>Pekj Rangka atap baja IWF ......</t>
  </si>
  <si>
    <t>101.09.11</t>
  </si>
  <si>
    <t>Pekj Rangka Gording atap baja C ......</t>
  </si>
  <si>
    <t>101.09.12</t>
  </si>
  <si>
    <t>Assesories Pekj  rangka baja (angkur,baut,Strekstank, Plat buhul dll)</t>
  </si>
  <si>
    <t>101.10.00</t>
  </si>
  <si>
    <t>Pekj Pintu dan Jendela</t>
  </si>
  <si>
    <t>101.10.01</t>
  </si>
  <si>
    <t>101.10.02</t>
  </si>
  <si>
    <t>101.10.03</t>
  </si>
  <si>
    <t>101.10.04</t>
  </si>
  <si>
    <t>101.10.05</t>
  </si>
  <si>
    <t>Pasang Handle dan kunci Pintu Utama</t>
  </si>
  <si>
    <t>101.10.06</t>
  </si>
  <si>
    <t>Pasang Handle dan kunci Pintu Ruang dalam</t>
  </si>
  <si>
    <t>101.10.07</t>
  </si>
  <si>
    <t>Pasang Handle/ pengkait Jendela</t>
  </si>
  <si>
    <t>101.10.08</t>
  </si>
  <si>
    <t>Pekj pintu besi dan jendela type ......</t>
  </si>
  <si>
    <t>101.11.00</t>
  </si>
  <si>
    <t>Pekj Pengecatan</t>
  </si>
  <si>
    <t>101.11.01</t>
  </si>
  <si>
    <t>Pekj finishing cat dinding  exterior</t>
  </si>
  <si>
    <t>101.11.02</t>
  </si>
  <si>
    <t>Pekj finishing cat dinding  interior</t>
  </si>
  <si>
    <t>101.11.03</t>
  </si>
  <si>
    <t>Pekj finishing cat Plafon exterior &amp; interior</t>
  </si>
  <si>
    <t>101.11.04</t>
  </si>
  <si>
    <t>101.11.05</t>
  </si>
  <si>
    <t>Pekj finishing cat listplank</t>
  </si>
  <si>
    <t>101.11.06</t>
  </si>
  <si>
    <t>Pekj cat sinkromate</t>
  </si>
  <si>
    <t>101.12.00</t>
  </si>
  <si>
    <t>Pekj Sanitasi, Plumbing dan Saluran</t>
  </si>
  <si>
    <t>101.12.01</t>
  </si>
  <si>
    <t>101.12.02</t>
  </si>
  <si>
    <t>Asesiries Floor drain,kran, shower,soap holder,cermin dll</t>
  </si>
  <si>
    <t>101.12.03</t>
  </si>
  <si>
    <t>Pekj pipa air bersih 3/4 "  ( PVC / HDPE / Ex Wespek )</t>
  </si>
  <si>
    <t>101.12.04</t>
  </si>
  <si>
    <t>Pekj pipa air bersih 1/2 " ( PVC / HDPE / Ex Wespek )</t>
  </si>
  <si>
    <t>101.12.05</t>
  </si>
  <si>
    <t>Pekj pipa air bersih panas 1/2 " ( PVC / HDPE / Ex Wespek )</t>
  </si>
  <si>
    <t>101.12.06</t>
  </si>
  <si>
    <t>Pekj pipa air kotor ke septictank 4" atau 6" ( PVC )</t>
  </si>
  <si>
    <t>101.12.07</t>
  </si>
  <si>
    <t>Pekj pipa tegak air hujan/kamar mandi 3" atau 4" ( PVC )</t>
  </si>
  <si>
    <t>101.12.08</t>
  </si>
  <si>
    <t>Pekj pipa tegak air wastafel / Zink  2" atau 3" ( PVC )</t>
  </si>
  <si>
    <t>101.12.09</t>
  </si>
  <si>
    <t>Septictank dgn lengkap isi vol ...... m3</t>
  </si>
  <si>
    <t>101.12.10</t>
  </si>
  <si>
    <t>Assesories knie,elbow,shock,lem,waterprofing Lt, pompa dll</t>
  </si>
  <si>
    <t>101.13.00</t>
  </si>
  <si>
    <t>Pekj Instalasi Listrik</t>
  </si>
  <si>
    <t>101.13.01</t>
  </si>
  <si>
    <t xml:space="preserve">Pekj titik lampu beserta tarikan kabel uk.... Merk.... </t>
  </si>
  <si>
    <t>101.13.02</t>
  </si>
  <si>
    <t xml:space="preserve">Pekj titik stop kontak beserta tarikan kabel uk.... Merk.... </t>
  </si>
  <si>
    <t>101.13.03</t>
  </si>
  <si>
    <t xml:space="preserve">Pekj titik saklar single/ double beserta tarikan kabel uk.... Merk.... </t>
  </si>
  <si>
    <t>101.13.04</t>
  </si>
  <si>
    <t xml:space="preserve">Pekj titik saklar hotel beserta tarikan kabel uk.... Merk.... </t>
  </si>
  <si>
    <t>101.13.05</t>
  </si>
  <si>
    <t>Pekj titik AC (saklar,stop kontak,pipa tembaga,buangan,kabel dll)</t>
  </si>
  <si>
    <t>101.13.06</t>
  </si>
  <si>
    <t xml:space="preserve">Pekj titik Lampu Taman beserta tarikan kabel uk.... Merk.... </t>
  </si>
  <si>
    <t>101.13.07</t>
  </si>
  <si>
    <t xml:space="preserve">Pekj titik Lampu Teras depan/belakang beserta tarikan kabel uk.... Merk.... </t>
  </si>
  <si>
    <t>101.13.08</t>
  </si>
  <si>
    <t>hrg sdh termsk Assesories pipa pelindung/conduict,T-dus,isolasi dll</t>
  </si>
  <si>
    <t>101.14.00</t>
  </si>
  <si>
    <t>Pekj Lain2 dan Tampak Muka</t>
  </si>
  <si>
    <t>101.15.00</t>
  </si>
  <si>
    <t>Pekj Tampak Samping</t>
  </si>
  <si>
    <t>101.16.00</t>
  </si>
  <si>
    <t>Pekj Plester Aci dinding samping &amp; Waterproofing</t>
  </si>
  <si>
    <t>101.17.00</t>
  </si>
  <si>
    <t>Pekj +/- item 1-16 ( krn beda volume)</t>
  </si>
  <si>
    <t>101.00</t>
  </si>
  <si>
    <t xml:space="preserve">Sub Kontraktor Bangunan </t>
  </si>
  <si>
    <t>101.00.00</t>
  </si>
  <si>
    <t>101.01</t>
  </si>
  <si>
    <t>Anti Rayap</t>
  </si>
  <si>
    <t>101.02</t>
  </si>
  <si>
    <t>Pek. Pondasi (Pancang, Bor Strouss)</t>
  </si>
  <si>
    <t>Tiang Pancang uk ...x..... ,/ Borpile dalam .... M' ( termsk upah pasang)</t>
  </si>
  <si>
    <t>Test PDA ( Axial Loading Test )</t>
  </si>
  <si>
    <t>Lateral Loading test</t>
  </si>
  <si>
    <t>Test PIT</t>
  </si>
  <si>
    <t>101.03</t>
  </si>
  <si>
    <t>Pek. Atap</t>
  </si>
  <si>
    <t>Pek. Rangka Atap</t>
  </si>
  <si>
    <t>101.04</t>
  </si>
  <si>
    <t>Interior</t>
  </si>
  <si>
    <t>101.05</t>
  </si>
  <si>
    <t>Landscape</t>
  </si>
  <si>
    <t>101.06</t>
  </si>
  <si>
    <t>Pemasangan Carport</t>
  </si>
  <si>
    <t>101.07</t>
  </si>
  <si>
    <t>Penunjang (Tandon, Canopy, Nomor dll)</t>
  </si>
  <si>
    <t>102.00</t>
  </si>
  <si>
    <t xml:space="preserve">Purna Jual Rumah </t>
  </si>
  <si>
    <t>102.00.00</t>
  </si>
  <si>
    <t>bulan</t>
  </si>
  <si>
    <t>103.00</t>
  </si>
  <si>
    <t>Biaya Disain dan Perencanaan</t>
  </si>
  <si>
    <t>103.00.00</t>
  </si>
  <si>
    <t>103.01</t>
  </si>
  <si>
    <t>Konsultan Arsitektur Bangunan/Gedung</t>
  </si>
  <si>
    <t>103.01.00</t>
  </si>
  <si>
    <t>103.02</t>
  </si>
  <si>
    <t>Konsultan Struktur Bangunan/Gedung</t>
  </si>
  <si>
    <t>103.02.00</t>
  </si>
  <si>
    <t>103.03</t>
  </si>
  <si>
    <t>Konsultan QS / ME Bangunan/Gedung</t>
  </si>
  <si>
    <t>103.03.00</t>
  </si>
  <si>
    <t>103.04</t>
  </si>
  <si>
    <t>Konsultan Gambar Kerja Bangunan / Struktur</t>
  </si>
  <si>
    <t>103.04.00</t>
  </si>
  <si>
    <t>11.42.200</t>
  </si>
  <si>
    <t>Biaya IMB / PBB</t>
  </si>
  <si>
    <t>200</t>
  </si>
  <si>
    <t>Biaya IMB/PBB</t>
  </si>
  <si>
    <t>11.42.300</t>
  </si>
  <si>
    <t>Biaya Listrik / Air / Parabola</t>
  </si>
  <si>
    <t>300</t>
  </si>
  <si>
    <t>300.00</t>
  </si>
  <si>
    <t>Biaya SR</t>
  </si>
  <si>
    <t>300.00.00</t>
  </si>
  <si>
    <t>300.01</t>
  </si>
  <si>
    <t>Biaya SR (  Listrik  )</t>
  </si>
  <si>
    <t>300.01.00</t>
  </si>
  <si>
    <t>300.02</t>
  </si>
  <si>
    <t>Biaya SR (  Air, KWH Meter )</t>
  </si>
  <si>
    <t>300.02.00</t>
  </si>
  <si>
    <t>300.03</t>
  </si>
  <si>
    <t>Biaya SR ( Telp, TV, Internet )</t>
  </si>
  <si>
    <t>300.03.00</t>
  </si>
  <si>
    <t>300.04</t>
  </si>
  <si>
    <t>Biaya SR ( Gas )</t>
  </si>
  <si>
    <t>300.04.00</t>
  </si>
  <si>
    <t>Biaya SR ( JBST )</t>
  </si>
  <si>
    <t>MKT</t>
  </si>
  <si>
    <t>52.00.000</t>
  </si>
  <si>
    <t>BIAYA MARKETING</t>
  </si>
  <si>
    <t>MKT Cost</t>
  </si>
  <si>
    <t>.000</t>
  </si>
  <si>
    <t>52.00.100</t>
  </si>
  <si>
    <t>BIAYA PROMOSI</t>
  </si>
  <si>
    <t>52.00.101</t>
  </si>
  <si>
    <t>Biaya Iklan</t>
  </si>
  <si>
    <t>52.00.102</t>
  </si>
  <si>
    <t>Biaya Billboard dan Spanduk</t>
  </si>
  <si>
    <t>Biaya Billboard Dan Spanduk</t>
  </si>
  <si>
    <t>52.00.103</t>
  </si>
  <si>
    <t>Biaya Brosur dan Cetakan</t>
  </si>
  <si>
    <t>Biaya Brosur Dan Cetakan</t>
  </si>
  <si>
    <t>lembar</t>
  </si>
  <si>
    <t>52.00.104</t>
  </si>
  <si>
    <t>Biaya Video Clip dan Jingle</t>
  </si>
  <si>
    <t>104.00</t>
  </si>
  <si>
    <t>Biaya Video Clip Dan Jingle</t>
  </si>
  <si>
    <t>104.00.00</t>
  </si>
  <si>
    <t>52.00.105</t>
  </si>
  <si>
    <t>Biaya Pameran dan Site Promotion / Event</t>
  </si>
  <si>
    <t>105.00</t>
  </si>
  <si>
    <t>Biaya Pameran Dan Site Promotion / Event</t>
  </si>
  <si>
    <t>105.00.00</t>
  </si>
  <si>
    <t>Biaya Pameran, Maket Dan Site Promotion / Event</t>
  </si>
  <si>
    <t>52.00.106</t>
  </si>
  <si>
    <t>Hadiah dan Souvenir</t>
  </si>
  <si>
    <t>106.00</t>
  </si>
  <si>
    <t>Hadiah Dan Souvenir</t>
  </si>
  <si>
    <t>106.00.00</t>
  </si>
  <si>
    <t>buah</t>
  </si>
  <si>
    <t>52.00.107</t>
  </si>
  <si>
    <t>Sponsorship dan Sumbangan</t>
  </si>
  <si>
    <t>107.00</t>
  </si>
  <si>
    <t>Sponsorship Dan Sumbangan</t>
  </si>
  <si>
    <t>107.00.00</t>
  </si>
  <si>
    <t>52.00.108</t>
  </si>
  <si>
    <t>Biaya Asuransi Ciputra Life</t>
  </si>
  <si>
    <t>108.00</t>
  </si>
  <si>
    <t>108.00.00</t>
  </si>
  <si>
    <t>52.00.200</t>
  </si>
  <si>
    <t>KOMISI PENJUALAN</t>
  </si>
  <si>
    <t>52.00.201</t>
  </si>
  <si>
    <t>Komisi Broker</t>
  </si>
  <si>
    <t>201.00</t>
  </si>
  <si>
    <t>201.00.00</t>
  </si>
  <si>
    <t>%</t>
  </si>
  <si>
    <t>52.00.202</t>
  </si>
  <si>
    <t>Komisi Karyawan</t>
  </si>
  <si>
    <t>202.00</t>
  </si>
  <si>
    <t>202.00.00</t>
  </si>
  <si>
    <t>52.00.300</t>
  </si>
  <si>
    <t>BIAYA ADMINISTRASI PENJUALAN dan LEGAL</t>
  </si>
  <si>
    <t>52.00.301</t>
  </si>
  <si>
    <t>Biaya KPR</t>
  </si>
  <si>
    <t>301.00</t>
  </si>
  <si>
    <t>Biaya Kpr</t>
  </si>
  <si>
    <t>301.00.00</t>
  </si>
  <si>
    <t>52.00.302</t>
  </si>
  <si>
    <t>Biaya Perkara AJB-BBN Ulang</t>
  </si>
  <si>
    <t>302.00</t>
  </si>
  <si>
    <t>Biaya Perkara Ajb-Bbn Ulang</t>
  </si>
  <si>
    <t>302.00.00</t>
  </si>
  <si>
    <t>CM</t>
  </si>
  <si>
    <t>62.00.000</t>
  </si>
  <si>
    <t>BEBAN CITY MANAGEMENT</t>
  </si>
  <si>
    <t>CM Cost</t>
  </si>
  <si>
    <t>62.00.100</t>
  </si>
  <si>
    <t>Biaya Purna Jual Bangunan</t>
  </si>
  <si>
    <t>Biaya purna Jual Bangunan</t>
  </si>
  <si>
    <t>62.00.101</t>
  </si>
  <si>
    <t>Biaya Kebersihan &amp; Pengelolaan Lingkungan</t>
  </si>
  <si>
    <t>62.00.102</t>
  </si>
  <si>
    <t>Biaya Listrik PJU &amp; Utilities</t>
  </si>
  <si>
    <t>62.00.103</t>
  </si>
  <si>
    <t>Biaya Pengolahan Air Bersih</t>
  </si>
  <si>
    <t>62.00.104</t>
  </si>
  <si>
    <t>Biaya Klub Keluarga</t>
  </si>
  <si>
    <t>Biaya Klub Keluarga / Fasilitas</t>
  </si>
  <si>
    <t>62.00.105</t>
  </si>
  <si>
    <t>Biaya Keamanan</t>
  </si>
  <si>
    <t>62.00.106</t>
  </si>
  <si>
    <t>Biaya Operasional Kantor</t>
  </si>
  <si>
    <t>106</t>
  </si>
  <si>
    <t>HCM</t>
  </si>
  <si>
    <t>16.00.000</t>
  </si>
  <si>
    <t>AKTIVA TETAP</t>
  </si>
  <si>
    <t>16.10.000</t>
  </si>
  <si>
    <t>Tanah</t>
  </si>
  <si>
    <t>HCM Cost</t>
  </si>
  <si>
    <t>010</t>
  </si>
  <si>
    <t>010.00</t>
  </si>
  <si>
    <t>010.00.00</t>
  </si>
  <si>
    <t>16.20.000</t>
  </si>
  <si>
    <t>Bangunan</t>
  </si>
  <si>
    <t>020</t>
  </si>
  <si>
    <t>020.00</t>
  </si>
  <si>
    <t>020.00.00</t>
  </si>
  <si>
    <t>16.30.000</t>
  </si>
  <si>
    <t>Kendaraan</t>
  </si>
  <si>
    <t>030</t>
  </si>
  <si>
    <t>030.00</t>
  </si>
  <si>
    <t>030.00.00</t>
  </si>
  <si>
    <t>16.40.000</t>
  </si>
  <si>
    <t>INVENTARIS</t>
  </si>
  <si>
    <t>16.40.100</t>
  </si>
  <si>
    <t>Inventaris Kantor</t>
  </si>
  <si>
    <t>16.40.200</t>
  </si>
  <si>
    <t>Inventaris Proyek</t>
  </si>
  <si>
    <t>16.40.300</t>
  </si>
  <si>
    <t>Inventaris Rumah Contoh</t>
  </si>
  <si>
    <t>51.00.000</t>
  </si>
  <si>
    <t>BIAYA UMUM dan ADM</t>
  </si>
  <si>
    <t>51.00.100</t>
  </si>
  <si>
    <t>BIAYA GAJI dan TUNJANGAN</t>
  </si>
  <si>
    <t>51.00.101</t>
  </si>
  <si>
    <t>Gaji, THR dan Bonus</t>
  </si>
  <si>
    <t>101</t>
  </si>
  <si>
    <t>51.00.102</t>
  </si>
  <si>
    <t>Lembur</t>
  </si>
  <si>
    <t>102</t>
  </si>
  <si>
    <t>51.00.103</t>
  </si>
  <si>
    <t>Tunjangan Pengobatan</t>
  </si>
  <si>
    <t>103</t>
  </si>
  <si>
    <t>51.00.104</t>
  </si>
  <si>
    <t>Tunjangan Jamsostek</t>
  </si>
  <si>
    <t>104</t>
  </si>
  <si>
    <t>51.00.105</t>
  </si>
  <si>
    <t>Tunjangan Lain</t>
  </si>
  <si>
    <t>105</t>
  </si>
  <si>
    <t>51.00.106</t>
  </si>
  <si>
    <t>Biaya Tenaga Honorer</t>
  </si>
  <si>
    <t>51.00.107</t>
  </si>
  <si>
    <t>Biaya PPh Pasal 21</t>
  </si>
  <si>
    <t>107</t>
  </si>
  <si>
    <t>51.00.200</t>
  </si>
  <si>
    <t>BIAYA OPERASIONAL KANTOR</t>
  </si>
  <si>
    <t>51.00.201</t>
  </si>
  <si>
    <t>Biaya Rekruitmen Karyawan</t>
  </si>
  <si>
    <t>201</t>
  </si>
  <si>
    <t>51.00.202</t>
  </si>
  <si>
    <t>Biaya Pendidikan dan Latihan</t>
  </si>
  <si>
    <t>202</t>
  </si>
  <si>
    <t>51.00.203</t>
  </si>
  <si>
    <t>Biaya Perjalanan Dinas</t>
  </si>
  <si>
    <t>203</t>
  </si>
  <si>
    <t>203.00</t>
  </si>
  <si>
    <t>203.00.00</t>
  </si>
  <si>
    <t>51.00.204</t>
  </si>
  <si>
    <t>Biaya SDM Lainnya</t>
  </si>
  <si>
    <t>204</t>
  </si>
  <si>
    <t>204.00</t>
  </si>
  <si>
    <t>204.00.00</t>
  </si>
  <si>
    <t>51.00.301</t>
  </si>
  <si>
    <t>Biaya Listrik/Air MO dan SO</t>
  </si>
  <si>
    <t>301</t>
  </si>
  <si>
    <t>51.00.302</t>
  </si>
  <si>
    <t>Biaya Rumah Tangga Kantor</t>
  </si>
  <si>
    <t>302</t>
  </si>
  <si>
    <t>51.00.303</t>
  </si>
  <si>
    <t>Biaya ATK, Cetakan, F.Copy, Film</t>
  </si>
  <si>
    <t>303</t>
  </si>
  <si>
    <t>303.00</t>
  </si>
  <si>
    <t>303.00.00</t>
  </si>
  <si>
    <t>51.00.304</t>
  </si>
  <si>
    <t>Biaya Kendaraan</t>
  </si>
  <si>
    <t>304</t>
  </si>
  <si>
    <t>304.00</t>
  </si>
  <si>
    <t>304.00.00</t>
  </si>
  <si>
    <t>51.00.305</t>
  </si>
  <si>
    <t>Biaya Pemeliharaan Gedung dan Inventaris</t>
  </si>
  <si>
    <t>305</t>
  </si>
  <si>
    <t>305.00</t>
  </si>
  <si>
    <t>305.00.00</t>
  </si>
  <si>
    <t>51.00.306</t>
  </si>
  <si>
    <t>Biaya Kepustakaan</t>
  </si>
  <si>
    <t>306</t>
  </si>
  <si>
    <t>306.00</t>
  </si>
  <si>
    <t>306.00.00</t>
  </si>
  <si>
    <t>51.00.307</t>
  </si>
  <si>
    <t>Biaya Telekomunikasi dan Pos</t>
  </si>
  <si>
    <t>307</t>
  </si>
  <si>
    <t>307.00</t>
  </si>
  <si>
    <t>307.00.00</t>
  </si>
  <si>
    <t>51.00.308</t>
  </si>
  <si>
    <t>Biaya Representasi dan Entertainment</t>
  </si>
  <si>
    <t>308</t>
  </si>
  <si>
    <t>308.00</t>
  </si>
  <si>
    <t>308.00.00</t>
  </si>
  <si>
    <t>51.00.401</t>
  </si>
  <si>
    <t>Biaya Administrasi Bank</t>
  </si>
  <si>
    <t>401</t>
  </si>
  <si>
    <t>401.00</t>
  </si>
  <si>
    <t>401.00.00</t>
  </si>
  <si>
    <t>51.00.402</t>
  </si>
  <si>
    <t>Piutang Tak Tertagih</t>
  </si>
  <si>
    <t>402</t>
  </si>
  <si>
    <t>402.00</t>
  </si>
  <si>
    <t>402.00.00</t>
  </si>
  <si>
    <t>51.00.403</t>
  </si>
  <si>
    <t>Biaya RUPS / RUPO / Bapepam</t>
  </si>
  <si>
    <t>403</t>
  </si>
  <si>
    <t>403.00</t>
  </si>
  <si>
    <t>403.00.00</t>
  </si>
  <si>
    <t>51.00.404</t>
  </si>
  <si>
    <t>Biaya Keanggotaan</t>
  </si>
  <si>
    <t>404</t>
  </si>
  <si>
    <t>404.00</t>
  </si>
  <si>
    <t>404.00.00</t>
  </si>
  <si>
    <t>51.00.405</t>
  </si>
  <si>
    <t>Biaya Auditor, Hukum dan Notaris</t>
  </si>
  <si>
    <t>405</t>
  </si>
  <si>
    <t>405.00</t>
  </si>
  <si>
    <t>405.00.00</t>
  </si>
  <si>
    <t>51.00.406</t>
  </si>
  <si>
    <t>Biaya Konsultan Hukum dan Notaris</t>
  </si>
  <si>
    <t>406</t>
  </si>
  <si>
    <t>406.00</t>
  </si>
  <si>
    <t>406.00.00</t>
  </si>
  <si>
    <t>51.00.407</t>
  </si>
  <si>
    <t>Biaya Asuransi</t>
  </si>
  <si>
    <t>407</t>
  </si>
  <si>
    <t>407.00</t>
  </si>
  <si>
    <t>407.00.00</t>
  </si>
  <si>
    <t>51.00.408</t>
  </si>
  <si>
    <t>Biaya Penyusutan</t>
  </si>
  <si>
    <t>408</t>
  </si>
  <si>
    <t>408.00</t>
  </si>
  <si>
    <t>408.00.00</t>
  </si>
  <si>
    <t>51.00.409</t>
  </si>
  <si>
    <t>Biaya Operasional Lainnya</t>
  </si>
  <si>
    <t>409</t>
  </si>
  <si>
    <t>409.00</t>
  </si>
  <si>
    <t>409.00.00</t>
  </si>
  <si>
    <t>KOMERSIAL</t>
  </si>
  <si>
    <t>16.80.100</t>
  </si>
  <si>
    <t>C I P  (Construction In Progres)</t>
  </si>
  <si>
    <t>COM Cost</t>
  </si>
  <si>
    <t>810</t>
  </si>
  <si>
    <t>810.00</t>
  </si>
  <si>
    <t>Konsultan</t>
  </si>
  <si>
    <t>810.00.00</t>
  </si>
  <si>
    <t>810.01</t>
  </si>
  <si>
    <t>810.01.00</t>
  </si>
  <si>
    <t>810.02</t>
  </si>
  <si>
    <t xml:space="preserve">Schematic Design </t>
  </si>
  <si>
    <t>810.02.00</t>
  </si>
  <si>
    <t>810.03</t>
  </si>
  <si>
    <t>Design Struktur</t>
  </si>
  <si>
    <t>810.03.00</t>
  </si>
  <si>
    <t>810.04</t>
  </si>
  <si>
    <t>Design Arsitek</t>
  </si>
  <si>
    <t>810.04.00</t>
  </si>
  <si>
    <t>810.05</t>
  </si>
  <si>
    <t>Design M&amp;E</t>
  </si>
  <si>
    <t>810.05.00</t>
  </si>
  <si>
    <t>810.06</t>
  </si>
  <si>
    <t>Design Interior</t>
  </si>
  <si>
    <t>810.06.00</t>
  </si>
  <si>
    <t>810.07</t>
  </si>
  <si>
    <t>Design Landscape</t>
  </si>
  <si>
    <t>810.07.00</t>
  </si>
  <si>
    <t>810.08</t>
  </si>
  <si>
    <t>Design Lighting</t>
  </si>
  <si>
    <t>810.08.00</t>
  </si>
  <si>
    <t>810.09</t>
  </si>
  <si>
    <t>QS</t>
  </si>
  <si>
    <t>810.09.00</t>
  </si>
  <si>
    <t>811.00</t>
  </si>
  <si>
    <t>External Work</t>
  </si>
  <si>
    <t>811.00.00</t>
  </si>
  <si>
    <t>811.01</t>
  </si>
  <si>
    <t>811.01.00</t>
  </si>
  <si>
    <t>811.02</t>
  </si>
  <si>
    <t>Pagar</t>
  </si>
  <si>
    <t>811.02.00</t>
  </si>
  <si>
    <t>811.03</t>
  </si>
  <si>
    <t>Saluran</t>
  </si>
  <si>
    <t>811.03.00</t>
  </si>
  <si>
    <t>811.04</t>
  </si>
  <si>
    <t>Jalan</t>
  </si>
  <si>
    <t>811.04.00</t>
  </si>
  <si>
    <t>811.05</t>
  </si>
  <si>
    <t>Landscape &amp; Irigasi</t>
  </si>
  <si>
    <t>811.05.00</t>
  </si>
  <si>
    <t>811.06</t>
  </si>
  <si>
    <t>Pos Jaga</t>
  </si>
  <si>
    <t>811.06.00</t>
  </si>
  <si>
    <t>811.07</t>
  </si>
  <si>
    <t>Site Office</t>
  </si>
  <si>
    <t>811.07.00</t>
  </si>
  <si>
    <t>811.08</t>
  </si>
  <si>
    <t>Marketing Office</t>
  </si>
  <si>
    <t>811.08.00</t>
  </si>
  <si>
    <t>811.09</t>
  </si>
  <si>
    <t>Penahan Tanah</t>
  </si>
  <si>
    <t>811.09.00</t>
  </si>
  <si>
    <t>811.10</t>
  </si>
  <si>
    <t>Instalasi jaringan PJU</t>
  </si>
  <si>
    <t>811.10.00</t>
  </si>
  <si>
    <t>811.11</t>
  </si>
  <si>
    <t>Jaringan Listrik Temporer</t>
  </si>
  <si>
    <t>811.11.00</t>
  </si>
  <si>
    <t>811.12</t>
  </si>
  <si>
    <t>Signage</t>
  </si>
  <si>
    <t>811.12.00</t>
  </si>
  <si>
    <t>812.00</t>
  </si>
  <si>
    <t>Earthwork</t>
  </si>
  <si>
    <t>812.00.00</t>
  </si>
  <si>
    <t>812.01</t>
  </si>
  <si>
    <t>812.01.00</t>
  </si>
  <si>
    <t>812.02</t>
  </si>
  <si>
    <t>Site Clearance</t>
  </si>
  <si>
    <t>812.02.00</t>
  </si>
  <si>
    <t>813.00</t>
  </si>
  <si>
    <t>Piling Work</t>
  </si>
  <si>
    <t>813.00.00</t>
  </si>
  <si>
    <t>813.01</t>
  </si>
  <si>
    <t>813.01.00</t>
  </si>
  <si>
    <t>814.00</t>
  </si>
  <si>
    <t>Main Building</t>
  </si>
  <si>
    <t>814.00.00</t>
  </si>
  <si>
    <t>814.01</t>
  </si>
  <si>
    <t>814.01.00</t>
  </si>
  <si>
    <t>814.02</t>
  </si>
  <si>
    <t>Sub Structure Works</t>
  </si>
  <si>
    <t>814.02.00</t>
  </si>
  <si>
    <t>814.03</t>
  </si>
  <si>
    <t>Upper Structure Works</t>
  </si>
  <si>
    <t>814.03.00</t>
  </si>
  <si>
    <t>814.04</t>
  </si>
  <si>
    <t>Arsitektural &amp; Interior Works</t>
  </si>
  <si>
    <t>814.04.00</t>
  </si>
  <si>
    <t>814.05</t>
  </si>
  <si>
    <t>Pelapis Lantai dan Dinding</t>
  </si>
  <si>
    <t>814.05.00</t>
  </si>
  <si>
    <t>814.06</t>
  </si>
  <si>
    <t>Façade / Cladding</t>
  </si>
  <si>
    <t>814.06.00</t>
  </si>
  <si>
    <t>814.07</t>
  </si>
  <si>
    <t>Pintu, Jendela, Kaca</t>
  </si>
  <si>
    <t>814.07.00</t>
  </si>
  <si>
    <t>814.08</t>
  </si>
  <si>
    <t>Plafond &amp; Partisi</t>
  </si>
  <si>
    <t>814.08.00</t>
  </si>
  <si>
    <t>814.09</t>
  </si>
  <si>
    <t>Railing</t>
  </si>
  <si>
    <t>814.09.00</t>
  </si>
  <si>
    <t>815.00</t>
  </si>
  <si>
    <t>M&amp;E</t>
  </si>
  <si>
    <t>815.00.00</t>
  </si>
  <si>
    <t>815.01</t>
  </si>
  <si>
    <t>M&amp;E (Lain-lain)</t>
  </si>
  <si>
    <t>815.01.00</t>
  </si>
  <si>
    <t>815.02</t>
  </si>
  <si>
    <t>Instalasi Mechanical</t>
  </si>
  <si>
    <t>815.02.00</t>
  </si>
  <si>
    <t>815.03</t>
  </si>
  <si>
    <t>Instalasi Electrical</t>
  </si>
  <si>
    <t>815.03.00</t>
  </si>
  <si>
    <t>815.04</t>
  </si>
  <si>
    <t>Elevator, Escalator &amp; Travelator</t>
  </si>
  <si>
    <t>815.04.00</t>
  </si>
  <si>
    <t>815.05</t>
  </si>
  <si>
    <t>Genset</t>
  </si>
  <si>
    <t>815.05.00</t>
  </si>
  <si>
    <t>815.06</t>
  </si>
  <si>
    <t>LV, MV</t>
  </si>
  <si>
    <t>815.06.00</t>
  </si>
  <si>
    <t>815.07</t>
  </si>
  <si>
    <t>Special Lighting</t>
  </si>
  <si>
    <t>815.07.00</t>
  </si>
  <si>
    <t>815.08</t>
  </si>
  <si>
    <t>Transformer</t>
  </si>
  <si>
    <t>815.08.00</t>
  </si>
  <si>
    <t>815.09</t>
  </si>
  <si>
    <t>AC</t>
  </si>
  <si>
    <t>815.09.00</t>
  </si>
  <si>
    <t>815.10</t>
  </si>
  <si>
    <t>Pompa</t>
  </si>
  <si>
    <t>815.10.00</t>
  </si>
  <si>
    <t>815.11</t>
  </si>
  <si>
    <t>Fire Protection</t>
  </si>
  <si>
    <t>815.11.00</t>
  </si>
  <si>
    <t>815.12</t>
  </si>
  <si>
    <t>Gondola</t>
  </si>
  <si>
    <t>815.12.00</t>
  </si>
  <si>
    <t>815.13</t>
  </si>
  <si>
    <t>IT System</t>
  </si>
  <si>
    <t>815.13.00</t>
  </si>
  <si>
    <t>815.14</t>
  </si>
  <si>
    <t>STP / Water Treatment</t>
  </si>
  <si>
    <t>815.14.00</t>
  </si>
  <si>
    <t>816.00</t>
  </si>
  <si>
    <t>Operational Cost</t>
  </si>
  <si>
    <t>816.00.00</t>
  </si>
  <si>
    <t>Termin T-11</t>
  </si>
  <si>
    <t>Termin T-12</t>
  </si>
  <si>
    <t>Termin T-13</t>
  </si>
  <si>
    <t>Termin T-14</t>
  </si>
  <si>
    <t>Air kerja dan listrik kerja</t>
  </si>
  <si>
    <t>Kebersihan dan keamanan</t>
  </si>
  <si>
    <t>Bedeng/direksi keet/gudang</t>
  </si>
  <si>
    <t>Galian Pondasi &amp; urug kembali</t>
  </si>
  <si>
    <t>Urug Pasir  t = .... Cm</t>
  </si>
  <si>
    <t>Urug Sirtu  t = ...Cm</t>
  </si>
  <si>
    <t>Pekj Pondasi batu kali uk .....  /Type ..... Fc/K-....</t>
  </si>
  <si>
    <t>Pekj Poer beton uk.... / Type...... Fc/K-....</t>
  </si>
  <si>
    <t>Pekj perbaikan tanah ( spt pipa hawa tegak...... dll)</t>
  </si>
  <si>
    <t>Pekj potong kepala tiang pancang dll</t>
  </si>
  <si>
    <t>Pekj Pondasi plat/pancang/straus dll. uk .....  /Type ..... Fc/K-....</t>
  </si>
  <si>
    <t>Pekj Balok Struktur beton uk.... / Type...... Fc/K-....</t>
  </si>
  <si>
    <t>Pekj Balok praktis/ latai beton uk.... / Type...... Fc/K-....</t>
  </si>
  <si>
    <t>Pekj tangga beton uk.... / Type...... Fc/K-....</t>
  </si>
  <si>
    <t>Pekj Dak Lantai beton uk.... / Type...... Fc/K-....</t>
  </si>
  <si>
    <t>Pekj Dak Talang beton uk.... / Type...... Fc/K-.... + Kanopi</t>
  </si>
  <si>
    <t>Pekj Kolom Struktur beton lt-1 uk.... / Type...... Fc/K-....</t>
  </si>
  <si>
    <t>Pekj Kolom Struktur beton lt-2 uk.... / Type...... Fc/K-....</t>
  </si>
  <si>
    <t>Pekj Sloof beton uk.... / Type ....  Fc/K-....</t>
  </si>
  <si>
    <t>Pekj Kolom praktis beton lt-2 uk.... / Type...... Fc/K-....</t>
  </si>
  <si>
    <t>Pekj Kolom praktis beton lt-1 uk.... / Type...... Fc/K-....</t>
  </si>
  <si>
    <t>Pekj Balok Struktur talang beton uk.... / Type...... Fc/K-....</t>
  </si>
  <si>
    <t>Pekj Lantai kerja t = ... cm, incl plastik</t>
  </si>
  <si>
    <t>Pekj rabat Lantai t = .... cm, incl plastik</t>
  </si>
  <si>
    <t>Pekj Plat lantai Struktur beton  uk.... / Type...... Fc/K-....</t>
  </si>
  <si>
    <t>Pekj Kolom Struktur pedestal Beton uk.... / Type...... Fc/K-....</t>
  </si>
  <si>
    <t>Pekj meja dapur &amp; meja wastafel beton uk.... / Type...... Fc/K-....</t>
  </si>
  <si>
    <t>Top Table Wastafel, Cermin dll</t>
  </si>
  <si>
    <t xml:space="preserve">Finishing Dinding tampak depan  </t>
  </si>
  <si>
    <t>Lantai Kamar Mandi keluarga/ Tamu 1 kramik/HT uk.... Type.....</t>
  </si>
  <si>
    <t>Lantai Kamar Mandi keluarga/ Tamu 2 kramik/HT uk.... Type.....</t>
  </si>
  <si>
    <t>Dinding Kamar Mandi keluarga / Tamu 1 kramik/HT uk.... Type.....</t>
  </si>
  <si>
    <t>Dinding Kamar Mandi keluarga / Tamu 2 kramik/HT uk.... Type.....</t>
  </si>
  <si>
    <t>Pekj Pondasi turap beton. uk .....  /Type ..... Fc/K-....</t>
  </si>
  <si>
    <t>Pekj rabat Lantai carport t = .... cm, incl plastik</t>
  </si>
  <si>
    <t>Pekj Plester aci  Trasram</t>
  </si>
  <si>
    <t>Pekj Pasangan Dinding Trasram</t>
  </si>
  <si>
    <t>Pekj Skonengan/tali air</t>
  </si>
  <si>
    <t>Pekj Sudutan/ benangan</t>
  </si>
  <si>
    <t>Pekj Achitrave</t>
  </si>
  <si>
    <t>Pekj Kusen pintu type 2</t>
  </si>
  <si>
    <t>Pekj Kusen pintu type 1</t>
  </si>
  <si>
    <t>Pekj Kusen pintu type 3</t>
  </si>
  <si>
    <t>Pekj daun pintu termsk asesories ( engsel dll) type 1</t>
  </si>
  <si>
    <t>Pekj daun pintu termsk asesories ( engsel dll) type 2</t>
  </si>
  <si>
    <t>Pekj daun pintu termsk asesories ( engsel dll) type 3</t>
  </si>
  <si>
    <t>Pekj Kusen dan daun jendela termsk asesories (engsel dll)type 1</t>
  </si>
  <si>
    <t>Pekj Kusen dan daun jendela termsk asesories (engsel dll)type 2</t>
  </si>
  <si>
    <t>Pekj Kusen dan daun jendela termsk asesories (engsel dll)type 3</t>
  </si>
  <si>
    <t>Pekj Para2/kisi2 sekat ruang</t>
  </si>
  <si>
    <t>Pekj finishing cat kusen dan daun pintu dan jendela (semi duco dll)</t>
  </si>
  <si>
    <t>Sanitair bath tub</t>
  </si>
  <si>
    <t>Sanitair Wastafel</t>
  </si>
  <si>
    <t>Sanitair tempat sabun</t>
  </si>
  <si>
    <t>Sanitair Closet duduk</t>
  </si>
  <si>
    <t>Greese trap</t>
  </si>
  <si>
    <t>Pekj pipa tegak air hujan/kamar mandi 2,5" dan 3" ( PVC )</t>
  </si>
  <si>
    <t>Pekj cat sinkromate / waterproofing</t>
  </si>
  <si>
    <t>Top Table Wastafel, Cermin, skat kaca dll</t>
  </si>
  <si>
    <t>Tangga service ( termsk cat finish)</t>
  </si>
  <si>
    <t>Railling tangga</t>
  </si>
  <si>
    <t>Galian Car port &amp; leveling</t>
  </si>
  <si>
    <t>Pekj Skonengan/tali air / perapian beton</t>
  </si>
  <si>
    <t>0,59%</t>
  </si>
  <si>
    <t>Pekj outlet TV dan tlp</t>
  </si>
  <si>
    <t>hrg sdh termsk Assesories pipa pelindung/conduict,T-dus,isolasi, grounding, MCB, Box MCB, AKLIK dll</t>
  </si>
  <si>
    <t>Assesories knie,elbow,shock,lem, Lt, pompa dll bak kontrol</t>
  </si>
  <si>
    <t>Pekj pipa air bersih 3/4 " &amp; 1" ( PVC / HDPE / Ex Wespek )</t>
  </si>
  <si>
    <t>Marka jalan</t>
  </si>
  <si>
    <t>GrandTot</t>
  </si>
  <si>
    <t>Marka Jalan</t>
  </si>
  <si>
    <t>Spesifikasi</t>
  </si>
  <si>
    <t>Sirtu sungai dipadatkan CBR = .... %</t>
  </si>
  <si>
    <t>Macadam 3/4 dipadatkan CBR = .... %</t>
  </si>
  <si>
    <t>t=5 cm, ATB merk..... Saat hampar suhu....derajat C</t>
  </si>
  <si>
    <t>Sal Utama Dia/t= ......cm, Sekunder dia/t= ....cm dan tersier dia/t= ---cm, merk Dusaspun setara</t>
  </si>
  <si>
    <t>ddg pas bata, tutup cor beton t=10 cm bertulang dia 12 - 12,5 cm</t>
  </si>
  <si>
    <t>Garis lebar 12 cm t= 2mm warna putih</t>
  </si>
  <si>
    <t>224.01.11</t>
  </si>
  <si>
    <t>224.01.12</t>
  </si>
  <si>
    <t>101.03.05</t>
  </si>
  <si>
    <t>101.03.06</t>
  </si>
  <si>
    <t>101.03.07</t>
  </si>
  <si>
    <t>101.03.08</t>
  </si>
  <si>
    <t>101.03.09</t>
  </si>
  <si>
    <t>101.03.10</t>
  </si>
  <si>
    <t>101.03.11</t>
  </si>
  <si>
    <t>101.04.12</t>
  </si>
  <si>
    <t>101.04.13</t>
  </si>
  <si>
    <t>101.04.14</t>
  </si>
  <si>
    <t>101.04.15</t>
  </si>
  <si>
    <t>101.05.14</t>
  </si>
  <si>
    <t>101.06.04</t>
  </si>
  <si>
    <t>101.06.05</t>
  </si>
  <si>
    <t>101.08.07</t>
  </si>
  <si>
    <t>dilengkapi dgn hitungan dan garansi struktur ...th dan bahan ... Thn</t>
  </si>
  <si>
    <t>Genteng keramik flat type..... Merk.....</t>
  </si>
  <si>
    <t>GRC tebal 2 cm polos</t>
  </si>
  <si>
    <t>model......</t>
  </si>
  <si>
    <t>HT 60 x60 type...... Merk....</t>
  </si>
  <si>
    <t>HT 35 x 35 type ..... Merk</t>
  </si>
  <si>
    <t>HT 60 x60 type...... Merk...., dgn step nosing 3 garis</t>
  </si>
  <si>
    <t xml:space="preserve">HT 60 x60 type...... Merk.... </t>
  </si>
  <si>
    <t>Keramik 40x40, merk Milan</t>
  </si>
  <si>
    <t>kombinasi keramik, HT dan koral sikat</t>
  </si>
  <si>
    <t>HT 50x50 type....merk</t>
  </si>
  <si>
    <t>Keramik 25x25, merk Roman</t>
  </si>
  <si>
    <t>Granit hitam, cermin 45x60, skat kaca tempered 10 mm</t>
  </si>
  <si>
    <t>ukuran 3 m x 5 m</t>
  </si>
  <si>
    <t>kayu/ papan  sengon</t>
  </si>
  <si>
    <t>Beton B0 , dengan Mess M-4</t>
  </si>
  <si>
    <t>Biaya PBB</t>
  </si>
  <si>
    <t>Biaya PBB, Legal dan Perkara( Legal&amp;perkara msk dlm urus sertifikat dipembelian tnh)</t>
  </si>
  <si>
    <t>dimskan dlm pembelian tanah</t>
  </si>
  <si>
    <t>setiap 50 cm dipadatkan dgn CBR .....%</t>
  </si>
  <si>
    <t>Tanah merah super</t>
  </si>
  <si>
    <t>sedalam 20 cm, dan dibuang keluar proyek</t>
  </si>
  <si>
    <t xml:space="preserve">dibentuk dan diratakan </t>
  </si>
  <si>
    <t>campuran 1:5</t>
  </si>
  <si>
    <t>tinggi t= 1,8 m</t>
  </si>
  <si>
    <t xml:space="preserve">pasang 3 Lebar 40 cm </t>
  </si>
  <si>
    <t>warna ..... Type....... Merk......</t>
  </si>
  <si>
    <t>tinggi t= 1,5 m</t>
  </si>
  <si>
    <t xml:space="preserve">pasang 1 Lebar 120 cm </t>
  </si>
  <si>
    <t>tinggi seng t= 1,8 m</t>
  </si>
  <si>
    <t>mencari Cc, Co, Q, Fr dll</t>
  </si>
  <si>
    <t>abu batu tebal 5 cm</t>
  </si>
  <si>
    <t>tebal 8 cm,merk Cisangkan/ConBlok</t>
  </si>
  <si>
    <t>Besi Plat hodip t=2 mm termsk pipa buangan</t>
  </si>
  <si>
    <t>Slip form 60 x 40.....</t>
  </si>
  <si>
    <t>224.03.11</t>
  </si>
  <si>
    <t>lebar cutting 1,5 cm</t>
  </si>
  <si>
    <t>Tebal 22 cm, Fc 450 /K300</t>
  </si>
  <si>
    <t>Penambahan tanah</t>
  </si>
  <si>
    <t xml:space="preserve">Pasang Steger </t>
  </si>
  <si>
    <t>Pembersihan awal - akhir, pengolahan lahan dan bentuk kontur</t>
  </si>
  <si>
    <t>Tanaman semak ....... Jenis. 1</t>
  </si>
  <si>
    <t>Tanaman semak ....... Jenis. 2</t>
  </si>
  <si>
    <t>dgn bambu di cat warna .....</t>
  </si>
  <si>
    <t>jenis gajah mini , jarak per segmen 2 jari</t>
  </si>
  <si>
    <t xml:space="preserve">Rumput  jenis ........   Jarak 2 jari </t>
  </si>
  <si>
    <t>vol .....plb/m2, nama latin/lokal</t>
  </si>
  <si>
    <t>t. btg keras, Dia btg, nama latin/lokal</t>
  </si>
  <si>
    <t>232.01.09</t>
  </si>
  <si>
    <t>232.01.10</t>
  </si>
  <si>
    <t>Pekj Hardscape .....  Jalan setapak</t>
  </si>
  <si>
    <t>Pekj Hardscape .....  Gazebo 1</t>
  </si>
  <si>
    <t>Pekj Hardscape .....  Gazebo 2</t>
  </si>
  <si>
    <t>240.05.1.11</t>
  </si>
  <si>
    <t>240.05.1.12</t>
  </si>
  <si>
    <t>240.05.3.11</t>
  </si>
  <si>
    <t>Termasuk grounding BC 16 mm</t>
  </si>
  <si>
    <t>Merk Suprime, Kabelindo, Metal kabel, Voksel</t>
  </si>
  <si>
    <t>225.01.09</t>
  </si>
  <si>
    <t>225.01.10</t>
  </si>
  <si>
    <t>225.04.09</t>
  </si>
  <si>
    <t>tinggi tiang t =11 m, bentuk hexagonal</t>
  </si>
  <si>
    <t>HDPE dia 100mm ( 3/4 inch)</t>
  </si>
  <si>
    <t>HDPE dia 100mm ( 2,5 - 3 inch)</t>
  </si>
  <si>
    <t>HDPE dia 150mm ( 4 - 6 inch)</t>
  </si>
  <si>
    <t>Gate Falve 4" - 6 "</t>
  </si>
  <si>
    <t>Gate Falve 2,5" - 3 "</t>
  </si>
  <si>
    <t>Gate Falve 3/4 "</t>
  </si>
  <si>
    <t>bahan kuningan</t>
  </si>
  <si>
    <t>kapasitas .... M3</t>
  </si>
  <si>
    <t>kapasitas .....VoltAmpere</t>
  </si>
  <si>
    <t>226.01.12</t>
  </si>
  <si>
    <t>226.01.13</t>
  </si>
  <si>
    <t>226.01.14</t>
  </si>
  <si>
    <t>226.01.15</t>
  </si>
  <si>
    <t>Merk Suprime, Kabelindo, Metal kabel, Voksel, NA2XSEBY uk 3x300 mm</t>
  </si>
  <si>
    <t>Merk Suprime, Kabelindo, Metal kabel, Voksel, NYFGBY 4x95 mm</t>
  </si>
  <si>
    <t>Unit</t>
  </si>
  <si>
    <t>Ex. Raychem</t>
  </si>
  <si>
    <t>Set</t>
  </si>
  <si>
    <t>LVSB 4 jurusan 630 A</t>
  </si>
  <si>
    <t>Pabrikasi</t>
  </si>
  <si>
    <t xml:space="preserve">Sealing End Term </t>
  </si>
  <si>
    <t>Mtr</t>
  </si>
  <si>
    <t>Kable Tray</t>
  </si>
  <si>
    <t>225.02.01</t>
  </si>
  <si>
    <t>225.02.02</t>
  </si>
  <si>
    <t>225.02.03</t>
  </si>
  <si>
    <t>225.02.04</t>
  </si>
  <si>
    <t>225.02.05</t>
  </si>
  <si>
    <t>225.02.06</t>
  </si>
  <si>
    <t>225.02.07</t>
  </si>
  <si>
    <t>225.02.08</t>
  </si>
  <si>
    <t>225.02.09</t>
  </si>
  <si>
    <t>225.03.10</t>
  </si>
  <si>
    <t>Saluran terbuka</t>
  </si>
  <si>
    <t>Saluran Tertutup</t>
  </si>
  <si>
    <r>
      <t xml:space="preserve">Saluran Utama/sekunder/tersier </t>
    </r>
    <r>
      <rPr>
        <sz val="12"/>
        <color indexed="54"/>
        <rFont val="Arial"/>
        <family val="2"/>
        <charset val="1"/>
      </rPr>
      <t>Pas Batu kali uk...Saluran tertutup gorong2 Dia...  / U-Ditch uk ...... / Pas Batu kali uk...Saluran tertutup gorong2 Dia...  / U-Ditch uk ...... / Pas Batu kali uk...Saluran tertutup gorong2 Dia...  / U-Ditch uk ......merk Dusaspun setara</t>
    </r>
  </si>
  <si>
    <t>232.01.11</t>
  </si>
  <si>
    <t>232.01.12</t>
  </si>
  <si>
    <t>232.01.13</t>
  </si>
  <si>
    <t>101.10.09</t>
  </si>
  <si>
    <t>101.10.10</t>
  </si>
  <si>
    <t>101.12.11</t>
  </si>
  <si>
    <t>101.12.12</t>
  </si>
  <si>
    <t>101.12.13</t>
  </si>
  <si>
    <t>Merk Suprime, Kabelindo, Metal kabel, Voksel, NYY 2x2,5 mm</t>
  </si>
  <si>
    <t>Merk Suprime, Kabelindo, Metal kabel, Voksel, NYY 2x2,5 mm, saklar merk.....</t>
  </si>
  <si>
    <t>Merk Suprime, Kabelindo, Metal kabel, Voksel, NYY 2x2,5 mm, saklar hotel merk.....</t>
  </si>
  <si>
    <t>Merk Suprime, Kabelindo, Metal kabel, Voksel, NYY 2x2,5 mm, lampu taman merk.....</t>
  </si>
  <si>
    <t>Merk Suprime, Kabelindo, Metal kabel, Voksel, NYY 2x2,5 mm, lampu teras merk.....</t>
  </si>
  <si>
    <t>Merk Suprime, Kabelindo, Metal kabel, Voksel, NYY 3x2,5 mm, stop kontak AC merk.....</t>
  </si>
  <si>
    <t>Merk Suprime, Kabelindo, Metal kabel, Voksel, NYY 3x2,5 mm, stop kontak merk.....</t>
  </si>
  <si>
    <t>Merk Suprime, Kabelindo, Metal kabel, Voksel, 6 pair, saklar hotel merk.....</t>
  </si>
  <si>
    <t>101.13.09</t>
  </si>
  <si>
    <t>merk.....</t>
  </si>
  <si>
    <t>101.14.01</t>
  </si>
  <si>
    <t>101.14.02</t>
  </si>
  <si>
    <t>Bor dalam</t>
  </si>
  <si>
    <t xml:space="preserve">Sondir </t>
  </si>
  <si>
    <t>Sondir</t>
  </si>
  <si>
    <t>Pasangan Besi siku, kolom dan kawat duri</t>
  </si>
  <si>
    <t>Pasang tiang pagar BRC</t>
  </si>
  <si>
    <t>Pasang dinding pagar BRC</t>
  </si>
  <si>
    <t>Pasangan Seng ( termasuk rangka)</t>
  </si>
  <si>
    <t>Sub Base</t>
  </si>
  <si>
    <t xml:space="preserve">Base coarse </t>
  </si>
  <si>
    <t>Aspal ATB</t>
  </si>
  <si>
    <t>Aspal AC</t>
  </si>
  <si>
    <r>
      <t>Saluran tertutup / terbuka</t>
    </r>
    <r>
      <rPr>
        <sz val="12"/>
        <color indexed="54"/>
        <rFont val="Arial"/>
        <family val="2"/>
        <charset val="1"/>
      </rPr>
      <t xml:space="preserve"> </t>
    </r>
  </si>
  <si>
    <t>street inlet</t>
  </si>
  <si>
    <t>Bak Kontrol</t>
  </si>
  <si>
    <t>Kanstin.</t>
  </si>
  <si>
    <t>Galian tanah dan pemadatan base</t>
  </si>
  <si>
    <t>Base coarse</t>
  </si>
  <si>
    <t>Paving</t>
  </si>
  <si>
    <t>Saluran tertutup / terbuka</t>
  </si>
  <si>
    <t xml:space="preserve">Kanstin </t>
  </si>
  <si>
    <t xml:space="preserve">Sub Base </t>
  </si>
  <si>
    <t>Rigid</t>
  </si>
  <si>
    <t>Kanstin</t>
  </si>
  <si>
    <t xml:space="preserve">Kabel TM/TR </t>
  </si>
  <si>
    <t xml:space="preserve">Kabel jenis NYFGBY, SKTM / distribusi </t>
  </si>
  <si>
    <t>Street inlet</t>
  </si>
  <si>
    <t>Kabel jenis Pembagi Panel</t>
  </si>
  <si>
    <t xml:space="preserve">Kabel jenis ...... /SR </t>
  </si>
  <si>
    <t xml:space="preserve">Gardu sipil ST </t>
  </si>
  <si>
    <t xml:space="preserve">Indoor Termination </t>
  </si>
  <si>
    <t xml:space="preserve">Straight Joint </t>
  </si>
  <si>
    <t>Single Core Cable</t>
  </si>
  <si>
    <t xml:space="preserve">Kabel NYY </t>
  </si>
  <si>
    <t>Kabel Grounding</t>
  </si>
  <si>
    <t>Kabel jenis ...... distribusi ke Panel PJU</t>
  </si>
  <si>
    <t>Tiang PJU  + Lampu LED</t>
  </si>
  <si>
    <t>Tiang PJU + Lampu LED</t>
  </si>
  <si>
    <t>Pipa pvc / HDPE  untuk SR</t>
  </si>
  <si>
    <t>Pipa pvc / HDPE  Distribusi dia 150mm</t>
  </si>
  <si>
    <t>Pipa pvc / HDPE  Distribusi dia 100mm</t>
  </si>
  <si>
    <t>( knie, T, Y , reducer dll)</t>
  </si>
  <si>
    <t>Asesories pipa</t>
  </si>
  <si>
    <t xml:space="preserve"> ( 1x1x1 m3)</t>
  </si>
  <si>
    <t>Pengalian lubang tanam</t>
  </si>
  <si>
    <t>Pemupukan pupuk organik/ pupuk. Kandang</t>
  </si>
  <si>
    <t xml:space="preserve">Tanaman pohon ....1 </t>
  </si>
  <si>
    <t>Tanaman pohon ....2</t>
  </si>
  <si>
    <t xml:space="preserve">Bor dalam </t>
  </si>
  <si>
    <t>.... M'</t>
  </si>
  <si>
    <t xml:space="preserve">  25 m'</t>
  </si>
  <si>
    <t>Besi siku L 40.40.3, kawat duri 5 lapis</t>
  </si>
  <si>
    <t>Pasangan Besi siku / kolom dan kawat duri</t>
  </si>
  <si>
    <t>tinggi seng t= 1,8 m, dengan Kaso 4/6/.....)</t>
  </si>
  <si>
    <t>Sub Base  ( Sirtu/lime stone + padatan )</t>
  </si>
  <si>
    <t xml:space="preserve"> t =....cm / HRS t= ....cm</t>
  </si>
  <si>
    <t xml:space="preserve">Aspal AC </t>
  </si>
  <si>
    <t>Saluran tertutup / gorong2 / terbuka</t>
  </si>
  <si>
    <t xml:space="preserve">street inlet </t>
  </si>
  <si>
    <t xml:space="preserve">Bak Kontrol </t>
  </si>
  <si>
    <t>Base coarse  ( Macadam + padatan )</t>
  </si>
  <si>
    <t>Saluran tertutup / gorong / terbuka</t>
  </si>
  <si>
    <t xml:space="preserve">Tiang PJU + Lampu LED </t>
  </si>
  <si>
    <t>pasir urug lokal   t = .... Cm</t>
  </si>
  <si>
    <t xml:space="preserve">Urug Pasir </t>
  </si>
  <si>
    <t>sirtu sungai   t = .... Cm</t>
  </si>
  <si>
    <t xml:space="preserve">Urug Sirtu </t>
  </si>
  <si>
    <t>Pekj perbaikan tanah</t>
  </si>
  <si>
    <t>( spt pipa hawa tegak...... dll)</t>
  </si>
  <si>
    <t>Beton B0 ,  t = ... cm, incl plastik</t>
  </si>
  <si>
    <t>Pekj Lantai kerja</t>
  </si>
  <si>
    <t>Pekj rabat Lantai</t>
  </si>
  <si>
    <t>Pekj rabat Lantai carport</t>
  </si>
  <si>
    <t>uk .....  /Type ..... Fc/K-....</t>
  </si>
  <si>
    <t>Mutu beton Fc=..... uk .....  /Type ..... Fc/K-....</t>
  </si>
  <si>
    <t>Pekj Pondasi plat/pancang/straus dll</t>
  </si>
  <si>
    <t>Pekj Pondasi turap beton</t>
  </si>
  <si>
    <t>Mutu beton Fc=.....uk .....  /Type ..... Fc/K-....</t>
  </si>
  <si>
    <t>Pekj Pondasi batu kali</t>
  </si>
  <si>
    <t xml:space="preserve">Pekj Poer beton </t>
  </si>
  <si>
    <t>Mutu beton Fc=..... uk.... / Type ....  Fc/K-....</t>
  </si>
  <si>
    <t>Mutu beton Fc=..... uk.... / Type-1.... Fc/K-....</t>
  </si>
  <si>
    <t>Mutu beton Fc=..... uk.... / Type...... Fc/K-....</t>
  </si>
  <si>
    <t>Mutu beton Fc=.....uk.... / Type-2.... Fc/K-....</t>
  </si>
  <si>
    <t>Mutu beton Fc=.....uk.... / Type...... Fc/K-....</t>
  </si>
  <si>
    <t>Mutu beton Fc=.....uk.... / Type.A... Fc/K-....</t>
  </si>
  <si>
    <t xml:space="preserve">Pekj Sloof beton </t>
  </si>
  <si>
    <t xml:space="preserve">Pekj Kolom Struktur beton </t>
  </si>
  <si>
    <t>Pekj Kolom Struktur beton</t>
  </si>
  <si>
    <t>Pekj Kolom praktis beton lt-1</t>
  </si>
  <si>
    <t xml:space="preserve">Pekj Kolom praktis beton lt-2 </t>
  </si>
  <si>
    <t xml:space="preserve">Pekj Balok Struktur beton </t>
  </si>
  <si>
    <t>Pekj Balok Struktur beton</t>
  </si>
  <si>
    <t>Pekj Balok Struktur talang beton</t>
  </si>
  <si>
    <t xml:space="preserve">Pekj Balok praktis/ lantai beton </t>
  </si>
  <si>
    <t>uk.... / Type...... Fc/K-....</t>
  </si>
  <si>
    <t>Pekj Plat lantai Struktur beton</t>
  </si>
  <si>
    <t xml:space="preserve">Pekj tangga beton </t>
  </si>
  <si>
    <t>Pekj meja dapur &amp; meja wastafel beton</t>
  </si>
  <si>
    <t>Mutu beton Fc=.....uk.... / Type...... Fc/K-.... + Kanopi</t>
  </si>
  <si>
    <t>IWF 250 x 125 x 2,3,  uk.... / Type...... U-....</t>
  </si>
  <si>
    <t>Pekj Dak atap beton</t>
  </si>
  <si>
    <t xml:space="preserve">Pekj Dak Talang beton </t>
  </si>
  <si>
    <t xml:space="preserve">Pekj Kolom Struktur IWF / Baja </t>
  </si>
  <si>
    <t xml:space="preserve">Pekj Kolom Struktur pedestal Beton </t>
  </si>
  <si>
    <t xml:space="preserve">Lantai R Tamu, R Keluarga kramik/HT </t>
  </si>
  <si>
    <t>Lantai R Tidur utama kramik/HT</t>
  </si>
  <si>
    <t xml:space="preserve">Lantai R Dapur kramik/HT </t>
  </si>
  <si>
    <t xml:space="preserve">Lantai Kamar Mandi Utama kramik/HT </t>
  </si>
  <si>
    <t xml:space="preserve">Lantai Tangga kramik/HT </t>
  </si>
  <si>
    <t xml:space="preserve">Lantai Garasi kramik/HT </t>
  </si>
  <si>
    <t xml:space="preserve">Lantai R Tidur Pembantu kramik/HT </t>
  </si>
  <si>
    <t xml:space="preserve">Lantai Carport kramik/HT </t>
  </si>
  <si>
    <t xml:space="preserve">Lantai Teras &amp; Balkon Depan / belakang kramik/HT </t>
  </si>
  <si>
    <t xml:space="preserve">Lantai Kamar Mandi Pembantu kramik/HT </t>
  </si>
  <si>
    <t xml:space="preserve">Dinding Kamar Mandi Utama kramik/HT </t>
  </si>
  <si>
    <t xml:space="preserve">Dinding Kamar Mandi Pembantu kramik/HT </t>
  </si>
  <si>
    <t xml:space="preserve"> vol ...... m3</t>
  </si>
  <si>
    <t xml:space="preserve">Pekj titik lampu beserta tarikan kabel </t>
  </si>
  <si>
    <t>Pekj titik stop kontak beserta tarikan kabel</t>
  </si>
  <si>
    <t xml:space="preserve">Pekj titik saklar single/ double beserta tarikan kabel </t>
  </si>
  <si>
    <t xml:space="preserve">Pekj titik saklar hotel beserta tarikan kabel </t>
  </si>
  <si>
    <t xml:space="preserve">Pekj titik Lampu Taman beserta tarikan kabel </t>
  </si>
  <si>
    <t>Pekj titik Lampu Teras depan/belakang beserta tarikan kabel</t>
  </si>
  <si>
    <t>Tiang Pancang /bore pile  (termsk upah pasang)</t>
  </si>
  <si>
    <t>abu batu Leveling 7 cm dan filler tebal 5 cm</t>
  </si>
  <si>
    <t>tebal 8 cm,merk Cisangkan/ConBlok dgn K.400</t>
  </si>
  <si>
    <t>Slip form min K-300 uk 60 x 40.....</t>
  </si>
  <si>
    <t>Total Harga</t>
  </si>
  <si>
    <t xml:space="preserve">2 Alat Excavator, 2 Buldozer, 8 Dum truk </t>
  </si>
  <si>
    <t>1 excavator, 1 Wales 12T, 1 Dozer , 5 Dum truk</t>
  </si>
  <si>
    <t xml:space="preserve">Lantai R Tidur Tamu kramik/HT </t>
  </si>
  <si>
    <t>Lantai Kamar Mandi keluarga/ Tamu Lt-1 kramik/HT</t>
  </si>
  <si>
    <t>Lantai Kamar Mandi keluarga/ Tamu Lt-2 kramik/HT</t>
  </si>
  <si>
    <t>Dinding Kamar Mandi keluarga / Tamu Lt-1 kramik/HT</t>
  </si>
  <si>
    <t xml:space="preserve">Dinding Kamar Mandi keluarga / Tamu Lt-2 kramik/HT </t>
  </si>
  <si>
    <t>Pekj Pasangan Dinding  1PC:5Ps</t>
  </si>
  <si>
    <t>Pekj Plester aci  1PC:5Ps</t>
  </si>
  <si>
    <t>101.07.01</t>
  </si>
  <si>
    <t>Pekj Plafon + List Plafon Lt-1</t>
  </si>
  <si>
    <t>Pekj Plafon + List Plafon Lt-2</t>
  </si>
  <si>
    <t>101.07.02</t>
  </si>
  <si>
    <t xml:space="preserve">Pekj Kusen pintu Lt-1 </t>
  </si>
  <si>
    <t>Pekj Kusen pintu Lt-2</t>
  </si>
  <si>
    <t>Pekj daun pintu termsk asesories ( engsel dll) Lt-1</t>
  </si>
  <si>
    <t>Pekj daun pintu termsk asesories ( engsel dll) Lt-2</t>
  </si>
  <si>
    <t>Pekj Kusen dan daun jendela termsk asesories (engsel dll) Lt-1</t>
  </si>
  <si>
    <t>Pekj Kusen dan daun jendela termsk asesories (engsel dll) Lt-2</t>
  </si>
  <si>
    <t>Septictank dgn lengkap isi asesories</t>
  </si>
  <si>
    <t>Pekj pipa air bersih Lt-1</t>
  </si>
  <si>
    <t>Pekj pipa air bersih Lt-2</t>
  </si>
  <si>
    <t>Pekj pipa air bersih panas</t>
  </si>
  <si>
    <t>Pekj pipa air kotor hujan 3" dan ke septictank 4"  ( PVC )</t>
  </si>
  <si>
    <t>Pekj pipa air kotor hujan dan ke septictank</t>
  </si>
  <si>
    <t xml:space="preserve">Pekj pipa tegak air hujan/kamar mandi </t>
  </si>
  <si>
    <t xml:space="preserve">Pekj pipa tegak air wastafel / Zink  </t>
  </si>
  <si>
    <t>Bahan Kayu, Alumunium, UPVC merk ..... uk.....</t>
  </si>
  <si>
    <t>Merk......... Type....</t>
  </si>
  <si>
    <t>Merk....... Type....... Full sistem</t>
  </si>
  <si>
    <t xml:space="preserve">Merk....... Type....... </t>
  </si>
  <si>
    <t>Bahan .......Uk.......</t>
  </si>
  <si>
    <t>Bahan Zinc BJLS.......Uk.......</t>
  </si>
  <si>
    <t>Merk....type</t>
  </si>
  <si>
    <t xml:space="preserve">CNP 150 x 75 x 2,3  </t>
  </si>
  <si>
    <t>101.02.04</t>
  </si>
  <si>
    <t>Anti Rayap u tanah</t>
  </si>
  <si>
    <t>101.02.05</t>
  </si>
  <si>
    <t>Anti Rayap u Bangunan</t>
  </si>
  <si>
    <t>102.02.00</t>
  </si>
  <si>
    <t>102.02.01</t>
  </si>
  <si>
    <t>102.02.02</t>
  </si>
  <si>
    <t>102.02.03</t>
  </si>
  <si>
    <t>102.02.04</t>
  </si>
  <si>
    <t>102.02.05</t>
  </si>
  <si>
    <t>102.01.00</t>
  </si>
  <si>
    <t>Pek. Anti Rayap</t>
  </si>
  <si>
    <t>102.01.01</t>
  </si>
  <si>
    <t>102.01.02</t>
  </si>
  <si>
    <t>Pek. Anti Rayap u tanah</t>
  </si>
  <si>
    <t>Pek. Anti Rayap u bangunan</t>
  </si>
  <si>
    <t>102.02.06</t>
  </si>
  <si>
    <t>109.00.00</t>
  </si>
  <si>
    <t>109.01.00</t>
  </si>
  <si>
    <t>109.02.00</t>
  </si>
  <si>
    <t>109.03.00</t>
  </si>
  <si>
    <t>109.04.00</t>
  </si>
  <si>
    <t>102.02</t>
  </si>
  <si>
    <t>102.01</t>
  </si>
  <si>
    <t>109.00</t>
  </si>
  <si>
    <t>109.01</t>
  </si>
  <si>
    <t>109.02</t>
  </si>
  <si>
    <t>109.03</t>
  </si>
  <si>
    <t>109.04</t>
  </si>
  <si>
    <t>101.05.15</t>
  </si>
  <si>
    <t>Plint Lantai</t>
  </si>
  <si>
    <t>Uk  tinggi 10 cm</t>
  </si>
  <si>
    <t>Pek Kuda-kuda, Gording</t>
  </si>
  <si>
    <t>Pekj Pasang Alumunium foil/setara</t>
  </si>
  <si>
    <t>Pekj Reng, List Plank, Talang</t>
  </si>
  <si>
    <t>Pek Persiapan</t>
  </si>
  <si>
    <t xml:space="preserve">Pek fisik </t>
  </si>
  <si>
    <t>Pek Finishing</t>
  </si>
  <si>
    <t>104.01.00</t>
  </si>
  <si>
    <t>104.02.00</t>
  </si>
  <si>
    <t>104.03.00</t>
  </si>
  <si>
    <t>107.01.00</t>
  </si>
  <si>
    <t>107.02.00</t>
  </si>
  <si>
    <t>107.03.00</t>
  </si>
  <si>
    <t>106.01.00</t>
  </si>
  <si>
    <t>106.02.00</t>
  </si>
  <si>
    <t>106.03.00</t>
  </si>
  <si>
    <t>105.01.00</t>
  </si>
  <si>
    <t>105.02.00</t>
  </si>
  <si>
    <t>105.03.00</t>
  </si>
  <si>
    <t>240.09.01</t>
  </si>
  <si>
    <t>240.09.02</t>
  </si>
  <si>
    <t>240.09.03</t>
  </si>
  <si>
    <t>240.08.01</t>
  </si>
  <si>
    <t>240.08.02</t>
  </si>
  <si>
    <t>240.08.03</t>
  </si>
  <si>
    <t>240.10.01</t>
  </si>
  <si>
    <t>240.10.02</t>
  </si>
  <si>
    <t>240.10.03</t>
  </si>
  <si>
    <t>240.11.01</t>
  </si>
  <si>
    <t>240.11.02</t>
  </si>
  <si>
    <t>240.11.03</t>
  </si>
  <si>
    <t>240.14.01</t>
  </si>
  <si>
    <t>240.14.02</t>
  </si>
  <si>
    <t>240.14.03</t>
  </si>
  <si>
    <t>240.25.01</t>
  </si>
  <si>
    <t>240.25.02</t>
  </si>
  <si>
    <t>240.25.03</t>
  </si>
  <si>
    <t>240.24.01</t>
  </si>
  <si>
    <t>240.24.02</t>
  </si>
  <si>
    <t>240.24.03</t>
  </si>
  <si>
    <t>240.23.01</t>
  </si>
  <si>
    <t>240.23.02</t>
  </si>
  <si>
    <t>240.23.03</t>
  </si>
  <si>
    <t>240.22.01</t>
  </si>
  <si>
    <t>240.22.02</t>
  </si>
  <si>
    <t>240.22.03</t>
  </si>
  <si>
    <t>240.21.01</t>
  </si>
  <si>
    <t>240.21.02</t>
  </si>
  <si>
    <t>240.21.03</t>
  </si>
  <si>
    <t>240.20.01</t>
  </si>
  <si>
    <t>240.20.02</t>
  </si>
  <si>
    <t>240.20.03</t>
  </si>
  <si>
    <t>240.19.01</t>
  </si>
  <si>
    <t>240.19.02</t>
  </si>
  <si>
    <t>240.19.03</t>
  </si>
  <si>
    <t>240.18.01</t>
  </si>
  <si>
    <t>240.18.02</t>
  </si>
  <si>
    <t>240.18.03</t>
  </si>
  <si>
    <t>240.17.01</t>
  </si>
  <si>
    <t>240.17.02</t>
  </si>
  <si>
    <t>240.17.03</t>
  </si>
  <si>
    <t>240.16.01</t>
  </si>
  <si>
    <t>240.16.02</t>
  </si>
  <si>
    <t>240.16.03</t>
  </si>
  <si>
    <t>240.15.01</t>
  </si>
  <si>
    <t>240.15.02</t>
  </si>
  <si>
    <t>240.15.03</t>
  </si>
  <si>
    <t>239.03.01</t>
  </si>
  <si>
    <t>239.03.02</t>
  </si>
  <si>
    <t>239.03.03</t>
  </si>
  <si>
    <t>239.00.01</t>
  </si>
  <si>
    <t>239.00.02</t>
  </si>
  <si>
    <t>239.00.03</t>
  </si>
  <si>
    <t>231.03.01</t>
  </si>
  <si>
    <t>231.03.02</t>
  </si>
  <si>
    <t>231.03.03</t>
  </si>
  <si>
    <t>231.01.01</t>
  </si>
  <si>
    <t>231.01.02</t>
  </si>
  <si>
    <t>231.01.03</t>
  </si>
  <si>
    <t>231.00.01</t>
  </si>
  <si>
    <t>231.00.02</t>
  </si>
  <si>
    <t>231.00.03</t>
  </si>
  <si>
    <t>224.06.01</t>
  </si>
  <si>
    <t>224.06.02</t>
  </si>
  <si>
    <t>224.06.03</t>
  </si>
  <si>
    <t>101.02.06</t>
  </si>
  <si>
    <t>225.05.01</t>
  </si>
  <si>
    <t>Kepala Penangkal petir merk......</t>
  </si>
  <si>
    <t>225.05.02</t>
  </si>
  <si>
    <t>Tiang dia 6", 4", 2,5" dgn tinggi 25 m , termasuk Pondasi</t>
  </si>
  <si>
    <t>225.05.03</t>
  </si>
  <si>
    <t xml:space="preserve">Kabel Coaxial .....pair dari Kepala Petir ke Grounding </t>
  </si>
  <si>
    <t>225.05.04</t>
  </si>
  <si>
    <t>Arde grounding 0,2 Ohm ( besi kuningan &amp; pipa pelindung, assc)</t>
  </si>
  <si>
    <t>225.06.01</t>
  </si>
  <si>
    <t>225.06.02</t>
  </si>
  <si>
    <t>Pemeliharaan/ perawatan</t>
  </si>
  <si>
    <t>IPK</t>
  </si>
  <si>
    <t>2. Posisi sesuai site plan/ plot jalan</t>
  </si>
  <si>
    <t>3. Sesuai koordinat</t>
  </si>
  <si>
    <t>4. Psg Rambu2 Lalin - pagar pengaman</t>
  </si>
  <si>
    <t>Yes/No</t>
  </si>
  <si>
    <t>Y/N</t>
  </si>
  <si>
    <t>5. Jln Akses &amp; Saluran buangan</t>
  </si>
  <si>
    <t>1. Tanah Existing sdh bersih dr tanaman,puing atau bekas bongkaram ( sdh striping)</t>
  </si>
  <si>
    <t>2. Sesuai Gambar site plan</t>
  </si>
  <si>
    <t>3. Stack out Sesuai koordinat dan level rencana</t>
  </si>
  <si>
    <t>4. Psg Rambu2 Lalin - pagar pengaman dan alat2 keselamatan kerja</t>
  </si>
  <si>
    <t>1. Pemadatan perlapis dengan Rolling Vibro Compactor ,Nilai CBR 5%</t>
  </si>
  <si>
    <t>2. Jln Akses &amp; Saluran buangan tetap terjaga</t>
  </si>
  <si>
    <t>3. Asal tanah Fill dari Quary yang disepakati</t>
  </si>
  <si>
    <t>221.06.01</t>
  </si>
  <si>
    <t>221.06.02</t>
  </si>
  <si>
    <t>221.06.03</t>
  </si>
  <si>
    <t>221.06.04</t>
  </si>
  <si>
    <t>221.06.05</t>
  </si>
  <si>
    <t>221.06.06</t>
  </si>
  <si>
    <t>Biaya Perencanaan / konsultan</t>
  </si>
  <si>
    <t>221.07.00</t>
  </si>
  <si>
    <t xml:space="preserve">1. Tanah Existing sdh bersih dan terbentuk </t>
  </si>
  <si>
    <t>2. Stack out sesuai koordinat dan level rencana</t>
  </si>
  <si>
    <t>3. Jalan akses dan saluran buangan</t>
  </si>
  <si>
    <t xml:space="preserve">1. Tanah Existing sdh bersih  </t>
  </si>
  <si>
    <t>2. Stack out sesuai koordinat, ukuran dan kedalaman serta level rencana</t>
  </si>
  <si>
    <t>Progress</t>
  </si>
  <si>
    <t>1. Level sdh sesuai tahap-1 , dgn peil +.....</t>
  </si>
  <si>
    <t>2. Level sdh sesuai tahap-2 , dgn peil +.....</t>
  </si>
  <si>
    <t>3. Level sdh sesuai tahap-3 , dgn peil +.....</t>
  </si>
  <si>
    <t>1. Level sdh sesuai tahap-1 sdh dipadatkan Nilai CBR 5 % ,pada peil +.....</t>
  </si>
  <si>
    <t>2. Level sdh sesuai tahap-2 sdh dipadatkan Nilai CBR 5.% ,pada peil +.....</t>
  </si>
  <si>
    <t>3. Level sdh sesuai tahap-3 sdh dipadatkan Nilai CBR 5 % ,pada peil +.....</t>
  </si>
  <si>
    <t>1. Level sdh sesuai tahap-1 , sepanjang .... M</t>
  </si>
  <si>
    <t>2. Level sdh sesuai tahap-2 , sepanjang .....m</t>
  </si>
  <si>
    <t>3. Level sdh sesuai tahap-3 , sepanjang ....m</t>
  </si>
  <si>
    <t>1. Level sdh sesuai tahap-1 , sebanyak .....ttk</t>
  </si>
  <si>
    <t>2. Level sdh sesuai tahap-2 , sebanyak .....ttk</t>
  </si>
  <si>
    <t>3. Level sdh sesuai tahap-3 , sebanyak ....ttk</t>
  </si>
  <si>
    <t>1. Level sdh sesuai tahap-1 , sepanjang .... m</t>
  </si>
  <si>
    <t>1. Sdh dikerjakan sesuai tahap-1 , sepanjang .... m</t>
  </si>
  <si>
    <t>2. Sdh dikerjakan sesuai tahap-2 , sepanjang .... m</t>
  </si>
  <si>
    <t>3. Sdh dikerjakan sesuai tahap-3 , sepanjang .... m</t>
  </si>
  <si>
    <t>sdh</t>
  </si>
  <si>
    <t>1. Hamparan Thp-1 -dipdtkan CBR 60% ,dia 25 cm, sepanjang...m</t>
  </si>
  <si>
    <t>2. Hamparan Thp-2 -dipdtkan CBR 60% ,dia 25 cm, sepanjang...m</t>
  </si>
  <si>
    <t>2. Posisi sesuai site plan/ plot jalan dan koordinat</t>
  </si>
  <si>
    <t>3. Psg Rambu2 Lalin - pagar pengaman</t>
  </si>
  <si>
    <t>4. Jln Akses &amp; Saluran buangan</t>
  </si>
  <si>
    <t>1. Hamparan Thp-1 -dipdtkan CBR 90% ,dia 25 cm, sepanjang...m</t>
  </si>
  <si>
    <t>2. Hamparan Thp-2 -dipdtkan CBR 90% ,dia 25 cm, sepanjang...m</t>
  </si>
  <si>
    <t>3. Test proof rolling metodhe  CBR 90% berjarak 25 m/ ttk zig zag</t>
  </si>
  <si>
    <t>3. Test proof rolling metodhe Truck 2 As beban 25 ton turun&lt; 3cm atau CBR 60% berjarak 25 m/ ttk zig zag</t>
  </si>
  <si>
    <t>1. Nilai CBR 5% pada tanah dasar</t>
  </si>
  <si>
    <t>1. Nilai CBR 60% pada sub base</t>
  </si>
  <si>
    <t>1. Nilai CBR 90% pada base course</t>
  </si>
  <si>
    <t>2. Posisi sesuai site plan/ plot jalan dan koordinat ( tebal dan kemiringan)</t>
  </si>
  <si>
    <t>3. Psg Rambu2 Lalin - pagar pengaman dan alat keselamatan kerja</t>
  </si>
  <si>
    <t>5. Hamparan Prime coat 1 lt/m2 di lapisan base course sdh rata &amp; kering</t>
  </si>
  <si>
    <t>6. Syarat spesifikasi Material Asphat sdh disetujui</t>
  </si>
  <si>
    <t>1. Terpasang Aspalt Thp-1 sesuai kondisi spesifikasi, sepanjang...m</t>
  </si>
  <si>
    <t>2. Terpasang Aspalt Thp-2 sesuai kondisi spesifikasi, sepanjang...m</t>
  </si>
  <si>
    <t>3. Ambil 3 (tiga) sample per STA ( Core drill) tahap-1</t>
  </si>
  <si>
    <t>4. Ambil 3 (tiga) sample per STA ( Core drill) tahap-2</t>
  </si>
  <si>
    <t>1. Material sdh tersedia sesuai spesifikasi</t>
  </si>
  <si>
    <t>2. Posisi sesuai site plan/ plot jalan &amp; koordinat ( kedalaman &amp; kemiringan)</t>
  </si>
  <si>
    <t>5. Urug Pasir/sirtu sesuai rencana dan dipadatkan</t>
  </si>
  <si>
    <t>1. Terpasang Thp-1 sesuai kondisi spesifikasi, sepanjang...m</t>
  </si>
  <si>
    <t>2. Terpasang Thp-2 sesuai kondisi spesifikasi, sepanjang...m</t>
  </si>
  <si>
    <t>3. Sambungan pada Saluran terpasang sdh di tutup dgn adukan Thp-1</t>
  </si>
  <si>
    <t>4. Sambungan pada Saluran terpasang sdh di tutup dgn adukan Thp-2</t>
  </si>
  <si>
    <t>1. Terpasang Thp-1 sesuai kondisi spesifikasi, sebanyak...ttk</t>
  </si>
  <si>
    <t>2. Terpasang Thp-2 sesuai kondisi spesifikasi, sebanyak ... Ttk</t>
  </si>
  <si>
    <t>1. Terpasang Paving Thp-1 sesuai kondisi spesifikasi, sepanjang...m</t>
  </si>
  <si>
    <t>2. Terpasang Paving Thp-2 sesuai kondisi spesifikasi, sepanjang...m</t>
  </si>
  <si>
    <t>5. Syarat spesifikasi Material Beton sdh disetujui</t>
  </si>
  <si>
    <t>5. Syarat spesifikasi Material Paving sdh disetujui</t>
  </si>
  <si>
    <t>IPK-Pondasi</t>
  </si>
  <si>
    <t>IPK- pedestal</t>
  </si>
  <si>
    <t>3. Psg Rambu2 Lalin - pagar pengaman &amp; alat keselamatan kerja msh baik</t>
  </si>
  <si>
    <t>4. Jln Akses &amp; Saluran buangan msh berfungsi</t>
  </si>
  <si>
    <t>IPK- Balok</t>
  </si>
  <si>
    <t>IPK- Plat  Lt</t>
  </si>
  <si>
    <t>2. Terpasang Thp-2 sesuai kondisi spesifikasi Pedestal &amp; finish pondasi</t>
  </si>
  <si>
    <t>1. Terpasang Thp-1 sesuai kondisi spesifikasi pondasi selesai</t>
  </si>
  <si>
    <t xml:space="preserve">3. Terpasang Thp-3 sesuai kondisi spesifikasi finish Pedestal </t>
  </si>
  <si>
    <t xml:space="preserve">4. Terpasang Thp-4 sesuai kondisi spesifikasi Balok utama terpsg  </t>
  </si>
  <si>
    <t xml:space="preserve">5. Terpasang Thp-5 sesuai kondisi spesifikasi Balok utama &amp; anak terpsg  </t>
  </si>
  <si>
    <t>6. Terpasang Thp-6 sesuai kondisi spesifikasi Plat &amp; finish balok</t>
  </si>
  <si>
    <t>7. Terpasang Thp-7 sesuai kondisi spesifikasi finish asesoris</t>
  </si>
  <si>
    <t xml:space="preserve">1. Material sdh tersedia, begisting dan besi terpsg sesuai spesifikasi </t>
  </si>
  <si>
    <t>1. Material sdh tersedia sesuai spesifikasi dan  Nilai CBR 5% pd tnh dasar</t>
  </si>
  <si>
    <t>1. Terpasang Thp-1 sesuai kondisi spesifikasi sepanjang ....m</t>
  </si>
  <si>
    <t>2. Terpasang Thp-2 sesuai kondisi spesifikasi sepanjang ...m</t>
  </si>
  <si>
    <t>3. Terpasang Thp-3 sesuai kondisi spesifikasi sepanjang....m</t>
  </si>
  <si>
    <t>4. Terpasang Thp-4 sesuai kondisi spesifikasi sepanjang ...m</t>
  </si>
  <si>
    <t xml:space="preserve">1. Material utama dan bantu sdh tersedia sesuai spesifikasi </t>
  </si>
  <si>
    <t>IPK- Per tahap</t>
  </si>
  <si>
    <t>1. Selesai Thp-1 sesuai kondisi spesifikasi sepanjang ....m</t>
  </si>
  <si>
    <t>2. Selesai Thp-2 sesuai kondisi spesifikasi sepanjang ...m</t>
  </si>
  <si>
    <t>3. Selesai Thp-3 sesuai kondisi spesifikasi sepanjang....m</t>
  </si>
  <si>
    <t>2. Posisi galian/patok sesuai rencana ( kedalaman dan jalur - Gbr kerja + BAST lahan terlampir</t>
  </si>
  <si>
    <t>2. Posisi galian/patok sesuai rencana ( kedalaman dan jalur - Gbr kerja + BAST lahan terlampir + sparing pipa sdh terpasang</t>
  </si>
  <si>
    <t>2. Posisi sesuai rencana ( koordinat - Gbr kerja + BAST lahan terlampir)</t>
  </si>
  <si>
    <t>1. Terpasang pondasi dan sparing2</t>
  </si>
  <si>
    <t>2. Terpasang Pompa boster</t>
  </si>
  <si>
    <t>3. Terpasang dan berfungsi Pompa boster</t>
  </si>
  <si>
    <t>2. Perapian dan pasang asesories</t>
  </si>
  <si>
    <t>3. Terpasang dan berfungsinya intake</t>
  </si>
  <si>
    <t>3. Terpasang dan berfungsinya WTP</t>
  </si>
  <si>
    <t>2. Terpasang Pompa distribusi</t>
  </si>
  <si>
    <t>3. Terpasang dan berfungsi Pompa distribusi</t>
  </si>
  <si>
    <t>1. Terpasang pondasi, sloof dan sparing2</t>
  </si>
  <si>
    <t>3. Terpasang atap, daun pintu jendela, plafon, profilan</t>
  </si>
  <si>
    <t xml:space="preserve">2. Terpasang kolom dinding ,kusen pintu jendela, rangka atap </t>
  </si>
  <si>
    <t>1. Pembersihan lahan awal ( bebas dari batu, krkil dan puing)</t>
  </si>
  <si>
    <t>2. Posisi sesuai renc, lahan terbentuk ( koordinat - Gbr kerja + BAST lahan terlampir )</t>
  </si>
  <si>
    <t xml:space="preserve">4. Steger dicat telah tersedia </t>
  </si>
  <si>
    <t>5. Mobil tangki penyiraman sdh stand by di area pasang</t>
  </si>
  <si>
    <t>1. Buat kontur / pembentukan lahan dan kebersihan lokasi dari sampah</t>
  </si>
  <si>
    <t>3. Pupuk telah dicampur pd lobang/lahan tanam , stok opname tanaman</t>
  </si>
  <si>
    <t>2. Penanaman pohon utama</t>
  </si>
  <si>
    <t>3. Penanaman tanaman semak tahap-1</t>
  </si>
  <si>
    <t>4. Penanaman tanaman semak tahap-2</t>
  </si>
  <si>
    <t>5. Penanaman tanaman semak tahap-3</t>
  </si>
  <si>
    <t>1. Terpasang tahap-1</t>
  </si>
  <si>
    <t>2. Terpasang tahap-2</t>
  </si>
  <si>
    <t>3. Terpasang tahap-3</t>
  </si>
  <si>
    <t>1. Bouwplank telah terpasang dgn kuat dan memenuhi syarat</t>
  </si>
  <si>
    <t>2. Tanda pd bouwplank menunjukan as-as bang yg sdh benar posisinya ( tmsk GSB ,pembagian ruang ,dan carport)</t>
  </si>
  <si>
    <t>3. Ukuran galian pondasi ( P x l x t atau diameter ) sesuai spesifikasi</t>
  </si>
  <si>
    <t>4. Dasar pondasi dipadatkan, urug lapisan pasir dan sdh lantai kerja</t>
  </si>
  <si>
    <t>5. Sudah penyemprotan anti rayap yang disyaratkan</t>
  </si>
  <si>
    <t>6. Level lantai bangunan (0.00) sdh sesuai yang ditentukan</t>
  </si>
  <si>
    <t>1. Terpasang pondasi dan bila ada sparing2 thp-1</t>
  </si>
  <si>
    <t>7. Kwalitas beton ,besi, deking dan sparing (bila beton) sdh sesuai spesifikasi dan besi terpasang sesuai gbr kerja</t>
  </si>
  <si>
    <t>2. Terpasang pondasi dan bila ada sparing2 thp-2</t>
  </si>
  <si>
    <t>3. Terpasang pondasi dan bila ada sparing2 thp-3</t>
  </si>
  <si>
    <t>4. Potong kepala tiang bila ada</t>
  </si>
  <si>
    <t>5. Tahapan peng ecor an sebanyak .....m3</t>
  </si>
  <si>
    <t>6. Kwalitas beton ,besi, deking dan sparing (bila beton) sdh sesuai spesifikasi dan besi terpasang sesuai gbr kerja</t>
  </si>
  <si>
    <t>4. Tahapan peng ecor an sebanyak .....m3</t>
  </si>
  <si>
    <t>6. Kwalitas batu kali dan sparing sdh sesuai spesifikasi &amp; sesuai gbr kerja</t>
  </si>
  <si>
    <t>1. Dimensi, posisi bekisting sdh sesuai gbr, sdh lot dan kuat kokoh untuk nahan adukan beton shg tdk bocor dan tdk melendut</t>
  </si>
  <si>
    <t>2. Kebersihan dan beton deking sd terpasang dengan benar</t>
  </si>
  <si>
    <t>3. Dimensi, jumlah ,posisi &amp; jarak besi tul. tlh sesuai gbr &amp; tidak karat (cacat)</t>
  </si>
  <si>
    <t>4. Stek/dowel untuk expansi kolom sdh terpasang dgn benar ( Jumlah, diameter ,panjang minimum)</t>
  </si>
  <si>
    <t>5. Pipa tegak dan datar untuk air kotor maupun air hujan telah tertanam dgn benar</t>
  </si>
  <si>
    <t xml:space="preserve">6. Kwalitas beton sdh sesuai spesifikasi </t>
  </si>
  <si>
    <t>3. Kebersihan dan beton deking sd terpasang dengan benar</t>
  </si>
  <si>
    <t>2. Dimensi, jumlah ,posisi &amp; jarak besi tul. tlh sesuai gbr &amp; tidak karat (cacat)</t>
  </si>
  <si>
    <t>4. Pipa tegak  untuk air kotor maupun air hujan telah tertanam dgn benar</t>
  </si>
  <si>
    <t xml:space="preserve">5. Kwalitas beton sdh sesuai spesifikasi </t>
  </si>
  <si>
    <t>1. Dimensi, posisi bekisting sdh sesuai gbr,dan kuat kokoh untuk nahan adukan beton shg tdk bocor dan tdk melendut ( bila perlu diberi oli/minyak)</t>
  </si>
  <si>
    <t>3. Kebersihan dan beton deking sd terpasang dengan benar (bila perlu diberi oli/minyak )</t>
  </si>
  <si>
    <t>4. Pipa2 sparing yang tertanam dalam beton telah terpasang semua termasuk pipa conduit listrik, tlp/internet dan kabel2 telah dimasukan</t>
  </si>
  <si>
    <t xml:space="preserve">2. Dimensi, jumlah ,posisi, jarak besi tul.dan level serta ketebalan lantai tlh sesuai gbr &amp; tidak karat (cacat) </t>
  </si>
  <si>
    <t>5. Pemasangan stek/dowel untuk expansi kolom , plat dan balok telah dilakukan</t>
  </si>
  <si>
    <t>6. Telah disiapkan besi ukur/mal untuk cek ketebalan plat</t>
  </si>
  <si>
    <t xml:space="preserve">7. Kwalitas beton sdh sesuai spesifikasi </t>
  </si>
  <si>
    <t>1. Dimensi, posisi  pedestal sdh sesuai gbr,dan spesifikasi</t>
  </si>
  <si>
    <t xml:space="preserve">2. Dimensi, jumlah ,posisi, jarak besi angkur dan level tlh sesuai gbr &amp; tidak karat (cacat) </t>
  </si>
  <si>
    <t>3. Material Baja sudah di cat anti karat /Zinkromate</t>
  </si>
  <si>
    <t>4. Kwalitas dan dimensi material baja sdh sesuai spesifikasi</t>
  </si>
  <si>
    <t>1. Terpasang kolom2 baja thp-1</t>
  </si>
  <si>
    <t>2. Terpasang kolom2 baja thp-2</t>
  </si>
  <si>
    <t>3. Terpasang angkur2 thp-1</t>
  </si>
  <si>
    <t>4. Terpasang angkur2 thp-2</t>
  </si>
  <si>
    <t>4. Angkur sudah terpasang sesuai gambar dan spesifikasi</t>
  </si>
  <si>
    <t>1. Terpasang pedestal dan cor serta bila ada sparing2 thp-1</t>
  </si>
  <si>
    <t>2. Terpasang pedestal dan cor serta bila ada sparing2 thp-2</t>
  </si>
  <si>
    <t>3. Terpasang pedestal dan cor serta bila ada sparing2 thp-3</t>
  </si>
  <si>
    <t>1. Lantai kerja/dak beton, pasir urug sdh dipadatkan &amp; leveling sesuai gbr</t>
  </si>
  <si>
    <t>2. Gambar pola pemasangan keramik sdh ada (diperlihatkan ke pengawas)</t>
  </si>
  <si>
    <t>3. Periksa material : kesamaan produk,type,kode produksi dan ukuran untuk hindari belang, beda ukuran dan cacat</t>
  </si>
  <si>
    <t>4. Leveling , ukuran nat hrs lurun, rata, dan rapi ( ditarik benang)</t>
  </si>
  <si>
    <t>5. Sebelum dipasang keramik harus direndam</t>
  </si>
  <si>
    <t>6. Perbandingan adukan dibawah keramik sesuai spesifikasi, terisi penuh dan padat ( tdk boleh kopong), menghindari pecah akibat beban</t>
  </si>
  <si>
    <t>1. Terpasang keramik dan cor nat thp-1</t>
  </si>
  <si>
    <t>2. Terpasang keramik dan cor nat thp-2</t>
  </si>
  <si>
    <t xml:space="preserve">1. Dinding harus sudah di plester aci </t>
  </si>
  <si>
    <t>2. Gambar pola pemasangan plafon sdh ada (diperlihatkan ke pengawas)</t>
  </si>
  <si>
    <t>3. Jarak rangka, gantungan hrs kuat &amp; sesuai spesifikasi dan rata serta level</t>
  </si>
  <si>
    <t>4. Jaringan instalasi listrik, telpon, air, TVI harus sudah terpasang</t>
  </si>
  <si>
    <t>5. Sambungan Plafon hrs menggunakan kain plester khusus dan di compon rapi hingga tdk terlihat sambungan</t>
  </si>
  <si>
    <t>1. Terpasang plafon dan dicompon thp-1 seluas ....m2</t>
  </si>
  <si>
    <t>2. Terpasang plafon dan dicompon thp-2 seluas ....m2</t>
  </si>
  <si>
    <t>1. Sudah terpasang besi stek dia 8 jarak dari lantai 30 cm, selanjutnya 60 cm , panjang stek 25 cm</t>
  </si>
  <si>
    <t>2. Material bata yang digunakan sesuai spesifikasi, utuh tidak patah2 atau gompal</t>
  </si>
  <si>
    <t xml:space="preserve">3. Nat menggunakan adukan sesuai spesifikasi dan harus terisi penuh </t>
  </si>
  <si>
    <t>4. Harus ditarik benang spy pasangan rapi lurus baik vertikal-horisontal</t>
  </si>
  <si>
    <t>1. Nat pasangan bata harus terisi penuh</t>
  </si>
  <si>
    <t>5. Untuk setiap luasan 12 m2 harus dipasang kolom dan balok praktis atau berjarak 3 m , sudah siap scafolding secukupnya</t>
  </si>
  <si>
    <t>2. Terpasang dinding bata dan nat terisi penuh thp-1 seluas ....m2</t>
  </si>
  <si>
    <t>3. Terpasang dinding bata dan nat terisi penuh thp-2 seluas ....m2</t>
  </si>
  <si>
    <t>1. Sudah terpasang pipa instalasi sesuai gambar dan spesifikasi</t>
  </si>
  <si>
    <t>2. Bata terpasang zig-zag dengan permukaan pasangan rata dan lot baik vertikal maupun horisontal ( tidak ada lobang bekas perancah/steger dan nat perisi penuh)</t>
  </si>
  <si>
    <t>3. Sudut ruangan harus dalam kondisi siku dan kondisi basah/lembab sesaat sebelum diplester</t>
  </si>
  <si>
    <t>4. Dibuat kepalaan/water pass pd 1 bidang, saling tegak lurus antar bidang , ukuran kepalaan 3 cm - 6 cm berjarak 1 -1,5 m dan tdk melebihi panjang alat jidar dari alumunium yg kaku</t>
  </si>
  <si>
    <t>5. Arah Plesteran dilakukan dari atas ke bawah</t>
  </si>
  <si>
    <t>6. Bahan ( pasir + Semen) dan komposisi adukan harus sesuai spesifikasi</t>
  </si>
  <si>
    <t>3.Peil, jarak kuda2, gording telah benar sesuai gambar kerja</t>
  </si>
  <si>
    <t>2. Material rangka atap dari ukuran,jenis,type, warna dan dimensi sesuai spesifikasi dan tidak cacat atau rusak</t>
  </si>
  <si>
    <t>1. Posisi Ring balok / kolom sudah rata dan sesuai level rencana</t>
  </si>
  <si>
    <t>1. Terpasang rangka atap lengkap dan kuat pada  thp-1 seluas ....m2</t>
  </si>
  <si>
    <t>2. Terpasang rangka atap lengkap dan kuat pada  thp-2 seluas ....m2</t>
  </si>
  <si>
    <t xml:space="preserve">1. Posisi kolom,gording, talang, trekstang, ikatan angin, baut terpasang lengkap dan kencang serta level sesuai gambar kerja </t>
  </si>
  <si>
    <t>2. Material penutup atap dari ukuran,jenis,type, warna dan dimensi sesuai spesifikasi dan tidak cacat atau rusak</t>
  </si>
  <si>
    <t>5. Pemasangan Flashing pada antara pertemuan atap (jurai) dan atau sopi2 sdh benar dan tidak bocor</t>
  </si>
  <si>
    <t>4. Sambungan2 ,trekstang, ikatan angin dll sdh terpasang dgn kuat dan benar sesuai spesifikasi dan sesuai gambar</t>
  </si>
  <si>
    <t>1. Terpasang penutup atap lengkap dan kuat pada  thp-1 seluas ....m2</t>
  </si>
  <si>
    <t>2. Terpasang penutup atap lengkap dan kuat pada  thp-2 seluas ....m2</t>
  </si>
  <si>
    <t>1. Posisi kolom terpasang sudah rata/level</t>
  </si>
  <si>
    <t>2. Bahan sudah di cat anti karat Zingkromate</t>
  </si>
  <si>
    <t>3.Peil, jarak kuda2, kupingan gording telah benar sesuai gambar kerja</t>
  </si>
  <si>
    <t>4. Posisi lobang baut &amp; baut2 sudah benar dan tersedia sesuai spesifikasi</t>
  </si>
  <si>
    <t>1. Terpasang atap lengkap dan kuat pada  thp-1 sebanyak ....ttk</t>
  </si>
  <si>
    <t>2. Terpasang atap lengkap dan kuat pada  thp-2 sebanyak ....ttk</t>
  </si>
  <si>
    <t>1. Opening yang akan dipasang kusen pintu dan jendela sesuai ukuran di gambar kerja</t>
  </si>
  <si>
    <t>2. Dibuat tanggulan +/- 5 cm dibawah kusen, diatas topian pada tampak</t>
  </si>
  <si>
    <t>3. Produk,dimensi kusen sesuai spesifikasi dan gambar kerja ( bhn alumunium sdh powder coating )</t>
  </si>
  <si>
    <t>1. Terpasang kusen lengkap dan kuat pada  thp-1 sebanyak ....ttk</t>
  </si>
  <si>
    <t>2. Terpasang kusen lengkap dan kuat pada  thp-2 sebanyak ....ttk</t>
  </si>
  <si>
    <t>1. Opening yang akan dipasang kusen pintu sesuai ukuran di gambar kerja</t>
  </si>
  <si>
    <t>1. Tingkat Kelembaban acian dinding sudah memenuhi persyaratan</t>
  </si>
  <si>
    <t>2. Permukaan acian sdh dipastikan rata, halus dan tdk bergelombang ( spt kertas lecek)</t>
  </si>
  <si>
    <t xml:space="preserve">4. Menggunakan Alat bantu yang disyaratkan (Rol, Cuas dll) </t>
  </si>
  <si>
    <t xml:space="preserve">5. Syarat2 Tahapan kerja pengecatan full sistem sudah dipahami </t>
  </si>
  <si>
    <t>3. Material cat dan cat dasar sesuai spesifikasi ( merk &amp; produk )</t>
  </si>
  <si>
    <t>2. Cat Terpasang lengkap dan kuat pada  thp-2 sebanyak ....m2</t>
  </si>
  <si>
    <t>1. Cat Terpasang lengkap dan kuat pada  thp-1 sebanyak .... m2</t>
  </si>
  <si>
    <t>1. Sudah di cat dasar sudah memenuhi persyaratan</t>
  </si>
  <si>
    <t>5. Syarat2 Tahapan kerja pengecatan full sistem sudah dipahami dan steger sdh ada</t>
  </si>
  <si>
    <t>1. Tingkat kerataan, halus dan leveling tdk bergelombang sudah memenuhi persyaratan dan gbr kerja</t>
  </si>
  <si>
    <t>2. Material cat dan cat dasar sesuai spesifikasi ( merk &amp; produk )</t>
  </si>
  <si>
    <t xml:space="preserve">3. Menggunakan Alat bantu yang disyaratkan (Rol, Cuas dll) </t>
  </si>
  <si>
    <t>4. Syarat2 Tahapan kerja pengecatan full sistem sudah dipahami dan steger sdh ada</t>
  </si>
  <si>
    <t xml:space="preserve">2. Permukaan kusen sdh dipastikan rata, halus dan tdk bergelombang </t>
  </si>
  <si>
    <t xml:space="preserve">4. Menggunakan Alat bantu yang disyaratkan (Rol, Kuas, alat semprot dll) </t>
  </si>
  <si>
    <t>2. Sudah rata pasir urug sesuai kemiringan,dipadatkan dan diratakan</t>
  </si>
  <si>
    <t>4. Sambungan2 pipa sudah terpasang benar dan kuat sesuai gbr kerja</t>
  </si>
  <si>
    <t>3. Merk, jenis, type, ketebalan dan dimensi pipa sudah sesuai spesifikasi dan gbr kerja</t>
  </si>
  <si>
    <t>1. Sudah di kontrol kemiringan pipa &amp; memenuhi persyaratan/gbr kerja</t>
  </si>
  <si>
    <t>5. Pipa2 sudah tersambung ke bak kontrol sesuai gbr kerja</t>
  </si>
  <si>
    <t>1. PipaTerpasang lengkap dan kuat pada  thp-1 sebanyak .... m</t>
  </si>
  <si>
    <t>2. Pipa Terpasang lengkap dan kuat pada  thp-2 sebanyak ....m</t>
  </si>
  <si>
    <t>1. Sudah di kontrol untuk grounding Arde terpasang sesuai persyaratan</t>
  </si>
  <si>
    <t>2. Sudah test merger untuk arus dan test nyala</t>
  </si>
  <si>
    <t>3. Merk, jenis, type dan dimensi kabel dan asesories sudah sesuai spesifikasi dan gbr kerja</t>
  </si>
  <si>
    <t>4. Sambungan2 kabel sudah terpasang benar dan kuat sesuai persyaratan umum dan gbr kerja</t>
  </si>
  <si>
    <t>1. Terpasang lengkap dan kuat pada  thp-1 sebanyak .... m</t>
  </si>
  <si>
    <t>2. Terpasang lengkap dan kuat pada  thp-2 sebanyak ....m</t>
  </si>
  <si>
    <t>1. Terpasang Thp-1 sesuai kondisi spesifikasi, sebanyak...m</t>
  </si>
  <si>
    <t>2. Terpasang Thp-2 sesuai kondisi spesifikasi, sebanyak ... M</t>
  </si>
  <si>
    <t>2. Terpasang Thp-2 sesuai kondisi spesifikasi, sebanyak ...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</si>
</sst>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0.0%"/>
    <numFmt numFmtId="166" formatCode="0.000%"/>
    <numFmt numFmtId="167" formatCode="0.0000%"/>
    <numFmt numFmtId="168" formatCode="_(* #,##0_);_(* \(#,##0\);_(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10"/>
      <name val="Mangal"/>
      <family val="2"/>
    </font>
    <font>
      <sz val="12"/>
      <color indexed="8"/>
      <name val="Arial"/>
      <family val="2"/>
      <charset val="1"/>
    </font>
    <font>
      <b/>
      <sz val="12"/>
      <name val="Arial"/>
      <family val="2"/>
      <charset val="1"/>
    </font>
    <font>
      <b/>
      <sz val="12"/>
      <color indexed="8"/>
      <name val="Arial"/>
      <family val="2"/>
      <charset val="1"/>
    </font>
    <font>
      <sz val="12"/>
      <color indexed="60"/>
      <name val="Arial"/>
      <family val="2"/>
      <charset val="1"/>
    </font>
    <font>
      <sz val="12"/>
      <color indexed="54"/>
      <name val="Arial"/>
      <family val="2"/>
      <charset val="1"/>
    </font>
    <font>
      <sz val="12"/>
      <color indexed="63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2"/>
      <color indexed="60"/>
      <name val="Arial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2"/>
      <color rgb="FFFF0000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2"/>
      <color rgb="FFCC6600"/>
      <name val="Arial"/>
      <family val="2"/>
      <charset val="1"/>
    </font>
    <font>
      <sz val="12"/>
      <color indexed="60"/>
      <name val="Arial"/>
      <family val="2"/>
    </font>
    <font>
      <sz val="12"/>
      <color theme="9"/>
      <name val="Arial"/>
      <family val="2"/>
      <charset val="1"/>
    </font>
    <font>
      <sz val="12"/>
      <color rgb="FF00B0F0"/>
      <name val="Arial"/>
      <family val="2"/>
      <charset val="1"/>
    </font>
    <font>
      <sz val="12"/>
      <color theme="8"/>
      <name val="Arial"/>
      <family val="2"/>
      <charset val="1"/>
    </font>
    <font>
      <b/>
      <sz val="12"/>
      <color rgb="FF00B0F0"/>
      <name val="Arial"/>
      <family val="2"/>
    </font>
    <font>
      <sz val="12"/>
      <color theme="5" tint="-0.49998474074526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9"/>
      </patternFill>
    </fill>
    <fill>
      <patternFill patternType="solid">
        <fgColor indexed="50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44"/>
      </patternFill>
    </fill>
    <fill>
      <patternFill patternType="solid">
        <fgColor indexed="23"/>
        <bgColor indexed="41"/>
      </patternFill>
    </fill>
    <fill>
      <patternFill patternType="solid">
        <fgColor indexed="10"/>
        <bgColor indexed="14"/>
      </patternFill>
    </fill>
    <fill>
      <patternFill patternType="solid">
        <fgColor indexed="26"/>
        <bgColor indexed="42"/>
      </patternFill>
    </fill>
    <fill>
      <patternFill patternType="solid">
        <fgColor indexed="29"/>
        <bgColor indexed="47"/>
      </patternFill>
    </fill>
    <fill>
      <patternFill patternType="solid">
        <fgColor indexed="49"/>
        <bgColor indexed="50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9"/>
      </patternFill>
    </fill>
    <fill>
      <patternFill patternType="solid">
        <fgColor indexed="44"/>
        <bgColor indexed="55"/>
      </patternFill>
    </fill>
    <fill>
      <patternFill patternType="solid">
        <fgColor rgb="FFFFFF00"/>
        <bgColor indexed="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50"/>
      </patternFill>
    </fill>
    <fill>
      <patternFill patternType="solid">
        <fgColor theme="0" tint="-0.14999847407452621"/>
        <bgColor indexed="2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0" tint="-0.14999847407452621"/>
        <bgColor indexed="14"/>
      </patternFill>
    </fill>
    <fill>
      <patternFill patternType="solid">
        <fgColor theme="0" tint="-0.249977111117893"/>
        <bgColor indexed="5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4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29"/>
      </patternFill>
    </fill>
    <fill>
      <patternFill patternType="solid">
        <fgColor rgb="FFFFFF99"/>
        <bgColor indexed="14"/>
      </patternFill>
    </fill>
    <fill>
      <patternFill patternType="solid">
        <fgColor rgb="FFFFFF99"/>
        <bgColor indexed="50"/>
      </patternFill>
    </fill>
    <fill>
      <patternFill patternType="solid">
        <fgColor rgb="FFFF0000"/>
        <bgColor indexed="14"/>
      </patternFill>
    </fill>
    <fill>
      <patternFill patternType="solid">
        <fgColor rgb="FFFF0000"/>
        <bgColor indexed="50"/>
      </patternFill>
    </fill>
    <fill>
      <patternFill patternType="solid">
        <fgColor rgb="FFFF0000"/>
        <bgColor indexed="2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55"/>
      </patternFill>
    </fill>
    <fill>
      <patternFill patternType="solid">
        <fgColor theme="5" tint="0.59999389629810485"/>
        <bgColor indexed="5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4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9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>
      <alignment horizontal="center" vertical="top"/>
    </xf>
    <xf numFmtId="0" fontId="1" fillId="0" borderId="0">
      <alignment horizontal="left" vertical="top"/>
    </xf>
    <xf numFmtId="0" fontId="3" fillId="0" borderId="0"/>
    <xf numFmtId="164" fontId="4" fillId="0" borderId="0" applyFill="0" applyBorder="0" applyAlignment="0" applyProtection="0"/>
    <xf numFmtId="9" fontId="4" fillId="0" borderId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</cellStyleXfs>
  <cellXfs count="29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4" borderId="1" xfId="4" applyNumberFormat="1" applyFont="1" applyFill="1" applyBorder="1" applyAlignment="1" applyProtection="1">
      <alignment horizontal="center" vertical="center" wrapText="1"/>
    </xf>
    <xf numFmtId="49" fontId="2" fillId="4" borderId="1" xfId="3" applyNumberFormat="1" applyFont="1" applyFill="1" applyBorder="1" applyAlignment="1">
      <alignment horizontal="center" vertical="center" wrapText="1"/>
    </xf>
    <xf numFmtId="49" fontId="2" fillId="4" borderId="1" xfId="4" applyNumberFormat="1" applyFont="1" applyFill="1" applyBorder="1" applyAlignment="1" applyProtection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0" borderId="0" xfId="3" applyFont="1" applyFill="1" applyAlignment="1">
      <alignment horizontal="center" vertical="center" wrapText="1"/>
    </xf>
    <xf numFmtId="0" fontId="5" fillId="0" borderId="0" xfId="3" applyFont="1" applyFill="1" applyAlignment="1">
      <alignment vertical="center" wrapText="1"/>
    </xf>
    <xf numFmtId="0" fontId="5" fillId="2" borderId="0" xfId="3" applyFont="1" applyFill="1" applyAlignment="1">
      <alignment vertical="center" wrapText="1"/>
    </xf>
    <xf numFmtId="0" fontId="6" fillId="5" borderId="0" xfId="2" applyFont="1" applyFill="1" applyAlignment="1">
      <alignment vertical="center"/>
    </xf>
    <xf numFmtId="0" fontId="5" fillId="5" borderId="0" xfId="3" applyFont="1" applyFill="1" applyAlignment="1">
      <alignment vertical="center" wrapText="1"/>
    </xf>
    <xf numFmtId="0" fontId="2" fillId="5" borderId="0" xfId="2" applyFont="1" applyFill="1" applyAlignment="1">
      <alignment horizontal="left" vertical="center" wrapText="1" indent="2"/>
    </xf>
    <xf numFmtId="0" fontId="2" fillId="0" borderId="0" xfId="3" applyFont="1" applyAlignment="1">
      <alignment horizontal="left" vertical="center" wrapText="1" indent="1"/>
    </xf>
    <xf numFmtId="0" fontId="2" fillId="5" borderId="0" xfId="4" applyNumberFormat="1" applyFont="1" applyFill="1" applyBorder="1" applyAlignment="1" applyProtection="1">
      <alignment vertical="center" wrapText="1"/>
    </xf>
    <xf numFmtId="49" fontId="2" fillId="5" borderId="0" xfId="3" applyNumberFormat="1" applyFont="1" applyFill="1" applyAlignment="1">
      <alignment horizontal="left" vertical="center" wrapText="1"/>
    </xf>
    <xf numFmtId="49" fontId="2" fillId="5" borderId="0" xfId="4" applyNumberFormat="1" applyFont="1" applyFill="1" applyBorder="1" applyAlignment="1" applyProtection="1">
      <alignment horizontal="left" vertical="center" wrapText="1"/>
    </xf>
    <xf numFmtId="0" fontId="2" fillId="5" borderId="0" xfId="3" applyFont="1" applyFill="1" applyAlignment="1">
      <alignment vertical="center" wrapText="1"/>
    </xf>
    <xf numFmtId="9" fontId="5" fillId="0" borderId="0" xfId="5" applyFont="1" applyFill="1" applyBorder="1" applyAlignment="1" applyProtection="1">
      <alignment vertical="center" wrapText="1"/>
    </xf>
    <xf numFmtId="0" fontId="5" fillId="0" borderId="0" xfId="3" applyFont="1" applyAlignment="1">
      <alignment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 indent="1"/>
    </xf>
    <xf numFmtId="0" fontId="6" fillId="0" borderId="0" xfId="3" applyFont="1" applyAlignment="1">
      <alignment horizontal="left" vertical="center" wrapText="1" indent="1"/>
    </xf>
    <xf numFmtId="0" fontId="6" fillId="0" borderId="0" xfId="4" applyNumberFormat="1" applyFont="1" applyFill="1" applyBorder="1" applyAlignment="1" applyProtection="1">
      <alignment vertical="center" wrapText="1"/>
    </xf>
    <xf numFmtId="49" fontId="6" fillId="0" borderId="0" xfId="3" applyNumberFormat="1" applyFont="1" applyAlignment="1">
      <alignment horizontal="left" vertical="center" wrapText="1"/>
    </xf>
    <xf numFmtId="49" fontId="6" fillId="0" borderId="0" xfId="4" applyNumberFormat="1" applyFont="1" applyFill="1" applyBorder="1" applyAlignment="1" applyProtection="1">
      <alignment horizontal="left" vertical="center" wrapText="1"/>
    </xf>
    <xf numFmtId="0" fontId="6" fillId="0" borderId="0" xfId="2" applyFont="1" applyFill="1" applyAlignment="1">
      <alignment vertical="center" wrapText="1"/>
    </xf>
    <xf numFmtId="0" fontId="7" fillId="0" borderId="0" xfId="3" applyFont="1" applyFill="1" applyAlignment="1">
      <alignment vertical="center" wrapText="1"/>
    </xf>
    <xf numFmtId="9" fontId="7" fillId="0" borderId="0" xfId="5" applyFont="1" applyFill="1" applyBorder="1" applyAlignment="1" applyProtection="1">
      <alignment vertical="center" wrapText="1"/>
    </xf>
    <xf numFmtId="0" fontId="7" fillId="0" borderId="0" xfId="3" applyFont="1" applyAlignment="1">
      <alignment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2" applyFont="1" applyFill="1" applyAlignment="1">
      <alignment horizontal="left" vertical="center" wrapText="1"/>
    </xf>
    <xf numFmtId="0" fontId="2" fillId="0" borderId="0" xfId="2" applyFont="1" applyFill="1" applyAlignment="1">
      <alignment horizontal="left" vertical="center" wrapText="1" indent="2"/>
    </xf>
    <xf numFmtId="0" fontId="2" fillId="0" borderId="0" xfId="4" applyNumberFormat="1" applyFont="1" applyFill="1" applyBorder="1" applyAlignment="1" applyProtection="1">
      <alignment vertical="center" wrapText="1"/>
    </xf>
    <xf numFmtId="49" fontId="2" fillId="0" borderId="0" xfId="3" applyNumberFormat="1" applyFont="1" applyAlignment="1">
      <alignment horizontal="left" vertical="center" wrapText="1"/>
    </xf>
    <xf numFmtId="49" fontId="2" fillId="0" borderId="0" xfId="4" applyNumberFormat="1" applyFont="1" applyFill="1" applyBorder="1" applyAlignment="1" applyProtection="1">
      <alignment horizontal="left" vertical="center" wrapText="1"/>
    </xf>
    <xf numFmtId="0" fontId="2" fillId="0" borderId="0" xfId="3" applyFont="1" applyAlignment="1">
      <alignment vertical="center" wrapText="1"/>
    </xf>
    <xf numFmtId="49" fontId="2" fillId="3" borderId="0" xfId="4" applyNumberFormat="1" applyFont="1" applyFill="1" applyBorder="1" applyAlignment="1" applyProtection="1">
      <alignment horizontal="left" vertical="center" wrapText="1"/>
    </xf>
    <xf numFmtId="0" fontId="2" fillId="3" borderId="0" xfId="3" applyFont="1" applyFill="1" applyAlignment="1">
      <alignment vertical="center" wrapText="1"/>
    </xf>
    <xf numFmtId="165" fontId="5" fillId="6" borderId="0" xfId="5" applyNumberFormat="1" applyFont="1" applyFill="1" applyBorder="1" applyAlignment="1" applyProtection="1">
      <alignment vertical="center" wrapText="1"/>
    </xf>
    <xf numFmtId="165" fontId="5" fillId="0" borderId="0" xfId="5" applyNumberFormat="1" applyFont="1" applyFill="1" applyBorder="1" applyAlignment="1" applyProtection="1">
      <alignment vertical="center" wrapText="1"/>
    </xf>
    <xf numFmtId="49" fontId="8" fillId="3" borderId="0" xfId="4" applyNumberFormat="1" applyFont="1" applyFill="1" applyBorder="1" applyAlignment="1" applyProtection="1">
      <alignment horizontal="left" vertical="center" wrapText="1"/>
    </xf>
    <xf numFmtId="0" fontId="8" fillId="3" borderId="0" xfId="3" applyFont="1" applyFill="1" applyAlignment="1">
      <alignment vertical="center" wrapText="1"/>
    </xf>
    <xf numFmtId="0" fontId="8" fillId="0" borderId="0" xfId="3" applyFont="1" applyFill="1" applyAlignment="1">
      <alignment vertical="center" wrapText="1"/>
    </xf>
    <xf numFmtId="165" fontId="5" fillId="7" borderId="0" xfId="5" applyNumberFormat="1" applyFont="1" applyFill="1" applyBorder="1" applyAlignment="1" applyProtection="1">
      <alignment vertical="center" wrapText="1"/>
    </xf>
    <xf numFmtId="165" fontId="5" fillId="0" borderId="0" xfId="3" applyNumberFormat="1" applyFont="1" applyFill="1" applyAlignment="1">
      <alignment vertical="center" wrapText="1"/>
    </xf>
    <xf numFmtId="0" fontId="2" fillId="0" borderId="0" xfId="3" applyFont="1" applyFill="1" applyAlignment="1">
      <alignment horizontal="left" vertical="center" wrapText="1" indent="1"/>
    </xf>
    <xf numFmtId="0" fontId="2" fillId="0" borderId="0" xfId="3" applyFont="1" applyFill="1" applyAlignment="1">
      <alignment vertical="center" wrapText="1"/>
    </xf>
    <xf numFmtId="0" fontId="5" fillId="0" borderId="0" xfId="3" applyFont="1" applyFill="1" applyAlignment="1">
      <alignment horizontal="left" vertical="center" wrapText="1" indent="1"/>
    </xf>
    <xf numFmtId="49" fontId="2" fillId="0" borderId="0" xfId="3" applyNumberFormat="1" applyFont="1" applyFill="1" applyAlignment="1">
      <alignment horizontal="left" vertical="center" wrapText="1"/>
    </xf>
    <xf numFmtId="9" fontId="5" fillId="0" borderId="0" xfId="3" applyNumberFormat="1" applyFont="1" applyFill="1" applyAlignment="1">
      <alignment vertical="center" wrapText="1"/>
    </xf>
    <xf numFmtId="49" fontId="8" fillId="0" borderId="0" xfId="4" applyNumberFormat="1" applyFont="1" applyFill="1" applyBorder="1" applyAlignment="1" applyProtection="1">
      <alignment horizontal="left" vertical="center" wrapText="1"/>
    </xf>
    <xf numFmtId="0" fontId="5" fillId="8" borderId="0" xfId="3" applyFont="1" applyFill="1" applyAlignment="1">
      <alignment vertical="center"/>
    </xf>
    <xf numFmtId="0" fontId="5" fillId="8" borderId="0" xfId="3" applyFont="1" applyFill="1" applyAlignment="1">
      <alignment vertical="center" wrapText="1"/>
    </xf>
    <xf numFmtId="0" fontId="5" fillId="8" borderId="0" xfId="3" applyFont="1" applyFill="1" applyAlignment="1">
      <alignment horizontal="center" vertical="center" wrapText="1"/>
    </xf>
    <xf numFmtId="165" fontId="5" fillId="8" borderId="0" xfId="5" applyNumberFormat="1" applyFont="1" applyFill="1" applyBorder="1" applyAlignment="1" applyProtection="1">
      <alignment vertical="center" wrapText="1"/>
    </xf>
    <xf numFmtId="165" fontId="5" fillId="8" borderId="0" xfId="3" applyNumberFormat="1" applyFont="1" applyFill="1" applyAlignment="1">
      <alignment vertical="center" wrapText="1"/>
    </xf>
    <xf numFmtId="10" fontId="5" fillId="8" borderId="0" xfId="5" applyNumberFormat="1" applyFont="1" applyFill="1" applyBorder="1" applyAlignment="1" applyProtection="1">
      <alignment vertical="center" wrapText="1"/>
    </xf>
    <xf numFmtId="166" fontId="5" fillId="8" borderId="0" xfId="5" applyNumberFormat="1" applyFont="1" applyFill="1" applyBorder="1" applyAlignment="1" applyProtection="1">
      <alignment vertical="center" wrapText="1"/>
    </xf>
    <xf numFmtId="167" fontId="5" fillId="8" borderId="0" xfId="5" applyNumberFormat="1" applyFont="1" applyFill="1" applyBorder="1" applyAlignment="1" applyProtection="1">
      <alignment vertical="center" wrapText="1"/>
    </xf>
    <xf numFmtId="0" fontId="5" fillId="0" borderId="0" xfId="3" applyFont="1" applyFill="1" applyAlignment="1">
      <alignment vertical="center"/>
    </xf>
    <xf numFmtId="0" fontId="5" fillId="9" borderId="0" xfId="3" applyFont="1" applyFill="1" applyAlignment="1">
      <alignment vertical="center"/>
    </xf>
    <xf numFmtId="0" fontId="5" fillId="9" borderId="0" xfId="3" applyFont="1" applyFill="1" applyAlignment="1">
      <alignment vertical="center" wrapText="1"/>
    </xf>
    <xf numFmtId="165" fontId="5" fillId="9" borderId="0" xfId="5" applyNumberFormat="1" applyFont="1" applyFill="1" applyBorder="1" applyAlignment="1" applyProtection="1">
      <alignment vertical="center" wrapText="1"/>
    </xf>
    <xf numFmtId="165" fontId="5" fillId="9" borderId="0" xfId="3" applyNumberFormat="1" applyFont="1" applyFill="1" applyAlignment="1">
      <alignment vertical="center" wrapText="1"/>
    </xf>
    <xf numFmtId="10" fontId="5" fillId="9" borderId="0" xfId="5" applyNumberFormat="1" applyFont="1" applyFill="1" applyBorder="1" applyAlignment="1" applyProtection="1">
      <alignment vertical="center" wrapText="1"/>
    </xf>
    <xf numFmtId="165" fontId="5" fillId="10" borderId="0" xfId="5" applyNumberFormat="1" applyFont="1" applyFill="1" applyBorder="1" applyAlignment="1" applyProtection="1">
      <alignment vertical="center" wrapText="1"/>
    </xf>
    <xf numFmtId="49" fontId="10" fillId="0" borderId="0" xfId="4" applyNumberFormat="1" applyFont="1" applyFill="1" applyBorder="1" applyAlignment="1" applyProtection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6" fillId="0" borderId="0" xfId="3" applyFont="1" applyFill="1" applyAlignment="1">
      <alignment horizontal="left" vertical="center" wrapText="1" indent="1"/>
    </xf>
    <xf numFmtId="0" fontId="6" fillId="0" borderId="0" xfId="3" applyFont="1" applyFill="1" applyAlignment="1">
      <alignment vertical="center" wrapText="1"/>
    </xf>
    <xf numFmtId="0" fontId="2" fillId="11" borderId="0" xfId="1" applyFont="1" applyFill="1" applyAlignment="1">
      <alignment horizontal="center" vertical="center" wrapText="1"/>
    </xf>
    <xf numFmtId="0" fontId="2" fillId="11" borderId="0" xfId="2" applyFont="1" applyFill="1" applyAlignment="1">
      <alignment horizontal="left" vertical="center" wrapText="1"/>
    </xf>
    <xf numFmtId="0" fontId="2" fillId="11" borderId="0" xfId="2" applyFont="1" applyFill="1" applyAlignment="1">
      <alignment horizontal="left" vertical="center" wrapText="1" indent="1"/>
    </xf>
    <xf numFmtId="0" fontId="2" fillId="11" borderId="0" xfId="3" applyFont="1" applyFill="1" applyAlignment="1">
      <alignment horizontal="left" vertical="center" wrapText="1" indent="1"/>
    </xf>
    <xf numFmtId="0" fontId="2" fillId="11" borderId="0" xfId="4" applyNumberFormat="1" applyFont="1" applyFill="1" applyBorder="1" applyAlignment="1" applyProtection="1">
      <alignment vertical="center" wrapText="1"/>
    </xf>
    <xf numFmtId="49" fontId="2" fillId="11" borderId="0" xfId="4" applyNumberFormat="1" applyFont="1" applyFill="1" applyBorder="1" applyAlignment="1" applyProtection="1">
      <alignment horizontal="left" vertical="center" wrapText="1"/>
    </xf>
    <xf numFmtId="0" fontId="2" fillId="11" borderId="0" xfId="3" applyFont="1" applyFill="1" applyAlignment="1">
      <alignment vertical="center" wrapText="1"/>
    </xf>
    <xf numFmtId="9" fontId="11" fillId="0" borderId="0" xfId="5" applyFont="1" applyFill="1" applyBorder="1" applyAlignment="1" applyProtection="1">
      <alignment vertical="center" wrapText="1"/>
    </xf>
    <xf numFmtId="0" fontId="11" fillId="0" borderId="0" xfId="3" applyFont="1" applyFill="1" applyAlignment="1">
      <alignment vertical="center" wrapText="1"/>
    </xf>
    <xf numFmtId="0" fontId="2" fillId="12" borderId="0" xfId="3" applyFont="1" applyFill="1" applyAlignment="1">
      <alignment vertical="center" wrapText="1"/>
    </xf>
    <xf numFmtId="0" fontId="8" fillId="12" borderId="0" xfId="3" applyFont="1" applyFill="1" applyAlignment="1">
      <alignment vertical="center" wrapText="1"/>
    </xf>
    <xf numFmtId="0" fontId="6" fillId="11" borderId="0" xfId="3" applyFont="1" applyFill="1" applyAlignment="1">
      <alignment horizontal="left" vertical="center" wrapText="1" indent="1"/>
    </xf>
    <xf numFmtId="0" fontId="7" fillId="0" borderId="0" xfId="3" applyFont="1" applyFill="1" applyAlignment="1">
      <alignment vertical="center"/>
    </xf>
    <xf numFmtId="0" fontId="7" fillId="13" borderId="0" xfId="3" applyFont="1" applyFill="1" applyAlignment="1">
      <alignment vertical="center"/>
    </xf>
    <xf numFmtId="9" fontId="7" fillId="13" borderId="0" xfId="5" applyFont="1" applyFill="1" applyBorder="1" applyAlignment="1" applyProtection="1">
      <alignment vertical="center" wrapText="1"/>
    </xf>
    <xf numFmtId="0" fontId="7" fillId="13" borderId="0" xfId="3" applyFont="1" applyFill="1" applyAlignment="1">
      <alignment vertical="center" wrapText="1"/>
    </xf>
    <xf numFmtId="0" fontId="7" fillId="14" borderId="0" xfId="3" applyFont="1" applyFill="1" applyAlignment="1">
      <alignment vertical="center" wrapText="1"/>
    </xf>
    <xf numFmtId="0" fontId="7" fillId="14" borderId="0" xfId="3" applyFont="1" applyFill="1" applyAlignment="1">
      <alignment vertical="center"/>
    </xf>
    <xf numFmtId="0" fontId="7" fillId="15" borderId="0" xfId="3" applyFont="1" applyFill="1" applyAlignment="1">
      <alignment vertical="center" wrapText="1"/>
    </xf>
    <xf numFmtId="0" fontId="7" fillId="15" borderId="0" xfId="3" applyFont="1" applyFill="1" applyAlignment="1">
      <alignment vertical="center"/>
    </xf>
    <xf numFmtId="0" fontId="7" fillId="16" borderId="0" xfId="3" applyFont="1" applyFill="1" applyAlignment="1">
      <alignment vertical="center" wrapText="1"/>
    </xf>
    <xf numFmtId="0" fontId="7" fillId="16" borderId="0" xfId="3" applyFont="1" applyFill="1" applyAlignment="1">
      <alignment vertical="center"/>
    </xf>
    <xf numFmtId="0" fontId="2" fillId="0" borderId="0" xfId="2" applyFont="1" applyFill="1" applyAlignment="1">
      <alignment horizontal="left" vertical="center" wrapText="1" indent="1"/>
    </xf>
    <xf numFmtId="0" fontId="5" fillId="13" borderId="0" xfId="3" applyFont="1" applyFill="1" applyAlignment="1">
      <alignment horizontal="center" vertical="center" wrapText="1"/>
    </xf>
    <xf numFmtId="0" fontId="5" fillId="14" borderId="0" xfId="3" applyFont="1" applyFill="1" applyAlignment="1">
      <alignment horizontal="center" vertical="center" wrapText="1"/>
    </xf>
    <xf numFmtId="0" fontId="5" fillId="15" borderId="0" xfId="3" applyFont="1" applyFill="1" applyAlignment="1">
      <alignment horizontal="center" vertical="center" wrapText="1"/>
    </xf>
    <xf numFmtId="0" fontId="5" fillId="16" borderId="0" xfId="3" applyFont="1" applyFill="1" applyAlignment="1">
      <alignment horizontal="center" vertical="center" wrapText="1"/>
    </xf>
    <xf numFmtId="49" fontId="6" fillId="0" borderId="0" xfId="3" applyNumberFormat="1" applyFont="1" applyFill="1" applyAlignment="1">
      <alignment horizontal="left" vertical="center" wrapText="1"/>
    </xf>
    <xf numFmtId="49" fontId="12" fillId="0" borderId="0" xfId="4" applyNumberFormat="1" applyFont="1" applyFill="1" applyBorder="1" applyAlignment="1" applyProtection="1">
      <alignment horizontal="left" vertical="center" wrapText="1"/>
    </xf>
    <xf numFmtId="0" fontId="12" fillId="0" borderId="0" xfId="3" applyFont="1" applyFill="1" applyAlignment="1">
      <alignment vertical="center" wrapText="1"/>
    </xf>
    <xf numFmtId="10" fontId="5" fillId="13" borderId="0" xfId="5" applyNumberFormat="1" applyFont="1" applyFill="1" applyBorder="1" applyAlignment="1" applyProtection="1">
      <alignment vertical="center" wrapText="1"/>
    </xf>
    <xf numFmtId="10" fontId="5" fillId="13" borderId="0" xfId="3" applyNumberFormat="1" applyFont="1" applyFill="1" applyAlignment="1">
      <alignment vertical="center" wrapText="1"/>
    </xf>
    <xf numFmtId="10" fontId="5" fillId="14" borderId="0" xfId="5" applyNumberFormat="1" applyFont="1" applyFill="1" applyBorder="1" applyAlignment="1" applyProtection="1">
      <alignment vertical="center" wrapText="1"/>
    </xf>
    <xf numFmtId="10" fontId="5" fillId="14" borderId="0" xfId="3" applyNumberFormat="1" applyFont="1" applyFill="1" applyAlignment="1">
      <alignment vertical="center" wrapText="1"/>
    </xf>
    <xf numFmtId="10" fontId="5" fillId="15" borderId="0" xfId="5" applyNumberFormat="1" applyFont="1" applyFill="1" applyBorder="1" applyAlignment="1" applyProtection="1">
      <alignment vertical="center" wrapText="1"/>
    </xf>
    <xf numFmtId="10" fontId="5" fillId="15" borderId="0" xfId="3" applyNumberFormat="1" applyFont="1" applyFill="1" applyAlignment="1">
      <alignment vertical="center" wrapText="1"/>
    </xf>
    <xf numFmtId="10" fontId="5" fillId="16" borderId="0" xfId="5" applyNumberFormat="1" applyFont="1" applyFill="1" applyBorder="1" applyAlignment="1" applyProtection="1">
      <alignment vertical="center" wrapText="1"/>
    </xf>
    <xf numFmtId="10" fontId="5" fillId="16" borderId="0" xfId="3" applyNumberFormat="1" applyFont="1" applyFill="1" applyAlignment="1">
      <alignment vertical="center" wrapText="1"/>
    </xf>
    <xf numFmtId="10" fontId="5" fillId="10" borderId="0" xfId="5" applyNumberFormat="1" applyFont="1" applyFill="1" applyBorder="1" applyAlignment="1" applyProtection="1">
      <alignment vertical="center" wrapText="1"/>
    </xf>
    <xf numFmtId="10" fontId="5" fillId="0" borderId="0" xfId="5" applyNumberFormat="1" applyFont="1" applyFill="1" applyBorder="1" applyAlignment="1" applyProtection="1">
      <alignment vertical="center" wrapText="1"/>
    </xf>
    <xf numFmtId="0" fontId="6" fillId="0" borderId="0" xfId="2" applyFont="1" applyFill="1" applyAlignment="1">
      <alignment horizontal="left" vertical="center" wrapText="1" indent="2"/>
    </xf>
    <xf numFmtId="10" fontId="7" fillId="13" borderId="0" xfId="3" applyNumberFormat="1" applyFont="1" applyFill="1" applyAlignment="1">
      <alignment vertical="center" wrapText="1"/>
    </xf>
    <xf numFmtId="10" fontId="7" fillId="14" borderId="0" xfId="3" applyNumberFormat="1" applyFont="1" applyFill="1" applyAlignment="1">
      <alignment vertical="center" wrapText="1"/>
    </xf>
    <xf numFmtId="10" fontId="7" fillId="15" borderId="0" xfId="3" applyNumberFormat="1" applyFont="1" applyFill="1" applyAlignment="1">
      <alignment vertical="center" wrapText="1"/>
    </xf>
    <xf numFmtId="10" fontId="7" fillId="16" borderId="0" xfId="3" applyNumberFormat="1" applyFont="1" applyFill="1" applyAlignment="1">
      <alignment vertical="center" wrapText="1"/>
    </xf>
    <xf numFmtId="9" fontId="5" fillId="13" borderId="0" xfId="5" applyFont="1" applyFill="1" applyBorder="1" applyAlignment="1" applyProtection="1">
      <alignment vertical="center" wrapText="1"/>
    </xf>
    <xf numFmtId="165" fontId="5" fillId="13" borderId="0" xfId="5" applyNumberFormat="1" applyFont="1" applyFill="1" applyBorder="1" applyAlignment="1" applyProtection="1">
      <alignment vertical="center" wrapText="1"/>
    </xf>
    <xf numFmtId="0" fontId="5" fillId="13" borderId="0" xfId="3" applyFont="1" applyFill="1" applyAlignment="1">
      <alignment vertical="center" wrapText="1"/>
    </xf>
    <xf numFmtId="9" fontId="5" fillId="14" borderId="0" xfId="5" applyFont="1" applyFill="1" applyBorder="1" applyAlignment="1" applyProtection="1">
      <alignment vertical="center" wrapText="1"/>
    </xf>
    <xf numFmtId="0" fontId="5" fillId="14" borderId="0" xfId="3" applyFont="1" applyFill="1" applyAlignment="1">
      <alignment vertical="center" wrapText="1"/>
    </xf>
    <xf numFmtId="9" fontId="5" fillId="15" borderId="0" xfId="5" applyFont="1" applyFill="1" applyBorder="1" applyAlignment="1" applyProtection="1">
      <alignment vertical="center" wrapText="1"/>
    </xf>
    <xf numFmtId="0" fontId="5" fillId="15" borderId="0" xfId="3" applyFont="1" applyFill="1" applyAlignment="1">
      <alignment vertical="center" wrapText="1"/>
    </xf>
    <xf numFmtId="9" fontId="5" fillId="16" borderId="0" xfId="5" applyFont="1" applyFill="1" applyBorder="1" applyAlignment="1" applyProtection="1">
      <alignment vertical="center" wrapText="1"/>
    </xf>
    <xf numFmtId="0" fontId="5" fillId="16" borderId="0" xfId="3" applyFont="1" applyFill="1" applyAlignment="1">
      <alignment vertical="center" wrapText="1"/>
    </xf>
    <xf numFmtId="0" fontId="8" fillId="5" borderId="0" xfId="3" applyFont="1" applyFill="1" applyAlignment="1">
      <alignment vertical="center" wrapText="1"/>
    </xf>
    <xf numFmtId="49" fontId="8" fillId="5" borderId="0" xfId="4" applyNumberFormat="1" applyFont="1" applyFill="1" applyBorder="1" applyAlignment="1" applyProtection="1">
      <alignment horizontal="left" vertical="center" wrapText="1"/>
    </xf>
    <xf numFmtId="0" fontId="6" fillId="0" borderId="0" xfId="3" applyFont="1" applyAlignment="1">
      <alignment vertical="center" wrapText="1"/>
    </xf>
    <xf numFmtId="0" fontId="2" fillId="0" borderId="0" xfId="2" applyFont="1" applyFill="1" applyAlignment="1">
      <alignment vertic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left" vertical="center" wrapText="1" indent="1"/>
    </xf>
    <xf numFmtId="0" fontId="5" fillId="0" borderId="0" xfId="2" applyFont="1" applyFill="1" applyAlignment="1">
      <alignment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 indent="2"/>
    </xf>
    <xf numFmtId="0" fontId="2" fillId="0" borderId="0" xfId="3" applyFont="1" applyFill="1" applyAlignment="1">
      <alignment horizontal="center" vertical="center" wrapText="1"/>
    </xf>
    <xf numFmtId="0" fontId="6" fillId="0" borderId="0" xfId="3" applyFont="1" applyBorder="1" applyAlignment="1">
      <alignment horizontal="left" indent="1"/>
    </xf>
    <xf numFmtId="49" fontId="2" fillId="0" borderId="0" xfId="3" applyNumberFormat="1" applyFont="1" applyBorder="1" applyAlignment="1">
      <alignment horizontal="left" vertical="center" wrapText="1"/>
    </xf>
    <xf numFmtId="0" fontId="13" fillId="0" borderId="0" xfId="3" applyFont="1" applyBorder="1" applyAlignment="1">
      <alignment horizontal="left" indent="1"/>
    </xf>
    <xf numFmtId="0" fontId="14" fillId="0" borderId="0" xfId="3" applyFont="1" applyBorder="1" applyAlignment="1">
      <alignment horizontal="left" indent="1"/>
    </xf>
    <xf numFmtId="0" fontId="2" fillId="0" borderId="0" xfId="3" applyFont="1" applyFill="1" applyAlignment="1">
      <alignment horizontal="left" vertical="center" wrapText="1"/>
    </xf>
    <xf numFmtId="10" fontId="5" fillId="17" borderId="0" xfId="5" applyNumberFormat="1" applyFont="1" applyFill="1" applyBorder="1" applyAlignment="1" applyProtection="1">
      <alignment vertical="center" wrapText="1"/>
    </xf>
    <xf numFmtId="165" fontId="5" fillId="17" borderId="0" xfId="5" applyNumberFormat="1" applyFont="1" applyFill="1" applyBorder="1" applyAlignment="1" applyProtection="1">
      <alignment vertical="center" wrapText="1"/>
    </xf>
    <xf numFmtId="167" fontId="5" fillId="13" borderId="0" xfId="5" applyNumberFormat="1" applyFont="1" applyFill="1" applyBorder="1" applyAlignment="1" applyProtection="1">
      <alignment vertical="center" wrapText="1"/>
    </xf>
    <xf numFmtId="165" fontId="7" fillId="13" borderId="0" xfId="3" applyNumberFormat="1" applyFont="1" applyFill="1" applyAlignment="1">
      <alignment vertical="center" wrapText="1"/>
    </xf>
    <xf numFmtId="165" fontId="5" fillId="13" borderId="0" xfId="3" applyNumberFormat="1" applyFont="1" applyFill="1" applyAlignment="1">
      <alignment vertical="center" wrapText="1"/>
    </xf>
    <xf numFmtId="9" fontId="5" fillId="17" borderId="0" xfId="5" applyNumberFormat="1" applyFont="1" applyFill="1" applyBorder="1" applyAlignment="1" applyProtection="1">
      <alignment vertical="center" wrapText="1"/>
    </xf>
    <xf numFmtId="0" fontId="2" fillId="18" borderId="0" xfId="1" applyFont="1" applyFill="1" applyAlignment="1">
      <alignment horizontal="center" vertical="center" wrapText="1"/>
    </xf>
    <xf numFmtId="0" fontId="2" fillId="18" borderId="0" xfId="2" applyFont="1" applyFill="1" applyAlignment="1">
      <alignment horizontal="left" vertical="center" wrapText="1"/>
    </xf>
    <xf numFmtId="0" fontId="2" fillId="18" borderId="0" xfId="2" applyFont="1" applyFill="1" applyAlignment="1">
      <alignment horizontal="left" vertical="center" wrapText="1" indent="2"/>
    </xf>
    <xf numFmtId="0" fontId="2" fillId="18" borderId="0" xfId="3" applyFont="1" applyFill="1" applyAlignment="1">
      <alignment horizontal="left" vertical="center" wrapText="1" indent="1"/>
    </xf>
    <xf numFmtId="0" fontId="2" fillId="18" borderId="0" xfId="4" applyNumberFormat="1" applyFont="1" applyFill="1" applyBorder="1" applyAlignment="1" applyProtection="1">
      <alignment vertical="center" wrapText="1"/>
    </xf>
    <xf numFmtId="49" fontId="2" fillId="18" borderId="0" xfId="3" applyNumberFormat="1" applyFont="1" applyFill="1" applyAlignment="1">
      <alignment horizontal="left" vertical="center" wrapText="1"/>
    </xf>
    <xf numFmtId="49" fontId="2" fillId="18" borderId="0" xfId="4" applyNumberFormat="1" applyFont="1" applyFill="1" applyBorder="1" applyAlignment="1" applyProtection="1">
      <alignment horizontal="left" vertical="center" wrapText="1"/>
    </xf>
    <xf numFmtId="0" fontId="2" fillId="18" borderId="0" xfId="3" applyFont="1" applyFill="1" applyAlignment="1">
      <alignment vertical="center" wrapText="1"/>
    </xf>
    <xf numFmtId="49" fontId="12" fillId="18" borderId="0" xfId="4" applyNumberFormat="1" applyFont="1" applyFill="1" applyBorder="1" applyAlignment="1" applyProtection="1">
      <alignment horizontal="left" vertical="center" wrapText="1"/>
    </xf>
    <xf numFmtId="0" fontId="12" fillId="18" borderId="0" xfId="3" applyFont="1" applyFill="1" applyAlignment="1">
      <alignment vertical="center" wrapText="1"/>
    </xf>
    <xf numFmtId="0" fontId="8" fillId="18" borderId="0" xfId="3" applyFont="1" applyFill="1" applyAlignment="1">
      <alignment vertical="center" wrapText="1"/>
    </xf>
    <xf numFmtId="0" fontId="5" fillId="18" borderId="0" xfId="3" applyFont="1" applyFill="1" applyAlignment="1">
      <alignment vertical="center" wrapText="1"/>
    </xf>
    <xf numFmtId="10" fontId="5" fillId="19" borderId="0" xfId="5" applyNumberFormat="1" applyFont="1" applyFill="1" applyBorder="1" applyAlignment="1" applyProtection="1">
      <alignment vertical="center" wrapText="1"/>
    </xf>
    <xf numFmtId="10" fontId="5" fillId="19" borderId="0" xfId="3" applyNumberFormat="1" applyFont="1" applyFill="1" applyAlignment="1">
      <alignment vertical="center" wrapText="1"/>
    </xf>
    <xf numFmtId="10" fontId="5" fillId="20" borderId="0" xfId="5" applyNumberFormat="1" applyFont="1" applyFill="1" applyBorder="1" applyAlignment="1" applyProtection="1">
      <alignment vertical="center" wrapText="1"/>
    </xf>
    <xf numFmtId="10" fontId="5" fillId="20" borderId="0" xfId="3" applyNumberFormat="1" applyFont="1" applyFill="1" applyAlignment="1">
      <alignment vertical="center" wrapText="1"/>
    </xf>
    <xf numFmtId="10" fontId="5" fillId="21" borderId="0" xfId="3" applyNumberFormat="1" applyFont="1" applyFill="1" applyAlignment="1">
      <alignment vertical="center" wrapText="1"/>
    </xf>
    <xf numFmtId="10" fontId="5" fillId="22" borderId="0" xfId="5" applyNumberFormat="1" applyFont="1" applyFill="1" applyBorder="1" applyAlignment="1" applyProtection="1">
      <alignment vertical="center" wrapText="1"/>
    </xf>
    <xf numFmtId="165" fontId="5" fillId="19" borderId="0" xfId="5" applyNumberFormat="1" applyFont="1" applyFill="1" applyBorder="1" applyAlignment="1" applyProtection="1">
      <alignment vertical="center" wrapText="1"/>
    </xf>
    <xf numFmtId="10" fontId="5" fillId="23" borderId="0" xfId="5" applyNumberFormat="1" applyFont="1" applyFill="1" applyBorder="1" applyAlignment="1" applyProtection="1">
      <alignment vertical="center" wrapText="1"/>
    </xf>
    <xf numFmtId="0" fontId="6" fillId="18" borderId="0" xfId="1" applyFont="1" applyFill="1" applyAlignment="1">
      <alignment horizontal="center" vertical="center" wrapText="1"/>
    </xf>
    <xf numFmtId="0" fontId="6" fillId="18" borderId="0" xfId="2" applyFont="1" applyFill="1" applyAlignment="1">
      <alignment horizontal="left" vertical="center" wrapText="1"/>
    </xf>
    <xf numFmtId="0" fontId="6" fillId="18" borderId="0" xfId="2" applyFont="1" applyFill="1" applyAlignment="1">
      <alignment horizontal="left" vertical="center" wrapText="1" indent="1"/>
    </xf>
    <xf numFmtId="0" fontId="6" fillId="18" borderId="0" xfId="3" applyFont="1" applyFill="1" applyAlignment="1">
      <alignment horizontal="left" vertical="center" wrapText="1" indent="1"/>
    </xf>
    <xf numFmtId="0" fontId="6" fillId="18" borderId="0" xfId="4" applyNumberFormat="1" applyFont="1" applyFill="1" applyBorder="1" applyAlignment="1" applyProtection="1">
      <alignment vertical="center" wrapText="1"/>
    </xf>
    <xf numFmtId="49" fontId="6" fillId="18" borderId="0" xfId="3" applyNumberFormat="1" applyFont="1" applyFill="1" applyAlignment="1">
      <alignment horizontal="left" vertical="center" wrapText="1"/>
    </xf>
    <xf numFmtId="49" fontId="6" fillId="18" borderId="0" xfId="4" applyNumberFormat="1" applyFont="1" applyFill="1" applyBorder="1" applyAlignment="1" applyProtection="1">
      <alignment horizontal="left" vertical="center" wrapText="1"/>
    </xf>
    <xf numFmtId="0" fontId="6" fillId="18" borderId="0" xfId="3" applyFont="1" applyFill="1" applyAlignment="1">
      <alignment vertical="center" wrapText="1"/>
    </xf>
    <xf numFmtId="0" fontId="7" fillId="18" borderId="0" xfId="3" applyFont="1" applyFill="1" applyAlignment="1">
      <alignment vertical="center" wrapText="1"/>
    </xf>
    <xf numFmtId="10" fontId="15" fillId="13" borderId="0" xfId="5" applyNumberFormat="1" applyFont="1" applyFill="1" applyBorder="1" applyAlignment="1" applyProtection="1">
      <alignment vertical="center" wrapText="1"/>
    </xf>
    <xf numFmtId="10" fontId="5" fillId="24" borderId="0" xfId="5" applyNumberFormat="1" applyFont="1" applyFill="1" applyBorder="1" applyAlignment="1" applyProtection="1">
      <alignment vertical="center" wrapText="1"/>
    </xf>
    <xf numFmtId="165" fontId="5" fillId="24" borderId="0" xfId="5" applyNumberFormat="1" applyFont="1" applyFill="1" applyBorder="1" applyAlignment="1" applyProtection="1">
      <alignment vertical="center" wrapText="1"/>
    </xf>
    <xf numFmtId="10" fontId="5" fillId="24" borderId="0" xfId="3" applyNumberFormat="1" applyFont="1" applyFill="1" applyAlignment="1">
      <alignment vertical="center" wrapText="1"/>
    </xf>
    <xf numFmtId="9" fontId="5" fillId="0" borderId="0" xfId="5" applyNumberFormat="1" applyFont="1" applyFill="1" applyBorder="1" applyAlignment="1" applyProtection="1">
      <alignment vertical="center" wrapText="1"/>
    </xf>
    <xf numFmtId="10" fontId="5" fillId="26" borderId="0" xfId="5" applyNumberFormat="1" applyFont="1" applyFill="1" applyBorder="1" applyAlignment="1" applyProtection="1">
      <alignment vertical="center" wrapText="1"/>
    </xf>
    <xf numFmtId="165" fontId="5" fillId="13" borderId="0" xfId="5" applyNumberFormat="1" applyFont="1" applyFill="1" applyBorder="1" applyAlignment="1" applyProtection="1">
      <alignment wrapText="1"/>
    </xf>
    <xf numFmtId="165" fontId="5" fillId="26" borderId="0" xfId="5" applyNumberFormat="1" applyFont="1" applyFill="1" applyBorder="1" applyAlignment="1" applyProtection="1">
      <alignment vertical="center" wrapText="1"/>
    </xf>
    <xf numFmtId="167" fontId="5" fillId="19" borderId="0" xfId="5" applyNumberFormat="1" applyFont="1" applyFill="1" applyBorder="1" applyAlignment="1" applyProtection="1">
      <alignment vertical="center" wrapText="1"/>
    </xf>
    <xf numFmtId="0" fontId="5" fillId="27" borderId="0" xfId="3" applyFont="1" applyFill="1" applyAlignment="1">
      <alignment vertical="center" wrapText="1"/>
    </xf>
    <xf numFmtId="9" fontId="5" fillId="6" borderId="0" xfId="5" applyNumberFormat="1" applyFont="1" applyFill="1" applyBorder="1" applyAlignment="1" applyProtection="1">
      <alignment vertical="center" wrapText="1"/>
    </xf>
    <xf numFmtId="165" fontId="5" fillId="28" borderId="0" xfId="5" applyNumberFormat="1" applyFont="1" applyFill="1" applyBorder="1" applyAlignment="1" applyProtection="1">
      <alignment vertical="center" wrapText="1"/>
    </xf>
    <xf numFmtId="165" fontId="5" fillId="29" borderId="0" xfId="5" applyNumberFormat="1" applyFont="1" applyFill="1" applyBorder="1" applyAlignment="1" applyProtection="1">
      <alignment vertical="center" wrapText="1"/>
    </xf>
    <xf numFmtId="9" fontId="5" fillId="29" borderId="0" xfId="5" applyNumberFormat="1" applyFont="1" applyFill="1" applyBorder="1" applyAlignment="1" applyProtection="1">
      <alignment vertical="center" wrapText="1"/>
    </xf>
    <xf numFmtId="9" fontId="5" fillId="8" borderId="0" xfId="5" applyNumberFormat="1" applyFont="1" applyFill="1" applyBorder="1" applyAlignment="1" applyProtection="1">
      <alignment vertical="center" wrapText="1"/>
    </xf>
    <xf numFmtId="165" fontId="5" fillId="20" borderId="0" xfId="5" applyNumberFormat="1" applyFont="1" applyFill="1" applyBorder="1" applyAlignment="1" applyProtection="1">
      <alignment vertical="center" wrapText="1"/>
    </xf>
    <xf numFmtId="165" fontId="7" fillId="14" borderId="0" xfId="3" applyNumberFormat="1" applyFont="1" applyFill="1" applyAlignment="1">
      <alignment vertical="center" wrapText="1"/>
    </xf>
    <xf numFmtId="165" fontId="5" fillId="14" borderId="0" xfId="5" applyNumberFormat="1" applyFont="1" applyFill="1" applyBorder="1" applyAlignment="1" applyProtection="1">
      <alignment vertical="center" wrapText="1"/>
    </xf>
    <xf numFmtId="165" fontId="5" fillId="14" borderId="0" xfId="3" applyNumberFormat="1" applyFont="1" applyFill="1" applyAlignment="1">
      <alignment vertical="center" wrapText="1"/>
    </xf>
    <xf numFmtId="9" fontId="7" fillId="14" borderId="0" xfId="3" applyNumberFormat="1" applyFont="1" applyFill="1" applyAlignment="1">
      <alignment vertical="center" wrapText="1"/>
    </xf>
    <xf numFmtId="10" fontId="5" fillId="30" borderId="0" xfId="5" applyNumberFormat="1" applyFont="1" applyFill="1" applyBorder="1" applyAlignment="1" applyProtection="1">
      <alignment vertical="center" wrapText="1"/>
    </xf>
    <xf numFmtId="10" fontId="5" fillId="31" borderId="0" xfId="5" applyNumberFormat="1" applyFont="1" applyFill="1" applyBorder="1" applyAlignment="1" applyProtection="1">
      <alignment vertical="center" wrapText="1"/>
    </xf>
    <xf numFmtId="10" fontId="7" fillId="30" borderId="0" xfId="3" applyNumberFormat="1" applyFont="1" applyFill="1" applyAlignment="1">
      <alignment vertical="center" wrapText="1"/>
    </xf>
    <xf numFmtId="10" fontId="5" fillId="30" borderId="0" xfId="3" applyNumberFormat="1" applyFont="1" applyFill="1" applyAlignment="1">
      <alignment vertical="center" wrapText="1"/>
    </xf>
    <xf numFmtId="165" fontId="5" fillId="32" borderId="0" xfId="5" applyNumberFormat="1" applyFont="1" applyFill="1" applyBorder="1" applyAlignment="1" applyProtection="1">
      <alignment vertical="center" wrapText="1"/>
    </xf>
    <xf numFmtId="165" fontId="5" fillId="30" borderId="0" xfId="5" applyNumberFormat="1" applyFont="1" applyFill="1" applyBorder="1" applyAlignment="1" applyProtection="1">
      <alignment vertical="center" wrapText="1"/>
    </xf>
    <xf numFmtId="165" fontId="7" fillId="30" borderId="0" xfId="3" applyNumberFormat="1" applyFont="1" applyFill="1" applyAlignment="1">
      <alignment vertical="center" wrapText="1"/>
    </xf>
    <xf numFmtId="165" fontId="5" fillId="30" borderId="0" xfId="3" applyNumberFormat="1" applyFont="1" applyFill="1" applyAlignment="1">
      <alignment vertical="center" wrapText="1"/>
    </xf>
    <xf numFmtId="0" fontId="5" fillId="30" borderId="0" xfId="3" applyFont="1" applyFill="1" applyAlignment="1">
      <alignment vertical="center" wrapText="1"/>
    </xf>
    <xf numFmtId="10" fontId="5" fillId="33" borderId="0" xfId="5" applyNumberFormat="1" applyFont="1" applyFill="1" applyBorder="1" applyAlignment="1" applyProtection="1">
      <alignment vertical="center" wrapText="1"/>
    </xf>
    <xf numFmtId="165" fontId="5" fillId="34" borderId="0" xfId="5" applyNumberFormat="1" applyFont="1" applyFill="1" applyBorder="1" applyAlignment="1" applyProtection="1">
      <alignment vertical="center" wrapText="1"/>
    </xf>
    <xf numFmtId="10" fontId="5" fillId="35" borderId="0" xfId="5" applyNumberFormat="1" applyFont="1" applyFill="1" applyBorder="1" applyAlignment="1" applyProtection="1">
      <alignment vertical="center" wrapText="1"/>
    </xf>
    <xf numFmtId="165" fontId="5" fillId="35" borderId="0" xfId="5" applyNumberFormat="1" applyFont="1" applyFill="1" applyBorder="1" applyAlignment="1" applyProtection="1">
      <alignment vertical="center" wrapText="1"/>
    </xf>
    <xf numFmtId="165" fontId="5" fillId="35" borderId="0" xfId="3" applyNumberFormat="1" applyFont="1" applyFill="1" applyAlignment="1">
      <alignment vertical="center" wrapText="1"/>
    </xf>
    <xf numFmtId="10" fontId="5" fillId="34" borderId="0" xfId="3" applyNumberFormat="1" applyFont="1" applyFill="1" applyAlignment="1">
      <alignment vertical="center" wrapText="1"/>
    </xf>
    <xf numFmtId="0" fontId="16" fillId="0" borderId="0" xfId="7" applyFont="1" applyBorder="1"/>
    <xf numFmtId="0" fontId="17" fillId="0" borderId="0" xfId="3" applyFont="1" applyFill="1" applyAlignment="1">
      <alignment vertical="center" wrapText="1"/>
    </xf>
    <xf numFmtId="0" fontId="17" fillId="0" borderId="0" xfId="8" applyFont="1" applyBorder="1"/>
    <xf numFmtId="0" fontId="17" fillId="0" borderId="0" xfId="8" applyFont="1" applyBorder="1" applyAlignment="1">
      <alignment horizontal="left"/>
    </xf>
    <xf numFmtId="165" fontId="5" fillId="0" borderId="0" xfId="6" applyNumberFormat="1" applyFont="1" applyFill="1" applyAlignment="1">
      <alignment vertical="center" wrapText="1"/>
    </xf>
    <xf numFmtId="165" fontId="5" fillId="19" borderId="0" xfId="3" applyNumberFormat="1" applyFont="1" applyFill="1" applyAlignment="1">
      <alignment vertical="center" wrapText="1"/>
    </xf>
    <xf numFmtId="165" fontId="5" fillId="24" borderId="0" xfId="3" applyNumberFormat="1" applyFont="1" applyFill="1" applyAlignment="1">
      <alignment vertical="center" wrapText="1"/>
    </xf>
    <xf numFmtId="165" fontId="5" fillId="34" borderId="0" xfId="3" applyNumberFormat="1" applyFont="1" applyFill="1" applyAlignment="1">
      <alignment vertical="center" wrapText="1"/>
    </xf>
    <xf numFmtId="0" fontId="5" fillId="36" borderId="0" xfId="3" applyFont="1" applyFill="1" applyAlignment="1">
      <alignment vertical="center" wrapText="1"/>
    </xf>
    <xf numFmtId="10" fontId="5" fillId="34" borderId="0" xfId="5" applyNumberFormat="1" applyFont="1" applyFill="1" applyBorder="1" applyAlignment="1" applyProtection="1">
      <alignment vertical="center" wrapText="1"/>
    </xf>
    <xf numFmtId="167" fontId="5" fillId="34" borderId="0" xfId="5" applyNumberFormat="1" applyFont="1" applyFill="1" applyBorder="1" applyAlignment="1" applyProtection="1">
      <alignment vertical="center" wrapText="1"/>
    </xf>
    <xf numFmtId="10" fontId="5" fillId="37" borderId="0" xfId="3" applyNumberFormat="1" applyFont="1" applyFill="1" applyAlignment="1">
      <alignment vertical="center" wrapText="1"/>
    </xf>
    <xf numFmtId="10" fontId="5" fillId="38" borderId="0" xfId="5" applyNumberFormat="1" applyFont="1" applyFill="1" applyBorder="1" applyAlignment="1" applyProtection="1">
      <alignment vertical="center" wrapText="1"/>
    </xf>
    <xf numFmtId="165" fontId="5" fillId="16" borderId="0" xfId="5" applyNumberFormat="1" applyFont="1" applyFill="1" applyBorder="1" applyAlignment="1" applyProtection="1">
      <alignment vertical="center" wrapText="1"/>
    </xf>
    <xf numFmtId="165" fontId="7" fillId="16" borderId="0" xfId="3" applyNumberFormat="1" applyFont="1" applyFill="1" applyAlignment="1">
      <alignment vertical="center" wrapText="1"/>
    </xf>
    <xf numFmtId="9" fontId="7" fillId="0" borderId="0" xfId="5" applyFont="1" applyFill="1" applyBorder="1" applyAlignment="1" applyProtection="1">
      <alignment vertical="center"/>
    </xf>
    <xf numFmtId="10" fontId="2" fillId="39" borderId="0" xfId="5" applyNumberFormat="1" applyFont="1" applyFill="1" applyBorder="1" applyAlignment="1" applyProtection="1">
      <alignment vertical="center" wrapText="1"/>
    </xf>
    <xf numFmtId="49" fontId="2" fillId="11" borderId="2" xfId="4" applyNumberFormat="1" applyFont="1" applyFill="1" applyBorder="1" applyAlignment="1" applyProtection="1">
      <alignment horizontal="left" vertical="center" wrapText="1"/>
    </xf>
    <xf numFmtId="0" fontId="2" fillId="3" borderId="2" xfId="3" applyFont="1" applyFill="1" applyBorder="1" applyAlignment="1">
      <alignment vertical="center" wrapText="1"/>
    </xf>
    <xf numFmtId="0" fontId="5" fillId="0" borderId="2" xfId="3" applyFont="1" applyFill="1" applyBorder="1" applyAlignment="1">
      <alignment vertical="center" wrapText="1"/>
    </xf>
    <xf numFmtId="0" fontId="8" fillId="0" borderId="2" xfId="3" applyFont="1" applyFill="1" applyBorder="1" applyAlignment="1">
      <alignment vertical="center" wrapText="1"/>
    </xf>
    <xf numFmtId="0" fontId="5" fillId="27" borderId="2" xfId="3" applyFont="1" applyFill="1" applyBorder="1" applyAlignment="1">
      <alignment vertical="center" wrapText="1"/>
    </xf>
    <xf numFmtId="0" fontId="8" fillId="3" borderId="2" xfId="3" applyFont="1" applyFill="1" applyBorder="1" applyAlignment="1">
      <alignment vertical="center" wrapText="1"/>
    </xf>
    <xf numFmtId="0" fontId="7" fillId="0" borderId="2" xfId="3" applyFont="1" applyFill="1" applyBorder="1" applyAlignment="1">
      <alignment vertical="center" wrapText="1"/>
    </xf>
    <xf numFmtId="0" fontId="8" fillId="0" borderId="0" xfId="3" applyFont="1" applyFill="1" applyAlignment="1">
      <alignment horizontal="center" vertical="center" wrapText="1"/>
    </xf>
    <xf numFmtId="0" fontId="2" fillId="4" borderId="3" xfId="3" applyFont="1" applyFill="1" applyBorder="1" applyAlignment="1">
      <alignment horizontal="center" vertical="center" wrapText="1"/>
    </xf>
    <xf numFmtId="49" fontId="2" fillId="4" borderId="2" xfId="4" applyNumberFormat="1" applyFont="1" applyFill="1" applyBorder="1" applyAlignment="1" applyProtection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49" fontId="18" fillId="18" borderId="0" xfId="4" applyNumberFormat="1" applyFont="1" applyFill="1" applyBorder="1" applyAlignment="1" applyProtection="1">
      <alignment horizontal="left" vertical="center" wrapText="1"/>
    </xf>
    <xf numFmtId="168" fontId="5" fillId="0" borderId="0" xfId="9" applyNumberFormat="1" applyFont="1" applyFill="1" applyAlignment="1">
      <alignment vertical="center" wrapText="1"/>
    </xf>
    <xf numFmtId="168" fontId="5" fillId="0" borderId="0" xfId="3" applyNumberFormat="1" applyFont="1" applyFill="1" applyAlignment="1">
      <alignment vertical="center" wrapText="1"/>
    </xf>
    <xf numFmtId="9" fontId="5" fillId="0" borderId="0" xfId="6" applyFont="1" applyFill="1" applyAlignment="1">
      <alignment vertical="center" wrapText="1"/>
    </xf>
    <xf numFmtId="165" fontId="5" fillId="40" borderId="0" xfId="5" applyNumberFormat="1" applyFont="1" applyFill="1" applyBorder="1" applyAlignment="1" applyProtection="1">
      <alignment vertical="center" wrapText="1"/>
    </xf>
    <xf numFmtId="165" fontId="5" fillId="41" borderId="0" xfId="5" applyNumberFormat="1" applyFont="1" applyFill="1" applyBorder="1" applyAlignment="1" applyProtection="1">
      <alignment vertical="center" wrapText="1"/>
    </xf>
    <xf numFmtId="9" fontId="5" fillId="41" borderId="0" xfId="5" applyNumberFormat="1" applyFont="1" applyFill="1" applyBorder="1" applyAlignment="1" applyProtection="1">
      <alignment vertical="center" wrapText="1"/>
    </xf>
    <xf numFmtId="166" fontId="5" fillId="0" borderId="0" xfId="5" applyNumberFormat="1" applyFont="1" applyFill="1" applyBorder="1" applyAlignment="1" applyProtection="1">
      <alignment vertical="center" wrapText="1"/>
    </xf>
    <xf numFmtId="10" fontId="5" fillId="42" borderId="0" xfId="5" applyNumberFormat="1" applyFont="1" applyFill="1" applyBorder="1" applyAlignment="1" applyProtection="1">
      <alignment vertical="center" wrapText="1"/>
    </xf>
    <xf numFmtId="165" fontId="5" fillId="13" borderId="0" xfId="6" applyNumberFormat="1" applyFont="1" applyFill="1" applyBorder="1" applyAlignment="1" applyProtection="1">
      <alignment vertical="center" wrapText="1"/>
    </xf>
    <xf numFmtId="9" fontId="5" fillId="26" borderId="0" xfId="5" applyNumberFormat="1" applyFont="1" applyFill="1" applyBorder="1" applyAlignment="1" applyProtection="1">
      <alignment vertical="center" wrapText="1"/>
    </xf>
    <xf numFmtId="9" fontId="5" fillId="13" borderId="0" xfId="5" applyNumberFormat="1" applyFont="1" applyFill="1" applyBorder="1" applyAlignment="1" applyProtection="1">
      <alignment vertical="center" wrapText="1"/>
    </xf>
    <xf numFmtId="43" fontId="5" fillId="19" borderId="0" xfId="9" applyFont="1" applyFill="1" applyBorder="1" applyAlignment="1" applyProtection="1">
      <alignment vertical="center" wrapText="1"/>
    </xf>
    <xf numFmtId="9" fontId="7" fillId="13" borderId="0" xfId="3" applyNumberFormat="1" applyFont="1" applyFill="1" applyAlignment="1">
      <alignment vertical="center" wrapText="1"/>
    </xf>
    <xf numFmtId="10" fontId="5" fillId="18" borderId="0" xfId="3" applyNumberFormat="1" applyFont="1" applyFill="1" applyAlignment="1">
      <alignment vertical="center" wrapText="1"/>
    </xf>
    <xf numFmtId="49" fontId="15" fillId="0" borderId="0" xfId="4" applyNumberFormat="1" applyFont="1" applyFill="1" applyBorder="1" applyAlignment="1" applyProtection="1">
      <alignment horizontal="left" vertical="center" wrapText="1"/>
    </xf>
    <xf numFmtId="0" fontId="15" fillId="0" borderId="0" xfId="3" applyFont="1" applyFill="1" applyAlignment="1">
      <alignment vertical="center" wrapText="1"/>
    </xf>
    <xf numFmtId="165" fontId="5" fillId="43" borderId="0" xfId="3" applyNumberFormat="1" applyFont="1" applyFill="1" applyAlignment="1">
      <alignment vertical="center" wrapText="1"/>
    </xf>
    <xf numFmtId="49" fontId="19" fillId="0" borderId="0" xfId="4" applyNumberFormat="1" applyFont="1" applyFill="1" applyBorder="1" applyAlignment="1" applyProtection="1">
      <alignment horizontal="left" vertical="center" wrapText="1"/>
    </xf>
    <xf numFmtId="0" fontId="19" fillId="0" borderId="0" xfId="0" applyFont="1" applyFill="1" applyAlignment="1">
      <alignment vertical="center" wrapText="1"/>
    </xf>
    <xf numFmtId="0" fontId="20" fillId="0" borderId="0" xfId="3" applyFont="1" applyFill="1" applyBorder="1" applyAlignment="1">
      <alignment vertical="center" wrapText="1"/>
    </xf>
    <xf numFmtId="165" fontId="5" fillId="41" borderId="0" xfId="6" applyNumberFormat="1" applyFont="1" applyFill="1" applyBorder="1" applyAlignment="1" applyProtection="1">
      <alignment vertical="center" wrapText="1"/>
    </xf>
    <xf numFmtId="0" fontId="8" fillId="0" borderId="0" xfId="3" applyFont="1" applyFill="1" applyBorder="1" applyAlignment="1">
      <alignment vertical="center" wrapText="1"/>
    </xf>
    <xf numFmtId="0" fontId="2" fillId="0" borderId="0" xfId="3" applyFont="1" applyFill="1" applyBorder="1" applyAlignment="1">
      <alignment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vertical="center" wrapText="1"/>
    </xf>
    <xf numFmtId="0" fontId="5" fillId="25" borderId="0" xfId="3" applyFont="1" applyFill="1" applyBorder="1" applyAlignment="1">
      <alignment vertical="center" wrapText="1"/>
    </xf>
    <xf numFmtId="0" fontId="21" fillId="0" borderId="0" xfId="3" applyFont="1" applyFill="1" applyBorder="1" applyAlignment="1">
      <alignment vertical="center" wrapText="1"/>
    </xf>
    <xf numFmtId="0" fontId="22" fillId="0" borderId="0" xfId="3" applyFont="1" applyFill="1" applyBorder="1" applyAlignment="1">
      <alignment horizontal="right" vertical="center" wrapText="1"/>
    </xf>
    <xf numFmtId="49" fontId="23" fillId="0" borderId="0" xfId="9" applyNumberFormat="1" applyFont="1" applyAlignment="1">
      <alignment horizontal="left" vertical="center" wrapText="1"/>
    </xf>
    <xf numFmtId="0" fontId="23" fillId="0" borderId="0" xfId="0" applyFont="1"/>
    <xf numFmtId="49" fontId="21" fillId="0" borderId="0" xfId="4" applyNumberFormat="1" applyFont="1" applyFill="1" applyBorder="1" applyAlignment="1" applyProtection="1">
      <alignment horizontal="right" vertical="center" wrapText="1"/>
    </xf>
    <xf numFmtId="0" fontId="20" fillId="0" borderId="0" xfId="3" applyFont="1" applyFill="1" applyBorder="1" applyAlignment="1">
      <alignment horizontal="center" vertical="center" wrapText="1"/>
    </xf>
    <xf numFmtId="0" fontId="2" fillId="44" borderId="0" xfId="3" applyFont="1" applyFill="1" applyAlignment="1">
      <alignment vertical="center" wrapText="1"/>
    </xf>
    <xf numFmtId="0" fontId="8" fillId="44" borderId="0" xfId="3" applyFont="1" applyFill="1" applyAlignment="1">
      <alignment vertical="center" wrapText="1"/>
    </xf>
    <xf numFmtId="0" fontId="20" fillId="45" borderId="0" xfId="3" applyFont="1" applyFill="1" applyBorder="1" applyAlignment="1">
      <alignment vertical="center" wrapText="1"/>
    </xf>
    <xf numFmtId="0" fontId="21" fillId="45" borderId="0" xfId="3" applyFont="1" applyFill="1" applyBorder="1" applyAlignment="1">
      <alignment vertical="center" wrapText="1"/>
    </xf>
    <xf numFmtId="0" fontId="8" fillId="45" borderId="0" xfId="3" applyFont="1" applyFill="1" applyAlignment="1">
      <alignment vertical="center" wrapText="1"/>
    </xf>
    <xf numFmtId="0" fontId="8" fillId="46" borderId="0" xfId="3" applyFont="1" applyFill="1" applyAlignment="1">
      <alignment vertical="center" wrapText="1"/>
    </xf>
    <xf numFmtId="0" fontId="20" fillId="47" borderId="0" xfId="3" applyFont="1" applyFill="1" applyBorder="1" applyAlignment="1">
      <alignment vertical="center" wrapText="1"/>
    </xf>
    <xf numFmtId="0" fontId="21" fillId="47" borderId="0" xfId="3" applyFont="1" applyFill="1" applyBorder="1" applyAlignment="1">
      <alignment vertical="center" wrapText="1"/>
    </xf>
    <xf numFmtId="0" fontId="5" fillId="27" borderId="0" xfId="3" applyFont="1" applyFill="1" applyBorder="1" applyAlignment="1">
      <alignment vertical="center" wrapText="1"/>
    </xf>
    <xf numFmtId="0" fontId="8" fillId="46" borderId="2" xfId="3" applyFont="1" applyFill="1" applyBorder="1" applyAlignment="1">
      <alignment vertical="center" wrapText="1"/>
    </xf>
    <xf numFmtId="0" fontId="8" fillId="47" borderId="2" xfId="3" applyFont="1" applyFill="1" applyBorder="1" applyAlignment="1">
      <alignment vertical="center" wrapText="1"/>
    </xf>
    <xf numFmtId="0" fontId="2" fillId="46" borderId="0" xfId="3" applyFont="1" applyFill="1" applyAlignment="1">
      <alignment vertical="center" wrapText="1"/>
    </xf>
    <xf numFmtId="0" fontId="2" fillId="48" borderId="0" xfId="3" applyFont="1" applyFill="1" applyAlignment="1">
      <alignment vertical="center" wrapText="1"/>
    </xf>
    <xf numFmtId="49" fontId="2" fillId="48" borderId="0" xfId="4" applyNumberFormat="1" applyFont="1" applyFill="1" applyBorder="1" applyAlignment="1" applyProtection="1">
      <alignment horizontal="left" vertical="center" wrapText="1"/>
    </xf>
    <xf numFmtId="0" fontId="15" fillId="49" borderId="0" xfId="3" applyFont="1" applyFill="1" applyAlignment="1">
      <alignment vertical="center" wrapText="1"/>
    </xf>
    <xf numFmtId="0" fontId="22" fillId="49" borderId="0" xfId="3" applyFont="1" applyFill="1" applyBorder="1" applyAlignment="1">
      <alignment horizontal="right" vertical="center" wrapText="1"/>
    </xf>
    <xf numFmtId="0" fontId="20" fillId="49" borderId="0" xfId="3" applyFont="1" applyFill="1" applyBorder="1" applyAlignment="1">
      <alignment vertical="center" wrapText="1"/>
    </xf>
    <xf numFmtId="49" fontId="8" fillId="49" borderId="0" xfId="4" applyNumberFormat="1" applyFont="1" applyFill="1" applyBorder="1" applyAlignment="1" applyProtection="1">
      <alignment horizontal="left" vertical="center" wrapText="1"/>
    </xf>
    <xf numFmtId="49" fontId="21" fillId="49" borderId="0" xfId="4" applyNumberFormat="1" applyFont="1" applyFill="1" applyBorder="1" applyAlignment="1" applyProtection="1">
      <alignment horizontal="right" vertical="center" wrapText="1"/>
    </xf>
    <xf numFmtId="0" fontId="21" fillId="49" borderId="0" xfId="3" applyFont="1" applyFill="1" applyBorder="1" applyAlignment="1">
      <alignment vertical="center" wrapText="1"/>
    </xf>
    <xf numFmtId="0" fontId="2" fillId="48" borderId="0" xfId="2" applyFont="1" applyFill="1" applyAlignment="1">
      <alignment horizontal="left" vertical="center" wrapText="1"/>
    </xf>
    <xf numFmtId="0" fontId="7" fillId="0" borderId="0" xfId="3" applyFont="1" applyFill="1" applyBorder="1" applyAlignment="1">
      <alignment horizontal="center" vertical="center" wrapText="1"/>
    </xf>
  </cellXfs>
  <cellStyles count="10">
    <cellStyle name="Comma" xfId="9" builtinId="3"/>
    <cellStyle name="Comma 2" xfId="4"/>
    <cellStyle name="Normal" xfId="0" builtinId="0"/>
    <cellStyle name="Normal 2" xfId="3"/>
    <cellStyle name="Normal 6" xfId="8"/>
    <cellStyle name="Normal 7" xfId="7"/>
    <cellStyle name="Percent" xfId="6" builtinId="5"/>
    <cellStyle name="Percent 2" xfId="5"/>
    <cellStyle name="S4" xfId="2"/>
    <cellStyle name="S5" xfId="1"/>
  </cellStyles>
  <dxfs count="0"/>
  <tableStyles count="0" defaultTableStyle="TableStyleMedium2" defaultPivotStyle="PivotStyleLight16"/>
  <colors>
    <mruColors>
      <color rgb="FFFFCC99"/>
      <color rgb="FFFFFFCC"/>
      <color rgb="FFF6BC98"/>
      <color rgb="FFCC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1914"/>
  <sheetViews>
    <sheetView tabSelected="1" topLeftCell="J1" zoomScale="64" zoomScaleNormal="64" workbookViewId="0">
      <pane xSplit="3" ySplit="1" topLeftCell="M37" activePane="bottomRight" state="frozen"/>
      <selection activeCell="J1" sqref="J1"/>
      <selection pane="topRight" activeCell="M1" sqref="M1"/>
      <selection pane="bottomLeft" activeCell="J2" sqref="J2"/>
      <selection pane="bottomRight" activeCell="J451" sqref="J451"/>
    </sheetView>
  </sheetViews>
  <sheetFormatPr defaultRowHeight="17.25" customHeight="1" x14ac:dyDescent="0.25"/>
  <cols>
    <col min="1" max="1" width="4.7109375" style="138" customWidth="1"/>
    <col min="2" max="2" width="14.140625" style="143" customWidth="1"/>
    <col min="3" max="3" width="45.28515625" style="49" customWidth="1"/>
    <col min="4" max="4" width="12.5703125" style="15" customWidth="1"/>
    <col min="5" max="5" width="9.85546875" style="39" customWidth="1"/>
    <col min="6" max="6" width="14.140625" style="39" customWidth="1"/>
    <col min="7" max="7" width="8.28515625" style="37" customWidth="1"/>
    <col min="8" max="8" width="14" style="37" customWidth="1"/>
    <col min="9" max="9" width="60.5703125" style="39" customWidth="1"/>
    <col min="10" max="10" width="17" style="37" customWidth="1"/>
    <col min="11" max="11" width="79.140625" style="39" customWidth="1"/>
    <col min="12" max="12" width="10.42578125" style="10" customWidth="1"/>
    <col min="13" max="13" width="56.5703125" style="10" hidden="1" customWidth="1"/>
    <col min="14" max="14" width="8.140625" style="10" hidden="1" customWidth="1"/>
    <col min="15" max="15" width="15.7109375" style="10" hidden="1" customWidth="1"/>
    <col min="16" max="16" width="14.7109375" style="10" hidden="1" customWidth="1"/>
    <col min="17" max="17" width="8.7109375" style="10" customWidth="1"/>
    <col min="18" max="18" width="9.7109375" style="10" customWidth="1"/>
    <col min="19" max="19" width="12" style="10" customWidth="1"/>
    <col min="20" max="20" width="11.85546875" style="10" customWidth="1"/>
    <col min="21" max="21" width="9.7109375" style="10" customWidth="1"/>
    <col min="22" max="22" width="8.7109375" style="10" customWidth="1"/>
    <col min="23" max="23" width="12" style="10" customWidth="1"/>
    <col min="24" max="24" width="9.85546875" style="10" customWidth="1"/>
    <col min="25" max="25" width="10.28515625" style="10" customWidth="1"/>
    <col min="26" max="26" width="9.7109375" style="10" customWidth="1"/>
    <col min="27" max="27" width="9.85546875" style="10" customWidth="1"/>
    <col min="28" max="28" width="8.7109375" style="10" customWidth="1"/>
    <col min="29" max="29" width="10.28515625" style="10" customWidth="1"/>
    <col min="30" max="30" width="8.85546875" style="10" customWidth="1"/>
    <col min="31" max="31" width="12.7109375" style="10" customWidth="1"/>
    <col min="32" max="32" width="9.5703125" style="10" customWidth="1"/>
    <col min="33" max="33" width="10" style="10" customWidth="1"/>
    <col min="34" max="34" width="8.5703125" style="10" customWidth="1"/>
    <col min="35" max="35" width="9.28515625" style="10" customWidth="1"/>
    <col min="36" max="36" width="8.42578125" style="10" customWidth="1"/>
    <col min="37" max="37" width="10.5703125" style="10" customWidth="1"/>
    <col min="38" max="38" width="8.85546875" style="10" customWidth="1"/>
    <col min="39" max="39" width="9.42578125" style="10" customWidth="1"/>
    <col min="40" max="40" width="8.42578125" style="10" customWidth="1"/>
    <col min="41" max="41" width="9.140625" style="10" customWidth="1"/>
    <col min="42" max="42" width="8.42578125" style="10" customWidth="1"/>
    <col min="43" max="43" width="9.42578125" style="10" customWidth="1"/>
    <col min="44" max="44" width="8.42578125" style="10" customWidth="1"/>
    <col min="45" max="45" width="10.5703125" style="10" customWidth="1"/>
    <col min="46" max="46" width="10.85546875" style="10" customWidth="1"/>
    <col min="47" max="47" width="13.42578125" style="10" customWidth="1"/>
    <col min="48" max="49" width="11.5703125" style="10" customWidth="1"/>
    <col min="50" max="50" width="10.42578125" style="10" customWidth="1"/>
    <col min="51" max="51" width="9.7109375" style="10" customWidth="1"/>
    <col min="52" max="52" width="9" style="10" customWidth="1"/>
    <col min="53" max="53" width="9.7109375" style="10" customWidth="1"/>
    <col min="54" max="54" width="8.85546875" style="10" customWidth="1"/>
    <col min="55" max="55" width="9.140625" style="10"/>
    <col min="56" max="56" width="8.7109375" style="10" customWidth="1"/>
    <col min="57" max="57" width="10" style="10" customWidth="1"/>
    <col min="58" max="63" width="9.140625" style="10"/>
    <col min="64" max="64" width="9.5703125" style="10" customWidth="1"/>
    <col min="65" max="73" width="9.140625" style="10"/>
    <col min="74" max="74" width="11.5703125" style="10" bestFit="1" customWidth="1"/>
    <col min="75" max="79" width="9.140625" style="10"/>
    <col min="80" max="81" width="11.5703125" style="10" customWidth="1"/>
    <col min="82" max="87" width="9.140625" style="10"/>
    <col min="88" max="109" width="9.140625" style="21"/>
    <col min="110" max="110" width="10.7109375" style="21" customWidth="1"/>
    <col min="111" max="111" width="9.140625" style="21" customWidth="1"/>
    <col min="112" max="112" width="9.28515625" style="21" bestFit="1" customWidth="1"/>
    <col min="113" max="113" width="10.140625" style="21" bestFit="1" customWidth="1"/>
    <col min="114" max="114" width="9.28515625" style="21" bestFit="1" customWidth="1"/>
    <col min="115" max="115" width="10.140625" style="21" bestFit="1" customWidth="1"/>
    <col min="116" max="116" width="9.28515625" style="21" bestFit="1" customWidth="1"/>
    <col min="117" max="117" width="10.140625" style="21" bestFit="1" customWidth="1"/>
    <col min="118" max="118" width="9.28515625" style="21" bestFit="1" customWidth="1"/>
    <col min="119" max="119" width="10.140625" style="21" bestFit="1" customWidth="1"/>
    <col min="120" max="120" width="9.28515625" style="21" bestFit="1" customWidth="1"/>
    <col min="121" max="121" width="10.140625" style="21" bestFit="1" customWidth="1"/>
    <col min="122" max="122" width="9.28515625" style="21" bestFit="1" customWidth="1"/>
    <col min="123" max="123" width="10.140625" style="21" bestFit="1" customWidth="1"/>
    <col min="124" max="124" width="9.28515625" style="21" bestFit="1" customWidth="1"/>
    <col min="125" max="125" width="10.140625" style="21" bestFit="1" customWidth="1"/>
    <col min="126" max="126" width="9.28515625" style="21" bestFit="1" customWidth="1"/>
    <col min="127" max="127" width="10.140625" style="21" bestFit="1" customWidth="1"/>
    <col min="128" max="130" width="9.28515625" style="21" bestFit="1" customWidth="1"/>
    <col min="131" max="131" width="10.140625" style="21" bestFit="1" customWidth="1"/>
    <col min="132" max="134" width="9.28515625" style="21" bestFit="1" customWidth="1"/>
    <col min="135" max="138" width="9.140625" style="21"/>
    <col min="139" max="139" width="9.28515625" style="21" bestFit="1" customWidth="1"/>
    <col min="140" max="140" width="11.5703125" style="21" bestFit="1" customWidth="1"/>
    <col min="141" max="309" width="9.140625" style="21"/>
    <col min="310" max="310" width="19.7109375" style="21" customWidth="1"/>
    <col min="311" max="311" width="5.85546875" style="21" customWidth="1"/>
    <col min="312" max="312" width="42.5703125" style="21" customWidth="1"/>
    <col min="313" max="313" width="15" style="21" customWidth="1"/>
    <col min="314" max="314" width="17.85546875" style="21" customWidth="1"/>
    <col min="315" max="315" width="2.5703125" style="21" customWidth="1"/>
    <col min="316" max="316" width="4" style="21" customWidth="1"/>
    <col min="317" max="318" width="9.140625" style="21"/>
    <col min="319" max="319" width="4.7109375" style="21" customWidth="1"/>
    <col min="320" max="320" width="14.140625" style="21" customWidth="1"/>
    <col min="321" max="321" width="45.28515625" style="21" customWidth="1"/>
    <col min="322" max="322" width="12.5703125" style="21" customWidth="1"/>
    <col min="323" max="323" width="9.85546875" style="21" customWidth="1"/>
    <col min="324" max="324" width="14.140625" style="21" customWidth="1"/>
    <col min="325" max="325" width="8.28515625" style="21" customWidth="1"/>
    <col min="326" max="326" width="14" style="21" customWidth="1"/>
    <col min="327" max="327" width="60.5703125" style="21" customWidth="1"/>
    <col min="328" max="328" width="17" style="21" customWidth="1"/>
    <col min="329" max="329" width="69.7109375" style="21" customWidth="1"/>
    <col min="330" max="330" width="9.140625" style="21"/>
    <col min="331" max="331" width="8.42578125" style="21" customWidth="1"/>
    <col min="332" max="332" width="9.140625" style="21"/>
    <col min="333" max="333" width="9.42578125" style="21" customWidth="1"/>
    <col min="334" max="334" width="9.7109375" style="21" customWidth="1"/>
    <col min="335" max="335" width="11" style="21" customWidth="1"/>
    <col min="336" max="336" width="8.7109375" style="21" customWidth="1"/>
    <col min="337" max="337" width="9.85546875" style="21" customWidth="1"/>
    <col min="338" max="338" width="9.28515625" style="21" customWidth="1"/>
    <col min="339" max="339" width="8.42578125" style="21" customWidth="1"/>
    <col min="340" max="340" width="8.140625" style="21" customWidth="1"/>
    <col min="341" max="341" width="7.5703125" style="21" customWidth="1"/>
    <col min="342" max="342" width="8.5703125" style="21" customWidth="1"/>
    <col min="343" max="343" width="8.42578125" style="21" customWidth="1"/>
    <col min="344" max="344" width="8.7109375" style="21" customWidth="1"/>
    <col min="345" max="345" width="11.5703125" style="21" customWidth="1"/>
    <col min="346" max="346" width="10.42578125" style="21" customWidth="1"/>
    <col min="347" max="347" width="9.7109375" style="21" customWidth="1"/>
    <col min="348" max="348" width="9" style="21" customWidth="1"/>
    <col min="349" max="349" width="9.42578125" style="21" customWidth="1"/>
    <col min="350" max="350" width="8.85546875" style="21" customWidth="1"/>
    <col min="351" max="351" width="9.140625" style="21"/>
    <col min="352" max="352" width="8.7109375" style="21" customWidth="1"/>
    <col min="353" max="353" width="10" style="21" customWidth="1"/>
    <col min="354" max="355" width="9.140625" style="21"/>
    <col min="356" max="356" width="9.5703125" style="21" customWidth="1"/>
    <col min="357" max="358" width="9.140625" style="21"/>
    <col min="359" max="360" width="11.5703125" style="21" customWidth="1"/>
    <col min="361" max="565" width="9.140625" style="21"/>
    <col min="566" max="566" width="19.7109375" style="21" customWidth="1"/>
    <col min="567" max="567" width="5.85546875" style="21" customWidth="1"/>
    <col min="568" max="568" width="42.5703125" style="21" customWidth="1"/>
    <col min="569" max="569" width="15" style="21" customWidth="1"/>
    <col min="570" max="570" width="17.85546875" style="21" customWidth="1"/>
    <col min="571" max="571" width="2.5703125" style="21" customWidth="1"/>
    <col min="572" max="572" width="4" style="21" customWidth="1"/>
    <col min="573" max="574" width="9.140625" style="21"/>
    <col min="575" max="575" width="4.7109375" style="21" customWidth="1"/>
    <col min="576" max="576" width="14.140625" style="21" customWidth="1"/>
    <col min="577" max="577" width="45.28515625" style="21" customWidth="1"/>
    <col min="578" max="578" width="12.5703125" style="21" customWidth="1"/>
    <col min="579" max="579" width="9.85546875" style="21" customWidth="1"/>
    <col min="580" max="580" width="14.140625" style="21" customWidth="1"/>
    <col min="581" max="581" width="8.28515625" style="21" customWidth="1"/>
    <col min="582" max="582" width="14" style="21" customWidth="1"/>
    <col min="583" max="583" width="60.5703125" style="21" customWidth="1"/>
    <col min="584" max="584" width="17" style="21" customWidth="1"/>
    <col min="585" max="585" width="69.7109375" style="21" customWidth="1"/>
    <col min="586" max="586" width="9.140625" style="21"/>
    <col min="587" max="587" width="8.42578125" style="21" customWidth="1"/>
    <col min="588" max="588" width="9.140625" style="21"/>
    <col min="589" max="589" width="9.42578125" style="21" customWidth="1"/>
    <col min="590" max="590" width="9.7109375" style="21" customWidth="1"/>
    <col min="591" max="591" width="11" style="21" customWidth="1"/>
    <col min="592" max="592" width="8.7109375" style="21" customWidth="1"/>
    <col min="593" max="593" width="9.85546875" style="21" customWidth="1"/>
    <col min="594" max="594" width="9.28515625" style="21" customWidth="1"/>
    <col min="595" max="595" width="8.42578125" style="21" customWidth="1"/>
    <col min="596" max="596" width="8.140625" style="21" customWidth="1"/>
    <col min="597" max="597" width="7.5703125" style="21" customWidth="1"/>
    <col min="598" max="598" width="8.5703125" style="21" customWidth="1"/>
    <col min="599" max="599" width="8.42578125" style="21" customWidth="1"/>
    <col min="600" max="600" width="8.7109375" style="21" customWidth="1"/>
    <col min="601" max="601" width="11.5703125" style="21" customWidth="1"/>
    <col min="602" max="602" width="10.42578125" style="21" customWidth="1"/>
    <col min="603" max="603" width="9.7109375" style="21" customWidth="1"/>
    <col min="604" max="604" width="9" style="21" customWidth="1"/>
    <col min="605" max="605" width="9.42578125" style="21" customWidth="1"/>
    <col min="606" max="606" width="8.85546875" style="21" customWidth="1"/>
    <col min="607" max="607" width="9.140625" style="21"/>
    <col min="608" max="608" width="8.7109375" style="21" customWidth="1"/>
    <col min="609" max="609" width="10" style="21" customWidth="1"/>
    <col min="610" max="611" width="9.140625" style="21"/>
    <col min="612" max="612" width="9.5703125" style="21" customWidth="1"/>
    <col min="613" max="614" width="9.140625" style="21"/>
    <col min="615" max="616" width="11.5703125" style="21" customWidth="1"/>
    <col min="617" max="821" width="9.140625" style="21"/>
    <col min="822" max="822" width="19.7109375" style="21" customWidth="1"/>
    <col min="823" max="823" width="5.85546875" style="21" customWidth="1"/>
    <col min="824" max="824" width="42.5703125" style="21" customWidth="1"/>
    <col min="825" max="825" width="15" style="21" customWidth="1"/>
    <col min="826" max="826" width="17.85546875" style="21" customWidth="1"/>
    <col min="827" max="827" width="2.5703125" style="21" customWidth="1"/>
    <col min="828" max="828" width="4" style="21" customWidth="1"/>
    <col min="829" max="830" width="9.140625" style="21"/>
    <col min="831" max="831" width="4.7109375" style="21" customWidth="1"/>
    <col min="832" max="832" width="14.140625" style="21" customWidth="1"/>
    <col min="833" max="833" width="45.28515625" style="21" customWidth="1"/>
    <col min="834" max="834" width="12.5703125" style="21" customWidth="1"/>
    <col min="835" max="835" width="9.85546875" style="21" customWidth="1"/>
    <col min="836" max="836" width="14.140625" style="21" customWidth="1"/>
    <col min="837" max="837" width="8.28515625" style="21" customWidth="1"/>
    <col min="838" max="838" width="14" style="21" customWidth="1"/>
    <col min="839" max="839" width="60.5703125" style="21" customWidth="1"/>
    <col min="840" max="840" width="17" style="21" customWidth="1"/>
    <col min="841" max="841" width="69.7109375" style="21" customWidth="1"/>
    <col min="842" max="842" width="9.140625" style="21"/>
    <col min="843" max="843" width="8.42578125" style="21" customWidth="1"/>
    <col min="844" max="844" width="9.140625" style="21"/>
    <col min="845" max="845" width="9.42578125" style="21" customWidth="1"/>
    <col min="846" max="846" width="9.7109375" style="21" customWidth="1"/>
    <col min="847" max="847" width="11" style="21" customWidth="1"/>
    <col min="848" max="848" width="8.7109375" style="21" customWidth="1"/>
    <col min="849" max="849" width="9.85546875" style="21" customWidth="1"/>
    <col min="850" max="850" width="9.28515625" style="21" customWidth="1"/>
    <col min="851" max="851" width="8.42578125" style="21" customWidth="1"/>
    <col min="852" max="852" width="8.140625" style="21" customWidth="1"/>
    <col min="853" max="853" width="7.5703125" style="21" customWidth="1"/>
    <col min="854" max="854" width="8.5703125" style="21" customWidth="1"/>
    <col min="855" max="855" width="8.42578125" style="21" customWidth="1"/>
    <col min="856" max="856" width="8.7109375" style="21" customWidth="1"/>
    <col min="857" max="857" width="11.5703125" style="21" customWidth="1"/>
    <col min="858" max="858" width="10.42578125" style="21" customWidth="1"/>
    <col min="859" max="859" width="9.7109375" style="21" customWidth="1"/>
    <col min="860" max="860" width="9" style="21" customWidth="1"/>
    <col min="861" max="861" width="9.42578125" style="21" customWidth="1"/>
    <col min="862" max="862" width="8.85546875" style="21" customWidth="1"/>
    <col min="863" max="863" width="9.140625" style="21"/>
    <col min="864" max="864" width="8.7109375" style="21" customWidth="1"/>
    <col min="865" max="865" width="10" style="21" customWidth="1"/>
    <col min="866" max="867" width="9.140625" style="21"/>
    <col min="868" max="868" width="9.5703125" style="21" customWidth="1"/>
    <col min="869" max="870" width="9.140625" style="21"/>
    <col min="871" max="872" width="11.5703125" style="21" customWidth="1"/>
    <col min="873" max="1077" width="9.140625" style="21"/>
    <col min="1078" max="1078" width="19.7109375" style="21" customWidth="1"/>
    <col min="1079" max="1079" width="5.85546875" style="21" customWidth="1"/>
    <col min="1080" max="1080" width="42.5703125" style="21" customWidth="1"/>
    <col min="1081" max="1081" width="15" style="21" customWidth="1"/>
    <col min="1082" max="1082" width="17.85546875" style="21" customWidth="1"/>
    <col min="1083" max="1083" width="2.5703125" style="21" customWidth="1"/>
    <col min="1084" max="1084" width="4" style="21" customWidth="1"/>
    <col min="1085" max="1086" width="9.140625" style="21"/>
    <col min="1087" max="1087" width="4.7109375" style="21" customWidth="1"/>
    <col min="1088" max="1088" width="14.140625" style="21" customWidth="1"/>
    <col min="1089" max="1089" width="45.28515625" style="21" customWidth="1"/>
    <col min="1090" max="1090" width="12.5703125" style="21" customWidth="1"/>
    <col min="1091" max="1091" width="9.85546875" style="21" customWidth="1"/>
    <col min="1092" max="1092" width="14.140625" style="21" customWidth="1"/>
    <col min="1093" max="1093" width="8.28515625" style="21" customWidth="1"/>
    <col min="1094" max="1094" width="14" style="21" customWidth="1"/>
    <col min="1095" max="1095" width="60.5703125" style="21" customWidth="1"/>
    <col min="1096" max="1096" width="17" style="21" customWidth="1"/>
    <col min="1097" max="1097" width="69.7109375" style="21" customWidth="1"/>
    <col min="1098" max="1098" width="9.140625" style="21"/>
    <col min="1099" max="1099" width="8.42578125" style="21" customWidth="1"/>
    <col min="1100" max="1100" width="9.140625" style="21"/>
    <col min="1101" max="1101" width="9.42578125" style="21" customWidth="1"/>
    <col min="1102" max="1102" width="9.7109375" style="21" customWidth="1"/>
    <col min="1103" max="1103" width="11" style="21" customWidth="1"/>
    <col min="1104" max="1104" width="8.7109375" style="21" customWidth="1"/>
    <col min="1105" max="1105" width="9.85546875" style="21" customWidth="1"/>
    <col min="1106" max="1106" width="9.28515625" style="21" customWidth="1"/>
    <col min="1107" max="1107" width="8.42578125" style="21" customWidth="1"/>
    <col min="1108" max="1108" width="8.140625" style="21" customWidth="1"/>
    <col min="1109" max="1109" width="7.5703125" style="21" customWidth="1"/>
    <col min="1110" max="1110" width="8.5703125" style="21" customWidth="1"/>
    <col min="1111" max="1111" width="8.42578125" style="21" customWidth="1"/>
    <col min="1112" max="1112" width="8.7109375" style="21" customWidth="1"/>
    <col min="1113" max="1113" width="11.5703125" style="21" customWidth="1"/>
    <col min="1114" max="1114" width="10.42578125" style="21" customWidth="1"/>
    <col min="1115" max="1115" width="9.7109375" style="21" customWidth="1"/>
    <col min="1116" max="1116" width="9" style="21" customWidth="1"/>
    <col min="1117" max="1117" width="9.42578125" style="21" customWidth="1"/>
    <col min="1118" max="1118" width="8.85546875" style="21" customWidth="1"/>
    <col min="1119" max="1119" width="9.140625" style="21"/>
    <col min="1120" max="1120" width="8.7109375" style="21" customWidth="1"/>
    <col min="1121" max="1121" width="10" style="21" customWidth="1"/>
    <col min="1122" max="1123" width="9.140625" style="21"/>
    <col min="1124" max="1124" width="9.5703125" style="21" customWidth="1"/>
    <col min="1125" max="1126" width="9.140625" style="21"/>
    <col min="1127" max="1128" width="11.5703125" style="21" customWidth="1"/>
    <col min="1129" max="1333" width="9.140625" style="21"/>
    <col min="1334" max="1334" width="19.7109375" style="21" customWidth="1"/>
    <col min="1335" max="1335" width="5.85546875" style="21" customWidth="1"/>
    <col min="1336" max="1336" width="42.5703125" style="21" customWidth="1"/>
    <col min="1337" max="1337" width="15" style="21" customWidth="1"/>
    <col min="1338" max="1338" width="17.85546875" style="21" customWidth="1"/>
    <col min="1339" max="1339" width="2.5703125" style="21" customWidth="1"/>
    <col min="1340" max="1340" width="4" style="21" customWidth="1"/>
    <col min="1341" max="1342" width="9.140625" style="21"/>
    <col min="1343" max="1343" width="4.7109375" style="21" customWidth="1"/>
    <col min="1344" max="1344" width="14.140625" style="21" customWidth="1"/>
    <col min="1345" max="1345" width="45.28515625" style="21" customWidth="1"/>
    <col min="1346" max="1346" width="12.5703125" style="21" customWidth="1"/>
    <col min="1347" max="1347" width="9.85546875" style="21" customWidth="1"/>
    <col min="1348" max="1348" width="14.140625" style="21" customWidth="1"/>
    <col min="1349" max="1349" width="8.28515625" style="21" customWidth="1"/>
    <col min="1350" max="1350" width="14" style="21" customWidth="1"/>
    <col min="1351" max="1351" width="60.5703125" style="21" customWidth="1"/>
    <col min="1352" max="1352" width="17" style="21" customWidth="1"/>
    <col min="1353" max="1353" width="69.7109375" style="21" customWidth="1"/>
    <col min="1354" max="1354" width="9.140625" style="21"/>
    <col min="1355" max="1355" width="8.42578125" style="21" customWidth="1"/>
    <col min="1356" max="1356" width="9.140625" style="21"/>
    <col min="1357" max="1357" width="9.42578125" style="21" customWidth="1"/>
    <col min="1358" max="1358" width="9.7109375" style="21" customWidth="1"/>
    <col min="1359" max="1359" width="11" style="21" customWidth="1"/>
    <col min="1360" max="1360" width="8.7109375" style="21" customWidth="1"/>
    <col min="1361" max="1361" width="9.85546875" style="21" customWidth="1"/>
    <col min="1362" max="1362" width="9.28515625" style="21" customWidth="1"/>
    <col min="1363" max="1363" width="8.42578125" style="21" customWidth="1"/>
    <col min="1364" max="1364" width="8.140625" style="21" customWidth="1"/>
    <col min="1365" max="1365" width="7.5703125" style="21" customWidth="1"/>
    <col min="1366" max="1366" width="8.5703125" style="21" customWidth="1"/>
    <col min="1367" max="1367" width="8.42578125" style="21" customWidth="1"/>
    <col min="1368" max="1368" width="8.7109375" style="21" customWidth="1"/>
    <col min="1369" max="1369" width="11.5703125" style="21" customWidth="1"/>
    <col min="1370" max="1370" width="10.42578125" style="21" customWidth="1"/>
    <col min="1371" max="1371" width="9.7109375" style="21" customWidth="1"/>
    <col min="1372" max="1372" width="9" style="21" customWidth="1"/>
    <col min="1373" max="1373" width="9.42578125" style="21" customWidth="1"/>
    <col min="1374" max="1374" width="8.85546875" style="21" customWidth="1"/>
    <col min="1375" max="1375" width="9.140625" style="21"/>
    <col min="1376" max="1376" width="8.7109375" style="21" customWidth="1"/>
    <col min="1377" max="1377" width="10" style="21" customWidth="1"/>
    <col min="1378" max="1379" width="9.140625" style="21"/>
    <col min="1380" max="1380" width="9.5703125" style="21" customWidth="1"/>
    <col min="1381" max="1382" width="9.140625" style="21"/>
    <col min="1383" max="1384" width="11.5703125" style="21" customWidth="1"/>
    <col min="1385" max="1589" width="9.140625" style="21"/>
    <col min="1590" max="1590" width="19.7109375" style="21" customWidth="1"/>
    <col min="1591" max="1591" width="5.85546875" style="21" customWidth="1"/>
    <col min="1592" max="1592" width="42.5703125" style="21" customWidth="1"/>
    <col min="1593" max="1593" width="15" style="21" customWidth="1"/>
    <col min="1594" max="1594" width="17.85546875" style="21" customWidth="1"/>
    <col min="1595" max="1595" width="2.5703125" style="21" customWidth="1"/>
    <col min="1596" max="1596" width="4" style="21" customWidth="1"/>
    <col min="1597" max="1598" width="9.140625" style="21"/>
    <col min="1599" max="1599" width="4.7109375" style="21" customWidth="1"/>
    <col min="1600" max="1600" width="14.140625" style="21" customWidth="1"/>
    <col min="1601" max="1601" width="45.28515625" style="21" customWidth="1"/>
    <col min="1602" max="1602" width="12.5703125" style="21" customWidth="1"/>
    <col min="1603" max="1603" width="9.85546875" style="21" customWidth="1"/>
    <col min="1604" max="1604" width="14.140625" style="21" customWidth="1"/>
    <col min="1605" max="1605" width="8.28515625" style="21" customWidth="1"/>
    <col min="1606" max="1606" width="14" style="21" customWidth="1"/>
    <col min="1607" max="1607" width="60.5703125" style="21" customWidth="1"/>
    <col min="1608" max="1608" width="17" style="21" customWidth="1"/>
    <col min="1609" max="1609" width="69.7109375" style="21" customWidth="1"/>
    <col min="1610" max="1610" width="9.140625" style="21"/>
    <col min="1611" max="1611" width="8.42578125" style="21" customWidth="1"/>
    <col min="1612" max="1612" width="9.140625" style="21"/>
    <col min="1613" max="1613" width="9.42578125" style="21" customWidth="1"/>
    <col min="1614" max="1614" width="9.7109375" style="21" customWidth="1"/>
    <col min="1615" max="1615" width="11" style="21" customWidth="1"/>
    <col min="1616" max="1616" width="8.7109375" style="21" customWidth="1"/>
    <col min="1617" max="1617" width="9.85546875" style="21" customWidth="1"/>
    <col min="1618" max="1618" width="9.28515625" style="21" customWidth="1"/>
    <col min="1619" max="1619" width="8.42578125" style="21" customWidth="1"/>
    <col min="1620" max="1620" width="8.140625" style="21" customWidth="1"/>
    <col min="1621" max="1621" width="7.5703125" style="21" customWidth="1"/>
    <col min="1622" max="1622" width="8.5703125" style="21" customWidth="1"/>
    <col min="1623" max="1623" width="8.42578125" style="21" customWidth="1"/>
    <col min="1624" max="1624" width="8.7109375" style="21" customWidth="1"/>
    <col min="1625" max="1625" width="11.5703125" style="21" customWidth="1"/>
    <col min="1626" max="1626" width="10.42578125" style="21" customWidth="1"/>
    <col min="1627" max="1627" width="9.7109375" style="21" customWidth="1"/>
    <col min="1628" max="1628" width="9" style="21" customWidth="1"/>
    <col min="1629" max="1629" width="9.42578125" style="21" customWidth="1"/>
    <col min="1630" max="1630" width="8.85546875" style="21" customWidth="1"/>
    <col min="1631" max="1631" width="9.140625" style="21"/>
    <col min="1632" max="1632" width="8.7109375" style="21" customWidth="1"/>
    <col min="1633" max="1633" width="10" style="21" customWidth="1"/>
    <col min="1634" max="1635" width="9.140625" style="21"/>
    <col min="1636" max="1636" width="9.5703125" style="21" customWidth="1"/>
    <col min="1637" max="1638" width="9.140625" style="21"/>
    <col min="1639" max="1640" width="11.5703125" style="21" customWidth="1"/>
    <col min="1641" max="1845" width="9.140625" style="21"/>
    <col min="1846" max="1846" width="19.7109375" style="21" customWidth="1"/>
    <col min="1847" max="1847" width="5.85546875" style="21" customWidth="1"/>
    <col min="1848" max="1848" width="42.5703125" style="21" customWidth="1"/>
    <col min="1849" max="1849" width="15" style="21" customWidth="1"/>
    <col min="1850" max="1850" width="17.85546875" style="21" customWidth="1"/>
    <col min="1851" max="1851" width="2.5703125" style="21" customWidth="1"/>
    <col min="1852" max="1852" width="4" style="21" customWidth="1"/>
    <col min="1853" max="1854" width="9.140625" style="21"/>
    <col min="1855" max="1855" width="4.7109375" style="21" customWidth="1"/>
    <col min="1856" max="1856" width="14.140625" style="21" customWidth="1"/>
    <col min="1857" max="1857" width="45.28515625" style="21" customWidth="1"/>
    <col min="1858" max="1858" width="12.5703125" style="21" customWidth="1"/>
    <col min="1859" max="1859" width="9.85546875" style="21" customWidth="1"/>
    <col min="1860" max="1860" width="14.140625" style="21" customWidth="1"/>
    <col min="1861" max="1861" width="8.28515625" style="21" customWidth="1"/>
    <col min="1862" max="1862" width="14" style="21" customWidth="1"/>
    <col min="1863" max="1863" width="60.5703125" style="21" customWidth="1"/>
    <col min="1864" max="1864" width="17" style="21" customWidth="1"/>
    <col min="1865" max="1865" width="69.7109375" style="21" customWidth="1"/>
    <col min="1866" max="1866" width="9.140625" style="21"/>
    <col min="1867" max="1867" width="8.42578125" style="21" customWidth="1"/>
    <col min="1868" max="1868" width="9.140625" style="21"/>
    <col min="1869" max="1869" width="9.42578125" style="21" customWidth="1"/>
    <col min="1870" max="1870" width="9.7109375" style="21" customWidth="1"/>
    <col min="1871" max="1871" width="11" style="21" customWidth="1"/>
    <col min="1872" max="1872" width="8.7109375" style="21" customWidth="1"/>
    <col min="1873" max="1873" width="9.85546875" style="21" customWidth="1"/>
    <col min="1874" max="1874" width="9.28515625" style="21" customWidth="1"/>
    <col min="1875" max="1875" width="8.42578125" style="21" customWidth="1"/>
    <col min="1876" max="1876" width="8.140625" style="21" customWidth="1"/>
    <col min="1877" max="1877" width="7.5703125" style="21" customWidth="1"/>
    <col min="1878" max="1878" width="8.5703125" style="21" customWidth="1"/>
    <col min="1879" max="1879" width="8.42578125" style="21" customWidth="1"/>
    <col min="1880" max="1880" width="8.7109375" style="21" customWidth="1"/>
    <col min="1881" max="1881" width="11.5703125" style="21" customWidth="1"/>
    <col min="1882" max="1882" width="10.42578125" style="21" customWidth="1"/>
    <col min="1883" max="1883" width="9.7109375" style="21" customWidth="1"/>
    <col min="1884" max="1884" width="9" style="21" customWidth="1"/>
    <col min="1885" max="1885" width="9.42578125" style="21" customWidth="1"/>
    <col min="1886" max="1886" width="8.85546875" style="21" customWidth="1"/>
    <col min="1887" max="1887" width="9.140625" style="21"/>
    <col min="1888" max="1888" width="8.7109375" style="21" customWidth="1"/>
    <col min="1889" max="1889" width="10" style="21" customWidth="1"/>
    <col min="1890" max="1891" width="9.140625" style="21"/>
    <col min="1892" max="1892" width="9.5703125" style="21" customWidth="1"/>
    <col min="1893" max="1894" width="9.140625" style="21"/>
    <col min="1895" max="1896" width="11.5703125" style="21" customWidth="1"/>
    <col min="1897" max="2101" width="9.140625" style="21"/>
    <col min="2102" max="2102" width="19.7109375" style="21" customWidth="1"/>
    <col min="2103" max="2103" width="5.85546875" style="21" customWidth="1"/>
    <col min="2104" max="2104" width="42.5703125" style="21" customWidth="1"/>
    <col min="2105" max="2105" width="15" style="21" customWidth="1"/>
    <col min="2106" max="2106" width="17.85546875" style="21" customWidth="1"/>
    <col min="2107" max="2107" width="2.5703125" style="21" customWidth="1"/>
    <col min="2108" max="2108" width="4" style="21" customWidth="1"/>
    <col min="2109" max="2110" width="9.140625" style="21"/>
    <col min="2111" max="2111" width="4.7109375" style="21" customWidth="1"/>
    <col min="2112" max="2112" width="14.140625" style="21" customWidth="1"/>
    <col min="2113" max="2113" width="45.28515625" style="21" customWidth="1"/>
    <col min="2114" max="2114" width="12.5703125" style="21" customWidth="1"/>
    <col min="2115" max="2115" width="9.85546875" style="21" customWidth="1"/>
    <col min="2116" max="2116" width="14.140625" style="21" customWidth="1"/>
    <col min="2117" max="2117" width="8.28515625" style="21" customWidth="1"/>
    <col min="2118" max="2118" width="14" style="21" customWidth="1"/>
    <col min="2119" max="2119" width="60.5703125" style="21" customWidth="1"/>
    <col min="2120" max="2120" width="17" style="21" customWidth="1"/>
    <col min="2121" max="2121" width="69.7109375" style="21" customWidth="1"/>
    <col min="2122" max="2122" width="9.140625" style="21"/>
    <col min="2123" max="2123" width="8.42578125" style="21" customWidth="1"/>
    <col min="2124" max="2124" width="9.140625" style="21"/>
    <col min="2125" max="2125" width="9.42578125" style="21" customWidth="1"/>
    <col min="2126" max="2126" width="9.7109375" style="21" customWidth="1"/>
    <col min="2127" max="2127" width="11" style="21" customWidth="1"/>
    <col min="2128" max="2128" width="8.7109375" style="21" customWidth="1"/>
    <col min="2129" max="2129" width="9.85546875" style="21" customWidth="1"/>
    <col min="2130" max="2130" width="9.28515625" style="21" customWidth="1"/>
    <col min="2131" max="2131" width="8.42578125" style="21" customWidth="1"/>
    <col min="2132" max="2132" width="8.140625" style="21" customWidth="1"/>
    <col min="2133" max="2133" width="7.5703125" style="21" customWidth="1"/>
    <col min="2134" max="2134" width="8.5703125" style="21" customWidth="1"/>
    <col min="2135" max="2135" width="8.42578125" style="21" customWidth="1"/>
    <col min="2136" max="2136" width="8.7109375" style="21" customWidth="1"/>
    <col min="2137" max="2137" width="11.5703125" style="21" customWidth="1"/>
    <col min="2138" max="2138" width="10.42578125" style="21" customWidth="1"/>
    <col min="2139" max="2139" width="9.7109375" style="21" customWidth="1"/>
    <col min="2140" max="2140" width="9" style="21" customWidth="1"/>
    <col min="2141" max="2141" width="9.42578125" style="21" customWidth="1"/>
    <col min="2142" max="2142" width="8.85546875" style="21" customWidth="1"/>
    <col min="2143" max="2143" width="9.140625" style="21"/>
    <col min="2144" max="2144" width="8.7109375" style="21" customWidth="1"/>
    <col min="2145" max="2145" width="10" style="21" customWidth="1"/>
    <col min="2146" max="2147" width="9.140625" style="21"/>
    <col min="2148" max="2148" width="9.5703125" style="21" customWidth="1"/>
    <col min="2149" max="2150" width="9.140625" style="21"/>
    <col min="2151" max="2152" width="11.5703125" style="21" customWidth="1"/>
    <col min="2153" max="2357" width="9.140625" style="21"/>
    <col min="2358" max="2358" width="19.7109375" style="21" customWidth="1"/>
    <col min="2359" max="2359" width="5.85546875" style="21" customWidth="1"/>
    <col min="2360" max="2360" width="42.5703125" style="21" customWidth="1"/>
    <col min="2361" max="2361" width="15" style="21" customWidth="1"/>
    <col min="2362" max="2362" width="17.85546875" style="21" customWidth="1"/>
    <col min="2363" max="2363" width="2.5703125" style="21" customWidth="1"/>
    <col min="2364" max="2364" width="4" style="21" customWidth="1"/>
    <col min="2365" max="2366" width="9.140625" style="21"/>
    <col min="2367" max="2367" width="4.7109375" style="21" customWidth="1"/>
    <col min="2368" max="2368" width="14.140625" style="21" customWidth="1"/>
    <col min="2369" max="2369" width="45.28515625" style="21" customWidth="1"/>
    <col min="2370" max="2370" width="12.5703125" style="21" customWidth="1"/>
    <col min="2371" max="2371" width="9.85546875" style="21" customWidth="1"/>
    <col min="2372" max="2372" width="14.140625" style="21" customWidth="1"/>
    <col min="2373" max="2373" width="8.28515625" style="21" customWidth="1"/>
    <col min="2374" max="2374" width="14" style="21" customWidth="1"/>
    <col min="2375" max="2375" width="60.5703125" style="21" customWidth="1"/>
    <col min="2376" max="2376" width="17" style="21" customWidth="1"/>
    <col min="2377" max="2377" width="69.7109375" style="21" customWidth="1"/>
    <col min="2378" max="2378" width="9.140625" style="21"/>
    <col min="2379" max="2379" width="8.42578125" style="21" customWidth="1"/>
    <col min="2380" max="2380" width="9.140625" style="21"/>
    <col min="2381" max="2381" width="9.42578125" style="21" customWidth="1"/>
    <col min="2382" max="2382" width="9.7109375" style="21" customWidth="1"/>
    <col min="2383" max="2383" width="11" style="21" customWidth="1"/>
    <col min="2384" max="2384" width="8.7109375" style="21" customWidth="1"/>
    <col min="2385" max="2385" width="9.85546875" style="21" customWidth="1"/>
    <col min="2386" max="2386" width="9.28515625" style="21" customWidth="1"/>
    <col min="2387" max="2387" width="8.42578125" style="21" customWidth="1"/>
    <col min="2388" max="2388" width="8.140625" style="21" customWidth="1"/>
    <col min="2389" max="2389" width="7.5703125" style="21" customWidth="1"/>
    <col min="2390" max="2390" width="8.5703125" style="21" customWidth="1"/>
    <col min="2391" max="2391" width="8.42578125" style="21" customWidth="1"/>
    <col min="2392" max="2392" width="8.7109375" style="21" customWidth="1"/>
    <col min="2393" max="2393" width="11.5703125" style="21" customWidth="1"/>
    <col min="2394" max="2394" width="10.42578125" style="21" customWidth="1"/>
    <col min="2395" max="2395" width="9.7109375" style="21" customWidth="1"/>
    <col min="2396" max="2396" width="9" style="21" customWidth="1"/>
    <col min="2397" max="2397" width="9.42578125" style="21" customWidth="1"/>
    <col min="2398" max="2398" width="8.85546875" style="21" customWidth="1"/>
    <col min="2399" max="2399" width="9.140625" style="21"/>
    <col min="2400" max="2400" width="8.7109375" style="21" customWidth="1"/>
    <col min="2401" max="2401" width="10" style="21" customWidth="1"/>
    <col min="2402" max="2403" width="9.140625" style="21"/>
    <col min="2404" max="2404" width="9.5703125" style="21" customWidth="1"/>
    <col min="2405" max="2406" width="9.140625" style="21"/>
    <col min="2407" max="2408" width="11.5703125" style="21" customWidth="1"/>
    <col min="2409" max="2613" width="9.140625" style="21"/>
    <col min="2614" max="2614" width="19.7109375" style="21" customWidth="1"/>
    <col min="2615" max="2615" width="5.85546875" style="21" customWidth="1"/>
    <col min="2616" max="2616" width="42.5703125" style="21" customWidth="1"/>
    <col min="2617" max="2617" width="15" style="21" customWidth="1"/>
    <col min="2618" max="2618" width="17.85546875" style="21" customWidth="1"/>
    <col min="2619" max="2619" width="2.5703125" style="21" customWidth="1"/>
    <col min="2620" max="2620" width="4" style="21" customWidth="1"/>
    <col min="2621" max="2622" width="9.140625" style="21"/>
    <col min="2623" max="2623" width="4.7109375" style="21" customWidth="1"/>
    <col min="2624" max="2624" width="14.140625" style="21" customWidth="1"/>
    <col min="2625" max="2625" width="45.28515625" style="21" customWidth="1"/>
    <col min="2626" max="2626" width="12.5703125" style="21" customWidth="1"/>
    <col min="2627" max="2627" width="9.85546875" style="21" customWidth="1"/>
    <col min="2628" max="2628" width="14.140625" style="21" customWidth="1"/>
    <col min="2629" max="2629" width="8.28515625" style="21" customWidth="1"/>
    <col min="2630" max="2630" width="14" style="21" customWidth="1"/>
    <col min="2631" max="2631" width="60.5703125" style="21" customWidth="1"/>
    <col min="2632" max="2632" width="17" style="21" customWidth="1"/>
    <col min="2633" max="2633" width="69.7109375" style="21" customWidth="1"/>
    <col min="2634" max="2634" width="9.140625" style="21"/>
    <col min="2635" max="2635" width="8.42578125" style="21" customWidth="1"/>
    <col min="2636" max="2636" width="9.140625" style="21"/>
    <col min="2637" max="2637" width="9.42578125" style="21" customWidth="1"/>
    <col min="2638" max="2638" width="9.7109375" style="21" customWidth="1"/>
    <col min="2639" max="2639" width="11" style="21" customWidth="1"/>
    <col min="2640" max="2640" width="8.7109375" style="21" customWidth="1"/>
    <col min="2641" max="2641" width="9.85546875" style="21" customWidth="1"/>
    <col min="2642" max="2642" width="9.28515625" style="21" customWidth="1"/>
    <col min="2643" max="2643" width="8.42578125" style="21" customWidth="1"/>
    <col min="2644" max="2644" width="8.140625" style="21" customWidth="1"/>
    <col min="2645" max="2645" width="7.5703125" style="21" customWidth="1"/>
    <col min="2646" max="2646" width="8.5703125" style="21" customWidth="1"/>
    <col min="2647" max="2647" width="8.42578125" style="21" customWidth="1"/>
    <col min="2648" max="2648" width="8.7109375" style="21" customWidth="1"/>
    <col min="2649" max="2649" width="11.5703125" style="21" customWidth="1"/>
    <col min="2650" max="2650" width="10.42578125" style="21" customWidth="1"/>
    <col min="2651" max="2651" width="9.7109375" style="21" customWidth="1"/>
    <col min="2652" max="2652" width="9" style="21" customWidth="1"/>
    <col min="2653" max="2653" width="9.42578125" style="21" customWidth="1"/>
    <col min="2654" max="2654" width="8.85546875" style="21" customWidth="1"/>
    <col min="2655" max="2655" width="9.140625" style="21"/>
    <col min="2656" max="2656" width="8.7109375" style="21" customWidth="1"/>
    <col min="2657" max="2657" width="10" style="21" customWidth="1"/>
    <col min="2658" max="2659" width="9.140625" style="21"/>
    <col min="2660" max="2660" width="9.5703125" style="21" customWidth="1"/>
    <col min="2661" max="2662" width="9.140625" style="21"/>
    <col min="2663" max="2664" width="11.5703125" style="21" customWidth="1"/>
    <col min="2665" max="2869" width="9.140625" style="21"/>
    <col min="2870" max="2870" width="19.7109375" style="21" customWidth="1"/>
    <col min="2871" max="2871" width="5.85546875" style="21" customWidth="1"/>
    <col min="2872" max="2872" width="42.5703125" style="21" customWidth="1"/>
    <col min="2873" max="2873" width="15" style="21" customWidth="1"/>
    <col min="2874" max="2874" width="17.85546875" style="21" customWidth="1"/>
    <col min="2875" max="2875" width="2.5703125" style="21" customWidth="1"/>
    <col min="2876" max="2876" width="4" style="21" customWidth="1"/>
    <col min="2877" max="2878" width="9.140625" style="21"/>
    <col min="2879" max="2879" width="4.7109375" style="21" customWidth="1"/>
    <col min="2880" max="2880" width="14.140625" style="21" customWidth="1"/>
    <col min="2881" max="2881" width="45.28515625" style="21" customWidth="1"/>
    <col min="2882" max="2882" width="12.5703125" style="21" customWidth="1"/>
    <col min="2883" max="2883" width="9.85546875" style="21" customWidth="1"/>
    <col min="2884" max="2884" width="14.140625" style="21" customWidth="1"/>
    <col min="2885" max="2885" width="8.28515625" style="21" customWidth="1"/>
    <col min="2886" max="2886" width="14" style="21" customWidth="1"/>
    <col min="2887" max="2887" width="60.5703125" style="21" customWidth="1"/>
    <col min="2888" max="2888" width="17" style="21" customWidth="1"/>
    <col min="2889" max="2889" width="69.7109375" style="21" customWidth="1"/>
    <col min="2890" max="2890" width="9.140625" style="21"/>
    <col min="2891" max="2891" width="8.42578125" style="21" customWidth="1"/>
    <col min="2892" max="2892" width="9.140625" style="21"/>
    <col min="2893" max="2893" width="9.42578125" style="21" customWidth="1"/>
    <col min="2894" max="2894" width="9.7109375" style="21" customWidth="1"/>
    <col min="2895" max="2895" width="11" style="21" customWidth="1"/>
    <col min="2896" max="2896" width="8.7109375" style="21" customWidth="1"/>
    <col min="2897" max="2897" width="9.85546875" style="21" customWidth="1"/>
    <col min="2898" max="2898" width="9.28515625" style="21" customWidth="1"/>
    <col min="2899" max="2899" width="8.42578125" style="21" customWidth="1"/>
    <col min="2900" max="2900" width="8.140625" style="21" customWidth="1"/>
    <col min="2901" max="2901" width="7.5703125" style="21" customWidth="1"/>
    <col min="2902" max="2902" width="8.5703125" style="21" customWidth="1"/>
    <col min="2903" max="2903" width="8.42578125" style="21" customWidth="1"/>
    <col min="2904" max="2904" width="8.7109375" style="21" customWidth="1"/>
    <col min="2905" max="2905" width="11.5703125" style="21" customWidth="1"/>
    <col min="2906" max="2906" width="10.42578125" style="21" customWidth="1"/>
    <col min="2907" max="2907" width="9.7109375" style="21" customWidth="1"/>
    <col min="2908" max="2908" width="9" style="21" customWidth="1"/>
    <col min="2909" max="2909" width="9.42578125" style="21" customWidth="1"/>
    <col min="2910" max="2910" width="8.85546875" style="21" customWidth="1"/>
    <col min="2911" max="2911" width="9.140625" style="21"/>
    <col min="2912" max="2912" width="8.7109375" style="21" customWidth="1"/>
    <col min="2913" max="2913" width="10" style="21" customWidth="1"/>
    <col min="2914" max="2915" width="9.140625" style="21"/>
    <col min="2916" max="2916" width="9.5703125" style="21" customWidth="1"/>
    <col min="2917" max="2918" width="9.140625" style="21"/>
    <col min="2919" max="2920" width="11.5703125" style="21" customWidth="1"/>
    <col min="2921" max="3125" width="9.140625" style="21"/>
    <col min="3126" max="3126" width="19.7109375" style="21" customWidth="1"/>
    <col min="3127" max="3127" width="5.85546875" style="21" customWidth="1"/>
    <col min="3128" max="3128" width="42.5703125" style="21" customWidth="1"/>
    <col min="3129" max="3129" width="15" style="21" customWidth="1"/>
    <col min="3130" max="3130" width="17.85546875" style="21" customWidth="1"/>
    <col min="3131" max="3131" width="2.5703125" style="21" customWidth="1"/>
    <col min="3132" max="3132" width="4" style="21" customWidth="1"/>
    <col min="3133" max="3134" width="9.140625" style="21"/>
    <col min="3135" max="3135" width="4.7109375" style="21" customWidth="1"/>
    <col min="3136" max="3136" width="14.140625" style="21" customWidth="1"/>
    <col min="3137" max="3137" width="45.28515625" style="21" customWidth="1"/>
    <col min="3138" max="3138" width="12.5703125" style="21" customWidth="1"/>
    <col min="3139" max="3139" width="9.85546875" style="21" customWidth="1"/>
    <col min="3140" max="3140" width="14.140625" style="21" customWidth="1"/>
    <col min="3141" max="3141" width="8.28515625" style="21" customWidth="1"/>
    <col min="3142" max="3142" width="14" style="21" customWidth="1"/>
    <col min="3143" max="3143" width="60.5703125" style="21" customWidth="1"/>
    <col min="3144" max="3144" width="17" style="21" customWidth="1"/>
    <col min="3145" max="3145" width="69.7109375" style="21" customWidth="1"/>
    <col min="3146" max="3146" width="9.140625" style="21"/>
    <col min="3147" max="3147" width="8.42578125" style="21" customWidth="1"/>
    <col min="3148" max="3148" width="9.140625" style="21"/>
    <col min="3149" max="3149" width="9.42578125" style="21" customWidth="1"/>
    <col min="3150" max="3150" width="9.7109375" style="21" customWidth="1"/>
    <col min="3151" max="3151" width="11" style="21" customWidth="1"/>
    <col min="3152" max="3152" width="8.7109375" style="21" customWidth="1"/>
    <col min="3153" max="3153" width="9.85546875" style="21" customWidth="1"/>
    <col min="3154" max="3154" width="9.28515625" style="21" customWidth="1"/>
    <col min="3155" max="3155" width="8.42578125" style="21" customWidth="1"/>
    <col min="3156" max="3156" width="8.140625" style="21" customWidth="1"/>
    <col min="3157" max="3157" width="7.5703125" style="21" customWidth="1"/>
    <col min="3158" max="3158" width="8.5703125" style="21" customWidth="1"/>
    <col min="3159" max="3159" width="8.42578125" style="21" customWidth="1"/>
    <col min="3160" max="3160" width="8.7109375" style="21" customWidth="1"/>
    <col min="3161" max="3161" width="11.5703125" style="21" customWidth="1"/>
    <col min="3162" max="3162" width="10.42578125" style="21" customWidth="1"/>
    <col min="3163" max="3163" width="9.7109375" style="21" customWidth="1"/>
    <col min="3164" max="3164" width="9" style="21" customWidth="1"/>
    <col min="3165" max="3165" width="9.42578125" style="21" customWidth="1"/>
    <col min="3166" max="3166" width="8.85546875" style="21" customWidth="1"/>
    <col min="3167" max="3167" width="9.140625" style="21"/>
    <col min="3168" max="3168" width="8.7109375" style="21" customWidth="1"/>
    <col min="3169" max="3169" width="10" style="21" customWidth="1"/>
    <col min="3170" max="3171" width="9.140625" style="21"/>
    <col min="3172" max="3172" width="9.5703125" style="21" customWidth="1"/>
    <col min="3173" max="3174" width="9.140625" style="21"/>
    <col min="3175" max="3176" width="11.5703125" style="21" customWidth="1"/>
    <col min="3177" max="3381" width="9.140625" style="21"/>
    <col min="3382" max="3382" width="19.7109375" style="21" customWidth="1"/>
    <col min="3383" max="3383" width="5.85546875" style="21" customWidth="1"/>
    <col min="3384" max="3384" width="42.5703125" style="21" customWidth="1"/>
    <col min="3385" max="3385" width="15" style="21" customWidth="1"/>
    <col min="3386" max="3386" width="17.85546875" style="21" customWidth="1"/>
    <col min="3387" max="3387" width="2.5703125" style="21" customWidth="1"/>
    <col min="3388" max="3388" width="4" style="21" customWidth="1"/>
    <col min="3389" max="3390" width="9.140625" style="21"/>
    <col min="3391" max="3391" width="4.7109375" style="21" customWidth="1"/>
    <col min="3392" max="3392" width="14.140625" style="21" customWidth="1"/>
    <col min="3393" max="3393" width="45.28515625" style="21" customWidth="1"/>
    <col min="3394" max="3394" width="12.5703125" style="21" customWidth="1"/>
    <col min="3395" max="3395" width="9.85546875" style="21" customWidth="1"/>
    <col min="3396" max="3396" width="14.140625" style="21" customWidth="1"/>
    <col min="3397" max="3397" width="8.28515625" style="21" customWidth="1"/>
    <col min="3398" max="3398" width="14" style="21" customWidth="1"/>
    <col min="3399" max="3399" width="60.5703125" style="21" customWidth="1"/>
    <col min="3400" max="3400" width="17" style="21" customWidth="1"/>
    <col min="3401" max="3401" width="69.7109375" style="21" customWidth="1"/>
    <col min="3402" max="3402" width="9.140625" style="21"/>
    <col min="3403" max="3403" width="8.42578125" style="21" customWidth="1"/>
    <col min="3404" max="3404" width="9.140625" style="21"/>
    <col min="3405" max="3405" width="9.42578125" style="21" customWidth="1"/>
    <col min="3406" max="3406" width="9.7109375" style="21" customWidth="1"/>
    <col min="3407" max="3407" width="11" style="21" customWidth="1"/>
    <col min="3408" max="3408" width="8.7109375" style="21" customWidth="1"/>
    <col min="3409" max="3409" width="9.85546875" style="21" customWidth="1"/>
    <col min="3410" max="3410" width="9.28515625" style="21" customWidth="1"/>
    <col min="3411" max="3411" width="8.42578125" style="21" customWidth="1"/>
    <col min="3412" max="3412" width="8.140625" style="21" customWidth="1"/>
    <col min="3413" max="3413" width="7.5703125" style="21" customWidth="1"/>
    <col min="3414" max="3414" width="8.5703125" style="21" customWidth="1"/>
    <col min="3415" max="3415" width="8.42578125" style="21" customWidth="1"/>
    <col min="3416" max="3416" width="8.7109375" style="21" customWidth="1"/>
    <col min="3417" max="3417" width="11.5703125" style="21" customWidth="1"/>
    <col min="3418" max="3418" width="10.42578125" style="21" customWidth="1"/>
    <col min="3419" max="3419" width="9.7109375" style="21" customWidth="1"/>
    <col min="3420" max="3420" width="9" style="21" customWidth="1"/>
    <col min="3421" max="3421" width="9.42578125" style="21" customWidth="1"/>
    <col min="3422" max="3422" width="8.85546875" style="21" customWidth="1"/>
    <col min="3423" max="3423" width="9.140625" style="21"/>
    <col min="3424" max="3424" width="8.7109375" style="21" customWidth="1"/>
    <col min="3425" max="3425" width="10" style="21" customWidth="1"/>
    <col min="3426" max="3427" width="9.140625" style="21"/>
    <col min="3428" max="3428" width="9.5703125" style="21" customWidth="1"/>
    <col min="3429" max="3430" width="9.140625" style="21"/>
    <col min="3431" max="3432" width="11.5703125" style="21" customWidth="1"/>
    <col min="3433" max="3637" width="9.140625" style="21"/>
    <col min="3638" max="3638" width="19.7109375" style="21" customWidth="1"/>
    <col min="3639" max="3639" width="5.85546875" style="21" customWidth="1"/>
    <col min="3640" max="3640" width="42.5703125" style="21" customWidth="1"/>
    <col min="3641" max="3641" width="15" style="21" customWidth="1"/>
    <col min="3642" max="3642" width="17.85546875" style="21" customWidth="1"/>
    <col min="3643" max="3643" width="2.5703125" style="21" customWidth="1"/>
    <col min="3644" max="3644" width="4" style="21" customWidth="1"/>
    <col min="3645" max="3646" width="9.140625" style="21"/>
    <col min="3647" max="3647" width="4.7109375" style="21" customWidth="1"/>
    <col min="3648" max="3648" width="14.140625" style="21" customWidth="1"/>
    <col min="3649" max="3649" width="45.28515625" style="21" customWidth="1"/>
    <col min="3650" max="3650" width="12.5703125" style="21" customWidth="1"/>
    <col min="3651" max="3651" width="9.85546875" style="21" customWidth="1"/>
    <col min="3652" max="3652" width="14.140625" style="21" customWidth="1"/>
    <col min="3653" max="3653" width="8.28515625" style="21" customWidth="1"/>
    <col min="3654" max="3654" width="14" style="21" customWidth="1"/>
    <col min="3655" max="3655" width="60.5703125" style="21" customWidth="1"/>
    <col min="3656" max="3656" width="17" style="21" customWidth="1"/>
    <col min="3657" max="3657" width="69.7109375" style="21" customWidth="1"/>
    <col min="3658" max="3658" width="9.140625" style="21"/>
    <col min="3659" max="3659" width="8.42578125" style="21" customWidth="1"/>
    <col min="3660" max="3660" width="9.140625" style="21"/>
    <col min="3661" max="3661" width="9.42578125" style="21" customWidth="1"/>
    <col min="3662" max="3662" width="9.7109375" style="21" customWidth="1"/>
    <col min="3663" max="3663" width="11" style="21" customWidth="1"/>
    <col min="3664" max="3664" width="8.7109375" style="21" customWidth="1"/>
    <col min="3665" max="3665" width="9.85546875" style="21" customWidth="1"/>
    <col min="3666" max="3666" width="9.28515625" style="21" customWidth="1"/>
    <col min="3667" max="3667" width="8.42578125" style="21" customWidth="1"/>
    <col min="3668" max="3668" width="8.140625" style="21" customWidth="1"/>
    <col min="3669" max="3669" width="7.5703125" style="21" customWidth="1"/>
    <col min="3670" max="3670" width="8.5703125" style="21" customWidth="1"/>
    <col min="3671" max="3671" width="8.42578125" style="21" customWidth="1"/>
    <col min="3672" max="3672" width="8.7109375" style="21" customWidth="1"/>
    <col min="3673" max="3673" width="11.5703125" style="21" customWidth="1"/>
    <col min="3674" max="3674" width="10.42578125" style="21" customWidth="1"/>
    <col min="3675" max="3675" width="9.7109375" style="21" customWidth="1"/>
    <col min="3676" max="3676" width="9" style="21" customWidth="1"/>
    <col min="3677" max="3677" width="9.42578125" style="21" customWidth="1"/>
    <col min="3678" max="3678" width="8.85546875" style="21" customWidth="1"/>
    <col min="3679" max="3679" width="9.140625" style="21"/>
    <col min="3680" max="3680" width="8.7109375" style="21" customWidth="1"/>
    <col min="3681" max="3681" width="10" style="21" customWidth="1"/>
    <col min="3682" max="3683" width="9.140625" style="21"/>
    <col min="3684" max="3684" width="9.5703125" style="21" customWidth="1"/>
    <col min="3685" max="3686" width="9.140625" style="21"/>
    <col min="3687" max="3688" width="11.5703125" style="21" customWidth="1"/>
    <col min="3689" max="3893" width="9.140625" style="21"/>
    <col min="3894" max="3894" width="19.7109375" style="21" customWidth="1"/>
    <col min="3895" max="3895" width="5.85546875" style="21" customWidth="1"/>
    <col min="3896" max="3896" width="42.5703125" style="21" customWidth="1"/>
    <col min="3897" max="3897" width="15" style="21" customWidth="1"/>
    <col min="3898" max="3898" width="17.85546875" style="21" customWidth="1"/>
    <col min="3899" max="3899" width="2.5703125" style="21" customWidth="1"/>
    <col min="3900" max="3900" width="4" style="21" customWidth="1"/>
    <col min="3901" max="3902" width="9.140625" style="21"/>
    <col min="3903" max="3903" width="4.7109375" style="21" customWidth="1"/>
    <col min="3904" max="3904" width="14.140625" style="21" customWidth="1"/>
    <col min="3905" max="3905" width="45.28515625" style="21" customWidth="1"/>
    <col min="3906" max="3906" width="12.5703125" style="21" customWidth="1"/>
    <col min="3907" max="3907" width="9.85546875" style="21" customWidth="1"/>
    <col min="3908" max="3908" width="14.140625" style="21" customWidth="1"/>
    <col min="3909" max="3909" width="8.28515625" style="21" customWidth="1"/>
    <col min="3910" max="3910" width="14" style="21" customWidth="1"/>
    <col min="3911" max="3911" width="60.5703125" style="21" customWidth="1"/>
    <col min="3912" max="3912" width="17" style="21" customWidth="1"/>
    <col min="3913" max="3913" width="69.7109375" style="21" customWidth="1"/>
    <col min="3914" max="3914" width="9.140625" style="21"/>
    <col min="3915" max="3915" width="8.42578125" style="21" customWidth="1"/>
    <col min="3916" max="3916" width="9.140625" style="21"/>
    <col min="3917" max="3917" width="9.42578125" style="21" customWidth="1"/>
    <col min="3918" max="3918" width="9.7109375" style="21" customWidth="1"/>
    <col min="3919" max="3919" width="11" style="21" customWidth="1"/>
    <col min="3920" max="3920" width="8.7109375" style="21" customWidth="1"/>
    <col min="3921" max="3921" width="9.85546875" style="21" customWidth="1"/>
    <col min="3922" max="3922" width="9.28515625" style="21" customWidth="1"/>
    <col min="3923" max="3923" width="8.42578125" style="21" customWidth="1"/>
    <col min="3924" max="3924" width="8.140625" style="21" customWidth="1"/>
    <col min="3925" max="3925" width="7.5703125" style="21" customWidth="1"/>
    <col min="3926" max="3926" width="8.5703125" style="21" customWidth="1"/>
    <col min="3927" max="3927" width="8.42578125" style="21" customWidth="1"/>
    <col min="3928" max="3928" width="8.7109375" style="21" customWidth="1"/>
    <col min="3929" max="3929" width="11.5703125" style="21" customWidth="1"/>
    <col min="3930" max="3930" width="10.42578125" style="21" customWidth="1"/>
    <col min="3931" max="3931" width="9.7109375" style="21" customWidth="1"/>
    <col min="3932" max="3932" width="9" style="21" customWidth="1"/>
    <col min="3933" max="3933" width="9.42578125" style="21" customWidth="1"/>
    <col min="3934" max="3934" width="8.85546875" style="21" customWidth="1"/>
    <col min="3935" max="3935" width="9.140625" style="21"/>
    <col min="3936" max="3936" width="8.7109375" style="21" customWidth="1"/>
    <col min="3937" max="3937" width="10" style="21" customWidth="1"/>
    <col min="3938" max="3939" width="9.140625" style="21"/>
    <col min="3940" max="3940" width="9.5703125" style="21" customWidth="1"/>
    <col min="3941" max="3942" width="9.140625" style="21"/>
    <col min="3943" max="3944" width="11.5703125" style="21" customWidth="1"/>
    <col min="3945" max="4149" width="9.140625" style="21"/>
    <col min="4150" max="4150" width="19.7109375" style="21" customWidth="1"/>
    <col min="4151" max="4151" width="5.85546875" style="21" customWidth="1"/>
    <col min="4152" max="4152" width="42.5703125" style="21" customWidth="1"/>
    <col min="4153" max="4153" width="15" style="21" customWidth="1"/>
    <col min="4154" max="4154" width="17.85546875" style="21" customWidth="1"/>
    <col min="4155" max="4155" width="2.5703125" style="21" customWidth="1"/>
    <col min="4156" max="4156" width="4" style="21" customWidth="1"/>
    <col min="4157" max="4158" width="9.140625" style="21"/>
    <col min="4159" max="4159" width="4.7109375" style="21" customWidth="1"/>
    <col min="4160" max="4160" width="14.140625" style="21" customWidth="1"/>
    <col min="4161" max="4161" width="45.28515625" style="21" customWidth="1"/>
    <col min="4162" max="4162" width="12.5703125" style="21" customWidth="1"/>
    <col min="4163" max="4163" width="9.85546875" style="21" customWidth="1"/>
    <col min="4164" max="4164" width="14.140625" style="21" customWidth="1"/>
    <col min="4165" max="4165" width="8.28515625" style="21" customWidth="1"/>
    <col min="4166" max="4166" width="14" style="21" customWidth="1"/>
    <col min="4167" max="4167" width="60.5703125" style="21" customWidth="1"/>
    <col min="4168" max="4168" width="17" style="21" customWidth="1"/>
    <col min="4169" max="4169" width="69.7109375" style="21" customWidth="1"/>
    <col min="4170" max="4170" width="9.140625" style="21"/>
    <col min="4171" max="4171" width="8.42578125" style="21" customWidth="1"/>
    <col min="4172" max="4172" width="9.140625" style="21"/>
    <col min="4173" max="4173" width="9.42578125" style="21" customWidth="1"/>
    <col min="4174" max="4174" width="9.7109375" style="21" customWidth="1"/>
    <col min="4175" max="4175" width="11" style="21" customWidth="1"/>
    <col min="4176" max="4176" width="8.7109375" style="21" customWidth="1"/>
    <col min="4177" max="4177" width="9.85546875" style="21" customWidth="1"/>
    <col min="4178" max="4178" width="9.28515625" style="21" customWidth="1"/>
    <col min="4179" max="4179" width="8.42578125" style="21" customWidth="1"/>
    <col min="4180" max="4180" width="8.140625" style="21" customWidth="1"/>
    <col min="4181" max="4181" width="7.5703125" style="21" customWidth="1"/>
    <col min="4182" max="4182" width="8.5703125" style="21" customWidth="1"/>
    <col min="4183" max="4183" width="8.42578125" style="21" customWidth="1"/>
    <col min="4184" max="4184" width="8.7109375" style="21" customWidth="1"/>
    <col min="4185" max="4185" width="11.5703125" style="21" customWidth="1"/>
    <col min="4186" max="4186" width="10.42578125" style="21" customWidth="1"/>
    <col min="4187" max="4187" width="9.7109375" style="21" customWidth="1"/>
    <col min="4188" max="4188" width="9" style="21" customWidth="1"/>
    <col min="4189" max="4189" width="9.42578125" style="21" customWidth="1"/>
    <col min="4190" max="4190" width="8.85546875" style="21" customWidth="1"/>
    <col min="4191" max="4191" width="9.140625" style="21"/>
    <col min="4192" max="4192" width="8.7109375" style="21" customWidth="1"/>
    <col min="4193" max="4193" width="10" style="21" customWidth="1"/>
    <col min="4194" max="4195" width="9.140625" style="21"/>
    <col min="4196" max="4196" width="9.5703125" style="21" customWidth="1"/>
    <col min="4197" max="4198" width="9.140625" style="21"/>
    <col min="4199" max="4200" width="11.5703125" style="21" customWidth="1"/>
    <col min="4201" max="4405" width="9.140625" style="21"/>
    <col min="4406" max="4406" width="19.7109375" style="21" customWidth="1"/>
    <col min="4407" max="4407" width="5.85546875" style="21" customWidth="1"/>
    <col min="4408" max="4408" width="42.5703125" style="21" customWidth="1"/>
    <col min="4409" max="4409" width="15" style="21" customWidth="1"/>
    <col min="4410" max="4410" width="17.85546875" style="21" customWidth="1"/>
    <col min="4411" max="4411" width="2.5703125" style="21" customWidth="1"/>
    <col min="4412" max="4412" width="4" style="21" customWidth="1"/>
    <col min="4413" max="4414" width="9.140625" style="21"/>
    <col min="4415" max="4415" width="4.7109375" style="21" customWidth="1"/>
    <col min="4416" max="4416" width="14.140625" style="21" customWidth="1"/>
    <col min="4417" max="4417" width="45.28515625" style="21" customWidth="1"/>
    <col min="4418" max="4418" width="12.5703125" style="21" customWidth="1"/>
    <col min="4419" max="4419" width="9.85546875" style="21" customWidth="1"/>
    <col min="4420" max="4420" width="14.140625" style="21" customWidth="1"/>
    <col min="4421" max="4421" width="8.28515625" style="21" customWidth="1"/>
    <col min="4422" max="4422" width="14" style="21" customWidth="1"/>
    <col min="4423" max="4423" width="60.5703125" style="21" customWidth="1"/>
    <col min="4424" max="4424" width="17" style="21" customWidth="1"/>
    <col min="4425" max="4425" width="69.7109375" style="21" customWidth="1"/>
    <col min="4426" max="4426" width="9.140625" style="21"/>
    <col min="4427" max="4427" width="8.42578125" style="21" customWidth="1"/>
    <col min="4428" max="4428" width="9.140625" style="21"/>
    <col min="4429" max="4429" width="9.42578125" style="21" customWidth="1"/>
    <col min="4430" max="4430" width="9.7109375" style="21" customWidth="1"/>
    <col min="4431" max="4431" width="11" style="21" customWidth="1"/>
    <col min="4432" max="4432" width="8.7109375" style="21" customWidth="1"/>
    <col min="4433" max="4433" width="9.85546875" style="21" customWidth="1"/>
    <col min="4434" max="4434" width="9.28515625" style="21" customWidth="1"/>
    <col min="4435" max="4435" width="8.42578125" style="21" customWidth="1"/>
    <col min="4436" max="4436" width="8.140625" style="21" customWidth="1"/>
    <col min="4437" max="4437" width="7.5703125" style="21" customWidth="1"/>
    <col min="4438" max="4438" width="8.5703125" style="21" customWidth="1"/>
    <col min="4439" max="4439" width="8.42578125" style="21" customWidth="1"/>
    <col min="4440" max="4440" width="8.7109375" style="21" customWidth="1"/>
    <col min="4441" max="4441" width="11.5703125" style="21" customWidth="1"/>
    <col min="4442" max="4442" width="10.42578125" style="21" customWidth="1"/>
    <col min="4443" max="4443" width="9.7109375" style="21" customWidth="1"/>
    <col min="4444" max="4444" width="9" style="21" customWidth="1"/>
    <col min="4445" max="4445" width="9.42578125" style="21" customWidth="1"/>
    <col min="4446" max="4446" width="8.85546875" style="21" customWidth="1"/>
    <col min="4447" max="4447" width="9.140625" style="21"/>
    <col min="4448" max="4448" width="8.7109375" style="21" customWidth="1"/>
    <col min="4449" max="4449" width="10" style="21" customWidth="1"/>
    <col min="4450" max="4451" width="9.140625" style="21"/>
    <col min="4452" max="4452" width="9.5703125" style="21" customWidth="1"/>
    <col min="4453" max="4454" width="9.140625" style="21"/>
    <col min="4455" max="4456" width="11.5703125" style="21" customWidth="1"/>
    <col min="4457" max="4661" width="9.140625" style="21"/>
    <col min="4662" max="4662" width="19.7109375" style="21" customWidth="1"/>
    <col min="4663" max="4663" width="5.85546875" style="21" customWidth="1"/>
    <col min="4664" max="4664" width="42.5703125" style="21" customWidth="1"/>
    <col min="4665" max="4665" width="15" style="21" customWidth="1"/>
    <col min="4666" max="4666" width="17.85546875" style="21" customWidth="1"/>
    <col min="4667" max="4667" width="2.5703125" style="21" customWidth="1"/>
    <col min="4668" max="4668" width="4" style="21" customWidth="1"/>
    <col min="4669" max="4670" width="9.140625" style="21"/>
    <col min="4671" max="4671" width="4.7109375" style="21" customWidth="1"/>
    <col min="4672" max="4672" width="14.140625" style="21" customWidth="1"/>
    <col min="4673" max="4673" width="45.28515625" style="21" customWidth="1"/>
    <col min="4674" max="4674" width="12.5703125" style="21" customWidth="1"/>
    <col min="4675" max="4675" width="9.85546875" style="21" customWidth="1"/>
    <col min="4676" max="4676" width="14.140625" style="21" customWidth="1"/>
    <col min="4677" max="4677" width="8.28515625" style="21" customWidth="1"/>
    <col min="4678" max="4678" width="14" style="21" customWidth="1"/>
    <col min="4679" max="4679" width="60.5703125" style="21" customWidth="1"/>
    <col min="4680" max="4680" width="17" style="21" customWidth="1"/>
    <col min="4681" max="4681" width="69.7109375" style="21" customWidth="1"/>
    <col min="4682" max="4682" width="9.140625" style="21"/>
    <col min="4683" max="4683" width="8.42578125" style="21" customWidth="1"/>
    <col min="4684" max="4684" width="9.140625" style="21"/>
    <col min="4685" max="4685" width="9.42578125" style="21" customWidth="1"/>
    <col min="4686" max="4686" width="9.7109375" style="21" customWidth="1"/>
    <col min="4687" max="4687" width="11" style="21" customWidth="1"/>
    <col min="4688" max="4688" width="8.7109375" style="21" customWidth="1"/>
    <col min="4689" max="4689" width="9.85546875" style="21" customWidth="1"/>
    <col min="4690" max="4690" width="9.28515625" style="21" customWidth="1"/>
    <col min="4691" max="4691" width="8.42578125" style="21" customWidth="1"/>
    <col min="4692" max="4692" width="8.140625" style="21" customWidth="1"/>
    <col min="4693" max="4693" width="7.5703125" style="21" customWidth="1"/>
    <col min="4694" max="4694" width="8.5703125" style="21" customWidth="1"/>
    <col min="4695" max="4695" width="8.42578125" style="21" customWidth="1"/>
    <col min="4696" max="4696" width="8.7109375" style="21" customWidth="1"/>
    <col min="4697" max="4697" width="11.5703125" style="21" customWidth="1"/>
    <col min="4698" max="4698" width="10.42578125" style="21" customWidth="1"/>
    <col min="4699" max="4699" width="9.7109375" style="21" customWidth="1"/>
    <col min="4700" max="4700" width="9" style="21" customWidth="1"/>
    <col min="4701" max="4701" width="9.42578125" style="21" customWidth="1"/>
    <col min="4702" max="4702" width="8.85546875" style="21" customWidth="1"/>
    <col min="4703" max="4703" width="9.140625" style="21"/>
    <col min="4704" max="4704" width="8.7109375" style="21" customWidth="1"/>
    <col min="4705" max="4705" width="10" style="21" customWidth="1"/>
    <col min="4706" max="4707" width="9.140625" style="21"/>
    <col min="4708" max="4708" width="9.5703125" style="21" customWidth="1"/>
    <col min="4709" max="4710" width="9.140625" style="21"/>
    <col min="4711" max="4712" width="11.5703125" style="21" customWidth="1"/>
    <col min="4713" max="4917" width="9.140625" style="21"/>
    <col min="4918" max="4918" width="19.7109375" style="21" customWidth="1"/>
    <col min="4919" max="4919" width="5.85546875" style="21" customWidth="1"/>
    <col min="4920" max="4920" width="42.5703125" style="21" customWidth="1"/>
    <col min="4921" max="4921" width="15" style="21" customWidth="1"/>
    <col min="4922" max="4922" width="17.85546875" style="21" customWidth="1"/>
    <col min="4923" max="4923" width="2.5703125" style="21" customWidth="1"/>
    <col min="4924" max="4924" width="4" style="21" customWidth="1"/>
    <col min="4925" max="4926" width="9.140625" style="21"/>
    <col min="4927" max="4927" width="4.7109375" style="21" customWidth="1"/>
    <col min="4928" max="4928" width="14.140625" style="21" customWidth="1"/>
    <col min="4929" max="4929" width="45.28515625" style="21" customWidth="1"/>
    <col min="4930" max="4930" width="12.5703125" style="21" customWidth="1"/>
    <col min="4931" max="4931" width="9.85546875" style="21" customWidth="1"/>
    <col min="4932" max="4932" width="14.140625" style="21" customWidth="1"/>
    <col min="4933" max="4933" width="8.28515625" style="21" customWidth="1"/>
    <col min="4934" max="4934" width="14" style="21" customWidth="1"/>
    <col min="4935" max="4935" width="60.5703125" style="21" customWidth="1"/>
    <col min="4936" max="4936" width="17" style="21" customWidth="1"/>
    <col min="4937" max="4937" width="69.7109375" style="21" customWidth="1"/>
    <col min="4938" max="4938" width="9.140625" style="21"/>
    <col min="4939" max="4939" width="8.42578125" style="21" customWidth="1"/>
    <col min="4940" max="4940" width="9.140625" style="21"/>
    <col min="4941" max="4941" width="9.42578125" style="21" customWidth="1"/>
    <col min="4942" max="4942" width="9.7109375" style="21" customWidth="1"/>
    <col min="4943" max="4943" width="11" style="21" customWidth="1"/>
    <col min="4944" max="4944" width="8.7109375" style="21" customWidth="1"/>
    <col min="4945" max="4945" width="9.85546875" style="21" customWidth="1"/>
    <col min="4946" max="4946" width="9.28515625" style="21" customWidth="1"/>
    <col min="4947" max="4947" width="8.42578125" style="21" customWidth="1"/>
    <col min="4948" max="4948" width="8.140625" style="21" customWidth="1"/>
    <col min="4949" max="4949" width="7.5703125" style="21" customWidth="1"/>
    <col min="4950" max="4950" width="8.5703125" style="21" customWidth="1"/>
    <col min="4951" max="4951" width="8.42578125" style="21" customWidth="1"/>
    <col min="4952" max="4952" width="8.7109375" style="21" customWidth="1"/>
    <col min="4953" max="4953" width="11.5703125" style="21" customWidth="1"/>
    <col min="4954" max="4954" width="10.42578125" style="21" customWidth="1"/>
    <col min="4955" max="4955" width="9.7109375" style="21" customWidth="1"/>
    <col min="4956" max="4956" width="9" style="21" customWidth="1"/>
    <col min="4957" max="4957" width="9.42578125" style="21" customWidth="1"/>
    <col min="4958" max="4958" width="8.85546875" style="21" customWidth="1"/>
    <col min="4959" max="4959" width="9.140625" style="21"/>
    <col min="4960" max="4960" width="8.7109375" style="21" customWidth="1"/>
    <col min="4961" max="4961" width="10" style="21" customWidth="1"/>
    <col min="4962" max="4963" width="9.140625" style="21"/>
    <col min="4964" max="4964" width="9.5703125" style="21" customWidth="1"/>
    <col min="4965" max="4966" width="9.140625" style="21"/>
    <col min="4967" max="4968" width="11.5703125" style="21" customWidth="1"/>
    <col min="4969" max="5173" width="9.140625" style="21"/>
    <col min="5174" max="5174" width="19.7109375" style="21" customWidth="1"/>
    <col min="5175" max="5175" width="5.85546875" style="21" customWidth="1"/>
    <col min="5176" max="5176" width="42.5703125" style="21" customWidth="1"/>
    <col min="5177" max="5177" width="15" style="21" customWidth="1"/>
    <col min="5178" max="5178" width="17.85546875" style="21" customWidth="1"/>
    <col min="5179" max="5179" width="2.5703125" style="21" customWidth="1"/>
    <col min="5180" max="5180" width="4" style="21" customWidth="1"/>
    <col min="5181" max="5182" width="9.140625" style="21"/>
    <col min="5183" max="5183" width="4.7109375" style="21" customWidth="1"/>
    <col min="5184" max="5184" width="14.140625" style="21" customWidth="1"/>
    <col min="5185" max="5185" width="45.28515625" style="21" customWidth="1"/>
    <col min="5186" max="5186" width="12.5703125" style="21" customWidth="1"/>
    <col min="5187" max="5187" width="9.85546875" style="21" customWidth="1"/>
    <col min="5188" max="5188" width="14.140625" style="21" customWidth="1"/>
    <col min="5189" max="5189" width="8.28515625" style="21" customWidth="1"/>
    <col min="5190" max="5190" width="14" style="21" customWidth="1"/>
    <col min="5191" max="5191" width="60.5703125" style="21" customWidth="1"/>
    <col min="5192" max="5192" width="17" style="21" customWidth="1"/>
    <col min="5193" max="5193" width="69.7109375" style="21" customWidth="1"/>
    <col min="5194" max="5194" width="9.140625" style="21"/>
    <col min="5195" max="5195" width="8.42578125" style="21" customWidth="1"/>
    <col min="5196" max="5196" width="9.140625" style="21"/>
    <col min="5197" max="5197" width="9.42578125" style="21" customWidth="1"/>
    <col min="5198" max="5198" width="9.7109375" style="21" customWidth="1"/>
    <col min="5199" max="5199" width="11" style="21" customWidth="1"/>
    <col min="5200" max="5200" width="8.7109375" style="21" customWidth="1"/>
    <col min="5201" max="5201" width="9.85546875" style="21" customWidth="1"/>
    <col min="5202" max="5202" width="9.28515625" style="21" customWidth="1"/>
    <col min="5203" max="5203" width="8.42578125" style="21" customWidth="1"/>
    <col min="5204" max="5204" width="8.140625" style="21" customWidth="1"/>
    <col min="5205" max="5205" width="7.5703125" style="21" customWidth="1"/>
    <col min="5206" max="5206" width="8.5703125" style="21" customWidth="1"/>
    <col min="5207" max="5207" width="8.42578125" style="21" customWidth="1"/>
    <col min="5208" max="5208" width="8.7109375" style="21" customWidth="1"/>
    <col min="5209" max="5209" width="11.5703125" style="21" customWidth="1"/>
    <col min="5210" max="5210" width="10.42578125" style="21" customWidth="1"/>
    <col min="5211" max="5211" width="9.7109375" style="21" customWidth="1"/>
    <col min="5212" max="5212" width="9" style="21" customWidth="1"/>
    <col min="5213" max="5213" width="9.42578125" style="21" customWidth="1"/>
    <col min="5214" max="5214" width="8.85546875" style="21" customWidth="1"/>
    <col min="5215" max="5215" width="9.140625" style="21"/>
    <col min="5216" max="5216" width="8.7109375" style="21" customWidth="1"/>
    <col min="5217" max="5217" width="10" style="21" customWidth="1"/>
    <col min="5218" max="5219" width="9.140625" style="21"/>
    <col min="5220" max="5220" width="9.5703125" style="21" customWidth="1"/>
    <col min="5221" max="5222" width="9.140625" style="21"/>
    <col min="5223" max="5224" width="11.5703125" style="21" customWidth="1"/>
    <col min="5225" max="5429" width="9.140625" style="21"/>
    <col min="5430" max="5430" width="19.7109375" style="21" customWidth="1"/>
    <col min="5431" max="5431" width="5.85546875" style="21" customWidth="1"/>
    <col min="5432" max="5432" width="42.5703125" style="21" customWidth="1"/>
    <col min="5433" max="5433" width="15" style="21" customWidth="1"/>
    <col min="5434" max="5434" width="17.85546875" style="21" customWidth="1"/>
    <col min="5435" max="5435" width="2.5703125" style="21" customWidth="1"/>
    <col min="5436" max="5436" width="4" style="21" customWidth="1"/>
    <col min="5437" max="5438" width="9.140625" style="21"/>
    <col min="5439" max="5439" width="4.7109375" style="21" customWidth="1"/>
    <col min="5440" max="5440" width="14.140625" style="21" customWidth="1"/>
    <col min="5441" max="5441" width="45.28515625" style="21" customWidth="1"/>
    <col min="5442" max="5442" width="12.5703125" style="21" customWidth="1"/>
    <col min="5443" max="5443" width="9.85546875" style="21" customWidth="1"/>
    <col min="5444" max="5444" width="14.140625" style="21" customWidth="1"/>
    <col min="5445" max="5445" width="8.28515625" style="21" customWidth="1"/>
    <col min="5446" max="5446" width="14" style="21" customWidth="1"/>
    <col min="5447" max="5447" width="60.5703125" style="21" customWidth="1"/>
    <col min="5448" max="5448" width="17" style="21" customWidth="1"/>
    <col min="5449" max="5449" width="69.7109375" style="21" customWidth="1"/>
    <col min="5450" max="5450" width="9.140625" style="21"/>
    <col min="5451" max="5451" width="8.42578125" style="21" customWidth="1"/>
    <col min="5452" max="5452" width="9.140625" style="21"/>
    <col min="5453" max="5453" width="9.42578125" style="21" customWidth="1"/>
    <col min="5454" max="5454" width="9.7109375" style="21" customWidth="1"/>
    <col min="5455" max="5455" width="11" style="21" customWidth="1"/>
    <col min="5456" max="5456" width="8.7109375" style="21" customWidth="1"/>
    <col min="5457" max="5457" width="9.85546875" style="21" customWidth="1"/>
    <col min="5458" max="5458" width="9.28515625" style="21" customWidth="1"/>
    <col min="5459" max="5459" width="8.42578125" style="21" customWidth="1"/>
    <col min="5460" max="5460" width="8.140625" style="21" customWidth="1"/>
    <col min="5461" max="5461" width="7.5703125" style="21" customWidth="1"/>
    <col min="5462" max="5462" width="8.5703125" style="21" customWidth="1"/>
    <col min="5463" max="5463" width="8.42578125" style="21" customWidth="1"/>
    <col min="5464" max="5464" width="8.7109375" style="21" customWidth="1"/>
    <col min="5465" max="5465" width="11.5703125" style="21" customWidth="1"/>
    <col min="5466" max="5466" width="10.42578125" style="21" customWidth="1"/>
    <col min="5467" max="5467" width="9.7109375" style="21" customWidth="1"/>
    <col min="5468" max="5468" width="9" style="21" customWidth="1"/>
    <col min="5469" max="5469" width="9.42578125" style="21" customWidth="1"/>
    <col min="5470" max="5470" width="8.85546875" style="21" customWidth="1"/>
    <col min="5471" max="5471" width="9.140625" style="21"/>
    <col min="5472" max="5472" width="8.7109375" style="21" customWidth="1"/>
    <col min="5473" max="5473" width="10" style="21" customWidth="1"/>
    <col min="5474" max="5475" width="9.140625" style="21"/>
    <col min="5476" max="5476" width="9.5703125" style="21" customWidth="1"/>
    <col min="5477" max="5478" width="9.140625" style="21"/>
    <col min="5479" max="5480" width="11.5703125" style="21" customWidth="1"/>
    <col min="5481" max="5685" width="9.140625" style="21"/>
    <col min="5686" max="5686" width="19.7109375" style="21" customWidth="1"/>
    <col min="5687" max="5687" width="5.85546875" style="21" customWidth="1"/>
    <col min="5688" max="5688" width="42.5703125" style="21" customWidth="1"/>
    <col min="5689" max="5689" width="15" style="21" customWidth="1"/>
    <col min="5690" max="5690" width="17.85546875" style="21" customWidth="1"/>
    <col min="5691" max="5691" width="2.5703125" style="21" customWidth="1"/>
    <col min="5692" max="5692" width="4" style="21" customWidth="1"/>
    <col min="5693" max="5694" width="9.140625" style="21"/>
    <col min="5695" max="5695" width="4.7109375" style="21" customWidth="1"/>
    <col min="5696" max="5696" width="14.140625" style="21" customWidth="1"/>
    <col min="5697" max="5697" width="45.28515625" style="21" customWidth="1"/>
    <col min="5698" max="5698" width="12.5703125" style="21" customWidth="1"/>
    <col min="5699" max="5699" width="9.85546875" style="21" customWidth="1"/>
    <col min="5700" max="5700" width="14.140625" style="21" customWidth="1"/>
    <col min="5701" max="5701" width="8.28515625" style="21" customWidth="1"/>
    <col min="5702" max="5702" width="14" style="21" customWidth="1"/>
    <col min="5703" max="5703" width="60.5703125" style="21" customWidth="1"/>
    <col min="5704" max="5704" width="17" style="21" customWidth="1"/>
    <col min="5705" max="5705" width="69.7109375" style="21" customWidth="1"/>
    <col min="5706" max="5706" width="9.140625" style="21"/>
    <col min="5707" max="5707" width="8.42578125" style="21" customWidth="1"/>
    <col min="5708" max="5708" width="9.140625" style="21"/>
    <col min="5709" max="5709" width="9.42578125" style="21" customWidth="1"/>
    <col min="5710" max="5710" width="9.7109375" style="21" customWidth="1"/>
    <col min="5711" max="5711" width="11" style="21" customWidth="1"/>
    <col min="5712" max="5712" width="8.7109375" style="21" customWidth="1"/>
    <col min="5713" max="5713" width="9.85546875" style="21" customWidth="1"/>
    <col min="5714" max="5714" width="9.28515625" style="21" customWidth="1"/>
    <col min="5715" max="5715" width="8.42578125" style="21" customWidth="1"/>
    <col min="5716" max="5716" width="8.140625" style="21" customWidth="1"/>
    <col min="5717" max="5717" width="7.5703125" style="21" customWidth="1"/>
    <col min="5718" max="5718" width="8.5703125" style="21" customWidth="1"/>
    <col min="5719" max="5719" width="8.42578125" style="21" customWidth="1"/>
    <col min="5720" max="5720" width="8.7109375" style="21" customWidth="1"/>
    <col min="5721" max="5721" width="11.5703125" style="21" customWidth="1"/>
    <col min="5722" max="5722" width="10.42578125" style="21" customWidth="1"/>
    <col min="5723" max="5723" width="9.7109375" style="21" customWidth="1"/>
    <col min="5724" max="5724" width="9" style="21" customWidth="1"/>
    <col min="5725" max="5725" width="9.42578125" style="21" customWidth="1"/>
    <col min="5726" max="5726" width="8.85546875" style="21" customWidth="1"/>
    <col min="5727" max="5727" width="9.140625" style="21"/>
    <col min="5728" max="5728" width="8.7109375" style="21" customWidth="1"/>
    <col min="5729" max="5729" width="10" style="21" customWidth="1"/>
    <col min="5730" max="5731" width="9.140625" style="21"/>
    <col min="5732" max="5732" width="9.5703125" style="21" customWidth="1"/>
    <col min="5733" max="5734" width="9.140625" style="21"/>
    <col min="5735" max="5736" width="11.5703125" style="21" customWidth="1"/>
    <col min="5737" max="5941" width="9.140625" style="21"/>
    <col min="5942" max="5942" width="19.7109375" style="21" customWidth="1"/>
    <col min="5943" max="5943" width="5.85546875" style="21" customWidth="1"/>
    <col min="5944" max="5944" width="42.5703125" style="21" customWidth="1"/>
    <col min="5945" max="5945" width="15" style="21" customWidth="1"/>
    <col min="5946" max="5946" width="17.85546875" style="21" customWidth="1"/>
    <col min="5947" max="5947" width="2.5703125" style="21" customWidth="1"/>
    <col min="5948" max="5948" width="4" style="21" customWidth="1"/>
    <col min="5949" max="5950" width="9.140625" style="21"/>
    <col min="5951" max="5951" width="4.7109375" style="21" customWidth="1"/>
    <col min="5952" max="5952" width="14.140625" style="21" customWidth="1"/>
    <col min="5953" max="5953" width="45.28515625" style="21" customWidth="1"/>
    <col min="5954" max="5954" width="12.5703125" style="21" customWidth="1"/>
    <col min="5955" max="5955" width="9.85546875" style="21" customWidth="1"/>
    <col min="5956" max="5956" width="14.140625" style="21" customWidth="1"/>
    <col min="5957" max="5957" width="8.28515625" style="21" customWidth="1"/>
    <col min="5958" max="5958" width="14" style="21" customWidth="1"/>
    <col min="5959" max="5959" width="60.5703125" style="21" customWidth="1"/>
    <col min="5960" max="5960" width="17" style="21" customWidth="1"/>
    <col min="5961" max="5961" width="69.7109375" style="21" customWidth="1"/>
    <col min="5962" max="5962" width="9.140625" style="21"/>
    <col min="5963" max="5963" width="8.42578125" style="21" customWidth="1"/>
    <col min="5964" max="5964" width="9.140625" style="21"/>
    <col min="5965" max="5965" width="9.42578125" style="21" customWidth="1"/>
    <col min="5966" max="5966" width="9.7109375" style="21" customWidth="1"/>
    <col min="5967" max="5967" width="11" style="21" customWidth="1"/>
    <col min="5968" max="5968" width="8.7109375" style="21" customWidth="1"/>
    <col min="5969" max="5969" width="9.85546875" style="21" customWidth="1"/>
    <col min="5970" max="5970" width="9.28515625" style="21" customWidth="1"/>
    <col min="5971" max="5971" width="8.42578125" style="21" customWidth="1"/>
    <col min="5972" max="5972" width="8.140625" style="21" customWidth="1"/>
    <col min="5973" max="5973" width="7.5703125" style="21" customWidth="1"/>
    <col min="5974" max="5974" width="8.5703125" style="21" customWidth="1"/>
    <col min="5975" max="5975" width="8.42578125" style="21" customWidth="1"/>
    <col min="5976" max="5976" width="8.7109375" style="21" customWidth="1"/>
    <col min="5977" max="5977" width="11.5703125" style="21" customWidth="1"/>
    <col min="5978" max="5978" width="10.42578125" style="21" customWidth="1"/>
    <col min="5979" max="5979" width="9.7109375" style="21" customWidth="1"/>
    <col min="5980" max="5980" width="9" style="21" customWidth="1"/>
    <col min="5981" max="5981" width="9.42578125" style="21" customWidth="1"/>
    <col min="5982" max="5982" width="8.85546875" style="21" customWidth="1"/>
    <col min="5983" max="5983" width="9.140625" style="21"/>
    <col min="5984" max="5984" width="8.7109375" style="21" customWidth="1"/>
    <col min="5985" max="5985" width="10" style="21" customWidth="1"/>
    <col min="5986" max="5987" width="9.140625" style="21"/>
    <col min="5988" max="5988" width="9.5703125" style="21" customWidth="1"/>
    <col min="5989" max="5990" width="9.140625" style="21"/>
    <col min="5991" max="5992" width="11.5703125" style="21" customWidth="1"/>
    <col min="5993" max="6197" width="9.140625" style="21"/>
    <col min="6198" max="6198" width="19.7109375" style="21" customWidth="1"/>
    <col min="6199" max="6199" width="5.85546875" style="21" customWidth="1"/>
    <col min="6200" max="6200" width="42.5703125" style="21" customWidth="1"/>
    <col min="6201" max="6201" width="15" style="21" customWidth="1"/>
    <col min="6202" max="6202" width="17.85546875" style="21" customWidth="1"/>
    <col min="6203" max="6203" width="2.5703125" style="21" customWidth="1"/>
    <col min="6204" max="6204" width="4" style="21" customWidth="1"/>
    <col min="6205" max="6206" width="9.140625" style="21"/>
    <col min="6207" max="6207" width="4.7109375" style="21" customWidth="1"/>
    <col min="6208" max="6208" width="14.140625" style="21" customWidth="1"/>
    <col min="6209" max="6209" width="45.28515625" style="21" customWidth="1"/>
    <col min="6210" max="6210" width="12.5703125" style="21" customWidth="1"/>
    <col min="6211" max="6211" width="9.85546875" style="21" customWidth="1"/>
    <col min="6212" max="6212" width="14.140625" style="21" customWidth="1"/>
    <col min="6213" max="6213" width="8.28515625" style="21" customWidth="1"/>
    <col min="6214" max="6214" width="14" style="21" customWidth="1"/>
    <col min="6215" max="6215" width="60.5703125" style="21" customWidth="1"/>
    <col min="6216" max="6216" width="17" style="21" customWidth="1"/>
    <col min="6217" max="6217" width="69.7109375" style="21" customWidth="1"/>
    <col min="6218" max="6218" width="9.140625" style="21"/>
    <col min="6219" max="6219" width="8.42578125" style="21" customWidth="1"/>
    <col min="6220" max="6220" width="9.140625" style="21"/>
    <col min="6221" max="6221" width="9.42578125" style="21" customWidth="1"/>
    <col min="6222" max="6222" width="9.7109375" style="21" customWidth="1"/>
    <col min="6223" max="6223" width="11" style="21" customWidth="1"/>
    <col min="6224" max="6224" width="8.7109375" style="21" customWidth="1"/>
    <col min="6225" max="6225" width="9.85546875" style="21" customWidth="1"/>
    <col min="6226" max="6226" width="9.28515625" style="21" customWidth="1"/>
    <col min="6227" max="6227" width="8.42578125" style="21" customWidth="1"/>
    <col min="6228" max="6228" width="8.140625" style="21" customWidth="1"/>
    <col min="6229" max="6229" width="7.5703125" style="21" customWidth="1"/>
    <col min="6230" max="6230" width="8.5703125" style="21" customWidth="1"/>
    <col min="6231" max="6231" width="8.42578125" style="21" customWidth="1"/>
    <col min="6232" max="6232" width="8.7109375" style="21" customWidth="1"/>
    <col min="6233" max="6233" width="11.5703125" style="21" customWidth="1"/>
    <col min="6234" max="6234" width="10.42578125" style="21" customWidth="1"/>
    <col min="6235" max="6235" width="9.7109375" style="21" customWidth="1"/>
    <col min="6236" max="6236" width="9" style="21" customWidth="1"/>
    <col min="6237" max="6237" width="9.42578125" style="21" customWidth="1"/>
    <col min="6238" max="6238" width="8.85546875" style="21" customWidth="1"/>
    <col min="6239" max="6239" width="9.140625" style="21"/>
    <col min="6240" max="6240" width="8.7109375" style="21" customWidth="1"/>
    <col min="6241" max="6241" width="10" style="21" customWidth="1"/>
    <col min="6242" max="6243" width="9.140625" style="21"/>
    <col min="6244" max="6244" width="9.5703125" style="21" customWidth="1"/>
    <col min="6245" max="6246" width="9.140625" style="21"/>
    <col min="6247" max="6248" width="11.5703125" style="21" customWidth="1"/>
    <col min="6249" max="6453" width="9.140625" style="21"/>
    <col min="6454" max="6454" width="19.7109375" style="21" customWidth="1"/>
    <col min="6455" max="6455" width="5.85546875" style="21" customWidth="1"/>
    <col min="6456" max="6456" width="42.5703125" style="21" customWidth="1"/>
    <col min="6457" max="6457" width="15" style="21" customWidth="1"/>
    <col min="6458" max="6458" width="17.85546875" style="21" customWidth="1"/>
    <col min="6459" max="6459" width="2.5703125" style="21" customWidth="1"/>
    <col min="6460" max="6460" width="4" style="21" customWidth="1"/>
    <col min="6461" max="6462" width="9.140625" style="21"/>
    <col min="6463" max="6463" width="4.7109375" style="21" customWidth="1"/>
    <col min="6464" max="6464" width="14.140625" style="21" customWidth="1"/>
    <col min="6465" max="6465" width="45.28515625" style="21" customWidth="1"/>
    <col min="6466" max="6466" width="12.5703125" style="21" customWidth="1"/>
    <col min="6467" max="6467" width="9.85546875" style="21" customWidth="1"/>
    <col min="6468" max="6468" width="14.140625" style="21" customWidth="1"/>
    <col min="6469" max="6469" width="8.28515625" style="21" customWidth="1"/>
    <col min="6470" max="6470" width="14" style="21" customWidth="1"/>
    <col min="6471" max="6471" width="60.5703125" style="21" customWidth="1"/>
    <col min="6472" max="6472" width="17" style="21" customWidth="1"/>
    <col min="6473" max="6473" width="69.7109375" style="21" customWidth="1"/>
    <col min="6474" max="6474" width="9.140625" style="21"/>
    <col min="6475" max="6475" width="8.42578125" style="21" customWidth="1"/>
    <col min="6476" max="6476" width="9.140625" style="21"/>
    <col min="6477" max="6477" width="9.42578125" style="21" customWidth="1"/>
    <col min="6478" max="6478" width="9.7109375" style="21" customWidth="1"/>
    <col min="6479" max="6479" width="11" style="21" customWidth="1"/>
    <col min="6480" max="6480" width="8.7109375" style="21" customWidth="1"/>
    <col min="6481" max="6481" width="9.85546875" style="21" customWidth="1"/>
    <col min="6482" max="6482" width="9.28515625" style="21" customWidth="1"/>
    <col min="6483" max="6483" width="8.42578125" style="21" customWidth="1"/>
    <col min="6484" max="6484" width="8.140625" style="21" customWidth="1"/>
    <col min="6485" max="6485" width="7.5703125" style="21" customWidth="1"/>
    <col min="6486" max="6486" width="8.5703125" style="21" customWidth="1"/>
    <col min="6487" max="6487" width="8.42578125" style="21" customWidth="1"/>
    <col min="6488" max="6488" width="8.7109375" style="21" customWidth="1"/>
    <col min="6489" max="6489" width="11.5703125" style="21" customWidth="1"/>
    <col min="6490" max="6490" width="10.42578125" style="21" customWidth="1"/>
    <col min="6491" max="6491" width="9.7109375" style="21" customWidth="1"/>
    <col min="6492" max="6492" width="9" style="21" customWidth="1"/>
    <col min="6493" max="6493" width="9.42578125" style="21" customWidth="1"/>
    <col min="6494" max="6494" width="8.85546875" style="21" customWidth="1"/>
    <col min="6495" max="6495" width="9.140625" style="21"/>
    <col min="6496" max="6496" width="8.7109375" style="21" customWidth="1"/>
    <col min="6497" max="6497" width="10" style="21" customWidth="1"/>
    <col min="6498" max="6499" width="9.140625" style="21"/>
    <col min="6500" max="6500" width="9.5703125" style="21" customWidth="1"/>
    <col min="6501" max="6502" width="9.140625" style="21"/>
    <col min="6503" max="6504" width="11.5703125" style="21" customWidth="1"/>
    <col min="6505" max="6709" width="9.140625" style="21"/>
    <col min="6710" max="6710" width="19.7109375" style="21" customWidth="1"/>
    <col min="6711" max="6711" width="5.85546875" style="21" customWidth="1"/>
    <col min="6712" max="6712" width="42.5703125" style="21" customWidth="1"/>
    <col min="6713" max="6713" width="15" style="21" customWidth="1"/>
    <col min="6714" max="6714" width="17.85546875" style="21" customWidth="1"/>
    <col min="6715" max="6715" width="2.5703125" style="21" customWidth="1"/>
    <col min="6716" max="6716" width="4" style="21" customWidth="1"/>
    <col min="6717" max="6718" width="9.140625" style="21"/>
    <col min="6719" max="6719" width="4.7109375" style="21" customWidth="1"/>
    <col min="6720" max="6720" width="14.140625" style="21" customWidth="1"/>
    <col min="6721" max="6721" width="45.28515625" style="21" customWidth="1"/>
    <col min="6722" max="6722" width="12.5703125" style="21" customWidth="1"/>
    <col min="6723" max="6723" width="9.85546875" style="21" customWidth="1"/>
    <col min="6724" max="6724" width="14.140625" style="21" customWidth="1"/>
    <col min="6725" max="6725" width="8.28515625" style="21" customWidth="1"/>
    <col min="6726" max="6726" width="14" style="21" customWidth="1"/>
    <col min="6727" max="6727" width="60.5703125" style="21" customWidth="1"/>
    <col min="6728" max="6728" width="17" style="21" customWidth="1"/>
    <col min="6729" max="6729" width="69.7109375" style="21" customWidth="1"/>
    <col min="6730" max="6730" width="9.140625" style="21"/>
    <col min="6731" max="6731" width="8.42578125" style="21" customWidth="1"/>
    <col min="6732" max="6732" width="9.140625" style="21"/>
    <col min="6733" max="6733" width="9.42578125" style="21" customWidth="1"/>
    <col min="6734" max="6734" width="9.7109375" style="21" customWidth="1"/>
    <col min="6735" max="6735" width="11" style="21" customWidth="1"/>
    <col min="6736" max="6736" width="8.7109375" style="21" customWidth="1"/>
    <col min="6737" max="6737" width="9.85546875" style="21" customWidth="1"/>
    <col min="6738" max="6738" width="9.28515625" style="21" customWidth="1"/>
    <col min="6739" max="6739" width="8.42578125" style="21" customWidth="1"/>
    <col min="6740" max="6740" width="8.140625" style="21" customWidth="1"/>
    <col min="6741" max="6741" width="7.5703125" style="21" customWidth="1"/>
    <col min="6742" max="6742" width="8.5703125" style="21" customWidth="1"/>
    <col min="6743" max="6743" width="8.42578125" style="21" customWidth="1"/>
    <col min="6744" max="6744" width="8.7109375" style="21" customWidth="1"/>
    <col min="6745" max="6745" width="11.5703125" style="21" customWidth="1"/>
    <col min="6746" max="6746" width="10.42578125" style="21" customWidth="1"/>
    <col min="6747" max="6747" width="9.7109375" style="21" customWidth="1"/>
    <col min="6748" max="6748" width="9" style="21" customWidth="1"/>
    <col min="6749" max="6749" width="9.42578125" style="21" customWidth="1"/>
    <col min="6750" max="6750" width="8.85546875" style="21" customWidth="1"/>
    <col min="6751" max="6751" width="9.140625" style="21"/>
    <col min="6752" max="6752" width="8.7109375" style="21" customWidth="1"/>
    <col min="6753" max="6753" width="10" style="21" customWidth="1"/>
    <col min="6754" max="6755" width="9.140625" style="21"/>
    <col min="6756" max="6756" width="9.5703125" style="21" customWidth="1"/>
    <col min="6757" max="6758" width="9.140625" style="21"/>
    <col min="6759" max="6760" width="11.5703125" style="21" customWidth="1"/>
    <col min="6761" max="6965" width="9.140625" style="21"/>
    <col min="6966" max="6966" width="19.7109375" style="21" customWidth="1"/>
    <col min="6967" max="6967" width="5.85546875" style="21" customWidth="1"/>
    <col min="6968" max="6968" width="42.5703125" style="21" customWidth="1"/>
    <col min="6969" max="6969" width="15" style="21" customWidth="1"/>
    <col min="6970" max="6970" width="17.85546875" style="21" customWidth="1"/>
    <col min="6971" max="6971" width="2.5703125" style="21" customWidth="1"/>
    <col min="6972" max="6972" width="4" style="21" customWidth="1"/>
    <col min="6973" max="6974" width="9.140625" style="21"/>
    <col min="6975" max="6975" width="4.7109375" style="21" customWidth="1"/>
    <col min="6976" max="6976" width="14.140625" style="21" customWidth="1"/>
    <col min="6977" max="6977" width="45.28515625" style="21" customWidth="1"/>
    <col min="6978" max="6978" width="12.5703125" style="21" customWidth="1"/>
    <col min="6979" max="6979" width="9.85546875" style="21" customWidth="1"/>
    <col min="6980" max="6980" width="14.140625" style="21" customWidth="1"/>
    <col min="6981" max="6981" width="8.28515625" style="21" customWidth="1"/>
    <col min="6982" max="6982" width="14" style="21" customWidth="1"/>
    <col min="6983" max="6983" width="60.5703125" style="21" customWidth="1"/>
    <col min="6984" max="6984" width="17" style="21" customWidth="1"/>
    <col min="6985" max="6985" width="69.7109375" style="21" customWidth="1"/>
    <col min="6986" max="6986" width="9.140625" style="21"/>
    <col min="6987" max="6987" width="8.42578125" style="21" customWidth="1"/>
    <col min="6988" max="6988" width="9.140625" style="21"/>
    <col min="6989" max="6989" width="9.42578125" style="21" customWidth="1"/>
    <col min="6990" max="6990" width="9.7109375" style="21" customWidth="1"/>
    <col min="6991" max="6991" width="11" style="21" customWidth="1"/>
    <col min="6992" max="6992" width="8.7109375" style="21" customWidth="1"/>
    <col min="6993" max="6993" width="9.85546875" style="21" customWidth="1"/>
    <col min="6994" max="6994" width="9.28515625" style="21" customWidth="1"/>
    <col min="6995" max="6995" width="8.42578125" style="21" customWidth="1"/>
    <col min="6996" max="6996" width="8.140625" style="21" customWidth="1"/>
    <col min="6997" max="6997" width="7.5703125" style="21" customWidth="1"/>
    <col min="6998" max="6998" width="8.5703125" style="21" customWidth="1"/>
    <col min="6999" max="6999" width="8.42578125" style="21" customWidth="1"/>
    <col min="7000" max="7000" width="8.7109375" style="21" customWidth="1"/>
    <col min="7001" max="7001" width="11.5703125" style="21" customWidth="1"/>
    <col min="7002" max="7002" width="10.42578125" style="21" customWidth="1"/>
    <col min="7003" max="7003" width="9.7109375" style="21" customWidth="1"/>
    <col min="7004" max="7004" width="9" style="21" customWidth="1"/>
    <col min="7005" max="7005" width="9.42578125" style="21" customWidth="1"/>
    <col min="7006" max="7006" width="8.85546875" style="21" customWidth="1"/>
    <col min="7007" max="7007" width="9.140625" style="21"/>
    <col min="7008" max="7008" width="8.7109375" style="21" customWidth="1"/>
    <col min="7009" max="7009" width="10" style="21" customWidth="1"/>
    <col min="7010" max="7011" width="9.140625" style="21"/>
    <col min="7012" max="7012" width="9.5703125" style="21" customWidth="1"/>
    <col min="7013" max="7014" width="9.140625" style="21"/>
    <col min="7015" max="7016" width="11.5703125" style="21" customWidth="1"/>
    <col min="7017" max="7221" width="9.140625" style="21"/>
    <col min="7222" max="7222" width="19.7109375" style="21" customWidth="1"/>
    <col min="7223" max="7223" width="5.85546875" style="21" customWidth="1"/>
    <col min="7224" max="7224" width="42.5703125" style="21" customWidth="1"/>
    <col min="7225" max="7225" width="15" style="21" customWidth="1"/>
    <col min="7226" max="7226" width="17.85546875" style="21" customWidth="1"/>
    <col min="7227" max="7227" width="2.5703125" style="21" customWidth="1"/>
    <col min="7228" max="7228" width="4" style="21" customWidth="1"/>
    <col min="7229" max="7230" width="9.140625" style="21"/>
    <col min="7231" max="7231" width="4.7109375" style="21" customWidth="1"/>
    <col min="7232" max="7232" width="14.140625" style="21" customWidth="1"/>
    <col min="7233" max="7233" width="45.28515625" style="21" customWidth="1"/>
    <col min="7234" max="7234" width="12.5703125" style="21" customWidth="1"/>
    <col min="7235" max="7235" width="9.85546875" style="21" customWidth="1"/>
    <col min="7236" max="7236" width="14.140625" style="21" customWidth="1"/>
    <col min="7237" max="7237" width="8.28515625" style="21" customWidth="1"/>
    <col min="7238" max="7238" width="14" style="21" customWidth="1"/>
    <col min="7239" max="7239" width="60.5703125" style="21" customWidth="1"/>
    <col min="7240" max="7240" width="17" style="21" customWidth="1"/>
    <col min="7241" max="7241" width="69.7109375" style="21" customWidth="1"/>
    <col min="7242" max="7242" width="9.140625" style="21"/>
    <col min="7243" max="7243" width="8.42578125" style="21" customWidth="1"/>
    <col min="7244" max="7244" width="9.140625" style="21"/>
    <col min="7245" max="7245" width="9.42578125" style="21" customWidth="1"/>
    <col min="7246" max="7246" width="9.7109375" style="21" customWidth="1"/>
    <col min="7247" max="7247" width="11" style="21" customWidth="1"/>
    <col min="7248" max="7248" width="8.7109375" style="21" customWidth="1"/>
    <col min="7249" max="7249" width="9.85546875" style="21" customWidth="1"/>
    <col min="7250" max="7250" width="9.28515625" style="21" customWidth="1"/>
    <col min="7251" max="7251" width="8.42578125" style="21" customWidth="1"/>
    <col min="7252" max="7252" width="8.140625" style="21" customWidth="1"/>
    <col min="7253" max="7253" width="7.5703125" style="21" customWidth="1"/>
    <col min="7254" max="7254" width="8.5703125" style="21" customWidth="1"/>
    <col min="7255" max="7255" width="8.42578125" style="21" customWidth="1"/>
    <col min="7256" max="7256" width="8.7109375" style="21" customWidth="1"/>
    <col min="7257" max="7257" width="11.5703125" style="21" customWidth="1"/>
    <col min="7258" max="7258" width="10.42578125" style="21" customWidth="1"/>
    <col min="7259" max="7259" width="9.7109375" style="21" customWidth="1"/>
    <col min="7260" max="7260" width="9" style="21" customWidth="1"/>
    <col min="7261" max="7261" width="9.42578125" style="21" customWidth="1"/>
    <col min="7262" max="7262" width="8.85546875" style="21" customWidth="1"/>
    <col min="7263" max="7263" width="9.140625" style="21"/>
    <col min="7264" max="7264" width="8.7109375" style="21" customWidth="1"/>
    <col min="7265" max="7265" width="10" style="21" customWidth="1"/>
    <col min="7266" max="7267" width="9.140625" style="21"/>
    <col min="7268" max="7268" width="9.5703125" style="21" customWidth="1"/>
    <col min="7269" max="7270" width="9.140625" style="21"/>
    <col min="7271" max="7272" width="11.5703125" style="21" customWidth="1"/>
    <col min="7273" max="7477" width="9.140625" style="21"/>
    <col min="7478" max="7478" width="19.7109375" style="21" customWidth="1"/>
    <col min="7479" max="7479" width="5.85546875" style="21" customWidth="1"/>
    <col min="7480" max="7480" width="42.5703125" style="21" customWidth="1"/>
    <col min="7481" max="7481" width="15" style="21" customWidth="1"/>
    <col min="7482" max="7482" width="17.85546875" style="21" customWidth="1"/>
    <col min="7483" max="7483" width="2.5703125" style="21" customWidth="1"/>
    <col min="7484" max="7484" width="4" style="21" customWidth="1"/>
    <col min="7485" max="7486" width="9.140625" style="21"/>
    <col min="7487" max="7487" width="4.7109375" style="21" customWidth="1"/>
    <col min="7488" max="7488" width="14.140625" style="21" customWidth="1"/>
    <col min="7489" max="7489" width="45.28515625" style="21" customWidth="1"/>
    <col min="7490" max="7490" width="12.5703125" style="21" customWidth="1"/>
    <col min="7491" max="7491" width="9.85546875" style="21" customWidth="1"/>
    <col min="7492" max="7492" width="14.140625" style="21" customWidth="1"/>
    <col min="7493" max="7493" width="8.28515625" style="21" customWidth="1"/>
    <col min="7494" max="7494" width="14" style="21" customWidth="1"/>
    <col min="7495" max="7495" width="60.5703125" style="21" customWidth="1"/>
    <col min="7496" max="7496" width="17" style="21" customWidth="1"/>
    <col min="7497" max="7497" width="69.7109375" style="21" customWidth="1"/>
    <col min="7498" max="7498" width="9.140625" style="21"/>
    <col min="7499" max="7499" width="8.42578125" style="21" customWidth="1"/>
    <col min="7500" max="7500" width="9.140625" style="21"/>
    <col min="7501" max="7501" width="9.42578125" style="21" customWidth="1"/>
    <col min="7502" max="7502" width="9.7109375" style="21" customWidth="1"/>
    <col min="7503" max="7503" width="11" style="21" customWidth="1"/>
    <col min="7504" max="7504" width="8.7109375" style="21" customWidth="1"/>
    <col min="7505" max="7505" width="9.85546875" style="21" customWidth="1"/>
    <col min="7506" max="7506" width="9.28515625" style="21" customWidth="1"/>
    <col min="7507" max="7507" width="8.42578125" style="21" customWidth="1"/>
    <col min="7508" max="7508" width="8.140625" style="21" customWidth="1"/>
    <col min="7509" max="7509" width="7.5703125" style="21" customWidth="1"/>
    <col min="7510" max="7510" width="8.5703125" style="21" customWidth="1"/>
    <col min="7511" max="7511" width="8.42578125" style="21" customWidth="1"/>
    <col min="7512" max="7512" width="8.7109375" style="21" customWidth="1"/>
    <col min="7513" max="7513" width="11.5703125" style="21" customWidth="1"/>
    <col min="7514" max="7514" width="10.42578125" style="21" customWidth="1"/>
    <col min="7515" max="7515" width="9.7109375" style="21" customWidth="1"/>
    <col min="7516" max="7516" width="9" style="21" customWidth="1"/>
    <col min="7517" max="7517" width="9.42578125" style="21" customWidth="1"/>
    <col min="7518" max="7518" width="8.85546875" style="21" customWidth="1"/>
    <col min="7519" max="7519" width="9.140625" style="21"/>
    <col min="7520" max="7520" width="8.7109375" style="21" customWidth="1"/>
    <col min="7521" max="7521" width="10" style="21" customWidth="1"/>
    <col min="7522" max="7523" width="9.140625" style="21"/>
    <col min="7524" max="7524" width="9.5703125" style="21" customWidth="1"/>
    <col min="7525" max="7526" width="9.140625" style="21"/>
    <col min="7527" max="7528" width="11.5703125" style="21" customWidth="1"/>
    <col min="7529" max="7733" width="9.140625" style="21"/>
    <col min="7734" max="7734" width="19.7109375" style="21" customWidth="1"/>
    <col min="7735" max="7735" width="5.85546875" style="21" customWidth="1"/>
    <col min="7736" max="7736" width="42.5703125" style="21" customWidth="1"/>
    <col min="7737" max="7737" width="15" style="21" customWidth="1"/>
    <col min="7738" max="7738" width="17.85546875" style="21" customWidth="1"/>
    <col min="7739" max="7739" width="2.5703125" style="21" customWidth="1"/>
    <col min="7740" max="7740" width="4" style="21" customWidth="1"/>
    <col min="7741" max="7742" width="9.140625" style="21"/>
    <col min="7743" max="7743" width="4.7109375" style="21" customWidth="1"/>
    <col min="7744" max="7744" width="14.140625" style="21" customWidth="1"/>
    <col min="7745" max="7745" width="45.28515625" style="21" customWidth="1"/>
    <col min="7746" max="7746" width="12.5703125" style="21" customWidth="1"/>
    <col min="7747" max="7747" width="9.85546875" style="21" customWidth="1"/>
    <col min="7748" max="7748" width="14.140625" style="21" customWidth="1"/>
    <col min="7749" max="7749" width="8.28515625" style="21" customWidth="1"/>
    <col min="7750" max="7750" width="14" style="21" customWidth="1"/>
    <col min="7751" max="7751" width="60.5703125" style="21" customWidth="1"/>
    <col min="7752" max="7752" width="17" style="21" customWidth="1"/>
    <col min="7753" max="7753" width="69.7109375" style="21" customWidth="1"/>
    <col min="7754" max="7754" width="9.140625" style="21"/>
    <col min="7755" max="7755" width="8.42578125" style="21" customWidth="1"/>
    <col min="7756" max="7756" width="9.140625" style="21"/>
    <col min="7757" max="7757" width="9.42578125" style="21" customWidth="1"/>
    <col min="7758" max="7758" width="9.7109375" style="21" customWidth="1"/>
    <col min="7759" max="7759" width="11" style="21" customWidth="1"/>
    <col min="7760" max="7760" width="8.7109375" style="21" customWidth="1"/>
    <col min="7761" max="7761" width="9.85546875" style="21" customWidth="1"/>
    <col min="7762" max="7762" width="9.28515625" style="21" customWidth="1"/>
    <col min="7763" max="7763" width="8.42578125" style="21" customWidth="1"/>
    <col min="7764" max="7764" width="8.140625" style="21" customWidth="1"/>
    <col min="7765" max="7765" width="7.5703125" style="21" customWidth="1"/>
    <col min="7766" max="7766" width="8.5703125" style="21" customWidth="1"/>
    <col min="7767" max="7767" width="8.42578125" style="21" customWidth="1"/>
    <col min="7768" max="7768" width="8.7109375" style="21" customWidth="1"/>
    <col min="7769" max="7769" width="11.5703125" style="21" customWidth="1"/>
    <col min="7770" max="7770" width="10.42578125" style="21" customWidth="1"/>
    <col min="7771" max="7771" width="9.7109375" style="21" customWidth="1"/>
    <col min="7772" max="7772" width="9" style="21" customWidth="1"/>
    <col min="7773" max="7773" width="9.42578125" style="21" customWidth="1"/>
    <col min="7774" max="7774" width="8.85546875" style="21" customWidth="1"/>
    <col min="7775" max="7775" width="9.140625" style="21"/>
    <col min="7776" max="7776" width="8.7109375" style="21" customWidth="1"/>
    <col min="7777" max="7777" width="10" style="21" customWidth="1"/>
    <col min="7778" max="7779" width="9.140625" style="21"/>
    <col min="7780" max="7780" width="9.5703125" style="21" customWidth="1"/>
    <col min="7781" max="7782" width="9.140625" style="21"/>
    <col min="7783" max="7784" width="11.5703125" style="21" customWidth="1"/>
    <col min="7785" max="7989" width="9.140625" style="21"/>
    <col min="7990" max="7990" width="19.7109375" style="21" customWidth="1"/>
    <col min="7991" max="7991" width="5.85546875" style="21" customWidth="1"/>
    <col min="7992" max="7992" width="42.5703125" style="21" customWidth="1"/>
    <col min="7993" max="7993" width="15" style="21" customWidth="1"/>
    <col min="7994" max="7994" width="17.85546875" style="21" customWidth="1"/>
    <col min="7995" max="7995" width="2.5703125" style="21" customWidth="1"/>
    <col min="7996" max="7996" width="4" style="21" customWidth="1"/>
    <col min="7997" max="7998" width="9.140625" style="21"/>
    <col min="7999" max="7999" width="4.7109375" style="21" customWidth="1"/>
    <col min="8000" max="8000" width="14.140625" style="21" customWidth="1"/>
    <col min="8001" max="8001" width="45.28515625" style="21" customWidth="1"/>
    <col min="8002" max="8002" width="12.5703125" style="21" customWidth="1"/>
    <col min="8003" max="8003" width="9.85546875" style="21" customWidth="1"/>
    <col min="8004" max="8004" width="14.140625" style="21" customWidth="1"/>
    <col min="8005" max="8005" width="8.28515625" style="21" customWidth="1"/>
    <col min="8006" max="8006" width="14" style="21" customWidth="1"/>
    <col min="8007" max="8007" width="60.5703125" style="21" customWidth="1"/>
    <col min="8008" max="8008" width="17" style="21" customWidth="1"/>
    <col min="8009" max="8009" width="69.7109375" style="21" customWidth="1"/>
    <col min="8010" max="8010" width="9.140625" style="21"/>
    <col min="8011" max="8011" width="8.42578125" style="21" customWidth="1"/>
    <col min="8012" max="8012" width="9.140625" style="21"/>
    <col min="8013" max="8013" width="9.42578125" style="21" customWidth="1"/>
    <col min="8014" max="8014" width="9.7109375" style="21" customWidth="1"/>
    <col min="8015" max="8015" width="11" style="21" customWidth="1"/>
    <col min="8016" max="8016" width="8.7109375" style="21" customWidth="1"/>
    <col min="8017" max="8017" width="9.85546875" style="21" customWidth="1"/>
    <col min="8018" max="8018" width="9.28515625" style="21" customWidth="1"/>
    <col min="8019" max="8019" width="8.42578125" style="21" customWidth="1"/>
    <col min="8020" max="8020" width="8.140625" style="21" customWidth="1"/>
    <col min="8021" max="8021" width="7.5703125" style="21" customWidth="1"/>
    <col min="8022" max="8022" width="8.5703125" style="21" customWidth="1"/>
    <col min="8023" max="8023" width="8.42578125" style="21" customWidth="1"/>
    <col min="8024" max="8024" width="8.7109375" style="21" customWidth="1"/>
    <col min="8025" max="8025" width="11.5703125" style="21" customWidth="1"/>
    <col min="8026" max="8026" width="10.42578125" style="21" customWidth="1"/>
    <col min="8027" max="8027" width="9.7109375" style="21" customWidth="1"/>
    <col min="8028" max="8028" width="9" style="21" customWidth="1"/>
    <col min="8029" max="8029" width="9.42578125" style="21" customWidth="1"/>
    <col min="8030" max="8030" width="8.85546875" style="21" customWidth="1"/>
    <col min="8031" max="8031" width="9.140625" style="21"/>
    <col min="8032" max="8032" width="8.7109375" style="21" customWidth="1"/>
    <col min="8033" max="8033" width="10" style="21" customWidth="1"/>
    <col min="8034" max="8035" width="9.140625" style="21"/>
    <col min="8036" max="8036" width="9.5703125" style="21" customWidth="1"/>
    <col min="8037" max="8038" width="9.140625" style="21"/>
    <col min="8039" max="8040" width="11.5703125" style="21" customWidth="1"/>
    <col min="8041" max="8245" width="9.140625" style="21"/>
    <col min="8246" max="8246" width="19.7109375" style="21" customWidth="1"/>
    <col min="8247" max="8247" width="5.85546875" style="21" customWidth="1"/>
    <col min="8248" max="8248" width="42.5703125" style="21" customWidth="1"/>
    <col min="8249" max="8249" width="15" style="21" customWidth="1"/>
    <col min="8250" max="8250" width="17.85546875" style="21" customWidth="1"/>
    <col min="8251" max="8251" width="2.5703125" style="21" customWidth="1"/>
    <col min="8252" max="8252" width="4" style="21" customWidth="1"/>
    <col min="8253" max="8254" width="9.140625" style="21"/>
    <col min="8255" max="8255" width="4.7109375" style="21" customWidth="1"/>
    <col min="8256" max="8256" width="14.140625" style="21" customWidth="1"/>
    <col min="8257" max="8257" width="45.28515625" style="21" customWidth="1"/>
    <col min="8258" max="8258" width="12.5703125" style="21" customWidth="1"/>
    <col min="8259" max="8259" width="9.85546875" style="21" customWidth="1"/>
    <col min="8260" max="8260" width="14.140625" style="21" customWidth="1"/>
    <col min="8261" max="8261" width="8.28515625" style="21" customWidth="1"/>
    <col min="8262" max="8262" width="14" style="21" customWidth="1"/>
    <col min="8263" max="8263" width="60.5703125" style="21" customWidth="1"/>
    <col min="8264" max="8264" width="17" style="21" customWidth="1"/>
    <col min="8265" max="8265" width="69.7109375" style="21" customWidth="1"/>
    <col min="8266" max="8266" width="9.140625" style="21"/>
    <col min="8267" max="8267" width="8.42578125" style="21" customWidth="1"/>
    <col min="8268" max="8268" width="9.140625" style="21"/>
    <col min="8269" max="8269" width="9.42578125" style="21" customWidth="1"/>
    <col min="8270" max="8270" width="9.7109375" style="21" customWidth="1"/>
    <col min="8271" max="8271" width="11" style="21" customWidth="1"/>
    <col min="8272" max="8272" width="8.7109375" style="21" customWidth="1"/>
    <col min="8273" max="8273" width="9.85546875" style="21" customWidth="1"/>
    <col min="8274" max="8274" width="9.28515625" style="21" customWidth="1"/>
    <col min="8275" max="8275" width="8.42578125" style="21" customWidth="1"/>
    <col min="8276" max="8276" width="8.140625" style="21" customWidth="1"/>
    <col min="8277" max="8277" width="7.5703125" style="21" customWidth="1"/>
    <col min="8278" max="8278" width="8.5703125" style="21" customWidth="1"/>
    <col min="8279" max="8279" width="8.42578125" style="21" customWidth="1"/>
    <col min="8280" max="8280" width="8.7109375" style="21" customWidth="1"/>
    <col min="8281" max="8281" width="11.5703125" style="21" customWidth="1"/>
    <col min="8282" max="8282" width="10.42578125" style="21" customWidth="1"/>
    <col min="8283" max="8283" width="9.7109375" style="21" customWidth="1"/>
    <col min="8284" max="8284" width="9" style="21" customWidth="1"/>
    <col min="8285" max="8285" width="9.42578125" style="21" customWidth="1"/>
    <col min="8286" max="8286" width="8.85546875" style="21" customWidth="1"/>
    <col min="8287" max="8287" width="9.140625" style="21"/>
    <col min="8288" max="8288" width="8.7109375" style="21" customWidth="1"/>
    <col min="8289" max="8289" width="10" style="21" customWidth="1"/>
    <col min="8290" max="8291" width="9.140625" style="21"/>
    <col min="8292" max="8292" width="9.5703125" style="21" customWidth="1"/>
    <col min="8293" max="8294" width="9.140625" style="21"/>
    <col min="8295" max="8296" width="11.5703125" style="21" customWidth="1"/>
    <col min="8297" max="8501" width="9.140625" style="21"/>
    <col min="8502" max="8502" width="19.7109375" style="21" customWidth="1"/>
    <col min="8503" max="8503" width="5.85546875" style="21" customWidth="1"/>
    <col min="8504" max="8504" width="42.5703125" style="21" customWidth="1"/>
    <col min="8505" max="8505" width="15" style="21" customWidth="1"/>
    <col min="8506" max="8506" width="17.85546875" style="21" customWidth="1"/>
    <col min="8507" max="8507" width="2.5703125" style="21" customWidth="1"/>
    <col min="8508" max="8508" width="4" style="21" customWidth="1"/>
    <col min="8509" max="8510" width="9.140625" style="21"/>
    <col min="8511" max="8511" width="4.7109375" style="21" customWidth="1"/>
    <col min="8512" max="8512" width="14.140625" style="21" customWidth="1"/>
    <col min="8513" max="8513" width="45.28515625" style="21" customWidth="1"/>
    <col min="8514" max="8514" width="12.5703125" style="21" customWidth="1"/>
    <col min="8515" max="8515" width="9.85546875" style="21" customWidth="1"/>
    <col min="8516" max="8516" width="14.140625" style="21" customWidth="1"/>
    <col min="8517" max="8517" width="8.28515625" style="21" customWidth="1"/>
    <col min="8518" max="8518" width="14" style="21" customWidth="1"/>
    <col min="8519" max="8519" width="60.5703125" style="21" customWidth="1"/>
    <col min="8520" max="8520" width="17" style="21" customWidth="1"/>
    <col min="8521" max="8521" width="69.7109375" style="21" customWidth="1"/>
    <col min="8522" max="8522" width="9.140625" style="21"/>
    <col min="8523" max="8523" width="8.42578125" style="21" customWidth="1"/>
    <col min="8524" max="8524" width="9.140625" style="21"/>
    <col min="8525" max="8525" width="9.42578125" style="21" customWidth="1"/>
    <col min="8526" max="8526" width="9.7109375" style="21" customWidth="1"/>
    <col min="8527" max="8527" width="11" style="21" customWidth="1"/>
    <col min="8528" max="8528" width="8.7109375" style="21" customWidth="1"/>
    <col min="8529" max="8529" width="9.85546875" style="21" customWidth="1"/>
    <col min="8530" max="8530" width="9.28515625" style="21" customWidth="1"/>
    <col min="8531" max="8531" width="8.42578125" style="21" customWidth="1"/>
    <col min="8532" max="8532" width="8.140625" style="21" customWidth="1"/>
    <col min="8533" max="8533" width="7.5703125" style="21" customWidth="1"/>
    <col min="8534" max="8534" width="8.5703125" style="21" customWidth="1"/>
    <col min="8535" max="8535" width="8.42578125" style="21" customWidth="1"/>
    <col min="8536" max="8536" width="8.7109375" style="21" customWidth="1"/>
    <col min="8537" max="8537" width="11.5703125" style="21" customWidth="1"/>
    <col min="8538" max="8538" width="10.42578125" style="21" customWidth="1"/>
    <col min="8539" max="8539" width="9.7109375" style="21" customWidth="1"/>
    <col min="8540" max="8540" width="9" style="21" customWidth="1"/>
    <col min="8541" max="8541" width="9.42578125" style="21" customWidth="1"/>
    <col min="8542" max="8542" width="8.85546875" style="21" customWidth="1"/>
    <col min="8543" max="8543" width="9.140625" style="21"/>
    <col min="8544" max="8544" width="8.7109375" style="21" customWidth="1"/>
    <col min="8545" max="8545" width="10" style="21" customWidth="1"/>
    <col min="8546" max="8547" width="9.140625" style="21"/>
    <col min="8548" max="8548" width="9.5703125" style="21" customWidth="1"/>
    <col min="8549" max="8550" width="9.140625" style="21"/>
    <col min="8551" max="8552" width="11.5703125" style="21" customWidth="1"/>
    <col min="8553" max="8757" width="9.140625" style="21"/>
    <col min="8758" max="8758" width="19.7109375" style="21" customWidth="1"/>
    <col min="8759" max="8759" width="5.85546875" style="21" customWidth="1"/>
    <col min="8760" max="8760" width="42.5703125" style="21" customWidth="1"/>
    <col min="8761" max="8761" width="15" style="21" customWidth="1"/>
    <col min="8762" max="8762" width="17.85546875" style="21" customWidth="1"/>
    <col min="8763" max="8763" width="2.5703125" style="21" customWidth="1"/>
    <col min="8764" max="8764" width="4" style="21" customWidth="1"/>
    <col min="8765" max="8766" width="9.140625" style="21"/>
    <col min="8767" max="8767" width="4.7109375" style="21" customWidth="1"/>
    <col min="8768" max="8768" width="14.140625" style="21" customWidth="1"/>
    <col min="8769" max="8769" width="45.28515625" style="21" customWidth="1"/>
    <col min="8770" max="8770" width="12.5703125" style="21" customWidth="1"/>
    <col min="8771" max="8771" width="9.85546875" style="21" customWidth="1"/>
    <col min="8772" max="8772" width="14.140625" style="21" customWidth="1"/>
    <col min="8773" max="8773" width="8.28515625" style="21" customWidth="1"/>
    <col min="8774" max="8774" width="14" style="21" customWidth="1"/>
    <col min="8775" max="8775" width="60.5703125" style="21" customWidth="1"/>
    <col min="8776" max="8776" width="17" style="21" customWidth="1"/>
    <col min="8777" max="8777" width="69.7109375" style="21" customWidth="1"/>
    <col min="8778" max="8778" width="9.140625" style="21"/>
    <col min="8779" max="8779" width="8.42578125" style="21" customWidth="1"/>
    <col min="8780" max="8780" width="9.140625" style="21"/>
    <col min="8781" max="8781" width="9.42578125" style="21" customWidth="1"/>
    <col min="8782" max="8782" width="9.7109375" style="21" customWidth="1"/>
    <col min="8783" max="8783" width="11" style="21" customWidth="1"/>
    <col min="8784" max="8784" width="8.7109375" style="21" customWidth="1"/>
    <col min="8785" max="8785" width="9.85546875" style="21" customWidth="1"/>
    <col min="8786" max="8786" width="9.28515625" style="21" customWidth="1"/>
    <col min="8787" max="8787" width="8.42578125" style="21" customWidth="1"/>
    <col min="8788" max="8788" width="8.140625" style="21" customWidth="1"/>
    <col min="8789" max="8789" width="7.5703125" style="21" customWidth="1"/>
    <col min="8790" max="8790" width="8.5703125" style="21" customWidth="1"/>
    <col min="8791" max="8791" width="8.42578125" style="21" customWidth="1"/>
    <col min="8792" max="8792" width="8.7109375" style="21" customWidth="1"/>
    <col min="8793" max="8793" width="11.5703125" style="21" customWidth="1"/>
    <col min="8794" max="8794" width="10.42578125" style="21" customWidth="1"/>
    <col min="8795" max="8795" width="9.7109375" style="21" customWidth="1"/>
    <col min="8796" max="8796" width="9" style="21" customWidth="1"/>
    <col min="8797" max="8797" width="9.42578125" style="21" customWidth="1"/>
    <col min="8798" max="8798" width="8.85546875" style="21" customWidth="1"/>
    <col min="8799" max="8799" width="9.140625" style="21"/>
    <col min="8800" max="8800" width="8.7109375" style="21" customWidth="1"/>
    <col min="8801" max="8801" width="10" style="21" customWidth="1"/>
    <col min="8802" max="8803" width="9.140625" style="21"/>
    <col min="8804" max="8804" width="9.5703125" style="21" customWidth="1"/>
    <col min="8805" max="8806" width="9.140625" style="21"/>
    <col min="8807" max="8808" width="11.5703125" style="21" customWidth="1"/>
    <col min="8809" max="9013" width="9.140625" style="21"/>
    <col min="9014" max="9014" width="19.7109375" style="21" customWidth="1"/>
    <col min="9015" max="9015" width="5.85546875" style="21" customWidth="1"/>
    <col min="9016" max="9016" width="42.5703125" style="21" customWidth="1"/>
    <col min="9017" max="9017" width="15" style="21" customWidth="1"/>
    <col min="9018" max="9018" width="17.85546875" style="21" customWidth="1"/>
    <col min="9019" max="9019" width="2.5703125" style="21" customWidth="1"/>
    <col min="9020" max="9020" width="4" style="21" customWidth="1"/>
    <col min="9021" max="9022" width="9.140625" style="21"/>
    <col min="9023" max="9023" width="4.7109375" style="21" customWidth="1"/>
    <col min="9024" max="9024" width="14.140625" style="21" customWidth="1"/>
    <col min="9025" max="9025" width="45.28515625" style="21" customWidth="1"/>
    <col min="9026" max="9026" width="12.5703125" style="21" customWidth="1"/>
    <col min="9027" max="9027" width="9.85546875" style="21" customWidth="1"/>
    <col min="9028" max="9028" width="14.140625" style="21" customWidth="1"/>
    <col min="9029" max="9029" width="8.28515625" style="21" customWidth="1"/>
    <col min="9030" max="9030" width="14" style="21" customWidth="1"/>
    <col min="9031" max="9031" width="60.5703125" style="21" customWidth="1"/>
    <col min="9032" max="9032" width="17" style="21" customWidth="1"/>
    <col min="9033" max="9033" width="69.7109375" style="21" customWidth="1"/>
    <col min="9034" max="9034" width="9.140625" style="21"/>
    <col min="9035" max="9035" width="8.42578125" style="21" customWidth="1"/>
    <col min="9036" max="9036" width="9.140625" style="21"/>
    <col min="9037" max="9037" width="9.42578125" style="21" customWidth="1"/>
    <col min="9038" max="9038" width="9.7109375" style="21" customWidth="1"/>
    <col min="9039" max="9039" width="11" style="21" customWidth="1"/>
    <col min="9040" max="9040" width="8.7109375" style="21" customWidth="1"/>
    <col min="9041" max="9041" width="9.85546875" style="21" customWidth="1"/>
    <col min="9042" max="9042" width="9.28515625" style="21" customWidth="1"/>
    <col min="9043" max="9043" width="8.42578125" style="21" customWidth="1"/>
    <col min="9044" max="9044" width="8.140625" style="21" customWidth="1"/>
    <col min="9045" max="9045" width="7.5703125" style="21" customWidth="1"/>
    <col min="9046" max="9046" width="8.5703125" style="21" customWidth="1"/>
    <col min="9047" max="9047" width="8.42578125" style="21" customWidth="1"/>
    <col min="9048" max="9048" width="8.7109375" style="21" customWidth="1"/>
    <col min="9049" max="9049" width="11.5703125" style="21" customWidth="1"/>
    <col min="9050" max="9050" width="10.42578125" style="21" customWidth="1"/>
    <col min="9051" max="9051" width="9.7109375" style="21" customWidth="1"/>
    <col min="9052" max="9052" width="9" style="21" customWidth="1"/>
    <col min="9053" max="9053" width="9.42578125" style="21" customWidth="1"/>
    <col min="9054" max="9054" width="8.85546875" style="21" customWidth="1"/>
    <col min="9055" max="9055" width="9.140625" style="21"/>
    <col min="9056" max="9056" width="8.7109375" style="21" customWidth="1"/>
    <col min="9057" max="9057" width="10" style="21" customWidth="1"/>
    <col min="9058" max="9059" width="9.140625" style="21"/>
    <col min="9060" max="9060" width="9.5703125" style="21" customWidth="1"/>
    <col min="9061" max="9062" width="9.140625" style="21"/>
    <col min="9063" max="9064" width="11.5703125" style="21" customWidth="1"/>
    <col min="9065" max="9269" width="9.140625" style="21"/>
    <col min="9270" max="9270" width="19.7109375" style="21" customWidth="1"/>
    <col min="9271" max="9271" width="5.85546875" style="21" customWidth="1"/>
    <col min="9272" max="9272" width="42.5703125" style="21" customWidth="1"/>
    <col min="9273" max="9273" width="15" style="21" customWidth="1"/>
    <col min="9274" max="9274" width="17.85546875" style="21" customWidth="1"/>
    <col min="9275" max="9275" width="2.5703125" style="21" customWidth="1"/>
    <col min="9276" max="9276" width="4" style="21" customWidth="1"/>
    <col min="9277" max="9278" width="9.140625" style="21"/>
    <col min="9279" max="9279" width="4.7109375" style="21" customWidth="1"/>
    <col min="9280" max="9280" width="14.140625" style="21" customWidth="1"/>
    <col min="9281" max="9281" width="45.28515625" style="21" customWidth="1"/>
    <col min="9282" max="9282" width="12.5703125" style="21" customWidth="1"/>
    <col min="9283" max="9283" width="9.85546875" style="21" customWidth="1"/>
    <col min="9284" max="9284" width="14.140625" style="21" customWidth="1"/>
    <col min="9285" max="9285" width="8.28515625" style="21" customWidth="1"/>
    <col min="9286" max="9286" width="14" style="21" customWidth="1"/>
    <col min="9287" max="9287" width="60.5703125" style="21" customWidth="1"/>
    <col min="9288" max="9288" width="17" style="21" customWidth="1"/>
    <col min="9289" max="9289" width="69.7109375" style="21" customWidth="1"/>
    <col min="9290" max="9290" width="9.140625" style="21"/>
    <col min="9291" max="9291" width="8.42578125" style="21" customWidth="1"/>
    <col min="9292" max="9292" width="9.140625" style="21"/>
    <col min="9293" max="9293" width="9.42578125" style="21" customWidth="1"/>
    <col min="9294" max="9294" width="9.7109375" style="21" customWidth="1"/>
    <col min="9295" max="9295" width="11" style="21" customWidth="1"/>
    <col min="9296" max="9296" width="8.7109375" style="21" customWidth="1"/>
    <col min="9297" max="9297" width="9.85546875" style="21" customWidth="1"/>
    <col min="9298" max="9298" width="9.28515625" style="21" customWidth="1"/>
    <col min="9299" max="9299" width="8.42578125" style="21" customWidth="1"/>
    <col min="9300" max="9300" width="8.140625" style="21" customWidth="1"/>
    <col min="9301" max="9301" width="7.5703125" style="21" customWidth="1"/>
    <col min="9302" max="9302" width="8.5703125" style="21" customWidth="1"/>
    <col min="9303" max="9303" width="8.42578125" style="21" customWidth="1"/>
    <col min="9304" max="9304" width="8.7109375" style="21" customWidth="1"/>
    <col min="9305" max="9305" width="11.5703125" style="21" customWidth="1"/>
    <col min="9306" max="9306" width="10.42578125" style="21" customWidth="1"/>
    <col min="9307" max="9307" width="9.7109375" style="21" customWidth="1"/>
    <col min="9308" max="9308" width="9" style="21" customWidth="1"/>
    <col min="9309" max="9309" width="9.42578125" style="21" customWidth="1"/>
    <col min="9310" max="9310" width="8.85546875" style="21" customWidth="1"/>
    <col min="9311" max="9311" width="9.140625" style="21"/>
    <col min="9312" max="9312" width="8.7109375" style="21" customWidth="1"/>
    <col min="9313" max="9313" width="10" style="21" customWidth="1"/>
    <col min="9314" max="9315" width="9.140625" style="21"/>
    <col min="9316" max="9316" width="9.5703125" style="21" customWidth="1"/>
    <col min="9317" max="9318" width="9.140625" style="21"/>
    <col min="9319" max="9320" width="11.5703125" style="21" customWidth="1"/>
    <col min="9321" max="9525" width="9.140625" style="21"/>
    <col min="9526" max="9526" width="19.7109375" style="21" customWidth="1"/>
    <col min="9527" max="9527" width="5.85546875" style="21" customWidth="1"/>
    <col min="9528" max="9528" width="42.5703125" style="21" customWidth="1"/>
    <col min="9529" max="9529" width="15" style="21" customWidth="1"/>
    <col min="9530" max="9530" width="17.85546875" style="21" customWidth="1"/>
    <col min="9531" max="9531" width="2.5703125" style="21" customWidth="1"/>
    <col min="9532" max="9532" width="4" style="21" customWidth="1"/>
    <col min="9533" max="9534" width="9.140625" style="21"/>
    <col min="9535" max="9535" width="4.7109375" style="21" customWidth="1"/>
    <col min="9536" max="9536" width="14.140625" style="21" customWidth="1"/>
    <col min="9537" max="9537" width="45.28515625" style="21" customWidth="1"/>
    <col min="9538" max="9538" width="12.5703125" style="21" customWidth="1"/>
    <col min="9539" max="9539" width="9.85546875" style="21" customWidth="1"/>
    <col min="9540" max="9540" width="14.140625" style="21" customWidth="1"/>
    <col min="9541" max="9541" width="8.28515625" style="21" customWidth="1"/>
    <col min="9542" max="9542" width="14" style="21" customWidth="1"/>
    <col min="9543" max="9543" width="60.5703125" style="21" customWidth="1"/>
    <col min="9544" max="9544" width="17" style="21" customWidth="1"/>
    <col min="9545" max="9545" width="69.7109375" style="21" customWidth="1"/>
    <col min="9546" max="9546" width="9.140625" style="21"/>
    <col min="9547" max="9547" width="8.42578125" style="21" customWidth="1"/>
    <col min="9548" max="9548" width="9.140625" style="21"/>
    <col min="9549" max="9549" width="9.42578125" style="21" customWidth="1"/>
    <col min="9550" max="9550" width="9.7109375" style="21" customWidth="1"/>
    <col min="9551" max="9551" width="11" style="21" customWidth="1"/>
    <col min="9552" max="9552" width="8.7109375" style="21" customWidth="1"/>
    <col min="9553" max="9553" width="9.85546875" style="21" customWidth="1"/>
    <col min="9554" max="9554" width="9.28515625" style="21" customWidth="1"/>
    <col min="9555" max="9555" width="8.42578125" style="21" customWidth="1"/>
    <col min="9556" max="9556" width="8.140625" style="21" customWidth="1"/>
    <col min="9557" max="9557" width="7.5703125" style="21" customWidth="1"/>
    <col min="9558" max="9558" width="8.5703125" style="21" customWidth="1"/>
    <col min="9559" max="9559" width="8.42578125" style="21" customWidth="1"/>
    <col min="9560" max="9560" width="8.7109375" style="21" customWidth="1"/>
    <col min="9561" max="9561" width="11.5703125" style="21" customWidth="1"/>
    <col min="9562" max="9562" width="10.42578125" style="21" customWidth="1"/>
    <col min="9563" max="9563" width="9.7109375" style="21" customWidth="1"/>
    <col min="9564" max="9564" width="9" style="21" customWidth="1"/>
    <col min="9565" max="9565" width="9.42578125" style="21" customWidth="1"/>
    <col min="9566" max="9566" width="8.85546875" style="21" customWidth="1"/>
    <col min="9567" max="9567" width="9.140625" style="21"/>
    <col min="9568" max="9568" width="8.7109375" style="21" customWidth="1"/>
    <col min="9569" max="9569" width="10" style="21" customWidth="1"/>
    <col min="9570" max="9571" width="9.140625" style="21"/>
    <col min="9572" max="9572" width="9.5703125" style="21" customWidth="1"/>
    <col min="9573" max="9574" width="9.140625" style="21"/>
    <col min="9575" max="9576" width="11.5703125" style="21" customWidth="1"/>
    <col min="9577" max="9781" width="9.140625" style="21"/>
    <col min="9782" max="9782" width="19.7109375" style="21" customWidth="1"/>
    <col min="9783" max="9783" width="5.85546875" style="21" customWidth="1"/>
    <col min="9784" max="9784" width="42.5703125" style="21" customWidth="1"/>
    <col min="9785" max="9785" width="15" style="21" customWidth="1"/>
    <col min="9786" max="9786" width="17.85546875" style="21" customWidth="1"/>
    <col min="9787" max="9787" width="2.5703125" style="21" customWidth="1"/>
    <col min="9788" max="9788" width="4" style="21" customWidth="1"/>
    <col min="9789" max="9790" width="9.140625" style="21"/>
    <col min="9791" max="9791" width="4.7109375" style="21" customWidth="1"/>
    <col min="9792" max="9792" width="14.140625" style="21" customWidth="1"/>
    <col min="9793" max="9793" width="45.28515625" style="21" customWidth="1"/>
    <col min="9794" max="9794" width="12.5703125" style="21" customWidth="1"/>
    <col min="9795" max="9795" width="9.85546875" style="21" customWidth="1"/>
    <col min="9796" max="9796" width="14.140625" style="21" customWidth="1"/>
    <col min="9797" max="9797" width="8.28515625" style="21" customWidth="1"/>
    <col min="9798" max="9798" width="14" style="21" customWidth="1"/>
    <col min="9799" max="9799" width="60.5703125" style="21" customWidth="1"/>
    <col min="9800" max="9800" width="17" style="21" customWidth="1"/>
    <col min="9801" max="9801" width="69.7109375" style="21" customWidth="1"/>
    <col min="9802" max="9802" width="9.140625" style="21"/>
    <col min="9803" max="9803" width="8.42578125" style="21" customWidth="1"/>
    <col min="9804" max="9804" width="9.140625" style="21"/>
    <col min="9805" max="9805" width="9.42578125" style="21" customWidth="1"/>
    <col min="9806" max="9806" width="9.7109375" style="21" customWidth="1"/>
    <col min="9807" max="9807" width="11" style="21" customWidth="1"/>
    <col min="9808" max="9808" width="8.7109375" style="21" customWidth="1"/>
    <col min="9809" max="9809" width="9.85546875" style="21" customWidth="1"/>
    <col min="9810" max="9810" width="9.28515625" style="21" customWidth="1"/>
    <col min="9811" max="9811" width="8.42578125" style="21" customWidth="1"/>
    <col min="9812" max="9812" width="8.140625" style="21" customWidth="1"/>
    <col min="9813" max="9813" width="7.5703125" style="21" customWidth="1"/>
    <col min="9814" max="9814" width="8.5703125" style="21" customWidth="1"/>
    <col min="9815" max="9815" width="8.42578125" style="21" customWidth="1"/>
    <col min="9816" max="9816" width="8.7109375" style="21" customWidth="1"/>
    <col min="9817" max="9817" width="11.5703125" style="21" customWidth="1"/>
    <col min="9818" max="9818" width="10.42578125" style="21" customWidth="1"/>
    <col min="9819" max="9819" width="9.7109375" style="21" customWidth="1"/>
    <col min="9820" max="9820" width="9" style="21" customWidth="1"/>
    <col min="9821" max="9821" width="9.42578125" style="21" customWidth="1"/>
    <col min="9822" max="9822" width="8.85546875" style="21" customWidth="1"/>
    <col min="9823" max="9823" width="9.140625" style="21"/>
    <col min="9824" max="9824" width="8.7109375" style="21" customWidth="1"/>
    <col min="9825" max="9825" width="10" style="21" customWidth="1"/>
    <col min="9826" max="9827" width="9.140625" style="21"/>
    <col min="9828" max="9828" width="9.5703125" style="21" customWidth="1"/>
    <col min="9829" max="9830" width="9.140625" style="21"/>
    <col min="9831" max="9832" width="11.5703125" style="21" customWidth="1"/>
    <col min="9833" max="10037" width="9.140625" style="21"/>
    <col min="10038" max="10038" width="19.7109375" style="21" customWidth="1"/>
    <col min="10039" max="10039" width="5.85546875" style="21" customWidth="1"/>
    <col min="10040" max="10040" width="42.5703125" style="21" customWidth="1"/>
    <col min="10041" max="10041" width="15" style="21" customWidth="1"/>
    <col min="10042" max="10042" width="17.85546875" style="21" customWidth="1"/>
    <col min="10043" max="10043" width="2.5703125" style="21" customWidth="1"/>
    <col min="10044" max="10044" width="4" style="21" customWidth="1"/>
    <col min="10045" max="10046" width="9.140625" style="21"/>
    <col min="10047" max="10047" width="4.7109375" style="21" customWidth="1"/>
    <col min="10048" max="10048" width="14.140625" style="21" customWidth="1"/>
    <col min="10049" max="10049" width="45.28515625" style="21" customWidth="1"/>
    <col min="10050" max="10050" width="12.5703125" style="21" customWidth="1"/>
    <col min="10051" max="10051" width="9.85546875" style="21" customWidth="1"/>
    <col min="10052" max="10052" width="14.140625" style="21" customWidth="1"/>
    <col min="10053" max="10053" width="8.28515625" style="21" customWidth="1"/>
    <col min="10054" max="10054" width="14" style="21" customWidth="1"/>
    <col min="10055" max="10055" width="60.5703125" style="21" customWidth="1"/>
    <col min="10056" max="10056" width="17" style="21" customWidth="1"/>
    <col min="10057" max="10057" width="69.7109375" style="21" customWidth="1"/>
    <col min="10058" max="10058" width="9.140625" style="21"/>
    <col min="10059" max="10059" width="8.42578125" style="21" customWidth="1"/>
    <col min="10060" max="10060" width="9.140625" style="21"/>
    <col min="10061" max="10061" width="9.42578125" style="21" customWidth="1"/>
    <col min="10062" max="10062" width="9.7109375" style="21" customWidth="1"/>
    <col min="10063" max="10063" width="11" style="21" customWidth="1"/>
    <col min="10064" max="10064" width="8.7109375" style="21" customWidth="1"/>
    <col min="10065" max="10065" width="9.85546875" style="21" customWidth="1"/>
    <col min="10066" max="10066" width="9.28515625" style="21" customWidth="1"/>
    <col min="10067" max="10067" width="8.42578125" style="21" customWidth="1"/>
    <col min="10068" max="10068" width="8.140625" style="21" customWidth="1"/>
    <col min="10069" max="10069" width="7.5703125" style="21" customWidth="1"/>
    <col min="10070" max="10070" width="8.5703125" style="21" customWidth="1"/>
    <col min="10071" max="10071" width="8.42578125" style="21" customWidth="1"/>
    <col min="10072" max="10072" width="8.7109375" style="21" customWidth="1"/>
    <col min="10073" max="10073" width="11.5703125" style="21" customWidth="1"/>
    <col min="10074" max="10074" width="10.42578125" style="21" customWidth="1"/>
    <col min="10075" max="10075" width="9.7109375" style="21" customWidth="1"/>
    <col min="10076" max="10076" width="9" style="21" customWidth="1"/>
    <col min="10077" max="10077" width="9.42578125" style="21" customWidth="1"/>
    <col min="10078" max="10078" width="8.85546875" style="21" customWidth="1"/>
    <col min="10079" max="10079" width="9.140625" style="21"/>
    <col min="10080" max="10080" width="8.7109375" style="21" customWidth="1"/>
    <col min="10081" max="10081" width="10" style="21" customWidth="1"/>
    <col min="10082" max="10083" width="9.140625" style="21"/>
    <col min="10084" max="10084" width="9.5703125" style="21" customWidth="1"/>
    <col min="10085" max="10086" width="9.140625" style="21"/>
    <col min="10087" max="10088" width="11.5703125" style="21" customWidth="1"/>
    <col min="10089" max="10293" width="9.140625" style="21"/>
    <col min="10294" max="10294" width="19.7109375" style="21" customWidth="1"/>
    <col min="10295" max="10295" width="5.85546875" style="21" customWidth="1"/>
    <col min="10296" max="10296" width="42.5703125" style="21" customWidth="1"/>
    <col min="10297" max="10297" width="15" style="21" customWidth="1"/>
    <col min="10298" max="10298" width="17.85546875" style="21" customWidth="1"/>
    <col min="10299" max="10299" width="2.5703125" style="21" customWidth="1"/>
    <col min="10300" max="10300" width="4" style="21" customWidth="1"/>
    <col min="10301" max="10302" width="9.140625" style="21"/>
    <col min="10303" max="10303" width="4.7109375" style="21" customWidth="1"/>
    <col min="10304" max="10304" width="14.140625" style="21" customWidth="1"/>
    <col min="10305" max="10305" width="45.28515625" style="21" customWidth="1"/>
    <col min="10306" max="10306" width="12.5703125" style="21" customWidth="1"/>
    <col min="10307" max="10307" width="9.85546875" style="21" customWidth="1"/>
    <col min="10308" max="10308" width="14.140625" style="21" customWidth="1"/>
    <col min="10309" max="10309" width="8.28515625" style="21" customWidth="1"/>
    <col min="10310" max="10310" width="14" style="21" customWidth="1"/>
    <col min="10311" max="10311" width="60.5703125" style="21" customWidth="1"/>
    <col min="10312" max="10312" width="17" style="21" customWidth="1"/>
    <col min="10313" max="10313" width="69.7109375" style="21" customWidth="1"/>
    <col min="10314" max="10314" width="9.140625" style="21"/>
    <col min="10315" max="10315" width="8.42578125" style="21" customWidth="1"/>
    <col min="10316" max="10316" width="9.140625" style="21"/>
    <col min="10317" max="10317" width="9.42578125" style="21" customWidth="1"/>
    <col min="10318" max="10318" width="9.7109375" style="21" customWidth="1"/>
    <col min="10319" max="10319" width="11" style="21" customWidth="1"/>
    <col min="10320" max="10320" width="8.7109375" style="21" customWidth="1"/>
    <col min="10321" max="10321" width="9.85546875" style="21" customWidth="1"/>
    <col min="10322" max="10322" width="9.28515625" style="21" customWidth="1"/>
    <col min="10323" max="10323" width="8.42578125" style="21" customWidth="1"/>
    <col min="10324" max="10324" width="8.140625" style="21" customWidth="1"/>
    <col min="10325" max="10325" width="7.5703125" style="21" customWidth="1"/>
    <col min="10326" max="10326" width="8.5703125" style="21" customWidth="1"/>
    <col min="10327" max="10327" width="8.42578125" style="21" customWidth="1"/>
    <col min="10328" max="10328" width="8.7109375" style="21" customWidth="1"/>
    <col min="10329" max="10329" width="11.5703125" style="21" customWidth="1"/>
    <col min="10330" max="10330" width="10.42578125" style="21" customWidth="1"/>
    <col min="10331" max="10331" width="9.7109375" style="21" customWidth="1"/>
    <col min="10332" max="10332" width="9" style="21" customWidth="1"/>
    <col min="10333" max="10333" width="9.42578125" style="21" customWidth="1"/>
    <col min="10334" max="10334" width="8.85546875" style="21" customWidth="1"/>
    <col min="10335" max="10335" width="9.140625" style="21"/>
    <col min="10336" max="10336" width="8.7109375" style="21" customWidth="1"/>
    <col min="10337" max="10337" width="10" style="21" customWidth="1"/>
    <col min="10338" max="10339" width="9.140625" style="21"/>
    <col min="10340" max="10340" width="9.5703125" style="21" customWidth="1"/>
    <col min="10341" max="10342" width="9.140625" style="21"/>
    <col min="10343" max="10344" width="11.5703125" style="21" customWidth="1"/>
    <col min="10345" max="10549" width="9.140625" style="21"/>
    <col min="10550" max="10550" width="19.7109375" style="21" customWidth="1"/>
    <col min="10551" max="10551" width="5.85546875" style="21" customWidth="1"/>
    <col min="10552" max="10552" width="42.5703125" style="21" customWidth="1"/>
    <col min="10553" max="10553" width="15" style="21" customWidth="1"/>
    <col min="10554" max="10554" width="17.85546875" style="21" customWidth="1"/>
    <col min="10555" max="10555" width="2.5703125" style="21" customWidth="1"/>
    <col min="10556" max="10556" width="4" style="21" customWidth="1"/>
    <col min="10557" max="10558" width="9.140625" style="21"/>
    <col min="10559" max="10559" width="4.7109375" style="21" customWidth="1"/>
    <col min="10560" max="10560" width="14.140625" style="21" customWidth="1"/>
    <col min="10561" max="10561" width="45.28515625" style="21" customWidth="1"/>
    <col min="10562" max="10562" width="12.5703125" style="21" customWidth="1"/>
    <col min="10563" max="10563" width="9.85546875" style="21" customWidth="1"/>
    <col min="10564" max="10564" width="14.140625" style="21" customWidth="1"/>
    <col min="10565" max="10565" width="8.28515625" style="21" customWidth="1"/>
    <col min="10566" max="10566" width="14" style="21" customWidth="1"/>
    <col min="10567" max="10567" width="60.5703125" style="21" customWidth="1"/>
    <col min="10568" max="10568" width="17" style="21" customWidth="1"/>
    <col min="10569" max="10569" width="69.7109375" style="21" customWidth="1"/>
    <col min="10570" max="10570" width="9.140625" style="21"/>
    <col min="10571" max="10571" width="8.42578125" style="21" customWidth="1"/>
    <col min="10572" max="10572" width="9.140625" style="21"/>
    <col min="10573" max="10573" width="9.42578125" style="21" customWidth="1"/>
    <col min="10574" max="10574" width="9.7109375" style="21" customWidth="1"/>
    <col min="10575" max="10575" width="11" style="21" customWidth="1"/>
    <col min="10576" max="10576" width="8.7109375" style="21" customWidth="1"/>
    <col min="10577" max="10577" width="9.85546875" style="21" customWidth="1"/>
    <col min="10578" max="10578" width="9.28515625" style="21" customWidth="1"/>
    <col min="10579" max="10579" width="8.42578125" style="21" customWidth="1"/>
    <col min="10580" max="10580" width="8.140625" style="21" customWidth="1"/>
    <col min="10581" max="10581" width="7.5703125" style="21" customWidth="1"/>
    <col min="10582" max="10582" width="8.5703125" style="21" customWidth="1"/>
    <col min="10583" max="10583" width="8.42578125" style="21" customWidth="1"/>
    <col min="10584" max="10584" width="8.7109375" style="21" customWidth="1"/>
    <col min="10585" max="10585" width="11.5703125" style="21" customWidth="1"/>
    <col min="10586" max="10586" width="10.42578125" style="21" customWidth="1"/>
    <col min="10587" max="10587" width="9.7109375" style="21" customWidth="1"/>
    <col min="10588" max="10588" width="9" style="21" customWidth="1"/>
    <col min="10589" max="10589" width="9.42578125" style="21" customWidth="1"/>
    <col min="10590" max="10590" width="8.85546875" style="21" customWidth="1"/>
    <col min="10591" max="10591" width="9.140625" style="21"/>
    <col min="10592" max="10592" width="8.7109375" style="21" customWidth="1"/>
    <col min="10593" max="10593" width="10" style="21" customWidth="1"/>
    <col min="10594" max="10595" width="9.140625" style="21"/>
    <col min="10596" max="10596" width="9.5703125" style="21" customWidth="1"/>
    <col min="10597" max="10598" width="9.140625" style="21"/>
    <col min="10599" max="10600" width="11.5703125" style="21" customWidth="1"/>
    <col min="10601" max="10805" width="9.140625" style="21"/>
    <col min="10806" max="10806" width="19.7109375" style="21" customWidth="1"/>
    <col min="10807" max="10807" width="5.85546875" style="21" customWidth="1"/>
    <col min="10808" max="10808" width="42.5703125" style="21" customWidth="1"/>
    <col min="10809" max="10809" width="15" style="21" customWidth="1"/>
    <col min="10810" max="10810" width="17.85546875" style="21" customWidth="1"/>
    <col min="10811" max="10811" width="2.5703125" style="21" customWidth="1"/>
    <col min="10812" max="10812" width="4" style="21" customWidth="1"/>
    <col min="10813" max="10814" width="9.140625" style="21"/>
    <col min="10815" max="10815" width="4.7109375" style="21" customWidth="1"/>
    <col min="10816" max="10816" width="14.140625" style="21" customWidth="1"/>
    <col min="10817" max="10817" width="45.28515625" style="21" customWidth="1"/>
    <col min="10818" max="10818" width="12.5703125" style="21" customWidth="1"/>
    <col min="10819" max="10819" width="9.85546875" style="21" customWidth="1"/>
    <col min="10820" max="10820" width="14.140625" style="21" customWidth="1"/>
    <col min="10821" max="10821" width="8.28515625" style="21" customWidth="1"/>
    <col min="10822" max="10822" width="14" style="21" customWidth="1"/>
    <col min="10823" max="10823" width="60.5703125" style="21" customWidth="1"/>
    <col min="10824" max="10824" width="17" style="21" customWidth="1"/>
    <col min="10825" max="10825" width="69.7109375" style="21" customWidth="1"/>
    <col min="10826" max="10826" width="9.140625" style="21"/>
    <col min="10827" max="10827" width="8.42578125" style="21" customWidth="1"/>
    <col min="10828" max="10828" width="9.140625" style="21"/>
    <col min="10829" max="10829" width="9.42578125" style="21" customWidth="1"/>
    <col min="10830" max="10830" width="9.7109375" style="21" customWidth="1"/>
    <col min="10831" max="10831" width="11" style="21" customWidth="1"/>
    <col min="10832" max="10832" width="8.7109375" style="21" customWidth="1"/>
    <col min="10833" max="10833" width="9.85546875" style="21" customWidth="1"/>
    <col min="10834" max="10834" width="9.28515625" style="21" customWidth="1"/>
    <col min="10835" max="10835" width="8.42578125" style="21" customWidth="1"/>
    <col min="10836" max="10836" width="8.140625" style="21" customWidth="1"/>
    <col min="10837" max="10837" width="7.5703125" style="21" customWidth="1"/>
    <col min="10838" max="10838" width="8.5703125" style="21" customWidth="1"/>
    <col min="10839" max="10839" width="8.42578125" style="21" customWidth="1"/>
    <col min="10840" max="10840" width="8.7109375" style="21" customWidth="1"/>
    <col min="10841" max="10841" width="11.5703125" style="21" customWidth="1"/>
    <col min="10842" max="10842" width="10.42578125" style="21" customWidth="1"/>
    <col min="10843" max="10843" width="9.7109375" style="21" customWidth="1"/>
    <col min="10844" max="10844" width="9" style="21" customWidth="1"/>
    <col min="10845" max="10845" width="9.42578125" style="21" customWidth="1"/>
    <col min="10846" max="10846" width="8.85546875" style="21" customWidth="1"/>
    <col min="10847" max="10847" width="9.140625" style="21"/>
    <col min="10848" max="10848" width="8.7109375" style="21" customWidth="1"/>
    <col min="10849" max="10849" width="10" style="21" customWidth="1"/>
    <col min="10850" max="10851" width="9.140625" style="21"/>
    <col min="10852" max="10852" width="9.5703125" style="21" customWidth="1"/>
    <col min="10853" max="10854" width="9.140625" style="21"/>
    <col min="10855" max="10856" width="11.5703125" style="21" customWidth="1"/>
    <col min="10857" max="11061" width="9.140625" style="21"/>
    <col min="11062" max="11062" width="19.7109375" style="21" customWidth="1"/>
    <col min="11063" max="11063" width="5.85546875" style="21" customWidth="1"/>
    <col min="11064" max="11064" width="42.5703125" style="21" customWidth="1"/>
    <col min="11065" max="11065" width="15" style="21" customWidth="1"/>
    <col min="11066" max="11066" width="17.85546875" style="21" customWidth="1"/>
    <col min="11067" max="11067" width="2.5703125" style="21" customWidth="1"/>
    <col min="11068" max="11068" width="4" style="21" customWidth="1"/>
    <col min="11069" max="11070" width="9.140625" style="21"/>
    <col min="11071" max="11071" width="4.7109375" style="21" customWidth="1"/>
    <col min="11072" max="11072" width="14.140625" style="21" customWidth="1"/>
    <col min="11073" max="11073" width="45.28515625" style="21" customWidth="1"/>
    <col min="11074" max="11074" width="12.5703125" style="21" customWidth="1"/>
    <col min="11075" max="11075" width="9.85546875" style="21" customWidth="1"/>
    <col min="11076" max="11076" width="14.140625" style="21" customWidth="1"/>
    <col min="11077" max="11077" width="8.28515625" style="21" customWidth="1"/>
    <col min="11078" max="11078" width="14" style="21" customWidth="1"/>
    <col min="11079" max="11079" width="60.5703125" style="21" customWidth="1"/>
    <col min="11080" max="11080" width="17" style="21" customWidth="1"/>
    <col min="11081" max="11081" width="69.7109375" style="21" customWidth="1"/>
    <col min="11082" max="11082" width="9.140625" style="21"/>
    <col min="11083" max="11083" width="8.42578125" style="21" customWidth="1"/>
    <col min="11084" max="11084" width="9.140625" style="21"/>
    <col min="11085" max="11085" width="9.42578125" style="21" customWidth="1"/>
    <col min="11086" max="11086" width="9.7109375" style="21" customWidth="1"/>
    <col min="11087" max="11087" width="11" style="21" customWidth="1"/>
    <col min="11088" max="11088" width="8.7109375" style="21" customWidth="1"/>
    <col min="11089" max="11089" width="9.85546875" style="21" customWidth="1"/>
    <col min="11090" max="11090" width="9.28515625" style="21" customWidth="1"/>
    <col min="11091" max="11091" width="8.42578125" style="21" customWidth="1"/>
    <col min="11092" max="11092" width="8.140625" style="21" customWidth="1"/>
    <col min="11093" max="11093" width="7.5703125" style="21" customWidth="1"/>
    <col min="11094" max="11094" width="8.5703125" style="21" customWidth="1"/>
    <col min="11095" max="11095" width="8.42578125" style="21" customWidth="1"/>
    <col min="11096" max="11096" width="8.7109375" style="21" customWidth="1"/>
    <col min="11097" max="11097" width="11.5703125" style="21" customWidth="1"/>
    <col min="11098" max="11098" width="10.42578125" style="21" customWidth="1"/>
    <col min="11099" max="11099" width="9.7109375" style="21" customWidth="1"/>
    <col min="11100" max="11100" width="9" style="21" customWidth="1"/>
    <col min="11101" max="11101" width="9.42578125" style="21" customWidth="1"/>
    <col min="11102" max="11102" width="8.85546875" style="21" customWidth="1"/>
    <col min="11103" max="11103" width="9.140625" style="21"/>
    <col min="11104" max="11104" width="8.7109375" style="21" customWidth="1"/>
    <col min="11105" max="11105" width="10" style="21" customWidth="1"/>
    <col min="11106" max="11107" width="9.140625" style="21"/>
    <col min="11108" max="11108" width="9.5703125" style="21" customWidth="1"/>
    <col min="11109" max="11110" width="9.140625" style="21"/>
    <col min="11111" max="11112" width="11.5703125" style="21" customWidth="1"/>
    <col min="11113" max="11317" width="9.140625" style="21"/>
    <col min="11318" max="11318" width="19.7109375" style="21" customWidth="1"/>
    <col min="11319" max="11319" width="5.85546875" style="21" customWidth="1"/>
    <col min="11320" max="11320" width="42.5703125" style="21" customWidth="1"/>
    <col min="11321" max="11321" width="15" style="21" customWidth="1"/>
    <col min="11322" max="11322" width="17.85546875" style="21" customWidth="1"/>
    <col min="11323" max="11323" width="2.5703125" style="21" customWidth="1"/>
    <col min="11324" max="11324" width="4" style="21" customWidth="1"/>
    <col min="11325" max="11326" width="9.140625" style="21"/>
    <col min="11327" max="11327" width="4.7109375" style="21" customWidth="1"/>
    <col min="11328" max="11328" width="14.140625" style="21" customWidth="1"/>
    <col min="11329" max="11329" width="45.28515625" style="21" customWidth="1"/>
    <col min="11330" max="11330" width="12.5703125" style="21" customWidth="1"/>
    <col min="11331" max="11331" width="9.85546875" style="21" customWidth="1"/>
    <col min="11332" max="11332" width="14.140625" style="21" customWidth="1"/>
    <col min="11333" max="11333" width="8.28515625" style="21" customWidth="1"/>
    <col min="11334" max="11334" width="14" style="21" customWidth="1"/>
    <col min="11335" max="11335" width="60.5703125" style="21" customWidth="1"/>
    <col min="11336" max="11336" width="17" style="21" customWidth="1"/>
    <col min="11337" max="11337" width="69.7109375" style="21" customWidth="1"/>
    <col min="11338" max="11338" width="9.140625" style="21"/>
    <col min="11339" max="11339" width="8.42578125" style="21" customWidth="1"/>
    <col min="11340" max="11340" width="9.140625" style="21"/>
    <col min="11341" max="11341" width="9.42578125" style="21" customWidth="1"/>
    <col min="11342" max="11342" width="9.7109375" style="21" customWidth="1"/>
    <col min="11343" max="11343" width="11" style="21" customWidth="1"/>
    <col min="11344" max="11344" width="8.7109375" style="21" customWidth="1"/>
    <col min="11345" max="11345" width="9.85546875" style="21" customWidth="1"/>
    <col min="11346" max="11346" width="9.28515625" style="21" customWidth="1"/>
    <col min="11347" max="11347" width="8.42578125" style="21" customWidth="1"/>
    <col min="11348" max="11348" width="8.140625" style="21" customWidth="1"/>
    <col min="11349" max="11349" width="7.5703125" style="21" customWidth="1"/>
    <col min="11350" max="11350" width="8.5703125" style="21" customWidth="1"/>
    <col min="11351" max="11351" width="8.42578125" style="21" customWidth="1"/>
    <col min="11352" max="11352" width="8.7109375" style="21" customWidth="1"/>
    <col min="11353" max="11353" width="11.5703125" style="21" customWidth="1"/>
    <col min="11354" max="11354" width="10.42578125" style="21" customWidth="1"/>
    <col min="11355" max="11355" width="9.7109375" style="21" customWidth="1"/>
    <col min="11356" max="11356" width="9" style="21" customWidth="1"/>
    <col min="11357" max="11357" width="9.42578125" style="21" customWidth="1"/>
    <col min="11358" max="11358" width="8.85546875" style="21" customWidth="1"/>
    <col min="11359" max="11359" width="9.140625" style="21"/>
    <col min="11360" max="11360" width="8.7109375" style="21" customWidth="1"/>
    <col min="11361" max="11361" width="10" style="21" customWidth="1"/>
    <col min="11362" max="11363" width="9.140625" style="21"/>
    <col min="11364" max="11364" width="9.5703125" style="21" customWidth="1"/>
    <col min="11365" max="11366" width="9.140625" style="21"/>
    <col min="11367" max="11368" width="11.5703125" style="21" customWidth="1"/>
    <col min="11369" max="11573" width="9.140625" style="21"/>
    <col min="11574" max="11574" width="19.7109375" style="21" customWidth="1"/>
    <col min="11575" max="11575" width="5.85546875" style="21" customWidth="1"/>
    <col min="11576" max="11576" width="42.5703125" style="21" customWidth="1"/>
    <col min="11577" max="11577" width="15" style="21" customWidth="1"/>
    <col min="11578" max="11578" width="17.85546875" style="21" customWidth="1"/>
    <col min="11579" max="11579" width="2.5703125" style="21" customWidth="1"/>
    <col min="11580" max="11580" width="4" style="21" customWidth="1"/>
    <col min="11581" max="11582" width="9.140625" style="21"/>
    <col min="11583" max="11583" width="4.7109375" style="21" customWidth="1"/>
    <col min="11584" max="11584" width="14.140625" style="21" customWidth="1"/>
    <col min="11585" max="11585" width="45.28515625" style="21" customWidth="1"/>
    <col min="11586" max="11586" width="12.5703125" style="21" customWidth="1"/>
    <col min="11587" max="11587" width="9.85546875" style="21" customWidth="1"/>
    <col min="11588" max="11588" width="14.140625" style="21" customWidth="1"/>
    <col min="11589" max="11589" width="8.28515625" style="21" customWidth="1"/>
    <col min="11590" max="11590" width="14" style="21" customWidth="1"/>
    <col min="11591" max="11591" width="60.5703125" style="21" customWidth="1"/>
    <col min="11592" max="11592" width="17" style="21" customWidth="1"/>
    <col min="11593" max="11593" width="69.7109375" style="21" customWidth="1"/>
    <col min="11594" max="11594" width="9.140625" style="21"/>
    <col min="11595" max="11595" width="8.42578125" style="21" customWidth="1"/>
    <col min="11596" max="11596" width="9.140625" style="21"/>
    <col min="11597" max="11597" width="9.42578125" style="21" customWidth="1"/>
    <col min="11598" max="11598" width="9.7109375" style="21" customWidth="1"/>
    <col min="11599" max="11599" width="11" style="21" customWidth="1"/>
    <col min="11600" max="11600" width="8.7109375" style="21" customWidth="1"/>
    <col min="11601" max="11601" width="9.85546875" style="21" customWidth="1"/>
    <col min="11602" max="11602" width="9.28515625" style="21" customWidth="1"/>
    <col min="11603" max="11603" width="8.42578125" style="21" customWidth="1"/>
    <col min="11604" max="11604" width="8.140625" style="21" customWidth="1"/>
    <col min="11605" max="11605" width="7.5703125" style="21" customWidth="1"/>
    <col min="11606" max="11606" width="8.5703125" style="21" customWidth="1"/>
    <col min="11607" max="11607" width="8.42578125" style="21" customWidth="1"/>
    <col min="11608" max="11608" width="8.7109375" style="21" customWidth="1"/>
    <col min="11609" max="11609" width="11.5703125" style="21" customWidth="1"/>
    <col min="11610" max="11610" width="10.42578125" style="21" customWidth="1"/>
    <col min="11611" max="11611" width="9.7109375" style="21" customWidth="1"/>
    <col min="11612" max="11612" width="9" style="21" customWidth="1"/>
    <col min="11613" max="11613" width="9.42578125" style="21" customWidth="1"/>
    <col min="11614" max="11614" width="8.85546875" style="21" customWidth="1"/>
    <col min="11615" max="11615" width="9.140625" style="21"/>
    <col min="11616" max="11616" width="8.7109375" style="21" customWidth="1"/>
    <col min="11617" max="11617" width="10" style="21" customWidth="1"/>
    <col min="11618" max="11619" width="9.140625" style="21"/>
    <col min="11620" max="11620" width="9.5703125" style="21" customWidth="1"/>
    <col min="11621" max="11622" width="9.140625" style="21"/>
    <col min="11623" max="11624" width="11.5703125" style="21" customWidth="1"/>
    <col min="11625" max="11829" width="9.140625" style="21"/>
    <col min="11830" max="11830" width="19.7109375" style="21" customWidth="1"/>
    <col min="11831" max="11831" width="5.85546875" style="21" customWidth="1"/>
    <col min="11832" max="11832" width="42.5703125" style="21" customWidth="1"/>
    <col min="11833" max="11833" width="15" style="21" customWidth="1"/>
    <col min="11834" max="11834" width="17.85546875" style="21" customWidth="1"/>
    <col min="11835" max="11835" width="2.5703125" style="21" customWidth="1"/>
    <col min="11836" max="11836" width="4" style="21" customWidth="1"/>
    <col min="11837" max="11838" width="9.140625" style="21"/>
    <col min="11839" max="11839" width="4.7109375" style="21" customWidth="1"/>
    <col min="11840" max="11840" width="14.140625" style="21" customWidth="1"/>
    <col min="11841" max="11841" width="45.28515625" style="21" customWidth="1"/>
    <col min="11842" max="11842" width="12.5703125" style="21" customWidth="1"/>
    <col min="11843" max="11843" width="9.85546875" style="21" customWidth="1"/>
    <col min="11844" max="11844" width="14.140625" style="21" customWidth="1"/>
    <col min="11845" max="11845" width="8.28515625" style="21" customWidth="1"/>
    <col min="11846" max="11846" width="14" style="21" customWidth="1"/>
    <col min="11847" max="11847" width="60.5703125" style="21" customWidth="1"/>
    <col min="11848" max="11848" width="17" style="21" customWidth="1"/>
    <col min="11849" max="11849" width="69.7109375" style="21" customWidth="1"/>
    <col min="11850" max="11850" width="9.140625" style="21"/>
    <col min="11851" max="11851" width="8.42578125" style="21" customWidth="1"/>
    <col min="11852" max="11852" width="9.140625" style="21"/>
    <col min="11853" max="11853" width="9.42578125" style="21" customWidth="1"/>
    <col min="11854" max="11854" width="9.7109375" style="21" customWidth="1"/>
    <col min="11855" max="11855" width="11" style="21" customWidth="1"/>
    <col min="11856" max="11856" width="8.7109375" style="21" customWidth="1"/>
    <col min="11857" max="11857" width="9.85546875" style="21" customWidth="1"/>
    <col min="11858" max="11858" width="9.28515625" style="21" customWidth="1"/>
    <col min="11859" max="11859" width="8.42578125" style="21" customWidth="1"/>
    <col min="11860" max="11860" width="8.140625" style="21" customWidth="1"/>
    <col min="11861" max="11861" width="7.5703125" style="21" customWidth="1"/>
    <col min="11862" max="11862" width="8.5703125" style="21" customWidth="1"/>
    <col min="11863" max="11863" width="8.42578125" style="21" customWidth="1"/>
    <col min="11864" max="11864" width="8.7109375" style="21" customWidth="1"/>
    <col min="11865" max="11865" width="11.5703125" style="21" customWidth="1"/>
    <col min="11866" max="11866" width="10.42578125" style="21" customWidth="1"/>
    <col min="11867" max="11867" width="9.7109375" style="21" customWidth="1"/>
    <col min="11868" max="11868" width="9" style="21" customWidth="1"/>
    <col min="11869" max="11869" width="9.42578125" style="21" customWidth="1"/>
    <col min="11870" max="11870" width="8.85546875" style="21" customWidth="1"/>
    <col min="11871" max="11871" width="9.140625" style="21"/>
    <col min="11872" max="11872" width="8.7109375" style="21" customWidth="1"/>
    <col min="11873" max="11873" width="10" style="21" customWidth="1"/>
    <col min="11874" max="11875" width="9.140625" style="21"/>
    <col min="11876" max="11876" width="9.5703125" style="21" customWidth="1"/>
    <col min="11877" max="11878" width="9.140625" style="21"/>
    <col min="11879" max="11880" width="11.5703125" style="21" customWidth="1"/>
    <col min="11881" max="12085" width="9.140625" style="21"/>
    <col min="12086" max="12086" width="19.7109375" style="21" customWidth="1"/>
    <col min="12087" max="12087" width="5.85546875" style="21" customWidth="1"/>
    <col min="12088" max="12088" width="42.5703125" style="21" customWidth="1"/>
    <col min="12089" max="12089" width="15" style="21" customWidth="1"/>
    <col min="12090" max="12090" width="17.85546875" style="21" customWidth="1"/>
    <col min="12091" max="12091" width="2.5703125" style="21" customWidth="1"/>
    <col min="12092" max="12092" width="4" style="21" customWidth="1"/>
    <col min="12093" max="12094" width="9.140625" style="21"/>
    <col min="12095" max="12095" width="4.7109375" style="21" customWidth="1"/>
    <col min="12096" max="12096" width="14.140625" style="21" customWidth="1"/>
    <col min="12097" max="12097" width="45.28515625" style="21" customWidth="1"/>
    <col min="12098" max="12098" width="12.5703125" style="21" customWidth="1"/>
    <col min="12099" max="12099" width="9.85546875" style="21" customWidth="1"/>
    <col min="12100" max="12100" width="14.140625" style="21" customWidth="1"/>
    <col min="12101" max="12101" width="8.28515625" style="21" customWidth="1"/>
    <col min="12102" max="12102" width="14" style="21" customWidth="1"/>
    <col min="12103" max="12103" width="60.5703125" style="21" customWidth="1"/>
    <col min="12104" max="12104" width="17" style="21" customWidth="1"/>
    <col min="12105" max="12105" width="69.7109375" style="21" customWidth="1"/>
    <col min="12106" max="12106" width="9.140625" style="21"/>
    <col min="12107" max="12107" width="8.42578125" style="21" customWidth="1"/>
    <col min="12108" max="12108" width="9.140625" style="21"/>
    <col min="12109" max="12109" width="9.42578125" style="21" customWidth="1"/>
    <col min="12110" max="12110" width="9.7109375" style="21" customWidth="1"/>
    <col min="12111" max="12111" width="11" style="21" customWidth="1"/>
    <col min="12112" max="12112" width="8.7109375" style="21" customWidth="1"/>
    <col min="12113" max="12113" width="9.85546875" style="21" customWidth="1"/>
    <col min="12114" max="12114" width="9.28515625" style="21" customWidth="1"/>
    <col min="12115" max="12115" width="8.42578125" style="21" customWidth="1"/>
    <col min="12116" max="12116" width="8.140625" style="21" customWidth="1"/>
    <col min="12117" max="12117" width="7.5703125" style="21" customWidth="1"/>
    <col min="12118" max="12118" width="8.5703125" style="21" customWidth="1"/>
    <col min="12119" max="12119" width="8.42578125" style="21" customWidth="1"/>
    <col min="12120" max="12120" width="8.7109375" style="21" customWidth="1"/>
    <col min="12121" max="12121" width="11.5703125" style="21" customWidth="1"/>
    <col min="12122" max="12122" width="10.42578125" style="21" customWidth="1"/>
    <col min="12123" max="12123" width="9.7109375" style="21" customWidth="1"/>
    <col min="12124" max="12124" width="9" style="21" customWidth="1"/>
    <col min="12125" max="12125" width="9.42578125" style="21" customWidth="1"/>
    <col min="12126" max="12126" width="8.85546875" style="21" customWidth="1"/>
    <col min="12127" max="12127" width="9.140625" style="21"/>
    <col min="12128" max="12128" width="8.7109375" style="21" customWidth="1"/>
    <col min="12129" max="12129" width="10" style="21" customWidth="1"/>
    <col min="12130" max="12131" width="9.140625" style="21"/>
    <col min="12132" max="12132" width="9.5703125" style="21" customWidth="1"/>
    <col min="12133" max="12134" width="9.140625" style="21"/>
    <col min="12135" max="12136" width="11.5703125" style="21" customWidth="1"/>
    <col min="12137" max="12341" width="9.140625" style="21"/>
    <col min="12342" max="12342" width="19.7109375" style="21" customWidth="1"/>
    <col min="12343" max="12343" width="5.85546875" style="21" customWidth="1"/>
    <col min="12344" max="12344" width="42.5703125" style="21" customWidth="1"/>
    <col min="12345" max="12345" width="15" style="21" customWidth="1"/>
    <col min="12346" max="12346" width="17.85546875" style="21" customWidth="1"/>
    <col min="12347" max="12347" width="2.5703125" style="21" customWidth="1"/>
    <col min="12348" max="12348" width="4" style="21" customWidth="1"/>
    <col min="12349" max="12350" width="9.140625" style="21"/>
    <col min="12351" max="12351" width="4.7109375" style="21" customWidth="1"/>
    <col min="12352" max="12352" width="14.140625" style="21" customWidth="1"/>
    <col min="12353" max="12353" width="45.28515625" style="21" customWidth="1"/>
    <col min="12354" max="12354" width="12.5703125" style="21" customWidth="1"/>
    <col min="12355" max="12355" width="9.85546875" style="21" customWidth="1"/>
    <col min="12356" max="12356" width="14.140625" style="21" customWidth="1"/>
    <col min="12357" max="12357" width="8.28515625" style="21" customWidth="1"/>
    <col min="12358" max="12358" width="14" style="21" customWidth="1"/>
    <col min="12359" max="12359" width="60.5703125" style="21" customWidth="1"/>
    <col min="12360" max="12360" width="17" style="21" customWidth="1"/>
    <col min="12361" max="12361" width="69.7109375" style="21" customWidth="1"/>
    <col min="12362" max="12362" width="9.140625" style="21"/>
    <col min="12363" max="12363" width="8.42578125" style="21" customWidth="1"/>
    <col min="12364" max="12364" width="9.140625" style="21"/>
    <col min="12365" max="12365" width="9.42578125" style="21" customWidth="1"/>
    <col min="12366" max="12366" width="9.7109375" style="21" customWidth="1"/>
    <col min="12367" max="12367" width="11" style="21" customWidth="1"/>
    <col min="12368" max="12368" width="8.7109375" style="21" customWidth="1"/>
    <col min="12369" max="12369" width="9.85546875" style="21" customWidth="1"/>
    <col min="12370" max="12370" width="9.28515625" style="21" customWidth="1"/>
    <col min="12371" max="12371" width="8.42578125" style="21" customWidth="1"/>
    <col min="12372" max="12372" width="8.140625" style="21" customWidth="1"/>
    <col min="12373" max="12373" width="7.5703125" style="21" customWidth="1"/>
    <col min="12374" max="12374" width="8.5703125" style="21" customWidth="1"/>
    <col min="12375" max="12375" width="8.42578125" style="21" customWidth="1"/>
    <col min="12376" max="12376" width="8.7109375" style="21" customWidth="1"/>
    <col min="12377" max="12377" width="11.5703125" style="21" customWidth="1"/>
    <col min="12378" max="12378" width="10.42578125" style="21" customWidth="1"/>
    <col min="12379" max="12379" width="9.7109375" style="21" customWidth="1"/>
    <col min="12380" max="12380" width="9" style="21" customWidth="1"/>
    <col min="12381" max="12381" width="9.42578125" style="21" customWidth="1"/>
    <col min="12382" max="12382" width="8.85546875" style="21" customWidth="1"/>
    <col min="12383" max="12383" width="9.140625" style="21"/>
    <col min="12384" max="12384" width="8.7109375" style="21" customWidth="1"/>
    <col min="12385" max="12385" width="10" style="21" customWidth="1"/>
    <col min="12386" max="12387" width="9.140625" style="21"/>
    <col min="12388" max="12388" width="9.5703125" style="21" customWidth="1"/>
    <col min="12389" max="12390" width="9.140625" style="21"/>
    <col min="12391" max="12392" width="11.5703125" style="21" customWidth="1"/>
    <col min="12393" max="12597" width="9.140625" style="21"/>
    <col min="12598" max="12598" width="19.7109375" style="21" customWidth="1"/>
    <col min="12599" max="12599" width="5.85546875" style="21" customWidth="1"/>
    <col min="12600" max="12600" width="42.5703125" style="21" customWidth="1"/>
    <col min="12601" max="12601" width="15" style="21" customWidth="1"/>
    <col min="12602" max="12602" width="17.85546875" style="21" customWidth="1"/>
    <col min="12603" max="12603" width="2.5703125" style="21" customWidth="1"/>
    <col min="12604" max="12604" width="4" style="21" customWidth="1"/>
    <col min="12605" max="12606" width="9.140625" style="21"/>
    <col min="12607" max="12607" width="4.7109375" style="21" customWidth="1"/>
    <col min="12608" max="12608" width="14.140625" style="21" customWidth="1"/>
    <col min="12609" max="12609" width="45.28515625" style="21" customWidth="1"/>
    <col min="12610" max="12610" width="12.5703125" style="21" customWidth="1"/>
    <col min="12611" max="12611" width="9.85546875" style="21" customWidth="1"/>
    <col min="12612" max="12612" width="14.140625" style="21" customWidth="1"/>
    <col min="12613" max="12613" width="8.28515625" style="21" customWidth="1"/>
    <col min="12614" max="12614" width="14" style="21" customWidth="1"/>
    <col min="12615" max="12615" width="60.5703125" style="21" customWidth="1"/>
    <col min="12616" max="12616" width="17" style="21" customWidth="1"/>
    <col min="12617" max="12617" width="69.7109375" style="21" customWidth="1"/>
    <col min="12618" max="12618" width="9.140625" style="21"/>
    <col min="12619" max="12619" width="8.42578125" style="21" customWidth="1"/>
    <col min="12620" max="12620" width="9.140625" style="21"/>
    <col min="12621" max="12621" width="9.42578125" style="21" customWidth="1"/>
    <col min="12622" max="12622" width="9.7109375" style="21" customWidth="1"/>
    <col min="12623" max="12623" width="11" style="21" customWidth="1"/>
    <col min="12624" max="12624" width="8.7109375" style="21" customWidth="1"/>
    <col min="12625" max="12625" width="9.85546875" style="21" customWidth="1"/>
    <col min="12626" max="12626" width="9.28515625" style="21" customWidth="1"/>
    <col min="12627" max="12627" width="8.42578125" style="21" customWidth="1"/>
    <col min="12628" max="12628" width="8.140625" style="21" customWidth="1"/>
    <col min="12629" max="12629" width="7.5703125" style="21" customWidth="1"/>
    <col min="12630" max="12630" width="8.5703125" style="21" customWidth="1"/>
    <col min="12631" max="12631" width="8.42578125" style="21" customWidth="1"/>
    <col min="12632" max="12632" width="8.7109375" style="21" customWidth="1"/>
    <col min="12633" max="12633" width="11.5703125" style="21" customWidth="1"/>
    <col min="12634" max="12634" width="10.42578125" style="21" customWidth="1"/>
    <col min="12635" max="12635" width="9.7109375" style="21" customWidth="1"/>
    <col min="12636" max="12636" width="9" style="21" customWidth="1"/>
    <col min="12637" max="12637" width="9.42578125" style="21" customWidth="1"/>
    <col min="12638" max="12638" width="8.85546875" style="21" customWidth="1"/>
    <col min="12639" max="12639" width="9.140625" style="21"/>
    <col min="12640" max="12640" width="8.7109375" style="21" customWidth="1"/>
    <col min="12641" max="12641" width="10" style="21" customWidth="1"/>
    <col min="12642" max="12643" width="9.140625" style="21"/>
    <col min="12644" max="12644" width="9.5703125" style="21" customWidth="1"/>
    <col min="12645" max="12646" width="9.140625" style="21"/>
    <col min="12647" max="12648" width="11.5703125" style="21" customWidth="1"/>
    <col min="12649" max="12853" width="9.140625" style="21"/>
    <col min="12854" max="12854" width="19.7109375" style="21" customWidth="1"/>
    <col min="12855" max="12855" width="5.85546875" style="21" customWidth="1"/>
    <col min="12856" max="12856" width="42.5703125" style="21" customWidth="1"/>
    <col min="12857" max="12857" width="15" style="21" customWidth="1"/>
    <col min="12858" max="12858" width="17.85546875" style="21" customWidth="1"/>
    <col min="12859" max="12859" width="2.5703125" style="21" customWidth="1"/>
    <col min="12860" max="12860" width="4" style="21" customWidth="1"/>
    <col min="12861" max="12862" width="9.140625" style="21"/>
    <col min="12863" max="12863" width="4.7109375" style="21" customWidth="1"/>
    <col min="12864" max="12864" width="14.140625" style="21" customWidth="1"/>
    <col min="12865" max="12865" width="45.28515625" style="21" customWidth="1"/>
    <col min="12866" max="12866" width="12.5703125" style="21" customWidth="1"/>
    <col min="12867" max="12867" width="9.85546875" style="21" customWidth="1"/>
    <col min="12868" max="12868" width="14.140625" style="21" customWidth="1"/>
    <col min="12869" max="12869" width="8.28515625" style="21" customWidth="1"/>
    <col min="12870" max="12870" width="14" style="21" customWidth="1"/>
    <col min="12871" max="12871" width="60.5703125" style="21" customWidth="1"/>
    <col min="12872" max="12872" width="17" style="21" customWidth="1"/>
    <col min="12873" max="12873" width="69.7109375" style="21" customWidth="1"/>
    <col min="12874" max="12874" width="9.140625" style="21"/>
    <col min="12875" max="12875" width="8.42578125" style="21" customWidth="1"/>
    <col min="12876" max="12876" width="9.140625" style="21"/>
    <col min="12877" max="12877" width="9.42578125" style="21" customWidth="1"/>
    <col min="12878" max="12878" width="9.7109375" style="21" customWidth="1"/>
    <col min="12879" max="12879" width="11" style="21" customWidth="1"/>
    <col min="12880" max="12880" width="8.7109375" style="21" customWidth="1"/>
    <col min="12881" max="12881" width="9.85546875" style="21" customWidth="1"/>
    <col min="12882" max="12882" width="9.28515625" style="21" customWidth="1"/>
    <col min="12883" max="12883" width="8.42578125" style="21" customWidth="1"/>
    <col min="12884" max="12884" width="8.140625" style="21" customWidth="1"/>
    <col min="12885" max="12885" width="7.5703125" style="21" customWidth="1"/>
    <col min="12886" max="12886" width="8.5703125" style="21" customWidth="1"/>
    <col min="12887" max="12887" width="8.42578125" style="21" customWidth="1"/>
    <col min="12888" max="12888" width="8.7109375" style="21" customWidth="1"/>
    <col min="12889" max="12889" width="11.5703125" style="21" customWidth="1"/>
    <col min="12890" max="12890" width="10.42578125" style="21" customWidth="1"/>
    <col min="12891" max="12891" width="9.7109375" style="21" customWidth="1"/>
    <col min="12892" max="12892" width="9" style="21" customWidth="1"/>
    <col min="12893" max="12893" width="9.42578125" style="21" customWidth="1"/>
    <col min="12894" max="12894" width="8.85546875" style="21" customWidth="1"/>
    <col min="12895" max="12895" width="9.140625" style="21"/>
    <col min="12896" max="12896" width="8.7109375" style="21" customWidth="1"/>
    <col min="12897" max="12897" width="10" style="21" customWidth="1"/>
    <col min="12898" max="12899" width="9.140625" style="21"/>
    <col min="12900" max="12900" width="9.5703125" style="21" customWidth="1"/>
    <col min="12901" max="12902" width="9.140625" style="21"/>
    <col min="12903" max="12904" width="11.5703125" style="21" customWidth="1"/>
    <col min="12905" max="13109" width="9.140625" style="21"/>
    <col min="13110" max="13110" width="19.7109375" style="21" customWidth="1"/>
    <col min="13111" max="13111" width="5.85546875" style="21" customWidth="1"/>
    <col min="13112" max="13112" width="42.5703125" style="21" customWidth="1"/>
    <col min="13113" max="13113" width="15" style="21" customWidth="1"/>
    <col min="13114" max="13114" width="17.85546875" style="21" customWidth="1"/>
    <col min="13115" max="13115" width="2.5703125" style="21" customWidth="1"/>
    <col min="13116" max="13116" width="4" style="21" customWidth="1"/>
    <col min="13117" max="13118" width="9.140625" style="21"/>
    <col min="13119" max="13119" width="4.7109375" style="21" customWidth="1"/>
    <col min="13120" max="13120" width="14.140625" style="21" customWidth="1"/>
    <col min="13121" max="13121" width="45.28515625" style="21" customWidth="1"/>
    <col min="13122" max="13122" width="12.5703125" style="21" customWidth="1"/>
    <col min="13123" max="13123" width="9.85546875" style="21" customWidth="1"/>
    <col min="13124" max="13124" width="14.140625" style="21" customWidth="1"/>
    <col min="13125" max="13125" width="8.28515625" style="21" customWidth="1"/>
    <col min="13126" max="13126" width="14" style="21" customWidth="1"/>
    <col min="13127" max="13127" width="60.5703125" style="21" customWidth="1"/>
    <col min="13128" max="13128" width="17" style="21" customWidth="1"/>
    <col min="13129" max="13129" width="69.7109375" style="21" customWidth="1"/>
    <col min="13130" max="13130" width="9.140625" style="21"/>
    <col min="13131" max="13131" width="8.42578125" style="21" customWidth="1"/>
    <col min="13132" max="13132" width="9.140625" style="21"/>
    <col min="13133" max="13133" width="9.42578125" style="21" customWidth="1"/>
    <col min="13134" max="13134" width="9.7109375" style="21" customWidth="1"/>
    <col min="13135" max="13135" width="11" style="21" customWidth="1"/>
    <col min="13136" max="13136" width="8.7109375" style="21" customWidth="1"/>
    <col min="13137" max="13137" width="9.85546875" style="21" customWidth="1"/>
    <col min="13138" max="13138" width="9.28515625" style="21" customWidth="1"/>
    <col min="13139" max="13139" width="8.42578125" style="21" customWidth="1"/>
    <col min="13140" max="13140" width="8.140625" style="21" customWidth="1"/>
    <col min="13141" max="13141" width="7.5703125" style="21" customWidth="1"/>
    <col min="13142" max="13142" width="8.5703125" style="21" customWidth="1"/>
    <col min="13143" max="13143" width="8.42578125" style="21" customWidth="1"/>
    <col min="13144" max="13144" width="8.7109375" style="21" customWidth="1"/>
    <col min="13145" max="13145" width="11.5703125" style="21" customWidth="1"/>
    <col min="13146" max="13146" width="10.42578125" style="21" customWidth="1"/>
    <col min="13147" max="13147" width="9.7109375" style="21" customWidth="1"/>
    <col min="13148" max="13148" width="9" style="21" customWidth="1"/>
    <col min="13149" max="13149" width="9.42578125" style="21" customWidth="1"/>
    <col min="13150" max="13150" width="8.85546875" style="21" customWidth="1"/>
    <col min="13151" max="13151" width="9.140625" style="21"/>
    <col min="13152" max="13152" width="8.7109375" style="21" customWidth="1"/>
    <col min="13153" max="13153" width="10" style="21" customWidth="1"/>
    <col min="13154" max="13155" width="9.140625" style="21"/>
    <col min="13156" max="13156" width="9.5703125" style="21" customWidth="1"/>
    <col min="13157" max="13158" width="9.140625" style="21"/>
    <col min="13159" max="13160" width="11.5703125" style="21" customWidth="1"/>
    <col min="13161" max="13365" width="9.140625" style="21"/>
    <col min="13366" max="13366" width="19.7109375" style="21" customWidth="1"/>
    <col min="13367" max="13367" width="5.85546875" style="21" customWidth="1"/>
    <col min="13368" max="13368" width="42.5703125" style="21" customWidth="1"/>
    <col min="13369" max="13369" width="15" style="21" customWidth="1"/>
    <col min="13370" max="13370" width="17.85546875" style="21" customWidth="1"/>
    <col min="13371" max="13371" width="2.5703125" style="21" customWidth="1"/>
    <col min="13372" max="13372" width="4" style="21" customWidth="1"/>
    <col min="13373" max="13374" width="9.140625" style="21"/>
    <col min="13375" max="13375" width="4.7109375" style="21" customWidth="1"/>
    <col min="13376" max="13376" width="14.140625" style="21" customWidth="1"/>
    <col min="13377" max="13377" width="45.28515625" style="21" customWidth="1"/>
    <col min="13378" max="13378" width="12.5703125" style="21" customWidth="1"/>
    <col min="13379" max="13379" width="9.85546875" style="21" customWidth="1"/>
    <col min="13380" max="13380" width="14.140625" style="21" customWidth="1"/>
    <col min="13381" max="13381" width="8.28515625" style="21" customWidth="1"/>
    <col min="13382" max="13382" width="14" style="21" customWidth="1"/>
    <col min="13383" max="13383" width="60.5703125" style="21" customWidth="1"/>
    <col min="13384" max="13384" width="17" style="21" customWidth="1"/>
    <col min="13385" max="13385" width="69.7109375" style="21" customWidth="1"/>
    <col min="13386" max="13386" width="9.140625" style="21"/>
    <col min="13387" max="13387" width="8.42578125" style="21" customWidth="1"/>
    <col min="13388" max="13388" width="9.140625" style="21"/>
    <col min="13389" max="13389" width="9.42578125" style="21" customWidth="1"/>
    <col min="13390" max="13390" width="9.7109375" style="21" customWidth="1"/>
    <col min="13391" max="13391" width="11" style="21" customWidth="1"/>
    <col min="13392" max="13392" width="8.7109375" style="21" customWidth="1"/>
    <col min="13393" max="13393" width="9.85546875" style="21" customWidth="1"/>
    <col min="13394" max="13394" width="9.28515625" style="21" customWidth="1"/>
    <col min="13395" max="13395" width="8.42578125" style="21" customWidth="1"/>
    <col min="13396" max="13396" width="8.140625" style="21" customWidth="1"/>
    <col min="13397" max="13397" width="7.5703125" style="21" customWidth="1"/>
    <col min="13398" max="13398" width="8.5703125" style="21" customWidth="1"/>
    <col min="13399" max="13399" width="8.42578125" style="21" customWidth="1"/>
    <col min="13400" max="13400" width="8.7109375" style="21" customWidth="1"/>
    <col min="13401" max="13401" width="11.5703125" style="21" customWidth="1"/>
    <col min="13402" max="13402" width="10.42578125" style="21" customWidth="1"/>
    <col min="13403" max="13403" width="9.7109375" style="21" customWidth="1"/>
    <col min="13404" max="13404" width="9" style="21" customWidth="1"/>
    <col min="13405" max="13405" width="9.42578125" style="21" customWidth="1"/>
    <col min="13406" max="13406" width="8.85546875" style="21" customWidth="1"/>
    <col min="13407" max="13407" width="9.140625" style="21"/>
    <col min="13408" max="13408" width="8.7109375" style="21" customWidth="1"/>
    <col min="13409" max="13409" width="10" style="21" customWidth="1"/>
    <col min="13410" max="13411" width="9.140625" style="21"/>
    <col min="13412" max="13412" width="9.5703125" style="21" customWidth="1"/>
    <col min="13413" max="13414" width="9.140625" style="21"/>
    <col min="13415" max="13416" width="11.5703125" style="21" customWidth="1"/>
    <col min="13417" max="13621" width="9.140625" style="21"/>
    <col min="13622" max="13622" width="19.7109375" style="21" customWidth="1"/>
    <col min="13623" max="13623" width="5.85546875" style="21" customWidth="1"/>
    <col min="13624" max="13624" width="42.5703125" style="21" customWidth="1"/>
    <col min="13625" max="13625" width="15" style="21" customWidth="1"/>
    <col min="13626" max="13626" width="17.85546875" style="21" customWidth="1"/>
    <col min="13627" max="13627" width="2.5703125" style="21" customWidth="1"/>
    <col min="13628" max="13628" width="4" style="21" customWidth="1"/>
    <col min="13629" max="13630" width="9.140625" style="21"/>
    <col min="13631" max="13631" width="4.7109375" style="21" customWidth="1"/>
    <col min="13632" max="13632" width="14.140625" style="21" customWidth="1"/>
    <col min="13633" max="13633" width="45.28515625" style="21" customWidth="1"/>
    <col min="13634" max="13634" width="12.5703125" style="21" customWidth="1"/>
    <col min="13635" max="13635" width="9.85546875" style="21" customWidth="1"/>
    <col min="13636" max="13636" width="14.140625" style="21" customWidth="1"/>
    <col min="13637" max="13637" width="8.28515625" style="21" customWidth="1"/>
    <col min="13638" max="13638" width="14" style="21" customWidth="1"/>
    <col min="13639" max="13639" width="60.5703125" style="21" customWidth="1"/>
    <col min="13640" max="13640" width="17" style="21" customWidth="1"/>
    <col min="13641" max="13641" width="69.7109375" style="21" customWidth="1"/>
    <col min="13642" max="13642" width="9.140625" style="21"/>
    <col min="13643" max="13643" width="8.42578125" style="21" customWidth="1"/>
    <col min="13644" max="13644" width="9.140625" style="21"/>
    <col min="13645" max="13645" width="9.42578125" style="21" customWidth="1"/>
    <col min="13646" max="13646" width="9.7109375" style="21" customWidth="1"/>
    <col min="13647" max="13647" width="11" style="21" customWidth="1"/>
    <col min="13648" max="13648" width="8.7109375" style="21" customWidth="1"/>
    <col min="13649" max="13649" width="9.85546875" style="21" customWidth="1"/>
    <col min="13650" max="13650" width="9.28515625" style="21" customWidth="1"/>
    <col min="13651" max="13651" width="8.42578125" style="21" customWidth="1"/>
    <col min="13652" max="13652" width="8.140625" style="21" customWidth="1"/>
    <col min="13653" max="13653" width="7.5703125" style="21" customWidth="1"/>
    <col min="13654" max="13654" width="8.5703125" style="21" customWidth="1"/>
    <col min="13655" max="13655" width="8.42578125" style="21" customWidth="1"/>
    <col min="13656" max="13656" width="8.7109375" style="21" customWidth="1"/>
    <col min="13657" max="13657" width="11.5703125" style="21" customWidth="1"/>
    <col min="13658" max="13658" width="10.42578125" style="21" customWidth="1"/>
    <col min="13659" max="13659" width="9.7109375" style="21" customWidth="1"/>
    <col min="13660" max="13660" width="9" style="21" customWidth="1"/>
    <col min="13661" max="13661" width="9.42578125" style="21" customWidth="1"/>
    <col min="13662" max="13662" width="8.85546875" style="21" customWidth="1"/>
    <col min="13663" max="13663" width="9.140625" style="21"/>
    <col min="13664" max="13664" width="8.7109375" style="21" customWidth="1"/>
    <col min="13665" max="13665" width="10" style="21" customWidth="1"/>
    <col min="13666" max="13667" width="9.140625" style="21"/>
    <col min="13668" max="13668" width="9.5703125" style="21" customWidth="1"/>
    <col min="13669" max="13670" width="9.140625" style="21"/>
    <col min="13671" max="13672" width="11.5703125" style="21" customWidth="1"/>
    <col min="13673" max="13877" width="9.140625" style="21"/>
    <col min="13878" max="13878" width="19.7109375" style="21" customWidth="1"/>
    <col min="13879" max="13879" width="5.85546875" style="21" customWidth="1"/>
    <col min="13880" max="13880" width="42.5703125" style="21" customWidth="1"/>
    <col min="13881" max="13881" width="15" style="21" customWidth="1"/>
    <col min="13882" max="13882" width="17.85546875" style="21" customWidth="1"/>
    <col min="13883" max="13883" width="2.5703125" style="21" customWidth="1"/>
    <col min="13884" max="13884" width="4" style="21" customWidth="1"/>
    <col min="13885" max="13886" width="9.140625" style="21"/>
    <col min="13887" max="13887" width="4.7109375" style="21" customWidth="1"/>
    <col min="13888" max="13888" width="14.140625" style="21" customWidth="1"/>
    <col min="13889" max="13889" width="45.28515625" style="21" customWidth="1"/>
    <col min="13890" max="13890" width="12.5703125" style="21" customWidth="1"/>
    <col min="13891" max="13891" width="9.85546875" style="21" customWidth="1"/>
    <col min="13892" max="13892" width="14.140625" style="21" customWidth="1"/>
    <col min="13893" max="13893" width="8.28515625" style="21" customWidth="1"/>
    <col min="13894" max="13894" width="14" style="21" customWidth="1"/>
    <col min="13895" max="13895" width="60.5703125" style="21" customWidth="1"/>
    <col min="13896" max="13896" width="17" style="21" customWidth="1"/>
    <col min="13897" max="13897" width="69.7109375" style="21" customWidth="1"/>
    <col min="13898" max="13898" width="9.140625" style="21"/>
    <col min="13899" max="13899" width="8.42578125" style="21" customWidth="1"/>
    <col min="13900" max="13900" width="9.140625" style="21"/>
    <col min="13901" max="13901" width="9.42578125" style="21" customWidth="1"/>
    <col min="13902" max="13902" width="9.7109375" style="21" customWidth="1"/>
    <col min="13903" max="13903" width="11" style="21" customWidth="1"/>
    <col min="13904" max="13904" width="8.7109375" style="21" customWidth="1"/>
    <col min="13905" max="13905" width="9.85546875" style="21" customWidth="1"/>
    <col min="13906" max="13906" width="9.28515625" style="21" customWidth="1"/>
    <col min="13907" max="13907" width="8.42578125" style="21" customWidth="1"/>
    <col min="13908" max="13908" width="8.140625" style="21" customWidth="1"/>
    <col min="13909" max="13909" width="7.5703125" style="21" customWidth="1"/>
    <col min="13910" max="13910" width="8.5703125" style="21" customWidth="1"/>
    <col min="13911" max="13911" width="8.42578125" style="21" customWidth="1"/>
    <col min="13912" max="13912" width="8.7109375" style="21" customWidth="1"/>
    <col min="13913" max="13913" width="11.5703125" style="21" customWidth="1"/>
    <col min="13914" max="13914" width="10.42578125" style="21" customWidth="1"/>
    <col min="13915" max="13915" width="9.7109375" style="21" customWidth="1"/>
    <col min="13916" max="13916" width="9" style="21" customWidth="1"/>
    <col min="13917" max="13917" width="9.42578125" style="21" customWidth="1"/>
    <col min="13918" max="13918" width="8.85546875" style="21" customWidth="1"/>
    <col min="13919" max="13919" width="9.140625" style="21"/>
    <col min="13920" max="13920" width="8.7109375" style="21" customWidth="1"/>
    <col min="13921" max="13921" width="10" style="21" customWidth="1"/>
    <col min="13922" max="13923" width="9.140625" style="21"/>
    <col min="13924" max="13924" width="9.5703125" style="21" customWidth="1"/>
    <col min="13925" max="13926" width="9.140625" style="21"/>
    <col min="13927" max="13928" width="11.5703125" style="21" customWidth="1"/>
    <col min="13929" max="14133" width="9.140625" style="21"/>
    <col min="14134" max="14134" width="19.7109375" style="21" customWidth="1"/>
    <col min="14135" max="14135" width="5.85546875" style="21" customWidth="1"/>
    <col min="14136" max="14136" width="42.5703125" style="21" customWidth="1"/>
    <col min="14137" max="14137" width="15" style="21" customWidth="1"/>
    <col min="14138" max="14138" width="17.85546875" style="21" customWidth="1"/>
    <col min="14139" max="14139" width="2.5703125" style="21" customWidth="1"/>
    <col min="14140" max="14140" width="4" style="21" customWidth="1"/>
    <col min="14141" max="14142" width="9.140625" style="21"/>
    <col min="14143" max="14143" width="4.7109375" style="21" customWidth="1"/>
    <col min="14144" max="14144" width="14.140625" style="21" customWidth="1"/>
    <col min="14145" max="14145" width="45.28515625" style="21" customWidth="1"/>
    <col min="14146" max="14146" width="12.5703125" style="21" customWidth="1"/>
    <col min="14147" max="14147" width="9.85546875" style="21" customWidth="1"/>
    <col min="14148" max="14148" width="14.140625" style="21" customWidth="1"/>
    <col min="14149" max="14149" width="8.28515625" style="21" customWidth="1"/>
    <col min="14150" max="14150" width="14" style="21" customWidth="1"/>
    <col min="14151" max="14151" width="60.5703125" style="21" customWidth="1"/>
    <col min="14152" max="14152" width="17" style="21" customWidth="1"/>
    <col min="14153" max="14153" width="69.7109375" style="21" customWidth="1"/>
    <col min="14154" max="14154" width="9.140625" style="21"/>
    <col min="14155" max="14155" width="8.42578125" style="21" customWidth="1"/>
    <col min="14156" max="14156" width="9.140625" style="21"/>
    <col min="14157" max="14157" width="9.42578125" style="21" customWidth="1"/>
    <col min="14158" max="14158" width="9.7109375" style="21" customWidth="1"/>
    <col min="14159" max="14159" width="11" style="21" customWidth="1"/>
    <col min="14160" max="14160" width="8.7109375" style="21" customWidth="1"/>
    <col min="14161" max="14161" width="9.85546875" style="21" customWidth="1"/>
    <col min="14162" max="14162" width="9.28515625" style="21" customWidth="1"/>
    <col min="14163" max="14163" width="8.42578125" style="21" customWidth="1"/>
    <col min="14164" max="14164" width="8.140625" style="21" customWidth="1"/>
    <col min="14165" max="14165" width="7.5703125" style="21" customWidth="1"/>
    <col min="14166" max="14166" width="8.5703125" style="21" customWidth="1"/>
    <col min="14167" max="14167" width="8.42578125" style="21" customWidth="1"/>
    <col min="14168" max="14168" width="8.7109375" style="21" customWidth="1"/>
    <col min="14169" max="14169" width="11.5703125" style="21" customWidth="1"/>
    <col min="14170" max="14170" width="10.42578125" style="21" customWidth="1"/>
    <col min="14171" max="14171" width="9.7109375" style="21" customWidth="1"/>
    <col min="14172" max="14172" width="9" style="21" customWidth="1"/>
    <col min="14173" max="14173" width="9.42578125" style="21" customWidth="1"/>
    <col min="14174" max="14174" width="8.85546875" style="21" customWidth="1"/>
    <col min="14175" max="14175" width="9.140625" style="21"/>
    <col min="14176" max="14176" width="8.7109375" style="21" customWidth="1"/>
    <col min="14177" max="14177" width="10" style="21" customWidth="1"/>
    <col min="14178" max="14179" width="9.140625" style="21"/>
    <col min="14180" max="14180" width="9.5703125" style="21" customWidth="1"/>
    <col min="14181" max="14182" width="9.140625" style="21"/>
    <col min="14183" max="14184" width="11.5703125" style="21" customWidth="1"/>
    <col min="14185" max="14389" width="9.140625" style="21"/>
    <col min="14390" max="14390" width="19.7109375" style="21" customWidth="1"/>
    <col min="14391" max="14391" width="5.85546875" style="21" customWidth="1"/>
    <col min="14392" max="14392" width="42.5703125" style="21" customWidth="1"/>
    <col min="14393" max="14393" width="15" style="21" customWidth="1"/>
    <col min="14394" max="14394" width="17.85546875" style="21" customWidth="1"/>
    <col min="14395" max="14395" width="2.5703125" style="21" customWidth="1"/>
    <col min="14396" max="14396" width="4" style="21" customWidth="1"/>
    <col min="14397" max="14398" width="9.140625" style="21"/>
    <col min="14399" max="14399" width="4.7109375" style="21" customWidth="1"/>
    <col min="14400" max="14400" width="14.140625" style="21" customWidth="1"/>
    <col min="14401" max="14401" width="45.28515625" style="21" customWidth="1"/>
    <col min="14402" max="14402" width="12.5703125" style="21" customWidth="1"/>
    <col min="14403" max="14403" width="9.85546875" style="21" customWidth="1"/>
    <col min="14404" max="14404" width="14.140625" style="21" customWidth="1"/>
    <col min="14405" max="14405" width="8.28515625" style="21" customWidth="1"/>
    <col min="14406" max="14406" width="14" style="21" customWidth="1"/>
    <col min="14407" max="14407" width="60.5703125" style="21" customWidth="1"/>
    <col min="14408" max="14408" width="17" style="21" customWidth="1"/>
    <col min="14409" max="14409" width="69.7109375" style="21" customWidth="1"/>
    <col min="14410" max="14410" width="9.140625" style="21"/>
    <col min="14411" max="14411" width="8.42578125" style="21" customWidth="1"/>
    <col min="14412" max="14412" width="9.140625" style="21"/>
    <col min="14413" max="14413" width="9.42578125" style="21" customWidth="1"/>
    <col min="14414" max="14414" width="9.7109375" style="21" customWidth="1"/>
    <col min="14415" max="14415" width="11" style="21" customWidth="1"/>
    <col min="14416" max="14416" width="8.7109375" style="21" customWidth="1"/>
    <col min="14417" max="14417" width="9.85546875" style="21" customWidth="1"/>
    <col min="14418" max="14418" width="9.28515625" style="21" customWidth="1"/>
    <col min="14419" max="14419" width="8.42578125" style="21" customWidth="1"/>
    <col min="14420" max="14420" width="8.140625" style="21" customWidth="1"/>
    <col min="14421" max="14421" width="7.5703125" style="21" customWidth="1"/>
    <col min="14422" max="14422" width="8.5703125" style="21" customWidth="1"/>
    <col min="14423" max="14423" width="8.42578125" style="21" customWidth="1"/>
    <col min="14424" max="14424" width="8.7109375" style="21" customWidth="1"/>
    <col min="14425" max="14425" width="11.5703125" style="21" customWidth="1"/>
    <col min="14426" max="14426" width="10.42578125" style="21" customWidth="1"/>
    <col min="14427" max="14427" width="9.7109375" style="21" customWidth="1"/>
    <col min="14428" max="14428" width="9" style="21" customWidth="1"/>
    <col min="14429" max="14429" width="9.42578125" style="21" customWidth="1"/>
    <col min="14430" max="14430" width="8.85546875" style="21" customWidth="1"/>
    <col min="14431" max="14431" width="9.140625" style="21"/>
    <col min="14432" max="14432" width="8.7109375" style="21" customWidth="1"/>
    <col min="14433" max="14433" width="10" style="21" customWidth="1"/>
    <col min="14434" max="14435" width="9.140625" style="21"/>
    <col min="14436" max="14436" width="9.5703125" style="21" customWidth="1"/>
    <col min="14437" max="14438" width="9.140625" style="21"/>
    <col min="14439" max="14440" width="11.5703125" style="21" customWidth="1"/>
    <col min="14441" max="14645" width="9.140625" style="21"/>
    <col min="14646" max="14646" width="19.7109375" style="21" customWidth="1"/>
    <col min="14647" max="14647" width="5.85546875" style="21" customWidth="1"/>
    <col min="14648" max="14648" width="42.5703125" style="21" customWidth="1"/>
    <col min="14649" max="14649" width="15" style="21" customWidth="1"/>
    <col min="14650" max="14650" width="17.85546875" style="21" customWidth="1"/>
    <col min="14651" max="14651" width="2.5703125" style="21" customWidth="1"/>
    <col min="14652" max="14652" width="4" style="21" customWidth="1"/>
    <col min="14653" max="14654" width="9.140625" style="21"/>
    <col min="14655" max="14655" width="4.7109375" style="21" customWidth="1"/>
    <col min="14656" max="14656" width="14.140625" style="21" customWidth="1"/>
    <col min="14657" max="14657" width="45.28515625" style="21" customWidth="1"/>
    <col min="14658" max="14658" width="12.5703125" style="21" customWidth="1"/>
    <col min="14659" max="14659" width="9.85546875" style="21" customWidth="1"/>
    <col min="14660" max="14660" width="14.140625" style="21" customWidth="1"/>
    <col min="14661" max="14661" width="8.28515625" style="21" customWidth="1"/>
    <col min="14662" max="14662" width="14" style="21" customWidth="1"/>
    <col min="14663" max="14663" width="60.5703125" style="21" customWidth="1"/>
    <col min="14664" max="14664" width="17" style="21" customWidth="1"/>
    <col min="14665" max="14665" width="69.7109375" style="21" customWidth="1"/>
    <col min="14666" max="14666" width="9.140625" style="21"/>
    <col min="14667" max="14667" width="8.42578125" style="21" customWidth="1"/>
    <col min="14668" max="14668" width="9.140625" style="21"/>
    <col min="14669" max="14669" width="9.42578125" style="21" customWidth="1"/>
    <col min="14670" max="14670" width="9.7109375" style="21" customWidth="1"/>
    <col min="14671" max="14671" width="11" style="21" customWidth="1"/>
    <col min="14672" max="14672" width="8.7109375" style="21" customWidth="1"/>
    <col min="14673" max="14673" width="9.85546875" style="21" customWidth="1"/>
    <col min="14674" max="14674" width="9.28515625" style="21" customWidth="1"/>
    <col min="14675" max="14675" width="8.42578125" style="21" customWidth="1"/>
    <col min="14676" max="14676" width="8.140625" style="21" customWidth="1"/>
    <col min="14677" max="14677" width="7.5703125" style="21" customWidth="1"/>
    <col min="14678" max="14678" width="8.5703125" style="21" customWidth="1"/>
    <col min="14679" max="14679" width="8.42578125" style="21" customWidth="1"/>
    <col min="14680" max="14680" width="8.7109375" style="21" customWidth="1"/>
    <col min="14681" max="14681" width="11.5703125" style="21" customWidth="1"/>
    <col min="14682" max="14682" width="10.42578125" style="21" customWidth="1"/>
    <col min="14683" max="14683" width="9.7109375" style="21" customWidth="1"/>
    <col min="14684" max="14684" width="9" style="21" customWidth="1"/>
    <col min="14685" max="14685" width="9.42578125" style="21" customWidth="1"/>
    <col min="14686" max="14686" width="8.85546875" style="21" customWidth="1"/>
    <col min="14687" max="14687" width="9.140625" style="21"/>
    <col min="14688" max="14688" width="8.7109375" style="21" customWidth="1"/>
    <col min="14689" max="14689" width="10" style="21" customWidth="1"/>
    <col min="14690" max="14691" width="9.140625" style="21"/>
    <col min="14692" max="14692" width="9.5703125" style="21" customWidth="1"/>
    <col min="14693" max="14694" width="9.140625" style="21"/>
    <col min="14695" max="14696" width="11.5703125" style="21" customWidth="1"/>
    <col min="14697" max="14901" width="9.140625" style="21"/>
    <col min="14902" max="14902" width="19.7109375" style="21" customWidth="1"/>
    <col min="14903" max="14903" width="5.85546875" style="21" customWidth="1"/>
    <col min="14904" max="14904" width="42.5703125" style="21" customWidth="1"/>
    <col min="14905" max="14905" width="15" style="21" customWidth="1"/>
    <col min="14906" max="14906" width="17.85546875" style="21" customWidth="1"/>
    <col min="14907" max="14907" width="2.5703125" style="21" customWidth="1"/>
    <col min="14908" max="14908" width="4" style="21" customWidth="1"/>
    <col min="14909" max="14910" width="9.140625" style="21"/>
    <col min="14911" max="14911" width="4.7109375" style="21" customWidth="1"/>
    <col min="14912" max="14912" width="14.140625" style="21" customWidth="1"/>
    <col min="14913" max="14913" width="45.28515625" style="21" customWidth="1"/>
    <col min="14914" max="14914" width="12.5703125" style="21" customWidth="1"/>
    <col min="14915" max="14915" width="9.85546875" style="21" customWidth="1"/>
    <col min="14916" max="14916" width="14.140625" style="21" customWidth="1"/>
    <col min="14917" max="14917" width="8.28515625" style="21" customWidth="1"/>
    <col min="14918" max="14918" width="14" style="21" customWidth="1"/>
    <col min="14919" max="14919" width="60.5703125" style="21" customWidth="1"/>
    <col min="14920" max="14920" width="17" style="21" customWidth="1"/>
    <col min="14921" max="14921" width="69.7109375" style="21" customWidth="1"/>
    <col min="14922" max="14922" width="9.140625" style="21"/>
    <col min="14923" max="14923" width="8.42578125" style="21" customWidth="1"/>
    <col min="14924" max="14924" width="9.140625" style="21"/>
    <col min="14925" max="14925" width="9.42578125" style="21" customWidth="1"/>
    <col min="14926" max="14926" width="9.7109375" style="21" customWidth="1"/>
    <col min="14927" max="14927" width="11" style="21" customWidth="1"/>
    <col min="14928" max="14928" width="8.7109375" style="21" customWidth="1"/>
    <col min="14929" max="14929" width="9.85546875" style="21" customWidth="1"/>
    <col min="14930" max="14930" width="9.28515625" style="21" customWidth="1"/>
    <col min="14931" max="14931" width="8.42578125" style="21" customWidth="1"/>
    <col min="14932" max="14932" width="8.140625" style="21" customWidth="1"/>
    <col min="14933" max="14933" width="7.5703125" style="21" customWidth="1"/>
    <col min="14934" max="14934" width="8.5703125" style="21" customWidth="1"/>
    <col min="14935" max="14935" width="8.42578125" style="21" customWidth="1"/>
    <col min="14936" max="14936" width="8.7109375" style="21" customWidth="1"/>
    <col min="14937" max="14937" width="11.5703125" style="21" customWidth="1"/>
    <col min="14938" max="14938" width="10.42578125" style="21" customWidth="1"/>
    <col min="14939" max="14939" width="9.7109375" style="21" customWidth="1"/>
    <col min="14940" max="14940" width="9" style="21" customWidth="1"/>
    <col min="14941" max="14941" width="9.42578125" style="21" customWidth="1"/>
    <col min="14942" max="14942" width="8.85546875" style="21" customWidth="1"/>
    <col min="14943" max="14943" width="9.140625" style="21"/>
    <col min="14944" max="14944" width="8.7109375" style="21" customWidth="1"/>
    <col min="14945" max="14945" width="10" style="21" customWidth="1"/>
    <col min="14946" max="14947" width="9.140625" style="21"/>
    <col min="14948" max="14948" width="9.5703125" style="21" customWidth="1"/>
    <col min="14949" max="14950" width="9.140625" style="21"/>
    <col min="14951" max="14952" width="11.5703125" style="21" customWidth="1"/>
    <col min="14953" max="15157" width="9.140625" style="21"/>
    <col min="15158" max="15158" width="19.7109375" style="21" customWidth="1"/>
    <col min="15159" max="15159" width="5.85546875" style="21" customWidth="1"/>
    <col min="15160" max="15160" width="42.5703125" style="21" customWidth="1"/>
    <col min="15161" max="15161" width="15" style="21" customWidth="1"/>
    <col min="15162" max="15162" width="17.85546875" style="21" customWidth="1"/>
    <col min="15163" max="15163" width="2.5703125" style="21" customWidth="1"/>
    <col min="15164" max="15164" width="4" style="21" customWidth="1"/>
    <col min="15165" max="15166" width="9.140625" style="21"/>
    <col min="15167" max="15167" width="4.7109375" style="21" customWidth="1"/>
    <col min="15168" max="15168" width="14.140625" style="21" customWidth="1"/>
    <col min="15169" max="15169" width="45.28515625" style="21" customWidth="1"/>
    <col min="15170" max="15170" width="12.5703125" style="21" customWidth="1"/>
    <col min="15171" max="15171" width="9.85546875" style="21" customWidth="1"/>
    <col min="15172" max="15172" width="14.140625" style="21" customWidth="1"/>
    <col min="15173" max="15173" width="8.28515625" style="21" customWidth="1"/>
    <col min="15174" max="15174" width="14" style="21" customWidth="1"/>
    <col min="15175" max="15175" width="60.5703125" style="21" customWidth="1"/>
    <col min="15176" max="15176" width="17" style="21" customWidth="1"/>
    <col min="15177" max="15177" width="69.7109375" style="21" customWidth="1"/>
    <col min="15178" max="15178" width="9.140625" style="21"/>
    <col min="15179" max="15179" width="8.42578125" style="21" customWidth="1"/>
    <col min="15180" max="15180" width="9.140625" style="21"/>
    <col min="15181" max="15181" width="9.42578125" style="21" customWidth="1"/>
    <col min="15182" max="15182" width="9.7109375" style="21" customWidth="1"/>
    <col min="15183" max="15183" width="11" style="21" customWidth="1"/>
    <col min="15184" max="15184" width="8.7109375" style="21" customWidth="1"/>
    <col min="15185" max="15185" width="9.85546875" style="21" customWidth="1"/>
    <col min="15186" max="15186" width="9.28515625" style="21" customWidth="1"/>
    <col min="15187" max="15187" width="8.42578125" style="21" customWidth="1"/>
    <col min="15188" max="15188" width="8.140625" style="21" customWidth="1"/>
    <col min="15189" max="15189" width="7.5703125" style="21" customWidth="1"/>
    <col min="15190" max="15190" width="8.5703125" style="21" customWidth="1"/>
    <col min="15191" max="15191" width="8.42578125" style="21" customWidth="1"/>
    <col min="15192" max="15192" width="8.7109375" style="21" customWidth="1"/>
    <col min="15193" max="15193" width="11.5703125" style="21" customWidth="1"/>
    <col min="15194" max="15194" width="10.42578125" style="21" customWidth="1"/>
    <col min="15195" max="15195" width="9.7109375" style="21" customWidth="1"/>
    <col min="15196" max="15196" width="9" style="21" customWidth="1"/>
    <col min="15197" max="15197" width="9.42578125" style="21" customWidth="1"/>
    <col min="15198" max="15198" width="8.85546875" style="21" customWidth="1"/>
    <col min="15199" max="15199" width="9.140625" style="21"/>
    <col min="15200" max="15200" width="8.7109375" style="21" customWidth="1"/>
    <col min="15201" max="15201" width="10" style="21" customWidth="1"/>
    <col min="15202" max="15203" width="9.140625" style="21"/>
    <col min="15204" max="15204" width="9.5703125" style="21" customWidth="1"/>
    <col min="15205" max="15206" width="9.140625" style="21"/>
    <col min="15207" max="15208" width="11.5703125" style="21" customWidth="1"/>
    <col min="15209" max="15413" width="9.140625" style="21"/>
    <col min="15414" max="15414" width="19.7109375" style="21" customWidth="1"/>
    <col min="15415" max="15415" width="5.85546875" style="21" customWidth="1"/>
    <col min="15416" max="15416" width="42.5703125" style="21" customWidth="1"/>
    <col min="15417" max="15417" width="15" style="21" customWidth="1"/>
    <col min="15418" max="15418" width="17.85546875" style="21" customWidth="1"/>
    <col min="15419" max="15419" width="2.5703125" style="21" customWidth="1"/>
    <col min="15420" max="15420" width="4" style="21" customWidth="1"/>
    <col min="15421" max="15422" width="9.140625" style="21"/>
    <col min="15423" max="15423" width="4.7109375" style="21" customWidth="1"/>
    <col min="15424" max="15424" width="14.140625" style="21" customWidth="1"/>
    <col min="15425" max="15425" width="45.28515625" style="21" customWidth="1"/>
    <col min="15426" max="15426" width="12.5703125" style="21" customWidth="1"/>
    <col min="15427" max="15427" width="9.85546875" style="21" customWidth="1"/>
    <col min="15428" max="15428" width="14.140625" style="21" customWidth="1"/>
    <col min="15429" max="15429" width="8.28515625" style="21" customWidth="1"/>
    <col min="15430" max="15430" width="14" style="21" customWidth="1"/>
    <col min="15431" max="15431" width="60.5703125" style="21" customWidth="1"/>
    <col min="15432" max="15432" width="17" style="21" customWidth="1"/>
    <col min="15433" max="15433" width="69.7109375" style="21" customWidth="1"/>
    <col min="15434" max="15434" width="9.140625" style="21"/>
    <col min="15435" max="15435" width="8.42578125" style="21" customWidth="1"/>
    <col min="15436" max="15436" width="9.140625" style="21"/>
    <col min="15437" max="15437" width="9.42578125" style="21" customWidth="1"/>
    <col min="15438" max="15438" width="9.7109375" style="21" customWidth="1"/>
    <col min="15439" max="15439" width="11" style="21" customWidth="1"/>
    <col min="15440" max="15440" width="8.7109375" style="21" customWidth="1"/>
    <col min="15441" max="15441" width="9.85546875" style="21" customWidth="1"/>
    <col min="15442" max="15442" width="9.28515625" style="21" customWidth="1"/>
    <col min="15443" max="15443" width="8.42578125" style="21" customWidth="1"/>
    <col min="15444" max="15444" width="8.140625" style="21" customWidth="1"/>
    <col min="15445" max="15445" width="7.5703125" style="21" customWidth="1"/>
    <col min="15446" max="15446" width="8.5703125" style="21" customWidth="1"/>
    <col min="15447" max="15447" width="8.42578125" style="21" customWidth="1"/>
    <col min="15448" max="15448" width="8.7109375" style="21" customWidth="1"/>
    <col min="15449" max="15449" width="11.5703125" style="21" customWidth="1"/>
    <col min="15450" max="15450" width="10.42578125" style="21" customWidth="1"/>
    <col min="15451" max="15451" width="9.7109375" style="21" customWidth="1"/>
    <col min="15452" max="15452" width="9" style="21" customWidth="1"/>
    <col min="15453" max="15453" width="9.42578125" style="21" customWidth="1"/>
    <col min="15454" max="15454" width="8.85546875" style="21" customWidth="1"/>
    <col min="15455" max="15455" width="9.140625" style="21"/>
    <col min="15456" max="15456" width="8.7109375" style="21" customWidth="1"/>
    <col min="15457" max="15457" width="10" style="21" customWidth="1"/>
    <col min="15458" max="15459" width="9.140625" style="21"/>
    <col min="15460" max="15460" width="9.5703125" style="21" customWidth="1"/>
    <col min="15461" max="15462" width="9.140625" style="21"/>
    <col min="15463" max="15464" width="11.5703125" style="21" customWidth="1"/>
    <col min="15465" max="15669" width="9.140625" style="21"/>
    <col min="15670" max="15670" width="19.7109375" style="21" customWidth="1"/>
    <col min="15671" max="15671" width="5.85546875" style="21" customWidth="1"/>
    <col min="15672" max="15672" width="42.5703125" style="21" customWidth="1"/>
    <col min="15673" max="15673" width="15" style="21" customWidth="1"/>
    <col min="15674" max="15674" width="17.85546875" style="21" customWidth="1"/>
    <col min="15675" max="15675" width="2.5703125" style="21" customWidth="1"/>
    <col min="15676" max="15676" width="4" style="21" customWidth="1"/>
    <col min="15677" max="15678" width="9.140625" style="21"/>
    <col min="15679" max="15679" width="4.7109375" style="21" customWidth="1"/>
    <col min="15680" max="15680" width="14.140625" style="21" customWidth="1"/>
    <col min="15681" max="15681" width="45.28515625" style="21" customWidth="1"/>
    <col min="15682" max="15682" width="12.5703125" style="21" customWidth="1"/>
    <col min="15683" max="15683" width="9.85546875" style="21" customWidth="1"/>
    <col min="15684" max="15684" width="14.140625" style="21" customWidth="1"/>
    <col min="15685" max="15685" width="8.28515625" style="21" customWidth="1"/>
    <col min="15686" max="15686" width="14" style="21" customWidth="1"/>
    <col min="15687" max="15687" width="60.5703125" style="21" customWidth="1"/>
    <col min="15688" max="15688" width="17" style="21" customWidth="1"/>
    <col min="15689" max="15689" width="69.7109375" style="21" customWidth="1"/>
    <col min="15690" max="15690" width="9.140625" style="21"/>
    <col min="15691" max="15691" width="8.42578125" style="21" customWidth="1"/>
    <col min="15692" max="15692" width="9.140625" style="21"/>
    <col min="15693" max="15693" width="9.42578125" style="21" customWidth="1"/>
    <col min="15694" max="15694" width="9.7109375" style="21" customWidth="1"/>
    <col min="15695" max="15695" width="11" style="21" customWidth="1"/>
    <col min="15696" max="15696" width="8.7109375" style="21" customWidth="1"/>
    <col min="15697" max="15697" width="9.85546875" style="21" customWidth="1"/>
    <col min="15698" max="15698" width="9.28515625" style="21" customWidth="1"/>
    <col min="15699" max="15699" width="8.42578125" style="21" customWidth="1"/>
    <col min="15700" max="15700" width="8.140625" style="21" customWidth="1"/>
    <col min="15701" max="15701" width="7.5703125" style="21" customWidth="1"/>
    <col min="15702" max="15702" width="8.5703125" style="21" customWidth="1"/>
    <col min="15703" max="15703" width="8.42578125" style="21" customWidth="1"/>
    <col min="15704" max="15704" width="8.7109375" style="21" customWidth="1"/>
    <col min="15705" max="15705" width="11.5703125" style="21" customWidth="1"/>
    <col min="15706" max="15706" width="10.42578125" style="21" customWidth="1"/>
    <col min="15707" max="15707" width="9.7109375" style="21" customWidth="1"/>
    <col min="15708" max="15708" width="9" style="21" customWidth="1"/>
    <col min="15709" max="15709" width="9.42578125" style="21" customWidth="1"/>
    <col min="15710" max="15710" width="8.85546875" style="21" customWidth="1"/>
    <col min="15711" max="15711" width="9.140625" style="21"/>
    <col min="15712" max="15712" width="8.7109375" style="21" customWidth="1"/>
    <col min="15713" max="15713" width="10" style="21" customWidth="1"/>
    <col min="15714" max="15715" width="9.140625" style="21"/>
    <col min="15716" max="15716" width="9.5703125" style="21" customWidth="1"/>
    <col min="15717" max="15718" width="9.140625" style="21"/>
    <col min="15719" max="15720" width="11.5703125" style="21" customWidth="1"/>
    <col min="15721" max="15925" width="9.140625" style="21"/>
    <col min="15926" max="15926" width="19.7109375" style="21" customWidth="1"/>
    <col min="15927" max="15927" width="5.85546875" style="21" customWidth="1"/>
    <col min="15928" max="15928" width="42.5703125" style="21" customWidth="1"/>
    <col min="15929" max="15929" width="15" style="21" customWidth="1"/>
    <col min="15930" max="15930" width="17.85546875" style="21" customWidth="1"/>
    <col min="15931" max="15931" width="2.5703125" style="21" customWidth="1"/>
    <col min="15932" max="15932" width="4" style="21" customWidth="1"/>
    <col min="15933" max="15934" width="9.140625" style="21"/>
    <col min="15935" max="15935" width="4.7109375" style="21" customWidth="1"/>
    <col min="15936" max="15936" width="14.140625" style="21" customWidth="1"/>
    <col min="15937" max="15937" width="45.28515625" style="21" customWidth="1"/>
    <col min="15938" max="15938" width="12.5703125" style="21" customWidth="1"/>
    <col min="15939" max="15939" width="9.85546875" style="21" customWidth="1"/>
    <col min="15940" max="15940" width="14.140625" style="21" customWidth="1"/>
    <col min="15941" max="15941" width="8.28515625" style="21" customWidth="1"/>
    <col min="15942" max="15942" width="14" style="21" customWidth="1"/>
    <col min="15943" max="15943" width="60.5703125" style="21" customWidth="1"/>
    <col min="15944" max="15944" width="17" style="21" customWidth="1"/>
    <col min="15945" max="15945" width="69.7109375" style="21" customWidth="1"/>
    <col min="15946" max="15946" width="9.140625" style="21"/>
    <col min="15947" max="15947" width="8.42578125" style="21" customWidth="1"/>
    <col min="15948" max="15948" width="9.140625" style="21"/>
    <col min="15949" max="15949" width="9.42578125" style="21" customWidth="1"/>
    <col min="15950" max="15950" width="9.7109375" style="21" customWidth="1"/>
    <col min="15951" max="15951" width="11" style="21" customWidth="1"/>
    <col min="15952" max="15952" width="8.7109375" style="21" customWidth="1"/>
    <col min="15953" max="15953" width="9.85546875" style="21" customWidth="1"/>
    <col min="15954" max="15954" width="9.28515625" style="21" customWidth="1"/>
    <col min="15955" max="15955" width="8.42578125" style="21" customWidth="1"/>
    <col min="15956" max="15956" width="8.140625" style="21" customWidth="1"/>
    <col min="15957" max="15957" width="7.5703125" style="21" customWidth="1"/>
    <col min="15958" max="15958" width="8.5703125" style="21" customWidth="1"/>
    <col min="15959" max="15959" width="8.42578125" style="21" customWidth="1"/>
    <col min="15960" max="15960" width="8.7109375" style="21" customWidth="1"/>
    <col min="15961" max="15961" width="11.5703125" style="21" customWidth="1"/>
    <col min="15962" max="15962" width="10.42578125" style="21" customWidth="1"/>
    <col min="15963" max="15963" width="9.7109375" style="21" customWidth="1"/>
    <col min="15964" max="15964" width="9" style="21" customWidth="1"/>
    <col min="15965" max="15965" width="9.42578125" style="21" customWidth="1"/>
    <col min="15966" max="15966" width="8.85546875" style="21" customWidth="1"/>
    <col min="15967" max="15967" width="9.140625" style="21"/>
    <col min="15968" max="15968" width="8.7109375" style="21" customWidth="1"/>
    <col min="15969" max="15969" width="10" style="21" customWidth="1"/>
    <col min="15970" max="15971" width="9.140625" style="21"/>
    <col min="15972" max="15972" width="9.5703125" style="21" customWidth="1"/>
    <col min="15973" max="15974" width="9.140625" style="21"/>
    <col min="15975" max="15976" width="11.5703125" style="21" customWidth="1"/>
    <col min="15977" max="16181" width="9.140625" style="21"/>
    <col min="16182" max="16182" width="19.7109375" style="21" customWidth="1"/>
    <col min="16183" max="16183" width="5.85546875" style="21" customWidth="1"/>
    <col min="16184" max="16184" width="42.5703125" style="21" customWidth="1"/>
    <col min="16185" max="16185" width="15" style="21" customWidth="1"/>
    <col min="16186" max="16186" width="17.85546875" style="21" customWidth="1"/>
    <col min="16187" max="16187" width="2.5703125" style="21" customWidth="1"/>
    <col min="16188" max="16188" width="4" style="21" customWidth="1"/>
    <col min="16189" max="16190" width="9.140625" style="21"/>
    <col min="16191" max="16191" width="4.7109375" style="21" customWidth="1"/>
    <col min="16192" max="16192" width="14.140625" style="21" customWidth="1"/>
    <col min="16193" max="16193" width="45.28515625" style="21" customWidth="1"/>
    <col min="16194" max="16194" width="12.5703125" style="21" customWidth="1"/>
    <col min="16195" max="16195" width="9.85546875" style="21" customWidth="1"/>
    <col min="16196" max="16196" width="14.140625" style="21" customWidth="1"/>
    <col min="16197" max="16197" width="8.28515625" style="21" customWidth="1"/>
    <col min="16198" max="16198" width="14" style="21" customWidth="1"/>
    <col min="16199" max="16199" width="60.5703125" style="21" customWidth="1"/>
    <col min="16200" max="16200" width="17" style="21" customWidth="1"/>
    <col min="16201" max="16201" width="69.7109375" style="21" customWidth="1"/>
    <col min="16202" max="16202" width="9.140625" style="21"/>
    <col min="16203" max="16203" width="8.42578125" style="21" customWidth="1"/>
    <col min="16204" max="16204" width="9.140625" style="21"/>
    <col min="16205" max="16205" width="9.42578125" style="21" customWidth="1"/>
    <col min="16206" max="16206" width="9.7109375" style="21" customWidth="1"/>
    <col min="16207" max="16207" width="11" style="21" customWidth="1"/>
    <col min="16208" max="16208" width="8.7109375" style="21" customWidth="1"/>
    <col min="16209" max="16209" width="9.85546875" style="21" customWidth="1"/>
    <col min="16210" max="16210" width="9.28515625" style="21" customWidth="1"/>
    <col min="16211" max="16211" width="8.42578125" style="21" customWidth="1"/>
    <col min="16212" max="16212" width="8.140625" style="21" customWidth="1"/>
    <col min="16213" max="16213" width="7.5703125" style="21" customWidth="1"/>
    <col min="16214" max="16214" width="8.5703125" style="21" customWidth="1"/>
    <col min="16215" max="16215" width="8.42578125" style="21" customWidth="1"/>
    <col min="16216" max="16216" width="8.7109375" style="21" customWidth="1"/>
    <col min="16217" max="16217" width="11.5703125" style="21" customWidth="1"/>
    <col min="16218" max="16218" width="10.42578125" style="21" customWidth="1"/>
    <col min="16219" max="16219" width="9.7109375" style="21" customWidth="1"/>
    <col min="16220" max="16220" width="9" style="21" customWidth="1"/>
    <col min="16221" max="16221" width="9.42578125" style="21" customWidth="1"/>
    <col min="16222" max="16222" width="8.85546875" style="21" customWidth="1"/>
    <col min="16223" max="16223" width="9.140625" style="21"/>
    <col min="16224" max="16224" width="8.7109375" style="21" customWidth="1"/>
    <col min="16225" max="16225" width="10" style="21" customWidth="1"/>
    <col min="16226" max="16227" width="9.140625" style="21"/>
    <col min="16228" max="16228" width="9.5703125" style="21" customWidth="1"/>
    <col min="16229" max="16230" width="9.140625" style="21"/>
    <col min="16231" max="16232" width="11.5703125" style="21" customWidth="1"/>
    <col min="16233" max="16384" width="9.140625" style="21"/>
  </cols>
  <sheetData>
    <row r="1" spans="1:318" s="10" customFormat="1" ht="30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239" t="s">
        <v>8</v>
      </c>
      <c r="J1" s="240" t="s">
        <v>9</v>
      </c>
      <c r="K1" s="241" t="s">
        <v>8</v>
      </c>
      <c r="L1" s="242" t="s">
        <v>10</v>
      </c>
      <c r="M1" s="242" t="s">
        <v>1461</v>
      </c>
      <c r="N1" s="243" t="s">
        <v>11</v>
      </c>
      <c r="O1" s="243" t="s">
        <v>12</v>
      </c>
      <c r="P1" s="243" t="s">
        <v>1730</v>
      </c>
      <c r="Q1" s="9" t="s">
        <v>1459</v>
      </c>
      <c r="R1" s="9" t="s">
        <v>14</v>
      </c>
      <c r="S1" s="9" t="s">
        <v>15</v>
      </c>
      <c r="T1" s="9"/>
      <c r="U1" s="9" t="s">
        <v>16</v>
      </c>
      <c r="V1" s="9"/>
      <c r="W1" s="9" t="s">
        <v>17</v>
      </c>
      <c r="X1" s="9"/>
      <c r="Y1" s="9" t="s">
        <v>18</v>
      </c>
      <c r="Z1" s="9"/>
      <c r="AA1" s="9" t="s">
        <v>19</v>
      </c>
      <c r="AB1" s="9"/>
      <c r="AC1" s="9" t="s">
        <v>20</v>
      </c>
      <c r="AD1" s="9"/>
      <c r="AE1" s="9" t="s">
        <v>21</v>
      </c>
      <c r="AF1" s="9"/>
      <c r="AG1" s="9" t="s">
        <v>22</v>
      </c>
      <c r="AH1" s="9"/>
      <c r="AI1" s="9" t="s">
        <v>23</v>
      </c>
      <c r="AJ1" s="9"/>
      <c r="AK1" s="9" t="s">
        <v>24</v>
      </c>
      <c r="AL1" s="9"/>
      <c r="AM1" s="9" t="s">
        <v>1386</v>
      </c>
      <c r="AN1" s="9"/>
      <c r="AO1" s="9" t="s">
        <v>1387</v>
      </c>
      <c r="AP1" s="9"/>
      <c r="AQ1" s="9" t="s">
        <v>1388</v>
      </c>
      <c r="AR1" s="9"/>
      <c r="AS1" s="9" t="s">
        <v>1389</v>
      </c>
      <c r="AT1" s="9"/>
      <c r="AU1" s="9"/>
      <c r="AV1" s="10" t="s">
        <v>25</v>
      </c>
      <c r="AX1" s="10" t="s">
        <v>26</v>
      </c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</row>
    <row r="2" spans="1:318" ht="17.25" customHeight="1" x14ac:dyDescent="0.25">
      <c r="A2" s="12" t="s">
        <v>27</v>
      </c>
      <c r="B2" s="13"/>
      <c r="C2" s="14" t="s">
        <v>28</v>
      </c>
      <c r="E2" s="16"/>
      <c r="F2" s="16"/>
      <c r="G2" s="17"/>
      <c r="H2" s="18"/>
      <c r="I2" s="19"/>
      <c r="J2" s="18"/>
      <c r="K2" s="19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318" s="32" customFormat="1" ht="17.25" customHeight="1" x14ac:dyDescent="0.25">
      <c r="A3" s="22" t="s">
        <v>29</v>
      </c>
      <c r="B3" s="23" t="s">
        <v>30</v>
      </c>
      <c r="C3" s="24" t="s">
        <v>31</v>
      </c>
      <c r="D3" s="25"/>
      <c r="E3" s="26" t="s">
        <v>27</v>
      </c>
      <c r="F3" s="26" t="s">
        <v>32</v>
      </c>
      <c r="G3" s="27" t="s">
        <v>33</v>
      </c>
      <c r="H3" s="28" t="s">
        <v>34</v>
      </c>
      <c r="I3" s="29" t="s">
        <v>31</v>
      </c>
      <c r="J3" s="28" t="s">
        <v>35</v>
      </c>
      <c r="K3" s="29" t="s">
        <v>31</v>
      </c>
      <c r="L3" s="30"/>
      <c r="M3" s="30"/>
      <c r="N3" s="30"/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</row>
    <row r="4" spans="1:318" ht="17.25" customHeight="1" x14ac:dyDescent="0.25">
      <c r="A4" s="33" t="s">
        <v>36</v>
      </c>
      <c r="B4" s="34" t="s">
        <v>37</v>
      </c>
      <c r="C4" s="35" t="s">
        <v>38</v>
      </c>
      <c r="E4" s="36" t="s">
        <v>27</v>
      </c>
      <c r="F4" s="36" t="s">
        <v>32</v>
      </c>
      <c r="G4" s="37">
        <v>100</v>
      </c>
      <c r="H4" s="38" t="s">
        <v>39</v>
      </c>
      <c r="I4" s="39" t="s">
        <v>38</v>
      </c>
      <c r="J4" s="38" t="s">
        <v>40</v>
      </c>
      <c r="K4" s="39" t="s">
        <v>38</v>
      </c>
      <c r="L4" s="10" t="s">
        <v>41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318" ht="17.25" customHeight="1" x14ac:dyDescent="0.25">
      <c r="A5" s="33" t="s">
        <v>36</v>
      </c>
      <c r="B5" s="34" t="s">
        <v>37</v>
      </c>
      <c r="C5" s="35" t="s">
        <v>38</v>
      </c>
      <c r="D5" s="15">
        <v>111</v>
      </c>
      <c r="E5" s="36" t="s">
        <v>27</v>
      </c>
      <c r="F5" s="36" t="s">
        <v>32</v>
      </c>
      <c r="G5" s="37">
        <v>100</v>
      </c>
      <c r="H5" s="38" t="s">
        <v>42</v>
      </c>
      <c r="I5" s="39" t="s">
        <v>43</v>
      </c>
      <c r="J5" s="38" t="s">
        <v>44</v>
      </c>
      <c r="K5" s="39" t="s">
        <v>43</v>
      </c>
      <c r="L5" s="10" t="s">
        <v>41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318" ht="17.25" customHeight="1" x14ac:dyDescent="0.25">
      <c r="A6" s="33" t="s">
        <v>36</v>
      </c>
      <c r="B6" s="34" t="s">
        <v>37</v>
      </c>
      <c r="C6" s="35" t="s">
        <v>38</v>
      </c>
      <c r="E6" s="36" t="s">
        <v>27</v>
      </c>
      <c r="F6" s="36" t="s">
        <v>32</v>
      </c>
      <c r="G6" s="37">
        <v>100</v>
      </c>
      <c r="H6" s="38" t="s">
        <v>45</v>
      </c>
      <c r="I6" s="39" t="s">
        <v>46</v>
      </c>
      <c r="J6" s="38" t="s">
        <v>47</v>
      </c>
      <c r="K6" s="39" t="s">
        <v>46</v>
      </c>
      <c r="L6" s="10" t="s">
        <v>41</v>
      </c>
    </row>
    <row r="7" spans="1:318" ht="17.25" hidden="1" customHeight="1" x14ac:dyDescent="0.25">
      <c r="A7" s="33"/>
      <c r="B7" s="34"/>
      <c r="C7" s="35"/>
      <c r="E7" s="36"/>
      <c r="F7" s="36"/>
      <c r="H7" s="40" t="s">
        <v>48</v>
      </c>
      <c r="I7" s="41" t="s">
        <v>49</v>
      </c>
      <c r="J7" s="40" t="s">
        <v>50</v>
      </c>
      <c r="K7" s="41" t="s">
        <v>49</v>
      </c>
      <c r="L7" s="10" t="s">
        <v>41</v>
      </c>
    </row>
    <row r="8" spans="1:318" ht="17.25" hidden="1" customHeight="1" x14ac:dyDescent="0.25">
      <c r="A8" s="33"/>
      <c r="B8" s="34"/>
      <c r="C8" s="35"/>
      <c r="E8" s="36"/>
      <c r="F8" s="36"/>
      <c r="H8" s="40" t="s">
        <v>51</v>
      </c>
      <c r="I8" s="41" t="s">
        <v>52</v>
      </c>
      <c r="J8" s="40" t="s">
        <v>53</v>
      </c>
      <c r="K8" s="41" t="s">
        <v>52</v>
      </c>
      <c r="L8" s="10" t="s">
        <v>54</v>
      </c>
      <c r="R8" s="42">
        <f>SUM(R9:R11)</f>
        <v>1</v>
      </c>
      <c r="S8" s="42">
        <f t="shared" ref="S8:AV8" si="0">SUM(S9:S11)</f>
        <v>0.14000000000000001</v>
      </c>
      <c r="T8" s="42"/>
      <c r="U8" s="42">
        <f t="shared" si="0"/>
        <v>0.65000000000000013</v>
      </c>
      <c r="V8" s="42"/>
      <c r="W8" s="42">
        <f t="shared" si="0"/>
        <v>8.0000000000000016E-2</v>
      </c>
      <c r="X8" s="42"/>
      <c r="Y8" s="42">
        <f t="shared" si="0"/>
        <v>0.13</v>
      </c>
      <c r="Z8" s="42"/>
      <c r="AA8" s="42">
        <f t="shared" si="0"/>
        <v>0</v>
      </c>
      <c r="AB8" s="42"/>
      <c r="AC8" s="42">
        <f t="shared" si="0"/>
        <v>0</v>
      </c>
      <c r="AD8" s="42"/>
      <c r="AE8" s="42">
        <f t="shared" si="0"/>
        <v>0</v>
      </c>
      <c r="AF8" s="42"/>
      <c r="AG8" s="42">
        <f t="shared" si="0"/>
        <v>0</v>
      </c>
      <c r="AH8" s="42"/>
      <c r="AI8" s="42">
        <f t="shared" si="0"/>
        <v>0</v>
      </c>
      <c r="AJ8" s="42"/>
      <c r="AK8" s="42">
        <f t="shared" si="0"/>
        <v>0</v>
      </c>
      <c r="AL8" s="42"/>
      <c r="AM8" s="42">
        <f t="shared" si="0"/>
        <v>0</v>
      </c>
      <c r="AN8" s="42"/>
      <c r="AO8" s="42">
        <f t="shared" si="0"/>
        <v>0</v>
      </c>
      <c r="AP8" s="42"/>
      <c r="AQ8" s="42">
        <f t="shared" si="0"/>
        <v>0</v>
      </c>
      <c r="AR8" s="42"/>
      <c r="AS8" s="42">
        <f t="shared" si="0"/>
        <v>0</v>
      </c>
      <c r="AT8" s="42"/>
      <c r="AU8" s="42"/>
      <c r="AV8" s="43">
        <f t="shared" si="0"/>
        <v>1.0000000000000002</v>
      </c>
      <c r="AW8" s="43"/>
    </row>
    <row r="9" spans="1:318" ht="17.25" hidden="1" customHeight="1" x14ac:dyDescent="0.25">
      <c r="A9" s="33"/>
      <c r="B9" s="34"/>
      <c r="C9" s="35"/>
      <c r="E9" s="36"/>
      <c r="F9" s="36"/>
      <c r="H9" s="38"/>
      <c r="J9" s="44" t="s">
        <v>55</v>
      </c>
      <c r="K9" s="45" t="s">
        <v>56</v>
      </c>
      <c r="L9" s="46" t="s">
        <v>57</v>
      </c>
      <c r="M9" s="46"/>
      <c r="R9" s="43">
        <v>0.1</v>
      </c>
      <c r="S9" s="43">
        <f>0.5*$R$95</f>
        <v>0.05</v>
      </c>
      <c r="T9" s="43"/>
      <c r="U9" s="43">
        <f>0*$R$95</f>
        <v>0</v>
      </c>
      <c r="V9" s="43"/>
      <c r="W9" s="43">
        <f>0*$R$95</f>
        <v>0</v>
      </c>
      <c r="X9" s="43"/>
      <c r="Y9" s="43">
        <f>0.5*$R$95</f>
        <v>0.05</v>
      </c>
      <c r="Z9" s="43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8">
        <f>SUM(S9:AS9)</f>
        <v>0.1</v>
      </c>
      <c r="AW9" s="48"/>
    </row>
    <row r="10" spans="1:318" ht="17.25" hidden="1" customHeight="1" x14ac:dyDescent="0.25">
      <c r="A10" s="33"/>
      <c r="B10" s="34"/>
      <c r="C10" s="35"/>
      <c r="E10" s="36"/>
      <c r="F10" s="36"/>
      <c r="J10" s="44" t="s">
        <v>58</v>
      </c>
      <c r="K10" s="45" t="s">
        <v>59</v>
      </c>
      <c r="L10" s="46" t="s">
        <v>54</v>
      </c>
      <c r="M10" s="46"/>
      <c r="R10" s="43">
        <v>0.8</v>
      </c>
      <c r="S10" s="43">
        <f>0.9*$R$96</f>
        <v>9.0000000000000011E-2</v>
      </c>
      <c r="T10" s="43"/>
      <c r="U10" s="43">
        <f>0.1*$R$96</f>
        <v>1.0000000000000002E-2</v>
      </c>
      <c r="V10" s="43"/>
      <c r="W10" s="43">
        <f>0*$R$96</f>
        <v>0</v>
      </c>
      <c r="X10" s="43"/>
      <c r="Y10" s="43">
        <f>0*$R$96</f>
        <v>0</v>
      </c>
      <c r="Z10" s="43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8">
        <f>SUM(S10:AS10)</f>
        <v>0.1</v>
      </c>
      <c r="AW10" s="48"/>
    </row>
    <row r="11" spans="1:318" ht="17.25" hidden="1" customHeight="1" x14ac:dyDescent="0.25">
      <c r="A11" s="33"/>
      <c r="B11" s="34"/>
      <c r="C11" s="35"/>
      <c r="E11" s="36"/>
      <c r="F11" s="36"/>
      <c r="H11" s="38"/>
      <c r="J11" s="44" t="s">
        <v>60</v>
      </c>
      <c r="K11" s="45" t="s">
        <v>61</v>
      </c>
      <c r="L11" s="46" t="s">
        <v>41</v>
      </c>
      <c r="M11" s="46"/>
      <c r="R11" s="43">
        <v>0.1</v>
      </c>
      <c r="S11" s="43">
        <f>0*$R$97</f>
        <v>0</v>
      </c>
      <c r="T11" s="43"/>
      <c r="U11" s="43">
        <f>0.8*$R$97</f>
        <v>0.64000000000000012</v>
      </c>
      <c r="V11" s="43"/>
      <c r="W11" s="43">
        <f>0.1*$R$97</f>
        <v>8.0000000000000016E-2</v>
      </c>
      <c r="X11" s="43"/>
      <c r="Y11" s="43">
        <f>0.1*$R$97</f>
        <v>8.0000000000000016E-2</v>
      </c>
      <c r="Z11" s="43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8">
        <f>SUM(S11:AS11)</f>
        <v>0.80000000000000027</v>
      </c>
      <c r="AW11" s="48"/>
    </row>
    <row r="12" spans="1:318" ht="17.25" hidden="1" customHeight="1" x14ac:dyDescent="0.25">
      <c r="A12" s="33"/>
      <c r="B12" s="34"/>
      <c r="C12" s="35"/>
      <c r="E12" s="36"/>
      <c r="F12" s="36"/>
      <c r="H12" s="40" t="s">
        <v>62</v>
      </c>
      <c r="I12" s="41" t="s">
        <v>63</v>
      </c>
      <c r="J12" s="40" t="s">
        <v>64</v>
      </c>
      <c r="K12" s="41" t="s">
        <v>63</v>
      </c>
      <c r="L12" s="10" t="s">
        <v>65</v>
      </c>
    </row>
    <row r="13" spans="1:318" ht="17.25" hidden="1" customHeight="1" x14ac:dyDescent="0.25">
      <c r="A13" s="33"/>
      <c r="B13" s="34"/>
      <c r="C13" s="35"/>
      <c r="E13" s="36"/>
      <c r="F13" s="36"/>
      <c r="H13" s="40" t="s">
        <v>66</v>
      </c>
      <c r="I13" s="41" t="s">
        <v>67</v>
      </c>
      <c r="J13" s="40" t="s">
        <v>68</v>
      </c>
      <c r="K13" s="41" t="s">
        <v>67</v>
      </c>
      <c r="L13" s="10" t="s">
        <v>69</v>
      </c>
    </row>
    <row r="14" spans="1:318" ht="17.25" hidden="1" customHeight="1" x14ac:dyDescent="0.25">
      <c r="A14" s="33"/>
      <c r="B14" s="34"/>
      <c r="C14" s="35"/>
      <c r="E14" s="36"/>
      <c r="F14" s="36"/>
      <c r="H14" s="40" t="s">
        <v>70</v>
      </c>
      <c r="I14" s="41" t="s">
        <v>71</v>
      </c>
      <c r="J14" s="40" t="s">
        <v>72</v>
      </c>
      <c r="K14" s="41" t="s">
        <v>71</v>
      </c>
      <c r="L14" s="10" t="s">
        <v>73</v>
      </c>
      <c r="R14" s="42">
        <f>SUM(R15:R20)</f>
        <v>1</v>
      </c>
      <c r="S14" s="42">
        <f t="shared" ref="S14:AS14" si="1">SUM(S15:S20)</f>
        <v>0.16999999999999998</v>
      </c>
      <c r="T14" s="42"/>
      <c r="U14" s="42">
        <f t="shared" si="1"/>
        <v>0.64600000000000002</v>
      </c>
      <c r="V14" s="42"/>
      <c r="W14" s="42">
        <f t="shared" si="1"/>
        <v>0.104</v>
      </c>
      <c r="X14" s="42"/>
      <c r="Y14" s="42">
        <f t="shared" si="1"/>
        <v>0.08</v>
      </c>
      <c r="Z14" s="42"/>
      <c r="AA14" s="42">
        <f t="shared" si="1"/>
        <v>0</v>
      </c>
      <c r="AB14" s="42"/>
      <c r="AC14" s="42">
        <f t="shared" si="1"/>
        <v>0</v>
      </c>
      <c r="AD14" s="42"/>
      <c r="AE14" s="42">
        <f t="shared" si="1"/>
        <v>0</v>
      </c>
      <c r="AF14" s="42"/>
      <c r="AG14" s="42">
        <f t="shared" si="1"/>
        <v>0</v>
      </c>
      <c r="AH14" s="42"/>
      <c r="AI14" s="42">
        <f t="shared" si="1"/>
        <v>0</v>
      </c>
      <c r="AJ14" s="42"/>
      <c r="AK14" s="42">
        <f t="shared" si="1"/>
        <v>0</v>
      </c>
      <c r="AL14" s="42"/>
      <c r="AM14" s="42">
        <f t="shared" si="1"/>
        <v>0</v>
      </c>
      <c r="AN14" s="42"/>
      <c r="AO14" s="42">
        <f t="shared" si="1"/>
        <v>0</v>
      </c>
      <c r="AP14" s="42"/>
      <c r="AQ14" s="42">
        <f t="shared" si="1"/>
        <v>0</v>
      </c>
      <c r="AR14" s="42"/>
      <c r="AS14" s="42">
        <f t="shared" si="1"/>
        <v>0</v>
      </c>
      <c r="AT14" s="42"/>
      <c r="AU14" s="42"/>
      <c r="AV14" s="43">
        <f>SUM(AV15:AV20)</f>
        <v>1</v>
      </c>
      <c r="AW14" s="43"/>
    </row>
    <row r="15" spans="1:318" ht="17.25" hidden="1" customHeight="1" x14ac:dyDescent="0.25">
      <c r="A15" s="33"/>
      <c r="B15" s="34"/>
      <c r="C15" s="35"/>
      <c r="E15" s="36"/>
      <c r="F15" s="36"/>
      <c r="H15" s="38"/>
      <c r="J15" s="44" t="s">
        <v>74</v>
      </c>
      <c r="K15" s="45" t="s">
        <v>56</v>
      </c>
      <c r="L15" s="46" t="s">
        <v>57</v>
      </c>
      <c r="M15" s="46"/>
      <c r="R15" s="43">
        <v>0.05</v>
      </c>
      <c r="S15" s="43">
        <f>0.5*$R$41</f>
        <v>0.05</v>
      </c>
      <c r="T15" s="43"/>
      <c r="U15" s="43">
        <f>0*$R$41</f>
        <v>0</v>
      </c>
      <c r="V15" s="43"/>
      <c r="W15" s="43">
        <f>0*$R$41</f>
        <v>0</v>
      </c>
      <c r="X15" s="43"/>
      <c r="Y15" s="43">
        <f>0.5*$R$41</f>
        <v>0.05</v>
      </c>
      <c r="Z15" s="43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8">
        <f t="shared" ref="AV15:AV20" si="2">SUM(S15:AS15)</f>
        <v>0.1</v>
      </c>
      <c r="AW15" s="48"/>
    </row>
    <row r="16" spans="1:318" ht="17.25" hidden="1" customHeight="1" x14ac:dyDescent="0.25">
      <c r="A16" s="33"/>
      <c r="B16" s="34"/>
      <c r="C16" s="35"/>
      <c r="E16" s="36"/>
      <c r="F16" s="36"/>
      <c r="H16" s="38"/>
      <c r="J16" s="44" t="s">
        <v>75</v>
      </c>
      <c r="K16" s="45" t="s">
        <v>1603</v>
      </c>
      <c r="L16" s="46" t="s">
        <v>77</v>
      </c>
      <c r="M16" s="46"/>
      <c r="R16" s="43">
        <v>0.5</v>
      </c>
      <c r="S16" s="43">
        <f>0.2*$R$42</f>
        <v>0.12</v>
      </c>
      <c r="T16" s="43"/>
      <c r="U16" s="43">
        <f>0.8*$R$42</f>
        <v>0.48</v>
      </c>
      <c r="V16" s="43"/>
      <c r="W16" s="43">
        <f>0*$R$42</f>
        <v>0</v>
      </c>
      <c r="X16" s="43"/>
      <c r="Y16" s="43">
        <f>0*$R$42</f>
        <v>0</v>
      </c>
      <c r="Z16" s="43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8">
        <f t="shared" si="2"/>
        <v>0.6</v>
      </c>
      <c r="AW16" s="48"/>
    </row>
    <row r="17" spans="1:87" ht="17.25" hidden="1" customHeight="1" x14ac:dyDescent="0.25">
      <c r="A17" s="33"/>
      <c r="B17" s="34"/>
      <c r="C17" s="35"/>
      <c r="E17" s="36"/>
      <c r="F17" s="36"/>
      <c r="H17" s="38"/>
      <c r="J17" s="44" t="s">
        <v>78</v>
      </c>
      <c r="K17" s="45" t="s">
        <v>1604</v>
      </c>
      <c r="L17" s="46" t="s">
        <v>77</v>
      </c>
      <c r="M17" s="46"/>
      <c r="R17" s="43">
        <v>0.15</v>
      </c>
      <c r="S17" s="43">
        <f>0*$R$43</f>
        <v>0</v>
      </c>
      <c r="T17" s="43"/>
      <c r="U17" s="43">
        <f>0.8*$R$43</f>
        <v>0.12</v>
      </c>
      <c r="V17" s="43"/>
      <c r="W17" s="43">
        <f>0.2*$R$43</f>
        <v>0.03</v>
      </c>
      <c r="X17" s="43"/>
      <c r="Y17" s="43">
        <f>0*$R$43</f>
        <v>0</v>
      </c>
      <c r="Z17" s="43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8">
        <f t="shared" si="2"/>
        <v>0.15</v>
      </c>
      <c r="AW17" s="48"/>
    </row>
    <row r="18" spans="1:87" ht="17.25" hidden="1" customHeight="1" x14ac:dyDescent="0.25">
      <c r="A18" s="33"/>
      <c r="B18" s="34"/>
      <c r="C18" s="35"/>
      <c r="E18" s="36"/>
      <c r="F18" s="36"/>
      <c r="H18" s="38"/>
      <c r="J18" s="44" t="s">
        <v>80</v>
      </c>
      <c r="K18" s="45" t="s">
        <v>81</v>
      </c>
      <c r="L18" s="46" t="s">
        <v>57</v>
      </c>
      <c r="M18" s="46"/>
      <c r="R18" s="43">
        <v>0.125</v>
      </c>
      <c r="S18" s="43">
        <f>0*$R$44</f>
        <v>0</v>
      </c>
      <c r="T18" s="43"/>
      <c r="U18" s="43">
        <f>1*$R$44</f>
        <v>0.04</v>
      </c>
      <c r="V18" s="43"/>
      <c r="W18" s="43">
        <f>0*$R$44</f>
        <v>0</v>
      </c>
      <c r="X18" s="43"/>
      <c r="Y18" s="43">
        <f>0*$R$44</f>
        <v>0</v>
      </c>
      <c r="Z18" s="43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8">
        <f t="shared" si="2"/>
        <v>0.04</v>
      </c>
      <c r="AW18" s="48"/>
    </row>
    <row r="19" spans="1:87" ht="17.25" hidden="1" customHeight="1" x14ac:dyDescent="0.25">
      <c r="A19" s="33"/>
      <c r="B19" s="34"/>
      <c r="C19" s="35"/>
      <c r="E19" s="36"/>
      <c r="F19" s="36"/>
      <c r="H19" s="38"/>
      <c r="J19" s="44" t="s">
        <v>82</v>
      </c>
      <c r="K19" s="45" t="s">
        <v>83</v>
      </c>
      <c r="L19" s="46" t="s">
        <v>57</v>
      </c>
      <c r="M19" s="46"/>
      <c r="R19" s="43">
        <v>0.1</v>
      </c>
      <c r="S19" s="43">
        <f>0*$R$45</f>
        <v>0</v>
      </c>
      <c r="T19" s="43"/>
      <c r="U19" s="43">
        <f>0.1*$R$45</f>
        <v>6.0000000000000001E-3</v>
      </c>
      <c r="V19" s="43"/>
      <c r="W19" s="43">
        <f>0.9*$R$45</f>
        <v>5.3999999999999999E-2</v>
      </c>
      <c r="X19" s="43"/>
      <c r="Y19" s="43">
        <f>0*$R$45</f>
        <v>0</v>
      </c>
      <c r="Z19" s="43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8">
        <f t="shared" si="2"/>
        <v>0.06</v>
      </c>
      <c r="AW19" s="48"/>
    </row>
    <row r="20" spans="1:87" ht="17.25" hidden="1" customHeight="1" x14ac:dyDescent="0.25">
      <c r="A20" s="33"/>
      <c r="B20" s="34"/>
      <c r="C20" s="35"/>
      <c r="E20" s="36"/>
      <c r="F20" s="36"/>
      <c r="H20" s="38"/>
      <c r="J20" s="44" t="s">
        <v>84</v>
      </c>
      <c r="K20" s="45" t="s">
        <v>85</v>
      </c>
      <c r="L20" s="46" t="s">
        <v>57</v>
      </c>
      <c r="M20" s="46"/>
      <c r="R20" s="43">
        <v>7.4999999999999997E-2</v>
      </c>
      <c r="S20" s="43">
        <f>0*$R$46</f>
        <v>0</v>
      </c>
      <c r="T20" s="43"/>
      <c r="U20" s="43">
        <f>0*$R$46</f>
        <v>0</v>
      </c>
      <c r="V20" s="43"/>
      <c r="W20" s="43">
        <f>0.4*$R$46</f>
        <v>2.0000000000000004E-2</v>
      </c>
      <c r="X20" s="43"/>
      <c r="Y20" s="43">
        <f>0.6*$R$46</f>
        <v>0.03</v>
      </c>
      <c r="Z20" s="43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8">
        <f t="shared" si="2"/>
        <v>0.05</v>
      </c>
      <c r="AW20" s="48"/>
    </row>
    <row r="21" spans="1:87" ht="17.25" hidden="1" customHeight="1" x14ac:dyDescent="0.25">
      <c r="A21" s="33"/>
      <c r="B21" s="34"/>
      <c r="C21" s="35"/>
      <c r="E21" s="36"/>
      <c r="F21" s="36"/>
      <c r="H21" s="40" t="s">
        <v>86</v>
      </c>
      <c r="I21" s="41" t="s">
        <v>87</v>
      </c>
      <c r="J21" s="40" t="s">
        <v>88</v>
      </c>
      <c r="K21" s="41" t="s">
        <v>87</v>
      </c>
      <c r="L21" s="10" t="s">
        <v>41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8"/>
      <c r="AW21" s="48"/>
    </row>
    <row r="22" spans="1:87" ht="17.25" hidden="1" customHeight="1" x14ac:dyDescent="0.25">
      <c r="A22" s="33"/>
      <c r="B22" s="34"/>
      <c r="C22" s="35"/>
      <c r="E22" s="36"/>
      <c r="F22" s="36"/>
      <c r="H22" s="40" t="s">
        <v>89</v>
      </c>
      <c r="I22" s="41" t="s">
        <v>90</v>
      </c>
      <c r="J22" s="40" t="s">
        <v>91</v>
      </c>
      <c r="K22" s="41" t="s">
        <v>90</v>
      </c>
      <c r="L22" s="10" t="s">
        <v>41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8"/>
      <c r="AW22" s="48"/>
    </row>
    <row r="23" spans="1:87" ht="17.25" hidden="1" customHeight="1" x14ac:dyDescent="0.25">
      <c r="A23" s="33"/>
      <c r="B23" s="34"/>
      <c r="C23" s="35"/>
      <c r="E23" s="36"/>
      <c r="F23" s="36"/>
      <c r="H23" s="40" t="s">
        <v>92</v>
      </c>
      <c r="I23" s="41" t="s">
        <v>93</v>
      </c>
      <c r="J23" s="40" t="s">
        <v>94</v>
      </c>
      <c r="K23" s="41" t="s">
        <v>93</v>
      </c>
      <c r="L23" s="10" t="s">
        <v>41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8"/>
      <c r="AW23" s="48"/>
    </row>
    <row r="24" spans="1:87" ht="17.25" customHeight="1" x14ac:dyDescent="0.25">
      <c r="A24" s="12" t="s">
        <v>95</v>
      </c>
      <c r="B24" s="13"/>
      <c r="C24" s="14"/>
      <c r="E24" s="16"/>
      <c r="F24" s="16"/>
      <c r="G24" s="17"/>
      <c r="H24" s="18"/>
      <c r="I24" s="19"/>
      <c r="J24" s="18"/>
      <c r="K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87" s="32" customFormat="1" ht="17.25" customHeight="1" x14ac:dyDescent="0.25">
      <c r="A25" s="22" t="s">
        <v>29</v>
      </c>
      <c r="B25" s="23" t="s">
        <v>96</v>
      </c>
      <c r="C25" s="24" t="s">
        <v>97</v>
      </c>
      <c r="D25" s="25" t="s">
        <v>98</v>
      </c>
      <c r="E25" s="26" t="s">
        <v>27</v>
      </c>
      <c r="F25" s="26" t="s">
        <v>99</v>
      </c>
      <c r="G25" s="28">
        <v>200</v>
      </c>
      <c r="H25" s="28" t="s">
        <v>100</v>
      </c>
      <c r="I25" s="29" t="s">
        <v>97</v>
      </c>
      <c r="J25" s="28" t="s">
        <v>101</v>
      </c>
      <c r="K25" s="29" t="s">
        <v>97</v>
      </c>
      <c r="L25" s="30"/>
      <c r="M25" s="30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</row>
    <row r="26" spans="1:87" s="32" customFormat="1" ht="25.5" customHeight="1" x14ac:dyDescent="0.25">
      <c r="A26" s="22" t="s">
        <v>29</v>
      </c>
      <c r="B26" s="23" t="s">
        <v>102</v>
      </c>
      <c r="C26" s="24" t="s">
        <v>103</v>
      </c>
      <c r="D26" s="25"/>
      <c r="E26" s="26" t="s">
        <v>27</v>
      </c>
      <c r="F26" s="26" t="s">
        <v>99</v>
      </c>
      <c r="G26" s="28">
        <v>210</v>
      </c>
      <c r="H26" s="28" t="s">
        <v>104</v>
      </c>
      <c r="I26" s="29" t="s">
        <v>103</v>
      </c>
      <c r="J26" s="28" t="s">
        <v>105</v>
      </c>
      <c r="K26" s="29" t="s">
        <v>103</v>
      </c>
      <c r="L26" s="30"/>
      <c r="M26" s="30"/>
      <c r="N26" s="30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</row>
    <row r="27" spans="1:87" ht="23.25" customHeight="1" x14ac:dyDescent="0.25">
      <c r="A27" s="33" t="s">
        <v>36</v>
      </c>
      <c r="B27" s="34" t="s">
        <v>106</v>
      </c>
      <c r="C27" s="35" t="s">
        <v>107</v>
      </c>
      <c r="D27" s="15">
        <v>101</v>
      </c>
      <c r="E27" s="36" t="s">
        <v>27</v>
      </c>
      <c r="F27" s="36" t="s">
        <v>99</v>
      </c>
      <c r="G27" s="38">
        <v>211</v>
      </c>
      <c r="H27" s="38" t="s">
        <v>108</v>
      </c>
      <c r="I27" s="39" t="s">
        <v>107</v>
      </c>
      <c r="J27" s="38" t="s">
        <v>109</v>
      </c>
      <c r="K27" s="39" t="s">
        <v>107</v>
      </c>
      <c r="L27" s="10" t="s">
        <v>41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87" ht="21.75" customHeight="1" x14ac:dyDescent="0.25">
      <c r="A28" s="33" t="s">
        <v>36</v>
      </c>
      <c r="B28" s="34" t="s">
        <v>110</v>
      </c>
      <c r="C28" s="35" t="s">
        <v>111</v>
      </c>
      <c r="D28" s="15">
        <v>101.1</v>
      </c>
      <c r="E28" s="36" t="s">
        <v>27</v>
      </c>
      <c r="F28" s="36" t="s">
        <v>99</v>
      </c>
      <c r="G28" s="38">
        <v>212</v>
      </c>
      <c r="H28" s="38" t="s">
        <v>112</v>
      </c>
      <c r="I28" s="39" t="s">
        <v>111</v>
      </c>
      <c r="J28" s="38" t="s">
        <v>113</v>
      </c>
      <c r="K28" s="39" t="s">
        <v>111</v>
      </c>
      <c r="L28" s="10" t="s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87" ht="17.25" customHeight="1" x14ac:dyDescent="0.25">
      <c r="A29" s="33" t="s">
        <v>36</v>
      </c>
      <c r="B29" s="34" t="s">
        <v>114</v>
      </c>
      <c r="C29" s="35" t="s">
        <v>115</v>
      </c>
      <c r="D29" s="15">
        <v>102</v>
      </c>
      <c r="E29" s="36" t="s">
        <v>27</v>
      </c>
      <c r="F29" s="36" t="s">
        <v>99</v>
      </c>
      <c r="G29" s="38">
        <v>213</v>
      </c>
      <c r="H29" s="38" t="s">
        <v>116</v>
      </c>
      <c r="I29" s="39" t="s">
        <v>115</v>
      </c>
      <c r="J29" s="38" t="s">
        <v>117</v>
      </c>
      <c r="K29" s="39" t="s">
        <v>115</v>
      </c>
      <c r="L29" s="10" t="s">
        <v>41</v>
      </c>
      <c r="M29" s="10" t="s">
        <v>1503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87" ht="18.75" customHeight="1" x14ac:dyDescent="0.25">
      <c r="A30" s="33" t="s">
        <v>36</v>
      </c>
      <c r="B30" s="34" t="s">
        <v>118</v>
      </c>
      <c r="C30" s="35" t="s">
        <v>119</v>
      </c>
      <c r="E30" s="36" t="s">
        <v>27</v>
      </c>
      <c r="F30" s="36" t="s">
        <v>99</v>
      </c>
      <c r="G30" s="38">
        <v>214</v>
      </c>
      <c r="H30" s="38" t="s">
        <v>120</v>
      </c>
      <c r="I30" s="39" t="s">
        <v>119</v>
      </c>
      <c r="J30" s="38" t="s">
        <v>121</v>
      </c>
      <c r="K30" s="39" t="s">
        <v>1501</v>
      </c>
      <c r="L30" s="10" t="s">
        <v>57</v>
      </c>
      <c r="M30" s="39" t="s">
        <v>1502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87" ht="17.25" customHeight="1" x14ac:dyDescent="0.25">
      <c r="A31" s="33" t="s">
        <v>36</v>
      </c>
      <c r="B31" s="34" t="s">
        <v>122</v>
      </c>
      <c r="C31" s="35" t="s">
        <v>123</v>
      </c>
      <c r="D31" s="15">
        <v>101.3</v>
      </c>
      <c r="E31" s="36" t="s">
        <v>27</v>
      </c>
      <c r="F31" s="36" t="s">
        <v>99</v>
      </c>
      <c r="G31" s="38">
        <v>215</v>
      </c>
      <c r="H31" s="38" t="s">
        <v>124</v>
      </c>
      <c r="I31" s="39" t="s">
        <v>123</v>
      </c>
      <c r="J31" s="38" t="s">
        <v>125</v>
      </c>
      <c r="K31" s="39" t="s">
        <v>123</v>
      </c>
      <c r="L31" s="10" t="s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87" ht="17.25" customHeight="1" x14ac:dyDescent="0.25">
      <c r="A32" s="33" t="s">
        <v>36</v>
      </c>
      <c r="B32" s="34" t="s">
        <v>126</v>
      </c>
      <c r="C32" s="35" t="s">
        <v>127</v>
      </c>
      <c r="D32" s="15">
        <v>215</v>
      </c>
      <c r="E32" s="36" t="s">
        <v>27</v>
      </c>
      <c r="F32" s="36" t="s">
        <v>99</v>
      </c>
      <c r="G32" s="38">
        <v>216</v>
      </c>
      <c r="H32" s="38" t="s">
        <v>128</v>
      </c>
      <c r="I32" s="39" t="s">
        <v>127</v>
      </c>
      <c r="J32" s="38" t="s">
        <v>129</v>
      </c>
      <c r="K32" s="39" t="s">
        <v>127</v>
      </c>
      <c r="L32" s="10" t="s">
        <v>57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87" s="32" customFormat="1" ht="30.75" customHeight="1" x14ac:dyDescent="0.25">
      <c r="A33" s="22" t="s">
        <v>29</v>
      </c>
      <c r="B33" s="23" t="s">
        <v>130</v>
      </c>
      <c r="C33" s="24" t="s">
        <v>131</v>
      </c>
      <c r="D33" s="25"/>
      <c r="E33" s="26" t="s">
        <v>95</v>
      </c>
      <c r="F33" s="26" t="s">
        <v>99</v>
      </c>
      <c r="G33" s="28">
        <v>220</v>
      </c>
      <c r="H33" s="28" t="s">
        <v>132</v>
      </c>
      <c r="I33" s="29" t="s">
        <v>131</v>
      </c>
      <c r="J33" s="28" t="s">
        <v>133</v>
      </c>
      <c r="K33" s="29" t="s">
        <v>131</v>
      </c>
      <c r="L33" s="30"/>
      <c r="M33" s="30"/>
      <c r="N33" s="298"/>
      <c r="O33" s="298"/>
      <c r="P33" s="30"/>
      <c r="Q33" s="30"/>
      <c r="R33" s="30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</row>
    <row r="34" spans="1:87" s="10" customFormat="1" ht="17.25" customHeight="1" x14ac:dyDescent="0.25">
      <c r="A34" s="33" t="s">
        <v>36</v>
      </c>
      <c r="B34" s="34" t="s">
        <v>134</v>
      </c>
      <c r="C34" s="35" t="s">
        <v>135</v>
      </c>
      <c r="D34" s="49">
        <v>201</v>
      </c>
      <c r="E34" s="36" t="s">
        <v>95</v>
      </c>
      <c r="F34" s="36" t="s">
        <v>99</v>
      </c>
      <c r="G34" s="38">
        <v>221</v>
      </c>
      <c r="H34" s="38" t="s">
        <v>136</v>
      </c>
      <c r="I34" s="50" t="s">
        <v>137</v>
      </c>
      <c r="J34" s="38" t="s">
        <v>138</v>
      </c>
      <c r="K34" s="50" t="s">
        <v>137</v>
      </c>
      <c r="L34" s="10" t="s">
        <v>41</v>
      </c>
      <c r="P34" s="51"/>
      <c r="Q34" s="51"/>
      <c r="R34" s="43">
        <f t="shared" ref="R34:R39" si="3">Q34</f>
        <v>0</v>
      </c>
      <c r="S34" s="43">
        <f t="shared" ref="S34:S39" si="4">0.5*$R$41</f>
        <v>0.05</v>
      </c>
      <c r="T34" s="43">
        <v>0.5</v>
      </c>
      <c r="U34" s="43">
        <f t="shared" ref="U34:U39" si="5">0*$R$41</f>
        <v>0</v>
      </c>
      <c r="V34" s="43"/>
      <c r="W34" s="43">
        <f t="shared" ref="W34:W39" si="6">0*$R$41</f>
        <v>0</v>
      </c>
      <c r="X34" s="43"/>
      <c r="Y34" s="43">
        <f t="shared" ref="Y34:Y39" si="7">0.5*$R$41</f>
        <v>0.05</v>
      </c>
      <c r="Z34" s="43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8">
        <f t="shared" ref="AV34:AV39" si="8">SUM(S34:AS34)</f>
        <v>0.60000000000000009</v>
      </c>
    </row>
    <row r="35" spans="1:87" s="10" customFormat="1" ht="17.25" customHeight="1" x14ac:dyDescent="0.25">
      <c r="A35" s="33"/>
      <c r="B35" s="34"/>
      <c r="C35" s="35"/>
      <c r="D35" s="49"/>
      <c r="E35" s="36"/>
      <c r="F35" s="36"/>
      <c r="G35" s="38"/>
      <c r="H35" s="38"/>
      <c r="I35" s="50"/>
      <c r="J35" s="38" t="s">
        <v>141</v>
      </c>
      <c r="K35" s="50" t="s">
        <v>1914</v>
      </c>
      <c r="L35" s="10" t="s">
        <v>41</v>
      </c>
      <c r="P35" s="51"/>
      <c r="Q35" s="51"/>
      <c r="R35" s="43">
        <f t="shared" ref="R35" si="9">Q35</f>
        <v>0</v>
      </c>
      <c r="S35" s="43">
        <f t="shared" si="4"/>
        <v>0.05</v>
      </c>
      <c r="T35" s="43">
        <v>0.5</v>
      </c>
      <c r="U35" s="43">
        <f t="shared" si="5"/>
        <v>0</v>
      </c>
      <c r="V35" s="43"/>
      <c r="W35" s="43">
        <f t="shared" si="6"/>
        <v>0</v>
      </c>
      <c r="X35" s="43"/>
      <c r="Y35" s="43">
        <f t="shared" si="7"/>
        <v>0.05</v>
      </c>
      <c r="Z35" s="43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8">
        <f t="shared" ref="AV35" si="10">SUM(S35:AS35)</f>
        <v>0.60000000000000009</v>
      </c>
    </row>
    <row r="36" spans="1:87" s="10" customFormat="1" ht="17.25" customHeight="1" x14ac:dyDescent="0.25">
      <c r="A36" s="33" t="s">
        <v>36</v>
      </c>
      <c r="B36" s="34" t="s">
        <v>134</v>
      </c>
      <c r="C36" s="35" t="s">
        <v>135</v>
      </c>
      <c r="D36" s="49">
        <v>201.3</v>
      </c>
      <c r="E36" s="36" t="s">
        <v>95</v>
      </c>
      <c r="F36" s="36" t="s">
        <v>99</v>
      </c>
      <c r="G36" s="52">
        <v>221</v>
      </c>
      <c r="H36" s="38" t="s">
        <v>139</v>
      </c>
      <c r="I36" s="50" t="s">
        <v>140</v>
      </c>
      <c r="J36" s="38" t="s">
        <v>144</v>
      </c>
      <c r="K36" s="50" t="s">
        <v>140</v>
      </c>
      <c r="L36" s="10" t="s">
        <v>41</v>
      </c>
      <c r="R36" s="43">
        <f t="shared" si="3"/>
        <v>0</v>
      </c>
      <c r="S36" s="43">
        <f t="shared" si="4"/>
        <v>0.05</v>
      </c>
      <c r="T36" s="43">
        <v>0.5</v>
      </c>
      <c r="U36" s="43">
        <f t="shared" si="5"/>
        <v>0</v>
      </c>
      <c r="V36" s="43"/>
      <c r="W36" s="43">
        <f t="shared" si="6"/>
        <v>0</v>
      </c>
      <c r="X36" s="43"/>
      <c r="Y36" s="43">
        <f t="shared" si="7"/>
        <v>0.05</v>
      </c>
      <c r="Z36" s="43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8">
        <f t="shared" si="8"/>
        <v>0.60000000000000009</v>
      </c>
    </row>
    <row r="37" spans="1:87" s="10" customFormat="1" ht="17.25" customHeight="1" x14ac:dyDescent="0.25">
      <c r="A37" s="33" t="s">
        <v>36</v>
      </c>
      <c r="B37" s="34" t="s">
        <v>134</v>
      </c>
      <c r="C37" s="35" t="s">
        <v>135</v>
      </c>
      <c r="D37" s="49"/>
      <c r="E37" s="36" t="s">
        <v>95</v>
      </c>
      <c r="F37" s="36" t="s">
        <v>99</v>
      </c>
      <c r="G37" s="52">
        <v>221</v>
      </c>
      <c r="H37" s="38" t="s">
        <v>142</v>
      </c>
      <c r="I37" s="50" t="s">
        <v>143</v>
      </c>
      <c r="J37" s="38" t="s">
        <v>147</v>
      </c>
      <c r="K37" s="50" t="s">
        <v>143</v>
      </c>
      <c r="L37" s="10" t="s">
        <v>41</v>
      </c>
      <c r="R37" s="43">
        <f t="shared" si="3"/>
        <v>0</v>
      </c>
      <c r="S37" s="43">
        <f t="shared" si="4"/>
        <v>0.05</v>
      </c>
      <c r="T37" s="43">
        <v>0.5</v>
      </c>
      <c r="U37" s="43">
        <f t="shared" si="5"/>
        <v>0</v>
      </c>
      <c r="V37" s="43"/>
      <c r="W37" s="43">
        <f t="shared" si="6"/>
        <v>0</v>
      </c>
      <c r="X37" s="43"/>
      <c r="Y37" s="43">
        <f t="shared" si="7"/>
        <v>0.05</v>
      </c>
      <c r="Z37" s="43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8">
        <f t="shared" si="8"/>
        <v>0.60000000000000009</v>
      </c>
    </row>
    <row r="38" spans="1:87" s="10" customFormat="1" ht="31.5" customHeight="1" x14ac:dyDescent="0.25">
      <c r="A38" s="33" t="s">
        <v>36</v>
      </c>
      <c r="B38" s="34" t="s">
        <v>134</v>
      </c>
      <c r="C38" s="35" t="s">
        <v>135</v>
      </c>
      <c r="D38" s="49"/>
      <c r="E38" s="36" t="s">
        <v>95</v>
      </c>
      <c r="F38" s="36" t="s">
        <v>99</v>
      </c>
      <c r="G38" s="52">
        <v>221</v>
      </c>
      <c r="H38" s="38" t="s">
        <v>145</v>
      </c>
      <c r="I38" s="50" t="s">
        <v>146</v>
      </c>
      <c r="J38" s="38" t="s">
        <v>150</v>
      </c>
      <c r="K38" s="50" t="s">
        <v>146</v>
      </c>
      <c r="L38" s="10" t="s">
        <v>41</v>
      </c>
      <c r="R38" s="43">
        <f t="shared" si="3"/>
        <v>0</v>
      </c>
      <c r="S38" s="43">
        <f t="shared" si="4"/>
        <v>0.05</v>
      </c>
      <c r="T38" s="43">
        <v>0.5</v>
      </c>
      <c r="U38" s="43">
        <f t="shared" si="5"/>
        <v>0</v>
      </c>
      <c r="V38" s="43"/>
      <c r="W38" s="43">
        <f t="shared" si="6"/>
        <v>0</v>
      </c>
      <c r="X38" s="43"/>
      <c r="Y38" s="43">
        <f t="shared" si="7"/>
        <v>0.05</v>
      </c>
      <c r="Z38" s="43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8">
        <f t="shared" si="8"/>
        <v>0.60000000000000009</v>
      </c>
    </row>
    <row r="39" spans="1:87" s="10" customFormat="1" ht="17.25" customHeight="1" x14ac:dyDescent="0.25">
      <c r="A39" s="33" t="s">
        <v>36</v>
      </c>
      <c r="B39" s="34" t="s">
        <v>134</v>
      </c>
      <c r="C39" s="35" t="s">
        <v>135</v>
      </c>
      <c r="D39" s="49"/>
      <c r="E39" s="36" t="s">
        <v>95</v>
      </c>
      <c r="F39" s="36" t="s">
        <v>99</v>
      </c>
      <c r="G39" s="52">
        <v>221</v>
      </c>
      <c r="H39" s="38" t="s">
        <v>148</v>
      </c>
      <c r="I39" s="50" t="s">
        <v>149</v>
      </c>
      <c r="J39" s="38" t="s">
        <v>153</v>
      </c>
      <c r="K39" s="50" t="s">
        <v>149</v>
      </c>
      <c r="L39" s="10" t="s">
        <v>41</v>
      </c>
      <c r="R39" s="43">
        <f t="shared" si="3"/>
        <v>0</v>
      </c>
      <c r="S39" s="43">
        <f t="shared" si="4"/>
        <v>0.05</v>
      </c>
      <c r="T39" s="43">
        <v>0.5</v>
      </c>
      <c r="U39" s="43">
        <f t="shared" si="5"/>
        <v>0</v>
      </c>
      <c r="V39" s="43"/>
      <c r="W39" s="43">
        <f t="shared" si="6"/>
        <v>0</v>
      </c>
      <c r="X39" s="43"/>
      <c r="Y39" s="43">
        <f t="shared" si="7"/>
        <v>0.05</v>
      </c>
      <c r="Z39" s="43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8">
        <f t="shared" si="8"/>
        <v>0.60000000000000009</v>
      </c>
    </row>
    <row r="40" spans="1:87" s="10" customFormat="1" ht="17.25" customHeight="1" x14ac:dyDescent="0.25">
      <c r="A40" s="33" t="s">
        <v>36</v>
      </c>
      <c r="B40" s="34" t="s">
        <v>134</v>
      </c>
      <c r="C40" s="35" t="s">
        <v>135</v>
      </c>
      <c r="D40" s="49"/>
      <c r="E40" s="36" t="s">
        <v>95</v>
      </c>
      <c r="F40" s="36" t="s">
        <v>99</v>
      </c>
      <c r="G40" s="52">
        <v>221</v>
      </c>
      <c r="H40" s="38" t="s">
        <v>151</v>
      </c>
      <c r="I40" s="50" t="s">
        <v>152</v>
      </c>
      <c r="J40" s="38" t="s">
        <v>162</v>
      </c>
      <c r="K40" s="50" t="s">
        <v>152</v>
      </c>
      <c r="L40" s="10" t="s">
        <v>41</v>
      </c>
      <c r="N40" s="10">
        <v>2000</v>
      </c>
      <c r="O40" s="246">
        <f>P40/N40</f>
        <v>2500</v>
      </c>
      <c r="P40" s="246">
        <f>SUM(P41:P46)</f>
        <v>5000000</v>
      </c>
      <c r="Q40" s="247">
        <f>SUM(Q41:Q46)</f>
        <v>1</v>
      </c>
      <c r="R40" s="42">
        <f>SUM(R41:R46)</f>
        <v>1</v>
      </c>
      <c r="S40" s="42">
        <f t="shared" ref="S40:AS40" si="11">SUM(S41:S46)</f>
        <v>0.18</v>
      </c>
      <c r="T40" s="42"/>
      <c r="U40" s="42">
        <f t="shared" si="11"/>
        <v>0.63600000000000001</v>
      </c>
      <c r="V40" s="42"/>
      <c r="W40" s="42">
        <f t="shared" si="11"/>
        <v>0.104</v>
      </c>
      <c r="X40" s="42"/>
      <c r="Y40" s="42">
        <f t="shared" si="11"/>
        <v>0.08</v>
      </c>
      <c r="Z40" s="42"/>
      <c r="AA40" s="42">
        <f t="shared" si="11"/>
        <v>0</v>
      </c>
      <c r="AB40" s="42"/>
      <c r="AC40" s="42">
        <f t="shared" si="11"/>
        <v>0</v>
      </c>
      <c r="AD40" s="42"/>
      <c r="AE40" s="42">
        <f t="shared" si="11"/>
        <v>0</v>
      </c>
      <c r="AF40" s="42"/>
      <c r="AG40" s="42">
        <f t="shared" si="11"/>
        <v>0</v>
      </c>
      <c r="AH40" s="42"/>
      <c r="AI40" s="42">
        <f t="shared" si="11"/>
        <v>0</v>
      </c>
      <c r="AJ40" s="42"/>
      <c r="AK40" s="42">
        <f t="shared" si="11"/>
        <v>0</v>
      </c>
      <c r="AL40" s="42"/>
      <c r="AM40" s="42">
        <f t="shared" si="11"/>
        <v>0</v>
      </c>
      <c r="AN40" s="42"/>
      <c r="AO40" s="42">
        <f t="shared" si="11"/>
        <v>0</v>
      </c>
      <c r="AP40" s="42"/>
      <c r="AQ40" s="42">
        <f t="shared" si="11"/>
        <v>0</v>
      </c>
      <c r="AR40" s="42"/>
      <c r="AS40" s="42">
        <f t="shared" si="11"/>
        <v>0</v>
      </c>
      <c r="AT40" s="42"/>
      <c r="AU40" s="42"/>
      <c r="AV40" s="43">
        <f>SUM(AV41:AV46)</f>
        <v>1.7000000000000002</v>
      </c>
      <c r="AW40" s="43"/>
    </row>
    <row r="41" spans="1:87" s="10" customFormat="1" ht="17.25" hidden="1" customHeight="1" x14ac:dyDescent="0.25">
      <c r="A41" s="33"/>
      <c r="B41" s="34"/>
      <c r="C41" s="35"/>
      <c r="D41" s="49"/>
      <c r="E41" s="36"/>
      <c r="F41" s="36"/>
      <c r="G41" s="52"/>
      <c r="H41" s="38"/>
      <c r="J41" s="54" t="s">
        <v>154</v>
      </c>
      <c r="K41" s="46" t="s">
        <v>56</v>
      </c>
      <c r="L41" s="46" t="s">
        <v>57</v>
      </c>
      <c r="M41" s="46"/>
      <c r="N41" s="10">
        <v>1</v>
      </c>
      <c r="O41" s="245">
        <v>500000</v>
      </c>
      <c r="P41" s="245">
        <f>O41*N41</f>
        <v>500000</v>
      </c>
      <c r="Q41" s="247">
        <f>P41/$P$40</f>
        <v>0.1</v>
      </c>
      <c r="R41" s="43">
        <f>Q41</f>
        <v>0.1</v>
      </c>
      <c r="S41" s="43">
        <f>0.5*$R$41</f>
        <v>0.05</v>
      </c>
      <c r="T41" s="43">
        <v>0.5</v>
      </c>
      <c r="U41" s="43">
        <f>0*$R$41</f>
        <v>0</v>
      </c>
      <c r="V41" s="43"/>
      <c r="W41" s="43">
        <f>0*$R$41</f>
        <v>0</v>
      </c>
      <c r="X41" s="43"/>
      <c r="Y41" s="43">
        <f>0.5*$R$41</f>
        <v>0.05</v>
      </c>
      <c r="Z41" s="43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8">
        <f t="shared" ref="AV41:AV46" si="12">SUM(S41:AS41)</f>
        <v>0.60000000000000009</v>
      </c>
      <c r="AW41" s="48"/>
    </row>
    <row r="42" spans="1:87" s="10" customFormat="1" ht="17.25" hidden="1" customHeight="1" x14ac:dyDescent="0.25">
      <c r="A42" s="33"/>
      <c r="B42" s="34"/>
      <c r="C42" s="35"/>
      <c r="D42" s="49"/>
      <c r="E42" s="36"/>
      <c r="F42" s="36"/>
      <c r="G42" s="52"/>
      <c r="H42" s="38"/>
      <c r="I42" s="50"/>
      <c r="J42" s="54" t="s">
        <v>155</v>
      </c>
      <c r="K42" s="46" t="s">
        <v>1603</v>
      </c>
      <c r="L42" s="46" t="s">
        <v>77</v>
      </c>
      <c r="M42" s="46"/>
      <c r="N42" s="10">
        <v>2</v>
      </c>
      <c r="O42" s="245">
        <v>1500000</v>
      </c>
      <c r="P42" s="245">
        <f t="shared" ref="P42:P46" si="13">O42*N42</f>
        <v>3000000</v>
      </c>
      <c r="Q42" s="247">
        <f t="shared" ref="Q42:Q46" si="14">P42/$P$40</f>
        <v>0.6</v>
      </c>
      <c r="R42" s="43">
        <f t="shared" ref="R42:R46" si="15">Q42</f>
        <v>0.6</v>
      </c>
      <c r="S42" s="43">
        <f>0.2*$R$42</f>
        <v>0.12</v>
      </c>
      <c r="T42" s="43">
        <v>0.2</v>
      </c>
      <c r="U42" s="43">
        <f>0.8*$R$42</f>
        <v>0.48</v>
      </c>
      <c r="V42" s="43"/>
      <c r="W42" s="43">
        <f>0*$R$42</f>
        <v>0</v>
      </c>
      <c r="X42" s="43"/>
      <c r="Y42" s="43">
        <f>0*$R$42</f>
        <v>0</v>
      </c>
      <c r="Z42" s="43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8">
        <f t="shared" si="12"/>
        <v>0.8</v>
      </c>
      <c r="AW42" s="48"/>
    </row>
    <row r="43" spans="1:87" s="10" customFormat="1" ht="17.25" hidden="1" customHeight="1" x14ac:dyDescent="0.25">
      <c r="A43" s="33"/>
      <c r="B43" s="34"/>
      <c r="C43" s="35"/>
      <c r="D43" s="49"/>
      <c r="E43" s="36"/>
      <c r="F43" s="36"/>
      <c r="G43" s="52"/>
      <c r="H43" s="38"/>
      <c r="I43" s="50"/>
      <c r="J43" s="54" t="s">
        <v>156</v>
      </c>
      <c r="K43" s="46" t="s">
        <v>1605</v>
      </c>
      <c r="L43" s="46" t="s">
        <v>77</v>
      </c>
      <c r="M43" s="46"/>
      <c r="N43" s="10">
        <v>6</v>
      </c>
      <c r="O43" s="245">
        <v>125000</v>
      </c>
      <c r="P43" s="245">
        <f t="shared" si="13"/>
        <v>750000</v>
      </c>
      <c r="Q43" s="247">
        <f t="shared" si="14"/>
        <v>0.15</v>
      </c>
      <c r="R43" s="43">
        <f t="shared" si="15"/>
        <v>0.15</v>
      </c>
      <c r="S43" s="43">
        <f>0*$R$43</f>
        <v>0</v>
      </c>
      <c r="T43" s="43"/>
      <c r="U43" s="43">
        <f>0.8*$R$43</f>
        <v>0.12</v>
      </c>
      <c r="V43" s="43"/>
      <c r="W43" s="43">
        <f>0.2*$R$43</f>
        <v>0.03</v>
      </c>
      <c r="X43" s="43"/>
      <c r="Y43" s="43">
        <f>0*$R$43</f>
        <v>0</v>
      </c>
      <c r="Z43" s="43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8">
        <f t="shared" si="12"/>
        <v>0.15</v>
      </c>
      <c r="AW43" s="48"/>
    </row>
    <row r="44" spans="1:87" s="10" customFormat="1" ht="17.25" hidden="1" customHeight="1" x14ac:dyDescent="0.25">
      <c r="A44" s="33"/>
      <c r="B44" s="34"/>
      <c r="C44" s="35"/>
      <c r="D44" s="49"/>
      <c r="E44" s="36"/>
      <c r="F44" s="36"/>
      <c r="G44" s="52"/>
      <c r="H44" s="38"/>
      <c r="I44" s="50"/>
      <c r="J44" s="54" t="s">
        <v>157</v>
      </c>
      <c r="K44" s="46" t="s">
        <v>81</v>
      </c>
      <c r="L44" s="46" t="s">
        <v>57</v>
      </c>
      <c r="M44" s="46"/>
      <c r="N44" s="10">
        <v>1</v>
      </c>
      <c r="O44" s="245">
        <v>200000</v>
      </c>
      <c r="P44" s="245">
        <f t="shared" si="13"/>
        <v>200000</v>
      </c>
      <c r="Q44" s="247">
        <f t="shared" si="14"/>
        <v>0.04</v>
      </c>
      <c r="R44" s="43">
        <f t="shared" si="15"/>
        <v>0.04</v>
      </c>
      <c r="S44" s="43">
        <f>0.25*$R$44</f>
        <v>0.01</v>
      </c>
      <c r="T44" s="43"/>
      <c r="U44" s="43">
        <f>0.75*$R$44</f>
        <v>0.03</v>
      </c>
      <c r="V44" s="43"/>
      <c r="W44" s="43">
        <f>0*$R$44</f>
        <v>0</v>
      </c>
      <c r="X44" s="43"/>
      <c r="Y44" s="43">
        <f>0*$R$44</f>
        <v>0</v>
      </c>
      <c r="Z44" s="43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8">
        <f t="shared" si="12"/>
        <v>0.04</v>
      </c>
      <c r="AW44" s="48"/>
    </row>
    <row r="45" spans="1:87" s="10" customFormat="1" ht="17.25" hidden="1" customHeight="1" x14ac:dyDescent="0.25">
      <c r="A45" s="33"/>
      <c r="B45" s="34"/>
      <c r="C45" s="35"/>
      <c r="D45" s="49"/>
      <c r="E45" s="36"/>
      <c r="F45" s="36"/>
      <c r="G45" s="52"/>
      <c r="H45" s="38"/>
      <c r="I45" s="50"/>
      <c r="J45" s="54" t="s">
        <v>158</v>
      </c>
      <c r="K45" s="46" t="s">
        <v>83</v>
      </c>
      <c r="L45" s="46" t="s">
        <v>57</v>
      </c>
      <c r="M45" s="46" t="s">
        <v>1515</v>
      </c>
      <c r="N45" s="10">
        <v>1</v>
      </c>
      <c r="O45" s="245">
        <v>300000</v>
      </c>
      <c r="P45" s="245">
        <f t="shared" si="13"/>
        <v>300000</v>
      </c>
      <c r="Q45" s="247">
        <f t="shared" si="14"/>
        <v>0.06</v>
      </c>
      <c r="R45" s="43">
        <f t="shared" si="15"/>
        <v>0.06</v>
      </c>
      <c r="S45" s="43">
        <f>0*$R$45</f>
        <v>0</v>
      </c>
      <c r="T45" s="43"/>
      <c r="U45" s="43">
        <f>0.1*$R$45</f>
        <v>6.0000000000000001E-3</v>
      </c>
      <c r="V45" s="43"/>
      <c r="W45" s="43">
        <f>0.9*$R$45</f>
        <v>5.3999999999999999E-2</v>
      </c>
      <c r="X45" s="43"/>
      <c r="Y45" s="43">
        <f>0*$R$45</f>
        <v>0</v>
      </c>
      <c r="Z45" s="43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8">
        <f t="shared" si="12"/>
        <v>0.06</v>
      </c>
      <c r="AW45" s="48"/>
    </row>
    <row r="46" spans="1:87" s="10" customFormat="1" ht="17.25" hidden="1" customHeight="1" x14ac:dyDescent="0.25">
      <c r="A46" s="33"/>
      <c r="B46" s="34"/>
      <c r="C46" s="35"/>
      <c r="D46" s="49"/>
      <c r="E46" s="36"/>
      <c r="F46" s="36"/>
      <c r="G46" s="52"/>
      <c r="H46" s="38"/>
      <c r="I46" s="50"/>
      <c r="J46" s="54" t="s">
        <v>159</v>
      </c>
      <c r="K46" s="46" t="s">
        <v>85</v>
      </c>
      <c r="L46" s="46" t="s">
        <v>57</v>
      </c>
      <c r="M46" s="46"/>
      <c r="N46" s="10">
        <v>1</v>
      </c>
      <c r="O46" s="245">
        <v>250000</v>
      </c>
      <c r="P46" s="245">
        <f t="shared" si="13"/>
        <v>250000</v>
      </c>
      <c r="Q46" s="247">
        <f t="shared" si="14"/>
        <v>0.05</v>
      </c>
      <c r="R46" s="43">
        <f t="shared" si="15"/>
        <v>0.05</v>
      </c>
      <c r="S46" s="43">
        <f>0*$R$46</f>
        <v>0</v>
      </c>
      <c r="T46" s="43"/>
      <c r="U46" s="43">
        <f>0*$R$46</f>
        <v>0</v>
      </c>
      <c r="V46" s="43"/>
      <c r="W46" s="43">
        <f>0.4*$R$46</f>
        <v>2.0000000000000004E-2</v>
      </c>
      <c r="X46" s="43"/>
      <c r="Y46" s="43">
        <f>0.6*$R$46</f>
        <v>0.03</v>
      </c>
      <c r="Z46" s="43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8">
        <f t="shared" si="12"/>
        <v>0.05</v>
      </c>
      <c r="AW46" s="48"/>
    </row>
    <row r="47" spans="1:87" s="10" customFormat="1" ht="17.25" customHeight="1" x14ac:dyDescent="0.2">
      <c r="A47" s="33"/>
      <c r="B47" s="34"/>
      <c r="C47" s="35"/>
      <c r="D47" s="49"/>
      <c r="E47" s="36"/>
      <c r="F47" s="36"/>
      <c r="G47" s="52"/>
      <c r="H47" s="38"/>
      <c r="I47" s="50"/>
      <c r="J47" s="273" t="s">
        <v>1908</v>
      </c>
      <c r="K47" s="274" t="s">
        <v>56</v>
      </c>
      <c r="L47" s="274" t="s">
        <v>57</v>
      </c>
      <c r="M47" s="46"/>
      <c r="O47" s="245"/>
      <c r="P47" s="245"/>
      <c r="Q47" s="247"/>
      <c r="R47" s="43"/>
      <c r="S47" s="43"/>
      <c r="T47" s="43"/>
      <c r="U47" s="43"/>
      <c r="V47" s="43"/>
      <c r="W47" s="43"/>
      <c r="X47" s="43"/>
      <c r="Y47" s="43"/>
      <c r="Z47" s="43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8"/>
      <c r="AW47" s="48"/>
    </row>
    <row r="48" spans="1:87" s="10" customFormat="1" ht="17.25" customHeight="1" x14ac:dyDescent="0.2">
      <c r="A48" s="33"/>
      <c r="B48" s="34"/>
      <c r="C48" s="35"/>
      <c r="D48" s="49"/>
      <c r="E48" s="36"/>
      <c r="F48" s="36"/>
      <c r="G48" s="52"/>
      <c r="H48" s="38"/>
      <c r="I48" s="50"/>
      <c r="J48" s="273" t="s">
        <v>1909</v>
      </c>
      <c r="K48" s="274" t="s">
        <v>76</v>
      </c>
      <c r="L48" s="274" t="s">
        <v>77</v>
      </c>
      <c r="M48" s="46"/>
      <c r="O48" s="245"/>
      <c r="P48" s="245"/>
      <c r="Q48" s="247"/>
      <c r="R48" s="43"/>
      <c r="S48" s="43"/>
      <c r="T48" s="43"/>
      <c r="U48" s="43"/>
      <c r="V48" s="43"/>
      <c r="W48" s="43"/>
      <c r="X48" s="43"/>
      <c r="Y48" s="43"/>
      <c r="Z48" s="43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8"/>
      <c r="AW48" s="48"/>
    </row>
    <row r="49" spans="1:49" s="10" customFormat="1" ht="17.25" customHeight="1" x14ac:dyDescent="0.2">
      <c r="A49" s="33"/>
      <c r="B49" s="34"/>
      <c r="C49" s="35"/>
      <c r="D49" s="49"/>
      <c r="E49" s="36"/>
      <c r="F49" s="36"/>
      <c r="G49" s="52"/>
      <c r="H49" s="38"/>
      <c r="I49" s="50"/>
      <c r="J49" s="273" t="s">
        <v>1910</v>
      </c>
      <c r="K49" s="274" t="s">
        <v>79</v>
      </c>
      <c r="L49" s="274" t="s">
        <v>77</v>
      </c>
      <c r="M49" s="46"/>
      <c r="O49" s="245"/>
      <c r="P49" s="245"/>
      <c r="Q49" s="247"/>
      <c r="R49" s="43"/>
      <c r="S49" s="43"/>
      <c r="T49" s="43"/>
      <c r="U49" s="43"/>
      <c r="V49" s="43"/>
      <c r="W49" s="43"/>
      <c r="X49" s="43"/>
      <c r="Y49" s="43"/>
      <c r="Z49" s="43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8"/>
      <c r="AW49" s="48"/>
    </row>
    <row r="50" spans="1:49" s="10" customFormat="1" ht="17.25" customHeight="1" x14ac:dyDescent="0.2">
      <c r="A50" s="33"/>
      <c r="B50" s="34"/>
      <c r="C50" s="35"/>
      <c r="D50" s="49"/>
      <c r="E50" s="36"/>
      <c r="F50" s="36"/>
      <c r="G50" s="52"/>
      <c r="H50" s="38"/>
      <c r="I50" s="50"/>
      <c r="J50" s="273" t="s">
        <v>1911</v>
      </c>
      <c r="K50" s="274" t="s">
        <v>81</v>
      </c>
      <c r="L50" s="274" t="s">
        <v>57</v>
      </c>
      <c r="M50" s="46"/>
      <c r="O50" s="245"/>
      <c r="P50" s="245"/>
      <c r="Q50" s="247"/>
      <c r="R50" s="43"/>
      <c r="S50" s="43"/>
      <c r="T50" s="43"/>
      <c r="U50" s="43"/>
      <c r="V50" s="43"/>
      <c r="W50" s="43"/>
      <c r="X50" s="43"/>
      <c r="Y50" s="43"/>
      <c r="Z50" s="43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8"/>
      <c r="AW50" s="48"/>
    </row>
    <row r="51" spans="1:49" s="10" customFormat="1" ht="17.25" customHeight="1" x14ac:dyDescent="0.2">
      <c r="A51" s="33"/>
      <c r="B51" s="34"/>
      <c r="C51" s="35"/>
      <c r="D51" s="49"/>
      <c r="E51" s="36"/>
      <c r="F51" s="36"/>
      <c r="G51" s="52"/>
      <c r="H51" s="38"/>
      <c r="I51" s="50"/>
      <c r="J51" s="273" t="s">
        <v>1912</v>
      </c>
      <c r="K51" s="274" t="s">
        <v>83</v>
      </c>
      <c r="L51" s="274" t="s">
        <v>57</v>
      </c>
      <c r="M51" s="46"/>
      <c r="O51" s="245"/>
      <c r="P51" s="245"/>
      <c r="Q51" s="247"/>
      <c r="R51" s="43"/>
      <c r="S51" s="43"/>
      <c r="T51" s="43"/>
      <c r="U51" s="43"/>
      <c r="V51" s="43"/>
      <c r="W51" s="43"/>
      <c r="X51" s="43"/>
      <c r="Y51" s="43"/>
      <c r="Z51" s="43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8"/>
      <c r="AW51" s="48"/>
    </row>
    <row r="52" spans="1:49" s="10" customFormat="1" ht="17.25" customHeight="1" x14ac:dyDescent="0.2">
      <c r="A52" s="33"/>
      <c r="B52" s="34"/>
      <c r="C52" s="35"/>
      <c r="D52" s="49"/>
      <c r="E52" s="36"/>
      <c r="F52" s="36"/>
      <c r="G52" s="52"/>
      <c r="H52" s="38"/>
      <c r="I52" s="50"/>
      <c r="J52" s="273" t="s">
        <v>1913</v>
      </c>
      <c r="K52" s="274" t="s">
        <v>85</v>
      </c>
      <c r="L52" s="274" t="s">
        <v>57</v>
      </c>
      <c r="M52" s="46"/>
      <c r="O52" s="245"/>
      <c r="P52" s="245"/>
      <c r="Q52" s="247"/>
      <c r="R52" s="43"/>
      <c r="S52" s="43"/>
      <c r="T52" s="43"/>
      <c r="U52" s="43"/>
      <c r="V52" s="43"/>
      <c r="W52" s="43"/>
      <c r="X52" s="43"/>
      <c r="Y52" s="43"/>
      <c r="Z52" s="43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8"/>
      <c r="AW52" s="48"/>
    </row>
    <row r="53" spans="1:49" s="10" customFormat="1" ht="17.25" customHeight="1" x14ac:dyDescent="0.25">
      <c r="A53" s="33" t="s">
        <v>36</v>
      </c>
      <c r="B53" s="34" t="s">
        <v>134</v>
      </c>
      <c r="C53" s="35" t="s">
        <v>135</v>
      </c>
      <c r="D53" s="49">
        <v>201.1</v>
      </c>
      <c r="E53" s="36" t="s">
        <v>95</v>
      </c>
      <c r="F53" s="36" t="s">
        <v>99</v>
      </c>
      <c r="G53" s="52">
        <v>221</v>
      </c>
      <c r="H53" s="38" t="s">
        <v>160</v>
      </c>
      <c r="I53" s="50" t="s">
        <v>161</v>
      </c>
      <c r="J53" s="38" t="s">
        <v>1915</v>
      </c>
      <c r="K53" s="50" t="s">
        <v>161</v>
      </c>
      <c r="L53" s="10" t="s">
        <v>41</v>
      </c>
      <c r="R53" s="53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9" s="10" customFormat="1" ht="17.25" customHeight="1" x14ac:dyDescent="0.25">
      <c r="A54" s="33" t="s">
        <v>36</v>
      </c>
      <c r="B54" s="34" t="s">
        <v>163</v>
      </c>
      <c r="C54" s="35" t="s">
        <v>164</v>
      </c>
      <c r="D54" s="49">
        <v>202</v>
      </c>
      <c r="E54" s="36" t="s">
        <v>95</v>
      </c>
      <c r="F54" s="36" t="s">
        <v>99</v>
      </c>
      <c r="G54" s="52">
        <v>222</v>
      </c>
      <c r="H54" s="38" t="s">
        <v>165</v>
      </c>
      <c r="I54" s="50" t="s">
        <v>164</v>
      </c>
      <c r="J54" s="38" t="s">
        <v>166</v>
      </c>
      <c r="K54" s="50" t="s">
        <v>167</v>
      </c>
      <c r="L54" s="10" t="s">
        <v>54</v>
      </c>
      <c r="R54" s="42">
        <f>SUM(R55:R66)</f>
        <v>0.99999999999999989</v>
      </c>
      <c r="S54" s="42">
        <f>SUM(S55:S66)</f>
        <v>0.14000000000000001</v>
      </c>
      <c r="T54" s="42"/>
      <c r="U54" s="42">
        <f>SUM(U55:U66)</f>
        <v>0.57999999999999996</v>
      </c>
      <c r="V54" s="42"/>
      <c r="W54" s="42">
        <f>SUM(W55:W66)</f>
        <v>0.13999999999999999</v>
      </c>
      <c r="X54" s="42"/>
      <c r="Y54" s="42">
        <f>SUM(Y55:Y66)</f>
        <v>0.14000000000000001</v>
      </c>
      <c r="Z54" s="42"/>
      <c r="AA54" s="42">
        <f>SUM(AA55:AA66)</f>
        <v>0</v>
      </c>
      <c r="AB54" s="42"/>
      <c r="AC54" s="42">
        <f>SUM(AC55:AC66)</f>
        <v>0</v>
      </c>
      <c r="AD54" s="42"/>
      <c r="AE54" s="42">
        <f>SUM(AE55:AE66)</f>
        <v>0</v>
      </c>
      <c r="AF54" s="42"/>
      <c r="AG54" s="42">
        <f>SUM(AG55:AG66)</f>
        <v>0</v>
      </c>
      <c r="AH54" s="42"/>
      <c r="AI54" s="42">
        <f>SUM(AI55:AI66)</f>
        <v>0</v>
      </c>
      <c r="AJ54" s="42"/>
      <c r="AK54" s="42">
        <f>SUM(AK55:AK66)</f>
        <v>0</v>
      </c>
      <c r="AL54" s="42"/>
      <c r="AM54" s="42">
        <f>SUM(AM55:AM66)</f>
        <v>0</v>
      </c>
      <c r="AN54" s="42"/>
      <c r="AO54" s="42">
        <f>SUM(AO55:AO66)</f>
        <v>0</v>
      </c>
      <c r="AP54" s="42"/>
      <c r="AQ54" s="42">
        <f>SUM(AQ55:AQ66)</f>
        <v>0</v>
      </c>
      <c r="AR54" s="42"/>
      <c r="AS54" s="42">
        <f>SUM(AS55:AS66)</f>
        <v>0</v>
      </c>
      <c r="AT54" s="42"/>
      <c r="AU54" s="42"/>
      <c r="AV54" s="48">
        <f>SUM(AV55:AV66)</f>
        <v>0.99999999999999989</v>
      </c>
      <c r="AW54" s="48"/>
    </row>
    <row r="55" spans="1:49" s="10" customFormat="1" ht="17.25" customHeight="1" x14ac:dyDescent="0.25">
      <c r="A55" s="33"/>
      <c r="B55" s="34"/>
      <c r="C55" s="35"/>
      <c r="D55" s="49"/>
      <c r="E55" s="36"/>
      <c r="F55" s="36"/>
      <c r="G55" s="52"/>
      <c r="H55" s="38"/>
      <c r="I55" s="50"/>
      <c r="J55" s="54" t="s">
        <v>168</v>
      </c>
      <c r="K55" s="46" t="s">
        <v>56</v>
      </c>
      <c r="L55" s="46" t="s">
        <v>57</v>
      </c>
      <c r="M55" s="46"/>
      <c r="R55" s="43">
        <v>0.1</v>
      </c>
      <c r="S55" s="43">
        <f>0.5*$R$55</f>
        <v>0.05</v>
      </c>
      <c r="T55" s="43"/>
      <c r="U55" s="43">
        <f>0*$R$55</f>
        <v>0</v>
      </c>
      <c r="V55" s="43"/>
      <c r="W55" s="43">
        <f>0*$R$55</f>
        <v>0</v>
      </c>
      <c r="X55" s="43"/>
      <c r="Y55" s="43">
        <f>0.5*$R$55</f>
        <v>0.05</v>
      </c>
      <c r="Z55" s="43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8">
        <f>SUM(S55:AS55)</f>
        <v>0.1</v>
      </c>
      <c r="AW55" s="48"/>
    </row>
    <row r="56" spans="1:49" s="10" customFormat="1" ht="33.75" customHeight="1" x14ac:dyDescent="0.25">
      <c r="A56" s="33"/>
      <c r="B56" s="34"/>
      <c r="C56" s="35"/>
      <c r="D56" s="49"/>
      <c r="E56" s="36"/>
      <c r="F56" s="36"/>
      <c r="G56" s="52"/>
      <c r="H56" s="38"/>
      <c r="I56" s="50"/>
      <c r="J56" s="54" t="s">
        <v>169</v>
      </c>
      <c r="K56" s="46" t="s">
        <v>170</v>
      </c>
      <c r="L56" s="46" t="s">
        <v>41</v>
      </c>
      <c r="M56" s="46" t="s">
        <v>1506</v>
      </c>
      <c r="R56" s="43">
        <v>0.1</v>
      </c>
      <c r="S56" s="43">
        <f>0.9*$R$56</f>
        <v>9.0000000000000011E-2</v>
      </c>
      <c r="T56" s="43"/>
      <c r="U56" s="43">
        <f>0.1*$R$56</f>
        <v>1.0000000000000002E-2</v>
      </c>
      <c r="V56" s="43"/>
      <c r="W56" s="43">
        <f>0*$R$56</f>
        <v>0</v>
      </c>
      <c r="X56" s="43"/>
      <c r="Y56" s="43">
        <f>0*$R$56</f>
        <v>0</v>
      </c>
      <c r="Z56" s="43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8">
        <f>SUM(S56:AS56)</f>
        <v>0.1</v>
      </c>
      <c r="AW56" s="48"/>
    </row>
    <row r="57" spans="1:49" s="10" customFormat="1" ht="17.25" customHeight="1" x14ac:dyDescent="0.25">
      <c r="A57" s="33"/>
      <c r="B57" s="34"/>
      <c r="C57" s="35"/>
      <c r="D57" s="49"/>
      <c r="E57" s="36"/>
      <c r="F57" s="36"/>
      <c r="G57" s="52"/>
      <c r="H57" s="38"/>
      <c r="I57" s="50"/>
      <c r="J57" s="54" t="s">
        <v>171</v>
      </c>
      <c r="K57" s="266" t="s">
        <v>164</v>
      </c>
      <c r="L57" s="46" t="s">
        <v>54</v>
      </c>
      <c r="M57" s="46" t="s">
        <v>1505</v>
      </c>
      <c r="R57" s="43">
        <v>0.7</v>
      </c>
      <c r="S57" s="43">
        <f>0*$R$57</f>
        <v>0</v>
      </c>
      <c r="T57" s="43"/>
      <c r="U57" s="43">
        <f>0.8*$R$57</f>
        <v>0.55999999999999994</v>
      </c>
      <c r="V57" s="43"/>
      <c r="W57" s="43">
        <f>0.1*$R$57</f>
        <v>6.9999999999999993E-2</v>
      </c>
      <c r="X57" s="43"/>
      <c r="Y57" s="43">
        <f>0.1*$R$57</f>
        <v>6.9999999999999993E-2</v>
      </c>
      <c r="Z57" s="43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8">
        <f>SUM(S57:AS57)</f>
        <v>0.69999999999999984</v>
      </c>
      <c r="AW57" s="48"/>
    </row>
    <row r="58" spans="1:49" s="10" customFormat="1" ht="33" customHeight="1" x14ac:dyDescent="0.25">
      <c r="A58" s="33"/>
      <c r="B58" s="34"/>
      <c r="C58" s="35"/>
      <c r="D58" s="49"/>
      <c r="E58" s="36"/>
      <c r="F58" s="36"/>
      <c r="G58" s="52"/>
      <c r="H58" s="38"/>
      <c r="I58" s="50"/>
      <c r="J58" s="272" t="s">
        <v>1894</v>
      </c>
      <c r="K58" s="264" t="s">
        <v>1901</v>
      </c>
      <c r="L58" s="46"/>
      <c r="M58" s="46"/>
      <c r="R58" s="43"/>
      <c r="S58" s="43"/>
      <c r="T58" s="43"/>
      <c r="U58" s="43"/>
      <c r="V58" s="43"/>
      <c r="W58" s="43"/>
      <c r="X58" s="43"/>
      <c r="Y58" s="43"/>
      <c r="Z58" s="43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8"/>
      <c r="AW58" s="48"/>
    </row>
    <row r="59" spans="1:49" s="10" customFormat="1" ht="17.25" customHeight="1" x14ac:dyDescent="0.25">
      <c r="A59" s="33"/>
      <c r="B59" s="34"/>
      <c r="C59" s="35"/>
      <c r="D59" s="49"/>
      <c r="E59" s="36"/>
      <c r="F59" s="36"/>
      <c r="G59" s="52"/>
      <c r="H59" s="38"/>
      <c r="I59" s="50"/>
      <c r="J59" s="54"/>
      <c r="K59" s="264" t="s">
        <v>1902</v>
      </c>
      <c r="L59" s="46"/>
      <c r="M59" s="46"/>
      <c r="R59" s="43"/>
      <c r="S59" s="43"/>
      <c r="T59" s="43"/>
      <c r="U59" s="43"/>
      <c r="V59" s="43"/>
      <c r="W59" s="43"/>
      <c r="X59" s="43"/>
      <c r="Y59" s="43"/>
      <c r="Z59" s="43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8"/>
      <c r="AW59" s="48"/>
    </row>
    <row r="60" spans="1:49" s="10" customFormat="1" ht="17.25" customHeight="1" x14ac:dyDescent="0.25">
      <c r="A60" s="33"/>
      <c r="B60" s="34"/>
      <c r="C60" s="35"/>
      <c r="D60" s="49"/>
      <c r="E60" s="36"/>
      <c r="F60" s="36"/>
      <c r="G60" s="52"/>
      <c r="H60" s="38"/>
      <c r="I60" s="50"/>
      <c r="J60" s="54"/>
      <c r="K60" s="264" t="s">
        <v>1903</v>
      </c>
      <c r="L60" s="46"/>
      <c r="M60" s="46"/>
      <c r="R60" s="43"/>
      <c r="S60" s="43"/>
      <c r="T60" s="43"/>
      <c r="U60" s="43"/>
      <c r="V60" s="43"/>
      <c r="W60" s="43"/>
      <c r="X60" s="43"/>
      <c r="Y60" s="43"/>
      <c r="Z60" s="43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8"/>
      <c r="AW60" s="48"/>
    </row>
    <row r="61" spans="1:49" s="10" customFormat="1" ht="17.25" customHeight="1" x14ac:dyDescent="0.25">
      <c r="A61" s="33"/>
      <c r="B61" s="34"/>
      <c r="C61" s="35"/>
      <c r="D61" s="49"/>
      <c r="E61" s="36"/>
      <c r="F61" s="36"/>
      <c r="G61" s="52"/>
      <c r="H61" s="38"/>
      <c r="I61" s="50"/>
      <c r="J61" s="54"/>
      <c r="K61" s="264" t="s">
        <v>1904</v>
      </c>
      <c r="L61" s="46"/>
      <c r="M61" s="46"/>
      <c r="R61" s="43"/>
      <c r="S61" s="43"/>
      <c r="T61" s="43"/>
      <c r="U61" s="43"/>
      <c r="V61" s="43"/>
      <c r="W61" s="43"/>
      <c r="X61" s="43"/>
      <c r="Y61" s="43"/>
      <c r="Z61" s="43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8"/>
      <c r="AW61" s="48"/>
    </row>
    <row r="62" spans="1:49" s="10" customFormat="1" ht="17.25" customHeight="1" x14ac:dyDescent="0.25">
      <c r="A62" s="33"/>
      <c r="B62" s="34"/>
      <c r="C62" s="35"/>
      <c r="D62" s="49"/>
      <c r="E62" s="36"/>
      <c r="F62" s="36"/>
      <c r="G62" s="52"/>
      <c r="H62" s="38"/>
      <c r="I62" s="50"/>
      <c r="J62" s="54"/>
      <c r="K62" s="264" t="s">
        <v>1900</v>
      </c>
      <c r="L62" s="46"/>
      <c r="M62" s="46"/>
      <c r="R62" s="43"/>
      <c r="S62" s="43"/>
      <c r="T62" s="43"/>
      <c r="U62" s="43"/>
      <c r="V62" s="43"/>
      <c r="W62" s="43"/>
      <c r="X62" s="43"/>
      <c r="Y62" s="43"/>
      <c r="Z62" s="43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8"/>
      <c r="AW62" s="48"/>
    </row>
    <row r="63" spans="1:49" s="10" customFormat="1" ht="17.25" customHeight="1" x14ac:dyDescent="0.25">
      <c r="A63" s="33"/>
      <c r="B63" s="34"/>
      <c r="C63" s="35"/>
      <c r="D63" s="49"/>
      <c r="E63" s="36"/>
      <c r="F63" s="36"/>
      <c r="G63" s="52"/>
      <c r="H63" s="38"/>
      <c r="I63" s="50"/>
      <c r="J63" s="275" t="s">
        <v>1921</v>
      </c>
      <c r="K63" s="271" t="s">
        <v>1922</v>
      </c>
      <c r="L63" s="264">
        <v>350</v>
      </c>
      <c r="M63" s="46"/>
      <c r="R63" s="43"/>
      <c r="S63" s="43"/>
      <c r="T63" s="43"/>
      <c r="U63" s="43"/>
      <c r="V63" s="43"/>
      <c r="W63" s="43"/>
      <c r="X63" s="43"/>
      <c r="Y63" s="43"/>
      <c r="Z63" s="43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8"/>
      <c r="AW63" s="48"/>
    </row>
    <row r="64" spans="1:49" s="10" customFormat="1" ht="17.25" customHeight="1" x14ac:dyDescent="0.25">
      <c r="A64" s="33"/>
      <c r="B64" s="34"/>
      <c r="C64" s="35"/>
      <c r="D64" s="49"/>
      <c r="E64" s="36"/>
      <c r="F64" s="36"/>
      <c r="G64" s="52"/>
      <c r="H64" s="38"/>
      <c r="I64" s="50"/>
      <c r="J64" s="54"/>
      <c r="K64" s="271" t="s">
        <v>1923</v>
      </c>
      <c r="L64" s="264">
        <v>350</v>
      </c>
      <c r="M64" s="46"/>
      <c r="R64" s="43"/>
      <c r="S64" s="43"/>
      <c r="T64" s="43"/>
      <c r="U64" s="43"/>
      <c r="V64" s="43"/>
      <c r="W64" s="43"/>
      <c r="X64" s="43"/>
      <c r="Y64" s="43"/>
      <c r="Z64" s="43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8"/>
      <c r="AW64" s="48"/>
    </row>
    <row r="65" spans="1:49" s="10" customFormat="1" ht="17.25" customHeight="1" x14ac:dyDescent="0.25">
      <c r="A65" s="33"/>
      <c r="B65" s="34"/>
      <c r="C65" s="35"/>
      <c r="D65" s="49"/>
      <c r="E65" s="36"/>
      <c r="F65" s="36"/>
      <c r="G65" s="52"/>
      <c r="H65" s="38"/>
      <c r="I65" s="50"/>
      <c r="J65" s="54"/>
      <c r="K65" s="271" t="s">
        <v>1924</v>
      </c>
      <c r="L65" s="264">
        <v>300</v>
      </c>
      <c r="M65" s="46"/>
      <c r="R65" s="43"/>
      <c r="S65" s="43"/>
      <c r="T65" s="43"/>
      <c r="U65" s="43"/>
      <c r="V65" s="43"/>
      <c r="W65" s="43"/>
      <c r="X65" s="43"/>
      <c r="Y65" s="43"/>
      <c r="Z65" s="43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8"/>
      <c r="AW65" s="48"/>
    </row>
    <row r="66" spans="1:49" s="10" customFormat="1" ht="17.25" customHeight="1" x14ac:dyDescent="0.25">
      <c r="A66" s="33"/>
      <c r="B66" s="34"/>
      <c r="C66" s="35"/>
      <c r="D66" s="49"/>
      <c r="E66" s="36"/>
      <c r="F66" s="36"/>
      <c r="G66" s="52"/>
      <c r="H66" s="38"/>
      <c r="I66" s="50"/>
      <c r="J66" s="54" t="s">
        <v>172</v>
      </c>
      <c r="K66" s="46" t="s">
        <v>173</v>
      </c>
      <c r="L66" s="46" t="s">
        <v>41</v>
      </c>
      <c r="M66" s="46" t="s">
        <v>1504</v>
      </c>
      <c r="R66" s="43">
        <v>0.1</v>
      </c>
      <c r="S66" s="43">
        <f>0*$R$66</f>
        <v>0</v>
      </c>
      <c r="T66" s="43"/>
      <c r="U66" s="43">
        <f>0.1*$R$66</f>
        <v>1.0000000000000002E-2</v>
      </c>
      <c r="V66" s="43"/>
      <c r="W66" s="43">
        <f>0.7*$R$66</f>
        <v>6.9999999999999993E-2</v>
      </c>
      <c r="X66" s="43"/>
      <c r="Y66" s="43">
        <f>0.2*$R$66</f>
        <v>2.0000000000000004E-2</v>
      </c>
      <c r="Z66" s="43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8">
        <f>SUM(S66:AS66)</f>
        <v>9.9999999999999992E-2</v>
      </c>
      <c r="AW66" s="48"/>
    </row>
    <row r="67" spans="1:49" s="10" customFormat="1" ht="17.25" customHeight="1" x14ac:dyDescent="0.25">
      <c r="A67" s="33"/>
      <c r="B67" s="34"/>
      <c r="C67" s="35"/>
      <c r="D67" s="49"/>
      <c r="E67" s="36"/>
      <c r="F67" s="36"/>
      <c r="G67" s="52"/>
      <c r="H67" s="38"/>
      <c r="I67" s="50"/>
      <c r="J67" s="272" t="s">
        <v>1894</v>
      </c>
      <c r="K67" s="264" t="s">
        <v>1905</v>
      </c>
      <c r="L67" s="46"/>
      <c r="M67" s="46"/>
      <c r="R67" s="43"/>
      <c r="S67" s="43"/>
      <c r="T67" s="43"/>
      <c r="U67" s="43"/>
      <c r="V67" s="43"/>
      <c r="W67" s="43"/>
      <c r="X67" s="43"/>
      <c r="Y67" s="43"/>
      <c r="Z67" s="43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8"/>
      <c r="AW67" s="48"/>
    </row>
    <row r="68" spans="1:49" s="10" customFormat="1" ht="17.25" customHeight="1" x14ac:dyDescent="0.25">
      <c r="A68" s="33"/>
      <c r="B68" s="34"/>
      <c r="C68" s="35"/>
      <c r="D68" s="49"/>
      <c r="E68" s="36"/>
      <c r="F68" s="36"/>
      <c r="G68" s="52"/>
      <c r="H68" s="38"/>
      <c r="I68" s="50"/>
      <c r="J68" s="54"/>
      <c r="K68" s="264" t="s">
        <v>1906</v>
      </c>
      <c r="L68" s="46"/>
      <c r="M68" s="46"/>
      <c r="R68" s="43"/>
      <c r="S68" s="43"/>
      <c r="T68" s="43"/>
      <c r="U68" s="43"/>
      <c r="V68" s="43"/>
      <c r="W68" s="43"/>
      <c r="X68" s="43"/>
      <c r="Y68" s="43"/>
      <c r="Z68" s="43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8"/>
      <c r="AW68" s="48"/>
    </row>
    <row r="69" spans="1:49" s="10" customFormat="1" ht="17.25" customHeight="1" x14ac:dyDescent="0.25">
      <c r="A69" s="33"/>
      <c r="B69" s="34"/>
      <c r="C69" s="35"/>
      <c r="D69" s="49"/>
      <c r="E69" s="36"/>
      <c r="F69" s="36"/>
      <c r="G69" s="52"/>
      <c r="H69" s="38"/>
      <c r="I69" s="50"/>
      <c r="J69" s="275" t="s">
        <v>1921</v>
      </c>
      <c r="K69" s="271" t="s">
        <v>1925</v>
      </c>
      <c r="L69" s="264">
        <v>350</v>
      </c>
      <c r="M69" s="46"/>
      <c r="R69" s="43"/>
      <c r="S69" s="43"/>
      <c r="T69" s="43"/>
      <c r="U69" s="43"/>
      <c r="V69" s="43"/>
      <c r="W69" s="43"/>
      <c r="X69" s="43"/>
      <c r="Y69" s="43"/>
      <c r="Z69" s="43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8"/>
      <c r="AW69" s="48"/>
    </row>
    <row r="70" spans="1:49" s="10" customFormat="1" ht="17.25" customHeight="1" x14ac:dyDescent="0.25">
      <c r="A70" s="33"/>
      <c r="B70" s="34"/>
      <c r="C70" s="35"/>
      <c r="D70" s="49"/>
      <c r="E70" s="36"/>
      <c r="F70" s="36"/>
      <c r="G70" s="52"/>
      <c r="H70" s="38"/>
      <c r="I70" s="50"/>
      <c r="J70" s="54"/>
      <c r="K70" s="271" t="s">
        <v>1926</v>
      </c>
      <c r="L70" s="264">
        <v>350</v>
      </c>
      <c r="M70" s="46"/>
      <c r="R70" s="43"/>
      <c r="S70" s="43"/>
      <c r="T70" s="43"/>
      <c r="U70" s="43"/>
      <c r="V70" s="43"/>
      <c r="W70" s="43"/>
      <c r="X70" s="43"/>
      <c r="Y70" s="43"/>
      <c r="Z70" s="43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8"/>
      <c r="AW70" s="48"/>
    </row>
    <row r="71" spans="1:49" s="10" customFormat="1" ht="17.25" customHeight="1" x14ac:dyDescent="0.25">
      <c r="A71" s="33"/>
      <c r="B71" s="34"/>
      <c r="C71" s="35"/>
      <c r="D71" s="49"/>
      <c r="E71" s="36"/>
      <c r="F71" s="36"/>
      <c r="G71" s="52"/>
      <c r="H71" s="38"/>
      <c r="I71" s="50"/>
      <c r="J71" s="54"/>
      <c r="K71" s="271" t="s">
        <v>1927</v>
      </c>
      <c r="L71" s="264">
        <v>300</v>
      </c>
      <c r="M71" s="46"/>
      <c r="R71" s="43"/>
      <c r="S71" s="43"/>
      <c r="T71" s="43"/>
      <c r="U71" s="43"/>
      <c r="V71" s="43"/>
      <c r="W71" s="43"/>
      <c r="X71" s="43"/>
      <c r="Y71" s="43"/>
      <c r="Z71" s="43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8"/>
      <c r="AW71" s="48"/>
    </row>
    <row r="72" spans="1:49" s="10" customFormat="1" ht="34.5" customHeight="1" x14ac:dyDescent="0.25">
      <c r="A72" s="33" t="s">
        <v>36</v>
      </c>
      <c r="B72" s="34" t="s">
        <v>163</v>
      </c>
      <c r="C72" s="35" t="s">
        <v>164</v>
      </c>
      <c r="D72" s="49">
        <v>202.1</v>
      </c>
      <c r="E72" s="36" t="s">
        <v>95</v>
      </c>
      <c r="F72" s="36" t="s">
        <v>99</v>
      </c>
      <c r="G72" s="52">
        <v>222</v>
      </c>
      <c r="H72" s="38" t="s">
        <v>174</v>
      </c>
      <c r="I72" s="50" t="s">
        <v>175</v>
      </c>
      <c r="J72" s="38" t="s">
        <v>176</v>
      </c>
      <c r="K72" s="50" t="s">
        <v>175</v>
      </c>
      <c r="L72" s="10" t="s">
        <v>54</v>
      </c>
      <c r="R72" s="42">
        <f>SUM(R73:R76)</f>
        <v>0.99999999999999989</v>
      </c>
      <c r="S72" s="42">
        <f t="shared" ref="S72:AV72" si="16">SUM(S73:S76)</f>
        <v>0.14000000000000001</v>
      </c>
      <c r="T72" s="42"/>
      <c r="U72" s="42">
        <f t="shared" si="16"/>
        <v>0.57999999999999996</v>
      </c>
      <c r="V72" s="42"/>
      <c r="W72" s="42">
        <f t="shared" si="16"/>
        <v>0.15000000000000002</v>
      </c>
      <c r="X72" s="42"/>
      <c r="Y72" s="42">
        <f t="shared" si="16"/>
        <v>0.13</v>
      </c>
      <c r="Z72" s="42"/>
      <c r="AA72" s="42">
        <f t="shared" si="16"/>
        <v>0</v>
      </c>
      <c r="AB72" s="42"/>
      <c r="AC72" s="42">
        <f t="shared" si="16"/>
        <v>0</v>
      </c>
      <c r="AD72" s="42"/>
      <c r="AE72" s="42">
        <f t="shared" si="16"/>
        <v>0</v>
      </c>
      <c r="AF72" s="42"/>
      <c r="AG72" s="42">
        <f t="shared" si="16"/>
        <v>0</v>
      </c>
      <c r="AH72" s="42"/>
      <c r="AI72" s="42">
        <f t="shared" si="16"/>
        <v>0</v>
      </c>
      <c r="AJ72" s="42"/>
      <c r="AK72" s="42">
        <f t="shared" si="16"/>
        <v>0</v>
      </c>
      <c r="AL72" s="42"/>
      <c r="AM72" s="42">
        <f t="shared" si="16"/>
        <v>0</v>
      </c>
      <c r="AN72" s="42"/>
      <c r="AO72" s="42">
        <f t="shared" si="16"/>
        <v>0</v>
      </c>
      <c r="AP72" s="42"/>
      <c r="AQ72" s="42">
        <f t="shared" si="16"/>
        <v>0</v>
      </c>
      <c r="AR72" s="42"/>
      <c r="AS72" s="42">
        <f t="shared" si="16"/>
        <v>0</v>
      </c>
      <c r="AT72" s="42"/>
      <c r="AU72" s="42"/>
      <c r="AV72" s="43">
        <f t="shared" si="16"/>
        <v>1</v>
      </c>
      <c r="AW72" s="43"/>
    </row>
    <row r="73" spans="1:49" s="10" customFormat="1" ht="17.25" hidden="1" customHeight="1" x14ac:dyDescent="0.25">
      <c r="A73" s="33"/>
      <c r="B73" s="34"/>
      <c r="C73" s="35"/>
      <c r="D73" s="49"/>
      <c r="E73" s="36"/>
      <c r="F73" s="36"/>
      <c r="G73" s="52"/>
      <c r="H73" s="38"/>
      <c r="I73" s="50"/>
      <c r="J73" s="54" t="s">
        <v>177</v>
      </c>
      <c r="K73" s="46" t="s">
        <v>56</v>
      </c>
      <c r="L73" s="46" t="s">
        <v>57</v>
      </c>
      <c r="M73" s="46"/>
      <c r="R73" s="43">
        <v>0.1</v>
      </c>
      <c r="S73" s="43">
        <f>0.5*$R$73</f>
        <v>0.05</v>
      </c>
      <c r="T73" s="43"/>
      <c r="U73" s="43">
        <f>0*$R$73</f>
        <v>0</v>
      </c>
      <c r="V73" s="43"/>
      <c r="W73" s="43">
        <f>0*$R$73</f>
        <v>0</v>
      </c>
      <c r="X73" s="43"/>
      <c r="Y73" s="43">
        <f>0.5*$R$73</f>
        <v>0.05</v>
      </c>
      <c r="Z73" s="43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8">
        <f t="shared" ref="AV73:AV79" si="17">SUM(S73:AS73)</f>
        <v>0.1</v>
      </c>
      <c r="AW73" s="48"/>
    </row>
    <row r="74" spans="1:49" s="10" customFormat="1" ht="33" hidden="1" customHeight="1" x14ac:dyDescent="0.25">
      <c r="A74" s="33"/>
      <c r="B74" s="34"/>
      <c r="C74" s="35"/>
      <c r="D74" s="49"/>
      <c r="E74" s="36"/>
      <c r="F74" s="36"/>
      <c r="G74" s="52"/>
      <c r="H74" s="38"/>
      <c r="I74" s="50"/>
      <c r="J74" s="54" t="s">
        <v>178</v>
      </c>
      <c r="K74" s="46" t="s">
        <v>170</v>
      </c>
      <c r="L74" s="46" t="s">
        <v>41</v>
      </c>
      <c r="M74" s="46" t="s">
        <v>1506</v>
      </c>
      <c r="R74" s="43">
        <v>0.1</v>
      </c>
      <c r="S74" s="43">
        <f>0.9*$R$74</f>
        <v>9.0000000000000011E-2</v>
      </c>
      <c r="T74" s="43"/>
      <c r="U74" s="43">
        <f>0.1*$R$74</f>
        <v>1.0000000000000002E-2</v>
      </c>
      <c r="V74" s="43"/>
      <c r="W74" s="43">
        <f>0*$R$74</f>
        <v>0</v>
      </c>
      <c r="X74" s="43"/>
      <c r="Y74" s="43">
        <f>0*$R$74</f>
        <v>0</v>
      </c>
      <c r="Z74" s="43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8">
        <f t="shared" si="17"/>
        <v>0.1</v>
      </c>
      <c r="AW74" s="48"/>
    </row>
    <row r="75" spans="1:49" s="10" customFormat="1" ht="33" hidden="1" customHeight="1" x14ac:dyDescent="0.25">
      <c r="A75" s="33"/>
      <c r="B75" s="34"/>
      <c r="C75" s="35"/>
      <c r="D75" s="49"/>
      <c r="E75" s="36"/>
      <c r="F75" s="36"/>
      <c r="G75" s="52"/>
      <c r="H75" s="38"/>
      <c r="I75" s="50"/>
      <c r="J75" s="54" t="s">
        <v>179</v>
      </c>
      <c r="K75" s="46" t="s">
        <v>164</v>
      </c>
      <c r="L75" s="46" t="s">
        <v>54</v>
      </c>
      <c r="M75" s="46"/>
      <c r="R75" s="43">
        <v>0.7</v>
      </c>
      <c r="S75" s="43">
        <f>0*$R$75</f>
        <v>0</v>
      </c>
      <c r="T75" s="43"/>
      <c r="U75" s="249">
        <f>0.8*$R$75</f>
        <v>0.55999999999999994</v>
      </c>
      <c r="V75" s="43"/>
      <c r="W75" s="43">
        <f>0.1*$R$75</f>
        <v>6.9999999999999993E-2</v>
      </c>
      <c r="X75" s="43"/>
      <c r="Y75" s="249">
        <f>0.1*$R$75</f>
        <v>6.9999999999999993E-2</v>
      </c>
      <c r="Z75" s="43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8">
        <f t="shared" si="17"/>
        <v>0.69999999999999984</v>
      </c>
      <c r="AW75" s="48"/>
    </row>
    <row r="76" spans="1:49" s="10" customFormat="1" ht="17.25" hidden="1" customHeight="1" x14ac:dyDescent="0.25">
      <c r="A76" s="33"/>
      <c r="B76" s="34"/>
      <c r="C76" s="35"/>
      <c r="D76" s="49"/>
      <c r="E76" s="36"/>
      <c r="F76" s="36"/>
      <c r="G76" s="52"/>
      <c r="H76" s="38"/>
      <c r="I76" s="50"/>
      <c r="J76" s="54" t="s">
        <v>180</v>
      </c>
      <c r="K76" s="46" t="s">
        <v>173</v>
      </c>
      <c r="L76" s="46" t="s">
        <v>41</v>
      </c>
      <c r="M76" s="46" t="s">
        <v>1504</v>
      </c>
      <c r="R76" s="43">
        <v>0.1</v>
      </c>
      <c r="S76" s="43">
        <f>0*$R$76</f>
        <v>0</v>
      </c>
      <c r="T76" s="43"/>
      <c r="U76" s="43">
        <f>0.1*$R$76</f>
        <v>1.0000000000000002E-2</v>
      </c>
      <c r="V76" s="43"/>
      <c r="W76" s="43">
        <f>0.8*$R$76</f>
        <v>8.0000000000000016E-2</v>
      </c>
      <c r="X76" s="43"/>
      <c r="Y76" s="43">
        <f>0.1*$R$76</f>
        <v>1.0000000000000002E-2</v>
      </c>
      <c r="Z76" s="43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8">
        <f t="shared" si="17"/>
        <v>0.10000000000000003</v>
      </c>
      <c r="AW76" s="48"/>
    </row>
    <row r="77" spans="1:49" s="10" customFormat="1" ht="17.25" customHeight="1" x14ac:dyDescent="0.25">
      <c r="A77" s="33"/>
      <c r="B77" s="34"/>
      <c r="C77" s="35"/>
      <c r="D77" s="49"/>
      <c r="E77" s="36"/>
      <c r="F77" s="36"/>
      <c r="G77" s="52"/>
      <c r="H77" s="38"/>
      <c r="I77" s="50"/>
      <c r="J77" s="54" t="s">
        <v>177</v>
      </c>
      <c r="K77" s="46" t="s">
        <v>56</v>
      </c>
      <c r="L77" s="46" t="s">
        <v>57</v>
      </c>
      <c r="M77" s="46"/>
      <c r="R77" s="43">
        <v>0.1</v>
      </c>
      <c r="S77" s="43">
        <f>0.5*$R$55</f>
        <v>0.05</v>
      </c>
      <c r="T77" s="43"/>
      <c r="U77" s="43">
        <f>0*$R$55</f>
        <v>0</v>
      </c>
      <c r="V77" s="43"/>
      <c r="W77" s="43">
        <f>0*$R$55</f>
        <v>0</v>
      </c>
      <c r="X77" s="43"/>
      <c r="Y77" s="43">
        <f>0.5*$R$55</f>
        <v>0.05</v>
      </c>
      <c r="Z77" s="43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8">
        <f t="shared" si="17"/>
        <v>0.1</v>
      </c>
      <c r="AW77" s="48"/>
    </row>
    <row r="78" spans="1:49" s="10" customFormat="1" ht="33.75" customHeight="1" x14ac:dyDescent="0.25">
      <c r="A78" s="33"/>
      <c r="B78" s="34"/>
      <c r="C78" s="35"/>
      <c r="D78" s="49"/>
      <c r="E78" s="36"/>
      <c r="F78" s="36"/>
      <c r="G78" s="52"/>
      <c r="H78" s="38"/>
      <c r="I78" s="50"/>
      <c r="J78" s="54" t="s">
        <v>178</v>
      </c>
      <c r="K78" s="46" t="s">
        <v>170</v>
      </c>
      <c r="L78" s="46" t="s">
        <v>41</v>
      </c>
      <c r="M78" s="46" t="s">
        <v>1506</v>
      </c>
      <c r="R78" s="43">
        <v>0.1</v>
      </c>
      <c r="S78" s="43">
        <f>0.9*$R$56</f>
        <v>9.0000000000000011E-2</v>
      </c>
      <c r="T78" s="43"/>
      <c r="U78" s="43">
        <f>0.1*$R$56</f>
        <v>1.0000000000000002E-2</v>
      </c>
      <c r="V78" s="43"/>
      <c r="W78" s="43">
        <f>0*$R$56</f>
        <v>0</v>
      </c>
      <c r="X78" s="43"/>
      <c r="Y78" s="43">
        <f>0*$R$56</f>
        <v>0</v>
      </c>
      <c r="Z78" s="43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8">
        <f t="shared" si="17"/>
        <v>0.1</v>
      </c>
      <c r="AW78" s="48"/>
    </row>
    <row r="79" spans="1:49" s="10" customFormat="1" ht="17.25" customHeight="1" x14ac:dyDescent="0.25">
      <c r="A79" s="33"/>
      <c r="B79" s="34"/>
      <c r="C79" s="35"/>
      <c r="D79" s="49"/>
      <c r="E79" s="36"/>
      <c r="F79" s="36"/>
      <c r="G79" s="52"/>
      <c r="H79" s="38"/>
      <c r="I79" s="50"/>
      <c r="J79" s="54" t="s">
        <v>179</v>
      </c>
      <c r="K79" s="266" t="s">
        <v>164</v>
      </c>
      <c r="L79" s="46" t="s">
        <v>54</v>
      </c>
      <c r="M79" s="46" t="s">
        <v>1505</v>
      </c>
      <c r="R79" s="43">
        <v>0.7</v>
      </c>
      <c r="S79" s="43">
        <f>0*$R$57</f>
        <v>0</v>
      </c>
      <c r="T79" s="43"/>
      <c r="U79" s="43">
        <f>0.8*$R$57</f>
        <v>0.55999999999999994</v>
      </c>
      <c r="V79" s="43"/>
      <c r="W79" s="43">
        <f>0.1*$R$57</f>
        <v>6.9999999999999993E-2</v>
      </c>
      <c r="X79" s="43"/>
      <c r="Y79" s="43">
        <f>0.1*$R$57</f>
        <v>6.9999999999999993E-2</v>
      </c>
      <c r="Z79" s="43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8">
        <f t="shared" si="17"/>
        <v>0.69999999999999984</v>
      </c>
      <c r="AW79" s="48"/>
    </row>
    <row r="80" spans="1:49" s="10" customFormat="1" ht="33" customHeight="1" x14ac:dyDescent="0.25">
      <c r="A80" s="33"/>
      <c r="B80" s="34"/>
      <c r="C80" s="35"/>
      <c r="D80" s="49"/>
      <c r="E80" s="36"/>
      <c r="F80" s="36"/>
      <c r="G80" s="52"/>
      <c r="H80" s="38"/>
      <c r="I80" s="50"/>
      <c r="J80" s="272" t="s">
        <v>1894</v>
      </c>
      <c r="K80" s="264" t="s">
        <v>1901</v>
      </c>
      <c r="L80" s="46"/>
      <c r="M80" s="46"/>
      <c r="R80" s="43"/>
      <c r="S80" s="43"/>
      <c r="T80" s="43"/>
      <c r="U80" s="43"/>
      <c r="V80" s="43"/>
      <c r="W80" s="43"/>
      <c r="X80" s="43"/>
      <c r="Y80" s="43"/>
      <c r="Z80" s="43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8"/>
      <c r="AW80" s="48"/>
    </row>
    <row r="81" spans="1:49" s="10" customFormat="1" ht="17.25" customHeight="1" x14ac:dyDescent="0.25">
      <c r="A81" s="33"/>
      <c r="B81" s="34"/>
      <c r="C81" s="35"/>
      <c r="D81" s="49"/>
      <c r="E81" s="36"/>
      <c r="F81" s="36"/>
      <c r="G81" s="52"/>
      <c r="H81" s="38"/>
      <c r="I81" s="50"/>
      <c r="J81" s="54"/>
      <c r="K81" s="264" t="s">
        <v>1902</v>
      </c>
      <c r="L81" s="46"/>
      <c r="M81" s="46"/>
      <c r="R81" s="43"/>
      <c r="S81" s="43"/>
      <c r="T81" s="43"/>
      <c r="U81" s="43"/>
      <c r="V81" s="43"/>
      <c r="W81" s="43"/>
      <c r="X81" s="43"/>
      <c r="Y81" s="43"/>
      <c r="Z81" s="43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8"/>
      <c r="AW81" s="48"/>
    </row>
    <row r="82" spans="1:49" s="10" customFormat="1" ht="17.25" customHeight="1" x14ac:dyDescent="0.25">
      <c r="A82" s="33"/>
      <c r="B82" s="34"/>
      <c r="C82" s="35"/>
      <c r="D82" s="49"/>
      <c r="E82" s="36"/>
      <c r="F82" s="36"/>
      <c r="G82" s="52"/>
      <c r="H82" s="38"/>
      <c r="I82" s="50"/>
      <c r="J82" s="54"/>
      <c r="K82" s="264" t="s">
        <v>1903</v>
      </c>
      <c r="L82" s="46"/>
      <c r="M82" s="46"/>
      <c r="R82" s="43"/>
      <c r="S82" s="43"/>
      <c r="T82" s="43"/>
      <c r="U82" s="43"/>
      <c r="V82" s="43"/>
      <c r="W82" s="43"/>
      <c r="X82" s="43"/>
      <c r="Y82" s="43"/>
      <c r="Z82" s="43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8"/>
      <c r="AW82" s="48"/>
    </row>
    <row r="83" spans="1:49" s="10" customFormat="1" ht="17.25" customHeight="1" x14ac:dyDescent="0.25">
      <c r="A83" s="33"/>
      <c r="B83" s="34"/>
      <c r="C83" s="35"/>
      <c r="D83" s="49"/>
      <c r="E83" s="36"/>
      <c r="F83" s="36"/>
      <c r="G83" s="52"/>
      <c r="H83" s="38"/>
      <c r="I83" s="50"/>
      <c r="J83" s="54"/>
      <c r="K83" s="264" t="s">
        <v>1904</v>
      </c>
      <c r="L83" s="46"/>
      <c r="M83" s="46"/>
      <c r="R83" s="43"/>
      <c r="S83" s="43"/>
      <c r="T83" s="43"/>
      <c r="U83" s="43"/>
      <c r="V83" s="43"/>
      <c r="W83" s="43"/>
      <c r="X83" s="43"/>
      <c r="Y83" s="43"/>
      <c r="Z83" s="43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8"/>
      <c r="AW83" s="48"/>
    </row>
    <row r="84" spans="1:49" s="10" customFormat="1" ht="17.25" customHeight="1" x14ac:dyDescent="0.25">
      <c r="A84" s="33"/>
      <c r="B84" s="34"/>
      <c r="C84" s="35"/>
      <c r="D84" s="49"/>
      <c r="E84" s="36"/>
      <c r="F84" s="36"/>
      <c r="G84" s="52"/>
      <c r="H84" s="38"/>
      <c r="I84" s="50"/>
      <c r="J84" s="54"/>
      <c r="K84" s="264" t="s">
        <v>1900</v>
      </c>
      <c r="L84" s="46"/>
      <c r="M84" s="46"/>
      <c r="R84" s="43"/>
      <c r="S84" s="43"/>
      <c r="T84" s="43"/>
      <c r="U84" s="43"/>
      <c r="V84" s="43"/>
      <c r="W84" s="43"/>
      <c r="X84" s="43"/>
      <c r="Y84" s="43"/>
      <c r="Z84" s="43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8"/>
      <c r="AW84" s="48"/>
    </row>
    <row r="85" spans="1:49" s="10" customFormat="1" ht="17.25" customHeight="1" x14ac:dyDescent="0.25">
      <c r="A85" s="33"/>
      <c r="B85" s="34"/>
      <c r="C85" s="35"/>
      <c r="D85" s="49"/>
      <c r="E85" s="36"/>
      <c r="F85" s="36"/>
      <c r="G85" s="52"/>
      <c r="H85" s="38"/>
      <c r="I85" s="50"/>
      <c r="J85" s="275" t="s">
        <v>1921</v>
      </c>
      <c r="K85" s="271" t="s">
        <v>1922</v>
      </c>
      <c r="L85" s="264">
        <v>350</v>
      </c>
      <c r="M85" s="46"/>
      <c r="R85" s="43"/>
      <c r="S85" s="43"/>
      <c r="T85" s="43"/>
      <c r="U85" s="43"/>
      <c r="V85" s="43"/>
      <c r="W85" s="43"/>
      <c r="X85" s="43"/>
      <c r="Y85" s="43"/>
      <c r="Z85" s="43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8"/>
      <c r="AW85" s="48"/>
    </row>
    <row r="86" spans="1:49" s="10" customFormat="1" ht="17.25" customHeight="1" x14ac:dyDescent="0.25">
      <c r="A86" s="33"/>
      <c r="B86" s="34"/>
      <c r="C86" s="35"/>
      <c r="D86" s="49"/>
      <c r="E86" s="36"/>
      <c r="F86" s="36"/>
      <c r="G86" s="52"/>
      <c r="H86" s="38"/>
      <c r="I86" s="50"/>
      <c r="J86" s="54"/>
      <c r="K86" s="271" t="s">
        <v>1923</v>
      </c>
      <c r="L86" s="264">
        <v>350</v>
      </c>
      <c r="M86" s="46"/>
      <c r="R86" s="43"/>
      <c r="S86" s="43"/>
      <c r="T86" s="43"/>
      <c r="U86" s="43"/>
      <c r="V86" s="43"/>
      <c r="W86" s="43"/>
      <c r="X86" s="43"/>
      <c r="Y86" s="43"/>
      <c r="Z86" s="43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8"/>
      <c r="AW86" s="48"/>
    </row>
    <row r="87" spans="1:49" s="10" customFormat="1" ht="17.25" customHeight="1" x14ac:dyDescent="0.25">
      <c r="A87" s="33"/>
      <c r="B87" s="34"/>
      <c r="C87" s="35"/>
      <c r="D87" s="49"/>
      <c r="E87" s="36"/>
      <c r="F87" s="36"/>
      <c r="G87" s="52"/>
      <c r="H87" s="38"/>
      <c r="I87" s="50"/>
      <c r="J87" s="54"/>
      <c r="K87" s="271" t="s">
        <v>1924</v>
      </c>
      <c r="L87" s="264">
        <v>300</v>
      </c>
      <c r="M87" s="46"/>
      <c r="R87" s="43"/>
      <c r="S87" s="43"/>
      <c r="T87" s="43"/>
      <c r="U87" s="43"/>
      <c r="V87" s="43"/>
      <c r="W87" s="43"/>
      <c r="X87" s="43"/>
      <c r="Y87" s="43"/>
      <c r="Z87" s="43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8"/>
      <c r="AW87" s="48"/>
    </row>
    <row r="88" spans="1:49" s="10" customFormat="1" ht="17.25" customHeight="1" x14ac:dyDescent="0.25">
      <c r="A88" s="33"/>
      <c r="B88" s="34"/>
      <c r="C88" s="35"/>
      <c r="D88" s="49"/>
      <c r="E88" s="36"/>
      <c r="F88" s="36"/>
      <c r="G88" s="52"/>
      <c r="H88" s="38"/>
      <c r="I88" s="50"/>
      <c r="J88" s="54" t="s">
        <v>180</v>
      </c>
      <c r="K88" s="46" t="s">
        <v>173</v>
      </c>
      <c r="L88" s="46" t="s">
        <v>41</v>
      </c>
      <c r="M88" s="46" t="s">
        <v>1504</v>
      </c>
      <c r="R88" s="43">
        <v>0.1</v>
      </c>
      <c r="S88" s="43">
        <f>0*$R$66</f>
        <v>0</v>
      </c>
      <c r="T88" s="43"/>
      <c r="U88" s="43">
        <f>0.1*$R$66</f>
        <v>1.0000000000000002E-2</v>
      </c>
      <c r="V88" s="43"/>
      <c r="W88" s="43">
        <f>0.7*$R$66</f>
        <v>6.9999999999999993E-2</v>
      </c>
      <c r="X88" s="43"/>
      <c r="Y88" s="43">
        <f>0.2*$R$66</f>
        <v>2.0000000000000004E-2</v>
      </c>
      <c r="Z88" s="43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8">
        <f>SUM(S88:AS88)</f>
        <v>9.9999999999999992E-2</v>
      </c>
      <c r="AW88" s="48"/>
    </row>
    <row r="89" spans="1:49" s="10" customFormat="1" ht="17.25" customHeight="1" x14ac:dyDescent="0.25">
      <c r="A89" s="33"/>
      <c r="B89" s="34"/>
      <c r="C89" s="35"/>
      <c r="D89" s="49"/>
      <c r="E89" s="36"/>
      <c r="F89" s="36"/>
      <c r="G89" s="52"/>
      <c r="H89" s="38"/>
      <c r="I89" s="50"/>
      <c r="J89" s="272" t="s">
        <v>1894</v>
      </c>
      <c r="K89" s="264" t="s">
        <v>1905</v>
      </c>
      <c r="L89" s="46"/>
      <c r="M89" s="46"/>
      <c r="R89" s="43"/>
      <c r="S89" s="43"/>
      <c r="T89" s="43"/>
      <c r="U89" s="43"/>
      <c r="V89" s="43"/>
      <c r="W89" s="43"/>
      <c r="X89" s="43"/>
      <c r="Y89" s="43"/>
      <c r="Z89" s="43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8"/>
      <c r="AW89" s="48"/>
    </row>
    <row r="90" spans="1:49" s="10" customFormat="1" ht="17.25" customHeight="1" x14ac:dyDescent="0.25">
      <c r="A90" s="33"/>
      <c r="B90" s="34"/>
      <c r="C90" s="35"/>
      <c r="D90" s="49"/>
      <c r="E90" s="36"/>
      <c r="F90" s="36"/>
      <c r="G90" s="52"/>
      <c r="H90" s="38"/>
      <c r="I90" s="50"/>
      <c r="J90" s="54"/>
      <c r="K90" s="264" t="s">
        <v>1906</v>
      </c>
      <c r="L90" s="46"/>
      <c r="M90" s="46"/>
      <c r="R90" s="43"/>
      <c r="S90" s="43"/>
      <c r="T90" s="43"/>
      <c r="U90" s="43"/>
      <c r="V90" s="43"/>
      <c r="W90" s="43"/>
      <c r="X90" s="43"/>
      <c r="Y90" s="43"/>
      <c r="Z90" s="43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8"/>
      <c r="AW90" s="48"/>
    </row>
    <row r="91" spans="1:49" s="10" customFormat="1" ht="17.25" customHeight="1" x14ac:dyDescent="0.25">
      <c r="A91" s="33"/>
      <c r="B91" s="34"/>
      <c r="C91" s="35"/>
      <c r="D91" s="49"/>
      <c r="E91" s="36"/>
      <c r="F91" s="36"/>
      <c r="G91" s="52"/>
      <c r="H91" s="38"/>
      <c r="I91" s="50"/>
      <c r="J91" s="275" t="s">
        <v>1921</v>
      </c>
      <c r="K91" s="271" t="s">
        <v>1925</v>
      </c>
      <c r="L91" s="264">
        <v>350</v>
      </c>
      <c r="M91" s="46"/>
      <c r="R91" s="43"/>
      <c r="S91" s="43"/>
      <c r="T91" s="43"/>
      <c r="U91" s="43"/>
      <c r="V91" s="43"/>
      <c r="W91" s="43"/>
      <c r="X91" s="43"/>
      <c r="Y91" s="43"/>
      <c r="Z91" s="43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8"/>
      <c r="AW91" s="48"/>
    </row>
    <row r="92" spans="1:49" s="10" customFormat="1" ht="17.25" customHeight="1" x14ac:dyDescent="0.25">
      <c r="A92" s="33"/>
      <c r="B92" s="34"/>
      <c r="C92" s="35"/>
      <c r="D92" s="49"/>
      <c r="E92" s="36"/>
      <c r="F92" s="36"/>
      <c r="G92" s="52"/>
      <c r="H92" s="38"/>
      <c r="I92" s="50"/>
      <c r="J92" s="54"/>
      <c r="K92" s="271" t="s">
        <v>1926</v>
      </c>
      <c r="L92" s="264">
        <v>350</v>
      </c>
      <c r="M92" s="46"/>
      <c r="R92" s="43"/>
      <c r="S92" s="43"/>
      <c r="T92" s="43"/>
      <c r="U92" s="43"/>
      <c r="V92" s="43"/>
      <c r="W92" s="43"/>
      <c r="X92" s="43"/>
      <c r="Y92" s="43"/>
      <c r="Z92" s="43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8"/>
      <c r="AW92" s="48"/>
    </row>
    <row r="93" spans="1:49" s="10" customFormat="1" ht="17.25" customHeight="1" x14ac:dyDescent="0.25">
      <c r="A93" s="33"/>
      <c r="B93" s="34"/>
      <c r="C93" s="35"/>
      <c r="D93" s="49"/>
      <c r="E93" s="36"/>
      <c r="F93" s="36"/>
      <c r="G93" s="52"/>
      <c r="H93" s="38"/>
      <c r="I93" s="50"/>
      <c r="J93" s="54"/>
      <c r="K93" s="271" t="s">
        <v>1927</v>
      </c>
      <c r="L93" s="264">
        <v>300</v>
      </c>
      <c r="M93" s="46"/>
      <c r="R93" s="43"/>
      <c r="S93" s="43"/>
      <c r="T93" s="43"/>
      <c r="U93" s="43"/>
      <c r="V93" s="43"/>
      <c r="W93" s="43"/>
      <c r="X93" s="43"/>
      <c r="Y93" s="43"/>
      <c r="Z93" s="43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8"/>
      <c r="AW93" s="48"/>
    </row>
    <row r="94" spans="1:49" s="10" customFormat="1" ht="30.75" customHeight="1" x14ac:dyDescent="0.25">
      <c r="A94" s="33" t="s">
        <v>36</v>
      </c>
      <c r="B94" s="34" t="s">
        <v>163</v>
      </c>
      <c r="C94" s="35" t="s">
        <v>164</v>
      </c>
      <c r="D94" s="49">
        <v>202.2</v>
      </c>
      <c r="E94" s="36" t="s">
        <v>95</v>
      </c>
      <c r="F94" s="36" t="s">
        <v>99</v>
      </c>
      <c r="G94" s="52">
        <v>222</v>
      </c>
      <c r="H94" s="38" t="s">
        <v>181</v>
      </c>
      <c r="I94" s="50" t="s">
        <v>182</v>
      </c>
      <c r="J94" s="38" t="s">
        <v>183</v>
      </c>
      <c r="K94" s="50" t="s">
        <v>182</v>
      </c>
      <c r="L94" s="10" t="s">
        <v>54</v>
      </c>
      <c r="R94" s="42">
        <f>SUM(R95:R97)</f>
        <v>1</v>
      </c>
      <c r="S94" s="42">
        <f t="shared" ref="S94:AV94" si="18">SUM(S95:S97)</f>
        <v>0.14000000000000001</v>
      </c>
      <c r="T94" s="42"/>
      <c r="U94" s="42">
        <f t="shared" si="18"/>
        <v>0.65000000000000013</v>
      </c>
      <c r="V94" s="42"/>
      <c r="W94" s="42">
        <f t="shared" si="18"/>
        <v>8.0000000000000016E-2</v>
      </c>
      <c r="X94" s="42"/>
      <c r="Y94" s="42">
        <f t="shared" si="18"/>
        <v>0.13</v>
      </c>
      <c r="Z94" s="42"/>
      <c r="AA94" s="42">
        <f t="shared" si="18"/>
        <v>0</v>
      </c>
      <c r="AB94" s="42"/>
      <c r="AC94" s="42">
        <f t="shared" si="18"/>
        <v>0</v>
      </c>
      <c r="AD94" s="42"/>
      <c r="AE94" s="42">
        <f t="shared" si="18"/>
        <v>0</v>
      </c>
      <c r="AF94" s="42"/>
      <c r="AG94" s="42">
        <f t="shared" si="18"/>
        <v>0</v>
      </c>
      <c r="AH94" s="42"/>
      <c r="AI94" s="42">
        <f t="shared" si="18"/>
        <v>0</v>
      </c>
      <c r="AJ94" s="42"/>
      <c r="AK94" s="42">
        <f t="shared" si="18"/>
        <v>0</v>
      </c>
      <c r="AL94" s="42"/>
      <c r="AM94" s="42">
        <f t="shared" si="18"/>
        <v>0</v>
      </c>
      <c r="AN94" s="42"/>
      <c r="AO94" s="42">
        <f t="shared" si="18"/>
        <v>0</v>
      </c>
      <c r="AP94" s="42"/>
      <c r="AQ94" s="42">
        <f t="shared" si="18"/>
        <v>0</v>
      </c>
      <c r="AR94" s="42"/>
      <c r="AS94" s="42">
        <f t="shared" si="18"/>
        <v>0</v>
      </c>
      <c r="AT94" s="42"/>
      <c r="AU94" s="42"/>
      <c r="AV94" s="43">
        <f t="shared" si="18"/>
        <v>1.0000000000000002</v>
      </c>
      <c r="AW94" s="43"/>
    </row>
    <row r="95" spans="1:49" s="10" customFormat="1" ht="17.25" hidden="1" customHeight="1" x14ac:dyDescent="0.25">
      <c r="A95" s="33"/>
      <c r="B95" s="34"/>
      <c r="C95" s="35"/>
      <c r="D95" s="49"/>
      <c r="E95" s="36"/>
      <c r="F95" s="36"/>
      <c r="G95" s="52"/>
      <c r="H95" s="38"/>
      <c r="I95" s="50"/>
      <c r="J95" s="54" t="s">
        <v>184</v>
      </c>
      <c r="K95" s="46" t="s">
        <v>56</v>
      </c>
      <c r="L95" s="46" t="s">
        <v>57</v>
      </c>
      <c r="M95" s="46"/>
      <c r="R95" s="43">
        <v>0.1</v>
      </c>
      <c r="S95" s="43">
        <f>0.5*$R$95</f>
        <v>0.05</v>
      </c>
      <c r="T95" s="43"/>
      <c r="U95" s="43">
        <f>0*$R$95</f>
        <v>0</v>
      </c>
      <c r="V95" s="43"/>
      <c r="W95" s="43">
        <f>0*$R$95</f>
        <v>0</v>
      </c>
      <c r="X95" s="43"/>
      <c r="Y95" s="43">
        <f>0.5*$R$95</f>
        <v>0.05</v>
      </c>
      <c r="Z95" s="43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8">
        <f>SUM(S95:AS95)</f>
        <v>0.1</v>
      </c>
      <c r="AW95" s="48"/>
    </row>
    <row r="96" spans="1:49" s="10" customFormat="1" ht="34.5" hidden="1" customHeight="1" x14ac:dyDescent="0.25">
      <c r="A96" s="33"/>
      <c r="B96" s="34"/>
      <c r="C96" s="35"/>
      <c r="D96" s="49"/>
      <c r="E96" s="36"/>
      <c r="F96" s="36"/>
      <c r="G96" s="52"/>
      <c r="H96" s="38"/>
      <c r="I96" s="50"/>
      <c r="J96" s="54" t="s">
        <v>185</v>
      </c>
      <c r="K96" s="46" t="s">
        <v>170</v>
      </c>
      <c r="L96" s="46" t="s">
        <v>41</v>
      </c>
      <c r="M96" s="46" t="s">
        <v>1506</v>
      </c>
      <c r="R96" s="43">
        <v>0.1</v>
      </c>
      <c r="S96" s="43">
        <f>0.9*$R$96</f>
        <v>9.0000000000000011E-2</v>
      </c>
      <c r="T96" s="43"/>
      <c r="U96" s="43">
        <f>0.1*$R$96</f>
        <v>1.0000000000000002E-2</v>
      </c>
      <c r="V96" s="43"/>
      <c r="W96" s="43">
        <f>0*$R$96</f>
        <v>0</v>
      </c>
      <c r="X96" s="43"/>
      <c r="Y96" s="43">
        <f>0*$R$96</f>
        <v>0</v>
      </c>
      <c r="Z96" s="43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8">
        <f>SUM(S96:AS96)</f>
        <v>0.1</v>
      </c>
      <c r="AW96" s="48"/>
    </row>
    <row r="97" spans="1:49" s="10" customFormat="1" ht="17.25" hidden="1" customHeight="1" x14ac:dyDescent="0.25">
      <c r="A97" s="33"/>
      <c r="B97" s="34"/>
      <c r="C97" s="35"/>
      <c r="D97" s="49"/>
      <c r="E97" s="36"/>
      <c r="F97" s="36"/>
      <c r="G97" s="52"/>
      <c r="H97" s="38"/>
      <c r="I97" s="50"/>
      <c r="J97" s="54" t="s">
        <v>186</v>
      </c>
      <c r="K97" s="46" t="s">
        <v>187</v>
      </c>
      <c r="L97" s="46" t="s">
        <v>54</v>
      </c>
      <c r="M97" s="46" t="s">
        <v>1507</v>
      </c>
      <c r="R97" s="43">
        <v>0.8</v>
      </c>
      <c r="S97" s="43">
        <f>0*$R$97</f>
        <v>0</v>
      </c>
      <c r="T97" s="43"/>
      <c r="U97" s="43">
        <f>0.8*$R$97</f>
        <v>0.64000000000000012</v>
      </c>
      <c r="V97" s="43"/>
      <c r="W97" s="43">
        <f>0.1*$R$97</f>
        <v>8.0000000000000016E-2</v>
      </c>
      <c r="X97" s="43"/>
      <c r="Y97" s="43">
        <f>0.1*$R$97</f>
        <v>8.0000000000000016E-2</v>
      </c>
      <c r="Z97" s="43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8">
        <f>SUM(S97:AS97)</f>
        <v>0.80000000000000027</v>
      </c>
      <c r="AW97" s="48"/>
    </row>
    <row r="98" spans="1:49" s="10" customFormat="1" ht="17.25" customHeight="1" x14ac:dyDescent="0.25">
      <c r="A98" s="33" t="s">
        <v>36</v>
      </c>
      <c r="B98" s="34" t="s">
        <v>163</v>
      </c>
      <c r="C98" s="35" t="s">
        <v>164</v>
      </c>
      <c r="D98" s="49"/>
      <c r="E98" s="36" t="s">
        <v>95</v>
      </c>
      <c r="F98" s="36" t="s">
        <v>99</v>
      </c>
      <c r="G98" s="52">
        <v>222</v>
      </c>
      <c r="H98" s="38" t="s">
        <v>174</v>
      </c>
      <c r="I98" s="50" t="s">
        <v>188</v>
      </c>
      <c r="J98" s="38" t="s">
        <v>189</v>
      </c>
      <c r="K98" s="50" t="s">
        <v>188</v>
      </c>
      <c r="L98" s="9" t="s">
        <v>54</v>
      </c>
      <c r="R98" s="42">
        <f>SUM(R99:R110)</f>
        <v>0.99999999999999989</v>
      </c>
      <c r="S98" s="42">
        <f>SUM(S99:S110)</f>
        <v>0.14000000000000001</v>
      </c>
      <c r="T98" s="42"/>
      <c r="U98" s="42">
        <f>SUM(U99:U110)</f>
        <v>0.6399999999999999</v>
      </c>
      <c r="V98" s="42"/>
      <c r="W98" s="42">
        <f>SUM(W99:W110)</f>
        <v>8.4999999999999992E-2</v>
      </c>
      <c r="X98" s="42"/>
      <c r="Y98" s="42">
        <f>SUM(Y99:Y110)</f>
        <v>0.13500000000000001</v>
      </c>
      <c r="Z98" s="42"/>
      <c r="AA98" s="42">
        <f>SUM(AA99:AA110)</f>
        <v>0</v>
      </c>
      <c r="AB98" s="42"/>
      <c r="AC98" s="42">
        <f>SUM(AC99:AC110)</f>
        <v>0</v>
      </c>
      <c r="AD98" s="42"/>
      <c r="AE98" s="42">
        <f>SUM(AE99:AE110)</f>
        <v>0</v>
      </c>
      <c r="AF98" s="42"/>
      <c r="AG98" s="42">
        <f>SUM(AG99:AG110)</f>
        <v>0</v>
      </c>
      <c r="AH98" s="42"/>
      <c r="AI98" s="42">
        <f>SUM(AI99:AI110)</f>
        <v>0</v>
      </c>
      <c r="AJ98" s="42"/>
      <c r="AK98" s="42">
        <f>SUM(AK99:AK110)</f>
        <v>0</v>
      </c>
      <c r="AL98" s="42"/>
      <c r="AM98" s="42">
        <f>SUM(AM99:AM110)</f>
        <v>0</v>
      </c>
      <c r="AN98" s="42"/>
      <c r="AO98" s="42">
        <f>SUM(AO99:AO110)</f>
        <v>0</v>
      </c>
      <c r="AP98" s="42"/>
      <c r="AQ98" s="42">
        <f>SUM(AQ99:AQ110)</f>
        <v>0</v>
      </c>
      <c r="AR98" s="42"/>
      <c r="AS98" s="42">
        <f>SUM(AS99:AS110)</f>
        <v>0</v>
      </c>
      <c r="AT98" s="42"/>
      <c r="AU98" s="42"/>
      <c r="AV98" s="43">
        <f>SUM(AV99:AV110)</f>
        <v>0.99999999999999989</v>
      </c>
      <c r="AW98" s="43"/>
    </row>
    <row r="99" spans="1:49" s="10" customFormat="1" ht="17.25" customHeight="1" x14ac:dyDescent="0.25">
      <c r="A99" s="33"/>
      <c r="B99" s="34"/>
      <c r="C99" s="35"/>
      <c r="D99" s="49"/>
      <c r="E99" s="36"/>
      <c r="F99" s="36"/>
      <c r="G99" s="52"/>
      <c r="H99" s="38"/>
      <c r="I99" s="50"/>
      <c r="J99" s="54" t="s">
        <v>190</v>
      </c>
      <c r="K99" s="46" t="s">
        <v>56</v>
      </c>
      <c r="L99" s="238" t="s">
        <v>57</v>
      </c>
      <c r="M99" s="46" t="s">
        <v>1731</v>
      </c>
      <c r="R99" s="43">
        <v>0.1</v>
      </c>
      <c r="S99" s="43">
        <f>0.5*$R$99</f>
        <v>0.05</v>
      </c>
      <c r="T99" s="43"/>
      <c r="U99" s="43">
        <f>0*$R$99</f>
        <v>0</v>
      </c>
      <c r="V99" s="43"/>
      <c r="W99" s="43">
        <f>0*$R$99</f>
        <v>0</v>
      </c>
      <c r="X99" s="43"/>
      <c r="Y99" s="43">
        <f>0.5*$R$99</f>
        <v>0.05</v>
      </c>
      <c r="Z99" s="43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8">
        <f>SUM(S99:AS99)</f>
        <v>0.1</v>
      </c>
      <c r="AW99" s="48"/>
    </row>
    <row r="100" spans="1:49" s="10" customFormat="1" ht="24.75" customHeight="1" x14ac:dyDescent="0.25">
      <c r="A100" s="33"/>
      <c r="B100" s="34"/>
      <c r="C100" s="35"/>
      <c r="D100" s="49"/>
      <c r="E100" s="36"/>
      <c r="F100" s="36"/>
      <c r="G100" s="52"/>
      <c r="H100" s="38"/>
      <c r="I100" s="50"/>
      <c r="J100" s="54" t="s">
        <v>191</v>
      </c>
      <c r="K100" s="46" t="s">
        <v>170</v>
      </c>
      <c r="L100" s="238" t="s">
        <v>41</v>
      </c>
      <c r="M100" s="46" t="s">
        <v>1506</v>
      </c>
      <c r="R100" s="43">
        <v>0.1</v>
      </c>
      <c r="S100" s="43">
        <f>0.9*$R$100</f>
        <v>9.0000000000000011E-2</v>
      </c>
      <c r="T100" s="43"/>
      <c r="U100" s="43">
        <f>0.1*$R$100</f>
        <v>1.0000000000000002E-2</v>
      </c>
      <c r="V100" s="43"/>
      <c r="W100" s="43">
        <f>0*$R$100</f>
        <v>0</v>
      </c>
      <c r="X100" s="43"/>
      <c r="Y100" s="43">
        <f>0*$R$100</f>
        <v>0</v>
      </c>
      <c r="Z100" s="43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8">
        <f>SUM(S100:AS100)</f>
        <v>0.1</v>
      </c>
      <c r="AW100" s="48"/>
    </row>
    <row r="101" spans="1:49" s="10" customFormat="1" ht="17.25" customHeight="1" x14ac:dyDescent="0.25">
      <c r="A101" s="33"/>
      <c r="B101" s="34"/>
      <c r="C101" s="35"/>
      <c r="D101" s="49"/>
      <c r="E101" s="36"/>
      <c r="F101" s="36"/>
      <c r="G101" s="52"/>
      <c r="H101" s="38"/>
      <c r="I101" s="50"/>
      <c r="J101" s="54" t="s">
        <v>192</v>
      </c>
      <c r="K101" s="46" t="s">
        <v>193</v>
      </c>
      <c r="L101" s="238" t="s">
        <v>54</v>
      </c>
      <c r="M101" s="46" t="s">
        <v>1505</v>
      </c>
      <c r="R101" s="43">
        <v>0.7</v>
      </c>
      <c r="S101" s="43">
        <f>0*$R$101</f>
        <v>0</v>
      </c>
      <c r="T101" s="43"/>
      <c r="U101" s="249">
        <f>0.8*$R$101</f>
        <v>0.55999999999999994</v>
      </c>
      <c r="V101" s="43"/>
      <c r="W101" s="43">
        <f>0.1*$R$101</f>
        <v>6.9999999999999993E-2</v>
      </c>
      <c r="X101" s="43"/>
      <c r="Y101" s="249">
        <f>0.1*$R$101</f>
        <v>6.9999999999999993E-2</v>
      </c>
      <c r="Z101" s="43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8">
        <f>SUM(S101:AS101)</f>
        <v>0.69999999999999984</v>
      </c>
      <c r="AW101" s="48"/>
    </row>
    <row r="102" spans="1:49" s="10" customFormat="1" ht="27" customHeight="1" x14ac:dyDescent="0.25">
      <c r="A102" s="33"/>
      <c r="B102" s="34"/>
      <c r="C102" s="35"/>
      <c r="D102" s="49"/>
      <c r="E102" s="36"/>
      <c r="F102" s="36"/>
      <c r="G102" s="52"/>
      <c r="H102" s="38"/>
      <c r="I102" s="50"/>
      <c r="J102" s="272" t="s">
        <v>1894</v>
      </c>
      <c r="K102" s="264" t="s">
        <v>1901</v>
      </c>
      <c r="L102" s="238"/>
      <c r="M102" s="46"/>
      <c r="R102" s="43"/>
      <c r="S102" s="43"/>
      <c r="T102" s="43"/>
      <c r="U102" s="249"/>
      <c r="V102" s="43"/>
      <c r="W102" s="43"/>
      <c r="X102" s="43"/>
      <c r="Y102" s="249"/>
      <c r="Z102" s="43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8"/>
      <c r="AW102" s="48"/>
    </row>
    <row r="103" spans="1:49" s="10" customFormat="1" ht="17.25" customHeight="1" x14ac:dyDescent="0.25">
      <c r="A103" s="33"/>
      <c r="B103" s="34"/>
      <c r="C103" s="35"/>
      <c r="D103" s="49"/>
      <c r="E103" s="36"/>
      <c r="F103" s="36"/>
      <c r="G103" s="52"/>
      <c r="H103" s="38"/>
      <c r="I103" s="50"/>
      <c r="J103" s="54"/>
      <c r="K103" s="264" t="s">
        <v>1902</v>
      </c>
      <c r="L103" s="238"/>
      <c r="M103" s="46"/>
      <c r="R103" s="43"/>
      <c r="S103" s="43"/>
      <c r="T103" s="43"/>
      <c r="U103" s="249"/>
      <c r="V103" s="43"/>
      <c r="W103" s="43"/>
      <c r="X103" s="43"/>
      <c r="Y103" s="249"/>
      <c r="Z103" s="43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8"/>
      <c r="AW103" s="48"/>
    </row>
    <row r="104" spans="1:49" s="10" customFormat="1" ht="17.25" customHeight="1" x14ac:dyDescent="0.25">
      <c r="A104" s="33"/>
      <c r="B104" s="34"/>
      <c r="C104" s="35"/>
      <c r="D104" s="49"/>
      <c r="E104" s="36"/>
      <c r="F104" s="36"/>
      <c r="G104" s="52"/>
      <c r="H104" s="38"/>
      <c r="I104" s="50"/>
      <c r="J104" s="54"/>
      <c r="K104" s="264" t="s">
        <v>1903</v>
      </c>
      <c r="L104" s="238"/>
      <c r="M104" s="46"/>
      <c r="R104" s="43"/>
      <c r="S104" s="43"/>
      <c r="T104" s="43"/>
      <c r="U104" s="249"/>
      <c r="V104" s="43"/>
      <c r="W104" s="43"/>
      <c r="X104" s="43"/>
      <c r="Y104" s="249"/>
      <c r="Z104" s="43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8"/>
      <c r="AW104" s="48"/>
    </row>
    <row r="105" spans="1:49" s="10" customFormat="1" ht="17.25" customHeight="1" x14ac:dyDescent="0.25">
      <c r="A105" s="33"/>
      <c r="B105" s="34"/>
      <c r="C105" s="35"/>
      <c r="D105" s="49"/>
      <c r="E105" s="36"/>
      <c r="F105" s="36"/>
      <c r="G105" s="52"/>
      <c r="H105" s="38"/>
      <c r="I105" s="50"/>
      <c r="J105" s="54"/>
      <c r="K105" s="264" t="s">
        <v>1904</v>
      </c>
      <c r="L105" s="238"/>
      <c r="M105" s="46"/>
      <c r="R105" s="43"/>
      <c r="S105" s="43"/>
      <c r="T105" s="43"/>
      <c r="U105" s="249"/>
      <c r="V105" s="43"/>
      <c r="W105" s="43"/>
      <c r="X105" s="43"/>
      <c r="Y105" s="249"/>
      <c r="Z105" s="43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8"/>
      <c r="AW105" s="48"/>
    </row>
    <row r="106" spans="1:49" s="10" customFormat="1" ht="17.25" customHeight="1" x14ac:dyDescent="0.25">
      <c r="A106" s="33"/>
      <c r="B106" s="34"/>
      <c r="C106" s="35"/>
      <c r="D106" s="49"/>
      <c r="E106" s="36"/>
      <c r="F106" s="36"/>
      <c r="G106" s="52"/>
      <c r="H106" s="38"/>
      <c r="I106" s="50"/>
      <c r="J106" s="54"/>
      <c r="K106" s="264" t="s">
        <v>1900</v>
      </c>
      <c r="L106" s="238"/>
      <c r="M106" s="46"/>
      <c r="R106" s="43"/>
      <c r="S106" s="43"/>
      <c r="T106" s="43"/>
      <c r="U106" s="249"/>
      <c r="V106" s="43"/>
      <c r="W106" s="43"/>
      <c r="X106" s="43"/>
      <c r="Y106" s="249"/>
      <c r="Z106" s="43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8"/>
      <c r="AW106" s="48"/>
    </row>
    <row r="107" spans="1:49" s="10" customFormat="1" ht="17.25" customHeight="1" x14ac:dyDescent="0.25">
      <c r="A107" s="33"/>
      <c r="B107" s="34"/>
      <c r="C107" s="35"/>
      <c r="D107" s="49"/>
      <c r="E107" s="36"/>
      <c r="F107" s="36"/>
      <c r="G107" s="52"/>
      <c r="H107" s="38"/>
      <c r="I107" s="50"/>
      <c r="J107" s="275" t="s">
        <v>1921</v>
      </c>
      <c r="K107" s="271" t="s">
        <v>1922</v>
      </c>
      <c r="L107" s="264">
        <v>350</v>
      </c>
      <c r="M107" s="46"/>
      <c r="R107" s="43"/>
      <c r="S107" s="43"/>
      <c r="T107" s="43"/>
      <c r="U107" s="249"/>
      <c r="V107" s="43"/>
      <c r="W107" s="43"/>
      <c r="X107" s="43"/>
      <c r="Y107" s="249"/>
      <c r="Z107" s="43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8"/>
      <c r="AW107" s="48"/>
    </row>
    <row r="108" spans="1:49" s="10" customFormat="1" ht="17.25" customHeight="1" x14ac:dyDescent="0.25">
      <c r="A108" s="33"/>
      <c r="B108" s="34"/>
      <c r="C108" s="35"/>
      <c r="D108" s="49"/>
      <c r="E108" s="36"/>
      <c r="F108" s="36"/>
      <c r="G108" s="52"/>
      <c r="H108" s="38"/>
      <c r="I108" s="50"/>
      <c r="J108" s="54"/>
      <c r="K108" s="271" t="s">
        <v>1923</v>
      </c>
      <c r="L108" s="264">
        <v>350</v>
      </c>
      <c r="M108" s="46"/>
      <c r="R108" s="43"/>
      <c r="S108" s="43"/>
      <c r="T108" s="43"/>
      <c r="U108" s="249"/>
      <c r="V108" s="43"/>
      <c r="W108" s="43"/>
      <c r="X108" s="43"/>
      <c r="Y108" s="249"/>
      <c r="Z108" s="43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8"/>
      <c r="AW108" s="48"/>
    </row>
    <row r="109" spans="1:49" s="10" customFormat="1" ht="17.25" customHeight="1" x14ac:dyDescent="0.25">
      <c r="A109" s="33"/>
      <c r="B109" s="34"/>
      <c r="C109" s="35"/>
      <c r="D109" s="49"/>
      <c r="E109" s="36"/>
      <c r="F109" s="36"/>
      <c r="G109" s="52"/>
      <c r="H109" s="38"/>
      <c r="I109" s="50"/>
      <c r="J109" s="54"/>
      <c r="K109" s="271" t="s">
        <v>1924</v>
      </c>
      <c r="L109" s="264">
        <v>300</v>
      </c>
      <c r="M109" s="46"/>
      <c r="R109" s="43"/>
      <c r="S109" s="43"/>
      <c r="T109" s="43"/>
      <c r="U109" s="249"/>
      <c r="V109" s="43"/>
      <c r="W109" s="43"/>
      <c r="X109" s="43"/>
      <c r="Y109" s="249"/>
      <c r="Z109" s="43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8"/>
      <c r="AW109" s="48"/>
    </row>
    <row r="110" spans="1:49" s="10" customFormat="1" ht="17.25" customHeight="1" x14ac:dyDescent="0.25">
      <c r="A110" s="33"/>
      <c r="B110" s="34"/>
      <c r="C110" s="35"/>
      <c r="D110" s="49"/>
      <c r="E110" s="36"/>
      <c r="F110" s="36"/>
      <c r="G110" s="52"/>
      <c r="H110" s="38"/>
      <c r="I110" s="50"/>
      <c r="J110" s="54" t="s">
        <v>194</v>
      </c>
      <c r="K110" s="46" t="s">
        <v>173</v>
      </c>
      <c r="L110" s="238" t="s">
        <v>41</v>
      </c>
      <c r="M110" s="46" t="s">
        <v>1504</v>
      </c>
      <c r="R110" s="43">
        <v>0.1</v>
      </c>
      <c r="S110" s="43">
        <f>0*$R$110</f>
        <v>0</v>
      </c>
      <c r="T110" s="43"/>
      <c r="U110" s="43">
        <f>0.7*$R$110</f>
        <v>6.9999999999999993E-2</v>
      </c>
      <c r="V110" s="43"/>
      <c r="W110" s="43">
        <f>0.15*$R$110</f>
        <v>1.4999999999999999E-2</v>
      </c>
      <c r="X110" s="43"/>
      <c r="Y110" s="43">
        <f>0.15*$R$110</f>
        <v>1.4999999999999999E-2</v>
      </c>
      <c r="Z110" s="43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8">
        <f>SUM(S110:AS110)</f>
        <v>9.9999999999999992E-2</v>
      </c>
      <c r="AW110" s="48"/>
    </row>
    <row r="111" spans="1:49" s="10" customFormat="1" ht="17.25" customHeight="1" x14ac:dyDescent="0.25">
      <c r="A111" s="33"/>
      <c r="B111" s="34"/>
      <c r="C111" s="35"/>
      <c r="D111" s="49"/>
      <c r="E111" s="36"/>
      <c r="F111" s="36"/>
      <c r="G111" s="52"/>
      <c r="H111" s="38"/>
      <c r="I111" s="50"/>
      <c r="J111" s="272" t="s">
        <v>1894</v>
      </c>
      <c r="K111" s="264" t="s">
        <v>1905</v>
      </c>
      <c r="L111" s="238"/>
      <c r="M111" s="46"/>
      <c r="R111" s="43"/>
      <c r="S111" s="43"/>
      <c r="T111" s="43"/>
      <c r="U111" s="43"/>
      <c r="V111" s="43"/>
      <c r="W111" s="43"/>
      <c r="X111" s="43"/>
      <c r="Y111" s="43"/>
      <c r="Z111" s="43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8"/>
      <c r="AW111" s="48"/>
    </row>
    <row r="112" spans="1:49" s="10" customFormat="1" ht="17.25" customHeight="1" x14ac:dyDescent="0.25">
      <c r="A112" s="33"/>
      <c r="B112" s="34"/>
      <c r="C112" s="35"/>
      <c r="D112" s="49"/>
      <c r="E112" s="36"/>
      <c r="F112" s="36"/>
      <c r="G112" s="52"/>
      <c r="H112" s="38"/>
      <c r="I112" s="50"/>
      <c r="J112" s="54"/>
      <c r="K112" s="264" t="s">
        <v>1906</v>
      </c>
      <c r="L112" s="238"/>
      <c r="M112" s="46"/>
      <c r="R112" s="43"/>
      <c r="S112" s="43"/>
      <c r="T112" s="43"/>
      <c r="U112" s="43"/>
      <c r="V112" s="43"/>
      <c r="W112" s="43"/>
      <c r="X112" s="43"/>
      <c r="Y112" s="43"/>
      <c r="Z112" s="43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8"/>
      <c r="AW112" s="48"/>
    </row>
    <row r="113" spans="1:49" s="10" customFormat="1" ht="17.25" customHeight="1" x14ac:dyDescent="0.25">
      <c r="A113" s="33"/>
      <c r="B113" s="34"/>
      <c r="C113" s="35"/>
      <c r="D113" s="49"/>
      <c r="E113" s="36"/>
      <c r="F113" s="36"/>
      <c r="G113" s="52"/>
      <c r="H113" s="38"/>
      <c r="I113" s="50"/>
      <c r="J113" s="54"/>
      <c r="K113" s="264" t="s">
        <v>1907</v>
      </c>
      <c r="L113" s="238"/>
      <c r="M113" s="46"/>
      <c r="R113" s="43"/>
      <c r="S113" s="43"/>
      <c r="T113" s="43"/>
      <c r="U113" s="43"/>
      <c r="V113" s="43"/>
      <c r="W113" s="43"/>
      <c r="X113" s="43"/>
      <c r="Y113" s="43"/>
      <c r="Z113" s="43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8"/>
      <c r="AW113" s="48"/>
    </row>
    <row r="114" spans="1:49" s="10" customFormat="1" ht="17.25" customHeight="1" x14ac:dyDescent="0.25">
      <c r="A114" s="33"/>
      <c r="B114" s="34"/>
      <c r="C114" s="35"/>
      <c r="D114" s="49"/>
      <c r="E114" s="36"/>
      <c r="F114" s="36"/>
      <c r="G114" s="52"/>
      <c r="H114" s="38"/>
      <c r="I114" s="50"/>
      <c r="J114" s="275" t="s">
        <v>1921</v>
      </c>
      <c r="K114" s="271" t="s">
        <v>1925</v>
      </c>
      <c r="L114" s="264">
        <v>350</v>
      </c>
      <c r="M114" s="46"/>
      <c r="R114" s="43"/>
      <c r="S114" s="43"/>
      <c r="T114" s="43"/>
      <c r="U114" s="43"/>
      <c r="V114" s="43"/>
      <c r="W114" s="43"/>
      <c r="X114" s="43"/>
      <c r="Y114" s="43"/>
      <c r="Z114" s="43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8"/>
      <c r="AW114" s="48"/>
    </row>
    <row r="115" spans="1:49" s="10" customFormat="1" ht="17.25" customHeight="1" x14ac:dyDescent="0.25">
      <c r="A115" s="33"/>
      <c r="B115" s="34"/>
      <c r="C115" s="35"/>
      <c r="D115" s="49"/>
      <c r="E115" s="36"/>
      <c r="F115" s="36"/>
      <c r="G115" s="52"/>
      <c r="H115" s="38"/>
      <c r="I115" s="50"/>
      <c r="J115" s="54"/>
      <c r="K115" s="271" t="s">
        <v>1926</v>
      </c>
      <c r="L115" s="264">
        <v>350</v>
      </c>
      <c r="M115" s="46"/>
      <c r="R115" s="43"/>
      <c r="S115" s="43"/>
      <c r="T115" s="43"/>
      <c r="U115" s="43"/>
      <c r="V115" s="43"/>
      <c r="W115" s="43"/>
      <c r="X115" s="43"/>
      <c r="Y115" s="43"/>
      <c r="Z115" s="43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8"/>
      <c r="AW115" s="48"/>
    </row>
    <row r="116" spans="1:49" s="10" customFormat="1" ht="17.25" customHeight="1" x14ac:dyDescent="0.25">
      <c r="A116" s="33"/>
      <c r="B116" s="34"/>
      <c r="C116" s="35"/>
      <c r="D116" s="49"/>
      <c r="E116" s="36"/>
      <c r="F116" s="36"/>
      <c r="G116" s="52"/>
      <c r="H116" s="38"/>
      <c r="I116" s="50"/>
      <c r="J116" s="54"/>
      <c r="K116" s="271" t="s">
        <v>1927</v>
      </c>
      <c r="L116" s="264">
        <v>300</v>
      </c>
      <c r="M116" s="46"/>
      <c r="R116" s="43"/>
      <c r="S116" s="43"/>
      <c r="T116" s="43"/>
      <c r="U116" s="43"/>
      <c r="V116" s="43"/>
      <c r="W116" s="43"/>
      <c r="X116" s="43"/>
      <c r="Y116" s="43"/>
      <c r="Z116" s="43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8"/>
      <c r="AW116" s="48"/>
    </row>
    <row r="117" spans="1:49" s="10" customFormat="1" ht="17.25" customHeight="1" x14ac:dyDescent="0.25">
      <c r="A117" s="33" t="s">
        <v>36</v>
      </c>
      <c r="B117" s="34" t="s">
        <v>163</v>
      </c>
      <c r="C117" s="35" t="s">
        <v>164</v>
      </c>
      <c r="D117" s="49">
        <v>202.3</v>
      </c>
      <c r="E117" s="36" t="s">
        <v>95</v>
      </c>
      <c r="F117" s="36" t="s">
        <v>99</v>
      </c>
      <c r="G117" s="52">
        <v>222</v>
      </c>
      <c r="H117" s="38" t="s">
        <v>181</v>
      </c>
      <c r="I117" s="50" t="s">
        <v>195</v>
      </c>
      <c r="J117" s="38" t="s">
        <v>196</v>
      </c>
      <c r="K117" s="50" t="s">
        <v>197</v>
      </c>
      <c r="L117" s="10" t="s">
        <v>198</v>
      </c>
      <c r="R117" s="42">
        <f>SUM(R118:R119)</f>
        <v>1</v>
      </c>
      <c r="S117" s="42">
        <f t="shared" ref="S117:AS117" si="19">SUM(S118:S119)</f>
        <v>0.14000000000000001</v>
      </c>
      <c r="T117" s="42"/>
      <c r="U117" s="42">
        <f t="shared" si="19"/>
        <v>0.27</v>
      </c>
      <c r="V117" s="42"/>
      <c r="W117" s="42">
        <f t="shared" si="19"/>
        <v>0.36000000000000004</v>
      </c>
      <c r="X117" s="42"/>
      <c r="Y117" s="42">
        <f t="shared" si="19"/>
        <v>0.23000000000000004</v>
      </c>
      <c r="Z117" s="42"/>
      <c r="AA117" s="42">
        <f t="shared" si="19"/>
        <v>0</v>
      </c>
      <c r="AB117" s="42"/>
      <c r="AC117" s="42">
        <f t="shared" si="19"/>
        <v>0</v>
      </c>
      <c r="AD117" s="42"/>
      <c r="AE117" s="42">
        <f t="shared" si="19"/>
        <v>0</v>
      </c>
      <c r="AF117" s="42"/>
      <c r="AG117" s="42">
        <f t="shared" si="19"/>
        <v>0</v>
      </c>
      <c r="AH117" s="42"/>
      <c r="AI117" s="42">
        <f t="shared" si="19"/>
        <v>0</v>
      </c>
      <c r="AJ117" s="42"/>
      <c r="AK117" s="42">
        <f t="shared" si="19"/>
        <v>0</v>
      </c>
      <c r="AL117" s="42"/>
      <c r="AM117" s="42">
        <f t="shared" si="19"/>
        <v>0</v>
      </c>
      <c r="AN117" s="42"/>
      <c r="AO117" s="42">
        <f t="shared" si="19"/>
        <v>0</v>
      </c>
      <c r="AP117" s="42"/>
      <c r="AQ117" s="42">
        <f t="shared" si="19"/>
        <v>0</v>
      </c>
      <c r="AR117" s="42"/>
      <c r="AS117" s="42">
        <f t="shared" si="19"/>
        <v>0</v>
      </c>
      <c r="AT117" s="42"/>
      <c r="AU117" s="42"/>
      <c r="AV117" s="48">
        <f>SUM(AV118:AV119)</f>
        <v>1.0000000000000002</v>
      </c>
      <c r="AW117" s="48"/>
    </row>
    <row r="118" spans="1:49" s="10" customFormat="1" ht="17.25" customHeight="1" x14ac:dyDescent="0.25">
      <c r="A118" s="33"/>
      <c r="B118" s="34"/>
      <c r="C118" s="35"/>
      <c r="D118" s="49"/>
      <c r="E118" s="36"/>
      <c r="F118" s="36"/>
      <c r="G118" s="52"/>
      <c r="H118" s="38"/>
      <c r="I118" s="50"/>
      <c r="J118" s="54" t="s">
        <v>199</v>
      </c>
      <c r="K118" s="46" t="s">
        <v>200</v>
      </c>
      <c r="L118" s="46" t="s">
        <v>57</v>
      </c>
      <c r="M118" s="46"/>
      <c r="R118" s="43">
        <v>0.1</v>
      </c>
      <c r="S118" s="43">
        <f>0.5*$R$118</f>
        <v>0.05</v>
      </c>
      <c r="T118" s="43"/>
      <c r="U118" s="43">
        <f>0*$R$118</f>
        <v>0</v>
      </c>
      <c r="V118" s="43"/>
      <c r="W118" s="43">
        <f>0*$R$118</f>
        <v>0</v>
      </c>
      <c r="X118" s="43"/>
      <c r="Y118" s="43">
        <f>0.5*$R$118</f>
        <v>0.05</v>
      </c>
      <c r="Z118" s="43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8">
        <f>SUM(S118:AS118)</f>
        <v>0.1</v>
      </c>
      <c r="AW118" s="48"/>
    </row>
    <row r="119" spans="1:49" s="10" customFormat="1" ht="17.25" customHeight="1" x14ac:dyDescent="0.25">
      <c r="A119" s="33"/>
      <c r="B119" s="34"/>
      <c r="C119" s="35"/>
      <c r="D119" s="49"/>
      <c r="E119" s="36"/>
      <c r="F119" s="36"/>
      <c r="G119" s="52"/>
      <c r="H119" s="38"/>
      <c r="I119" s="50"/>
      <c r="J119" s="54" t="s">
        <v>201</v>
      </c>
      <c r="K119" s="46" t="s">
        <v>202</v>
      </c>
      <c r="L119" s="46" t="s">
        <v>69</v>
      </c>
      <c r="M119" s="46"/>
      <c r="R119" s="43">
        <v>0.9</v>
      </c>
      <c r="S119" s="43">
        <f>0.1*$R$119</f>
        <v>9.0000000000000011E-2</v>
      </c>
      <c r="T119" s="43"/>
      <c r="U119" s="43">
        <f>0.3*$R$119</f>
        <v>0.27</v>
      </c>
      <c r="V119" s="43"/>
      <c r="W119" s="43">
        <f>0.4*$R$119</f>
        <v>0.36000000000000004</v>
      </c>
      <c r="X119" s="43"/>
      <c r="Y119" s="43">
        <f>0.2*$R$119</f>
        <v>0.18000000000000002</v>
      </c>
      <c r="Z119" s="43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8">
        <f>SUM(S119:AS119)</f>
        <v>0.90000000000000013</v>
      </c>
      <c r="AW119" s="48"/>
    </row>
    <row r="120" spans="1:49" s="10" customFormat="1" ht="17.25" customHeight="1" x14ac:dyDescent="0.25">
      <c r="A120" s="33"/>
      <c r="B120" s="34"/>
      <c r="C120" s="35"/>
      <c r="D120" s="49"/>
      <c r="E120" s="36"/>
      <c r="F120" s="36"/>
      <c r="G120" s="52"/>
      <c r="H120" s="38"/>
      <c r="I120" s="50"/>
      <c r="J120" s="272" t="s">
        <v>1894</v>
      </c>
      <c r="K120" s="264" t="s">
        <v>1916</v>
      </c>
      <c r="L120" s="46"/>
      <c r="M120" s="46"/>
      <c r="R120" s="43"/>
      <c r="S120" s="43"/>
      <c r="T120" s="43"/>
      <c r="U120" s="43"/>
      <c r="V120" s="43"/>
      <c r="W120" s="43"/>
      <c r="X120" s="43"/>
      <c r="Y120" s="43"/>
      <c r="Z120" s="43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8"/>
      <c r="AW120" s="48"/>
    </row>
    <row r="121" spans="1:49" s="10" customFormat="1" ht="17.25" customHeight="1" x14ac:dyDescent="0.25">
      <c r="A121" s="33"/>
      <c r="B121" s="34"/>
      <c r="C121" s="35"/>
      <c r="D121" s="49"/>
      <c r="E121" s="36"/>
      <c r="F121" s="36"/>
      <c r="G121" s="52"/>
      <c r="H121" s="38"/>
      <c r="I121" s="50"/>
      <c r="J121" s="54"/>
      <c r="K121" s="264" t="s">
        <v>1917</v>
      </c>
      <c r="L121" s="46"/>
      <c r="M121" s="46"/>
      <c r="R121" s="43"/>
      <c r="S121" s="43"/>
      <c r="T121" s="43"/>
      <c r="U121" s="43"/>
      <c r="V121" s="43"/>
      <c r="W121" s="43"/>
      <c r="X121" s="43"/>
      <c r="Y121" s="43"/>
      <c r="Z121" s="43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8"/>
      <c r="AW121" s="48"/>
    </row>
    <row r="122" spans="1:49" s="10" customFormat="1" ht="17.25" customHeight="1" x14ac:dyDescent="0.25">
      <c r="A122" s="33"/>
      <c r="B122" s="34"/>
      <c r="C122" s="35"/>
      <c r="D122" s="49"/>
      <c r="E122" s="36"/>
      <c r="F122" s="36"/>
      <c r="G122" s="52"/>
      <c r="H122" s="38"/>
      <c r="I122" s="50"/>
      <c r="J122" s="54"/>
      <c r="K122" s="264" t="s">
        <v>1918</v>
      </c>
      <c r="L122" s="46"/>
      <c r="M122" s="46"/>
      <c r="R122" s="43"/>
      <c r="S122" s="43"/>
      <c r="T122" s="43"/>
      <c r="U122" s="43"/>
      <c r="V122" s="43"/>
      <c r="W122" s="43"/>
      <c r="X122" s="43"/>
      <c r="Y122" s="43"/>
      <c r="Z122" s="43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8"/>
      <c r="AW122" s="48"/>
    </row>
    <row r="123" spans="1:49" s="10" customFormat="1" ht="17.25" customHeight="1" x14ac:dyDescent="0.25">
      <c r="A123" s="33"/>
      <c r="B123" s="34"/>
      <c r="C123" s="35"/>
      <c r="D123" s="49"/>
      <c r="E123" s="36"/>
      <c r="F123" s="36"/>
      <c r="G123" s="52"/>
      <c r="H123" s="38"/>
      <c r="I123" s="50"/>
      <c r="J123" s="275" t="s">
        <v>1921</v>
      </c>
      <c r="K123" s="271" t="s">
        <v>1928</v>
      </c>
      <c r="L123" s="264">
        <v>350</v>
      </c>
      <c r="M123" s="46"/>
      <c r="R123" s="43"/>
      <c r="S123" s="43"/>
      <c r="T123" s="43"/>
      <c r="U123" s="43"/>
      <c r="V123" s="43"/>
      <c r="W123" s="43"/>
      <c r="X123" s="43"/>
      <c r="Y123" s="43"/>
      <c r="Z123" s="43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8"/>
      <c r="AW123" s="48"/>
    </row>
    <row r="124" spans="1:49" s="10" customFormat="1" ht="17.25" customHeight="1" x14ac:dyDescent="0.25">
      <c r="A124" s="33"/>
      <c r="B124" s="34"/>
      <c r="C124" s="35"/>
      <c r="D124" s="49"/>
      <c r="E124" s="36"/>
      <c r="F124" s="36"/>
      <c r="G124" s="52"/>
      <c r="H124" s="38"/>
      <c r="I124" s="50"/>
      <c r="J124" s="54"/>
      <c r="K124" s="271" t="s">
        <v>1929</v>
      </c>
      <c r="L124" s="264">
        <v>350</v>
      </c>
      <c r="M124" s="46"/>
      <c r="R124" s="43"/>
      <c r="S124" s="43"/>
      <c r="T124" s="43"/>
      <c r="U124" s="43"/>
      <c r="V124" s="43"/>
      <c r="W124" s="43"/>
      <c r="X124" s="43"/>
      <c r="Y124" s="43"/>
      <c r="Z124" s="43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8"/>
      <c r="AW124" s="48"/>
    </row>
    <row r="125" spans="1:49" s="10" customFormat="1" ht="17.25" customHeight="1" x14ac:dyDescent="0.25">
      <c r="A125" s="33"/>
      <c r="B125" s="34"/>
      <c r="C125" s="35"/>
      <c r="D125" s="49"/>
      <c r="E125" s="36"/>
      <c r="F125" s="36"/>
      <c r="G125" s="52"/>
      <c r="H125" s="38"/>
      <c r="I125" s="50"/>
      <c r="J125" s="54"/>
      <c r="K125" s="271" t="s">
        <v>1930</v>
      </c>
      <c r="L125" s="264">
        <v>300</v>
      </c>
      <c r="M125" s="46"/>
      <c r="R125" s="43"/>
      <c r="S125" s="43"/>
      <c r="T125" s="43"/>
      <c r="U125" s="43"/>
      <c r="V125" s="43"/>
      <c r="W125" s="43"/>
      <c r="X125" s="43"/>
      <c r="Y125" s="43"/>
      <c r="Z125" s="43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8"/>
      <c r="AW125" s="48"/>
    </row>
    <row r="126" spans="1:49" s="10" customFormat="1" ht="17.25" customHeight="1" x14ac:dyDescent="0.25">
      <c r="A126" s="33" t="s">
        <v>36</v>
      </c>
      <c r="B126" s="34" t="s">
        <v>203</v>
      </c>
      <c r="C126" s="35" t="s">
        <v>204</v>
      </c>
      <c r="D126" s="49">
        <v>203</v>
      </c>
      <c r="E126" s="36" t="s">
        <v>95</v>
      </c>
      <c r="F126" s="36" t="s">
        <v>99</v>
      </c>
      <c r="G126" s="52">
        <v>223</v>
      </c>
      <c r="H126" s="38" t="s">
        <v>205</v>
      </c>
      <c r="I126" s="50" t="s">
        <v>204</v>
      </c>
      <c r="J126" s="38" t="s">
        <v>206</v>
      </c>
      <c r="K126" s="50" t="s">
        <v>204</v>
      </c>
      <c r="L126" s="10" t="s">
        <v>69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9" s="10" customFormat="1" ht="17.25" customHeight="1" x14ac:dyDescent="0.25">
      <c r="A127" s="33" t="s">
        <v>36</v>
      </c>
      <c r="B127" s="34" t="s">
        <v>203</v>
      </c>
      <c r="C127" s="35" t="s">
        <v>204</v>
      </c>
      <c r="D127" s="49">
        <v>203.1</v>
      </c>
      <c r="E127" s="36" t="s">
        <v>95</v>
      </c>
      <c r="F127" s="36" t="s">
        <v>99</v>
      </c>
      <c r="G127" s="52">
        <v>223</v>
      </c>
      <c r="H127" s="38" t="s">
        <v>207</v>
      </c>
      <c r="I127" s="50" t="s">
        <v>208</v>
      </c>
      <c r="J127" s="38" t="s">
        <v>209</v>
      </c>
      <c r="K127" s="50" t="s">
        <v>208</v>
      </c>
      <c r="L127" s="10" t="s">
        <v>198</v>
      </c>
      <c r="R127" s="42">
        <f>SUM(R128:R138)</f>
        <v>1</v>
      </c>
      <c r="S127" s="42">
        <f t="shared" ref="S127:AS127" si="20">SUM(S128:S138)</f>
        <v>0.16999999999999998</v>
      </c>
      <c r="T127" s="42"/>
      <c r="U127" s="42">
        <f t="shared" si="20"/>
        <v>0.30000000000000004</v>
      </c>
      <c r="V127" s="42"/>
      <c r="W127" s="42">
        <f t="shared" si="20"/>
        <v>0.375</v>
      </c>
      <c r="X127" s="42"/>
      <c r="Y127" s="42">
        <f t="shared" si="20"/>
        <v>0.155</v>
      </c>
      <c r="Z127" s="42"/>
      <c r="AA127" s="42">
        <f t="shared" si="20"/>
        <v>0</v>
      </c>
      <c r="AB127" s="42"/>
      <c r="AC127" s="42">
        <f t="shared" si="20"/>
        <v>0</v>
      </c>
      <c r="AD127" s="42"/>
      <c r="AE127" s="42">
        <f t="shared" si="20"/>
        <v>0</v>
      </c>
      <c r="AF127" s="42"/>
      <c r="AG127" s="42">
        <f t="shared" si="20"/>
        <v>0</v>
      </c>
      <c r="AH127" s="42"/>
      <c r="AI127" s="42">
        <f t="shared" si="20"/>
        <v>0</v>
      </c>
      <c r="AJ127" s="42"/>
      <c r="AK127" s="42">
        <f t="shared" si="20"/>
        <v>0</v>
      </c>
      <c r="AL127" s="42"/>
      <c r="AM127" s="42">
        <f t="shared" si="20"/>
        <v>0</v>
      </c>
      <c r="AN127" s="42"/>
      <c r="AO127" s="42">
        <f t="shared" si="20"/>
        <v>0</v>
      </c>
      <c r="AP127" s="42"/>
      <c r="AQ127" s="42">
        <f t="shared" si="20"/>
        <v>0</v>
      </c>
      <c r="AR127" s="42"/>
      <c r="AS127" s="42">
        <f t="shared" si="20"/>
        <v>0</v>
      </c>
      <c r="AT127" s="42"/>
      <c r="AU127" s="42"/>
      <c r="AV127" s="43">
        <f>SUM(AV128:AV138)</f>
        <v>1</v>
      </c>
      <c r="AW127" s="43"/>
    </row>
    <row r="128" spans="1:49" s="10" customFormat="1" ht="17.25" customHeight="1" x14ac:dyDescent="0.25">
      <c r="A128" s="33"/>
      <c r="B128" s="34"/>
      <c r="C128" s="35"/>
      <c r="D128" s="49"/>
      <c r="E128" s="36"/>
      <c r="F128" s="36"/>
      <c r="G128" s="52"/>
      <c r="H128" s="38"/>
      <c r="I128" s="50"/>
      <c r="J128" s="54" t="s">
        <v>210</v>
      </c>
      <c r="K128" s="46" t="s">
        <v>200</v>
      </c>
      <c r="L128" s="46" t="s">
        <v>57</v>
      </c>
      <c r="M128" s="46"/>
      <c r="R128" s="43">
        <v>0.1</v>
      </c>
      <c r="S128" s="43">
        <f>0.5*$R$128</f>
        <v>0.05</v>
      </c>
      <c r="T128" s="43"/>
      <c r="U128" s="43">
        <f>0*$R$128</f>
        <v>0</v>
      </c>
      <c r="V128" s="43"/>
      <c r="W128" s="43">
        <f>0*$R$128</f>
        <v>0</v>
      </c>
      <c r="X128" s="43"/>
      <c r="Y128" s="43">
        <f>0.5*$R$128</f>
        <v>0.05</v>
      </c>
      <c r="Z128" s="43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8">
        <f>SUM(S128:AS128)</f>
        <v>0.1</v>
      </c>
      <c r="AW128" s="48"/>
    </row>
    <row r="129" spans="1:49" s="10" customFormat="1" ht="17.25" customHeight="1" x14ac:dyDescent="0.25">
      <c r="A129" s="33"/>
      <c r="B129" s="34"/>
      <c r="C129" s="35"/>
      <c r="D129" s="49"/>
      <c r="E129" s="36"/>
      <c r="F129" s="36"/>
      <c r="G129" s="52"/>
      <c r="H129" s="38"/>
      <c r="I129" s="50"/>
      <c r="J129" s="54" t="s">
        <v>211</v>
      </c>
      <c r="K129" s="46" t="s">
        <v>212</v>
      </c>
      <c r="L129" s="46" t="s">
        <v>73</v>
      </c>
      <c r="M129" s="46" t="s">
        <v>1508</v>
      </c>
      <c r="R129" s="43">
        <v>0.2</v>
      </c>
      <c r="S129" s="43">
        <f>0.6*$R$129</f>
        <v>0.12</v>
      </c>
      <c r="T129" s="43"/>
      <c r="U129" s="43">
        <f>0.4*$R$129</f>
        <v>8.0000000000000016E-2</v>
      </c>
      <c r="V129" s="43"/>
      <c r="W129" s="43">
        <f>0*$R$129</f>
        <v>0</v>
      </c>
      <c r="X129" s="43"/>
      <c r="Y129" s="43">
        <f>0*$R$129</f>
        <v>0</v>
      </c>
      <c r="Z129" s="43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8">
        <f>SUM(S129:AS129)</f>
        <v>0.2</v>
      </c>
      <c r="AW129" s="48"/>
    </row>
    <row r="130" spans="1:49" s="10" customFormat="1" ht="17.25" customHeight="1" x14ac:dyDescent="0.25">
      <c r="A130" s="33"/>
      <c r="B130" s="34"/>
      <c r="C130" s="35"/>
      <c r="D130" s="49"/>
      <c r="E130" s="36"/>
      <c r="F130" s="36"/>
      <c r="G130" s="52"/>
      <c r="H130" s="38"/>
      <c r="I130" s="50"/>
      <c r="J130" s="272" t="s">
        <v>1894</v>
      </c>
      <c r="K130" s="264" t="s">
        <v>1919</v>
      </c>
      <c r="L130" s="46"/>
      <c r="M130" s="46"/>
      <c r="R130" s="43"/>
      <c r="S130" s="43"/>
      <c r="T130" s="43"/>
      <c r="U130" s="43"/>
      <c r="V130" s="43"/>
      <c r="W130" s="43"/>
      <c r="X130" s="43"/>
      <c r="Y130" s="43"/>
      <c r="Z130" s="43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8"/>
      <c r="AW130" s="48"/>
    </row>
    <row r="131" spans="1:49" s="10" customFormat="1" ht="17.25" customHeight="1" x14ac:dyDescent="0.25">
      <c r="A131" s="33"/>
      <c r="B131" s="34"/>
      <c r="C131" s="35"/>
      <c r="D131" s="49"/>
      <c r="E131" s="36"/>
      <c r="F131" s="36"/>
      <c r="G131" s="52"/>
      <c r="H131" s="38"/>
      <c r="I131" s="50"/>
      <c r="J131" s="54"/>
      <c r="K131" s="264" t="s">
        <v>1920</v>
      </c>
      <c r="L131" s="46"/>
      <c r="M131" s="46"/>
      <c r="R131" s="43"/>
      <c r="S131" s="43"/>
      <c r="T131" s="43"/>
      <c r="U131" s="43"/>
      <c r="V131" s="43"/>
      <c r="W131" s="43"/>
      <c r="X131" s="43"/>
      <c r="Y131" s="43"/>
      <c r="Z131" s="43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8"/>
      <c r="AW131" s="48"/>
    </row>
    <row r="132" spans="1:49" s="10" customFormat="1" ht="17.25" customHeight="1" x14ac:dyDescent="0.25">
      <c r="A132" s="33"/>
      <c r="B132" s="34"/>
      <c r="C132" s="35"/>
      <c r="D132" s="49"/>
      <c r="E132" s="36"/>
      <c r="F132" s="36"/>
      <c r="G132" s="52"/>
      <c r="H132" s="38"/>
      <c r="I132" s="50"/>
      <c r="J132" s="54"/>
      <c r="K132" s="264" t="s">
        <v>1918</v>
      </c>
      <c r="L132" s="46"/>
      <c r="M132" s="46"/>
      <c r="R132" s="43"/>
      <c r="S132" s="43"/>
      <c r="T132" s="43"/>
      <c r="U132" s="43"/>
      <c r="V132" s="43"/>
      <c r="W132" s="43"/>
      <c r="X132" s="43"/>
      <c r="Y132" s="43"/>
      <c r="Z132" s="43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8"/>
      <c r="AW132" s="48"/>
    </row>
    <row r="133" spans="1:49" s="10" customFormat="1" ht="17.25" customHeight="1" x14ac:dyDescent="0.25">
      <c r="A133" s="33"/>
      <c r="B133" s="34"/>
      <c r="C133" s="35"/>
      <c r="D133" s="49"/>
      <c r="E133" s="36"/>
      <c r="F133" s="36"/>
      <c r="G133" s="52"/>
      <c r="H133" s="38"/>
      <c r="I133" s="50"/>
      <c r="J133" s="275" t="s">
        <v>1921</v>
      </c>
      <c r="K133" s="271" t="s">
        <v>1928</v>
      </c>
      <c r="L133" s="264">
        <v>350</v>
      </c>
      <c r="M133" s="46"/>
      <c r="R133" s="43"/>
      <c r="S133" s="43"/>
      <c r="T133" s="43"/>
      <c r="U133" s="43"/>
      <c r="V133" s="43"/>
      <c r="W133" s="43"/>
      <c r="X133" s="43"/>
      <c r="Y133" s="43"/>
      <c r="Z133" s="43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8"/>
      <c r="AW133" s="48"/>
    </row>
    <row r="134" spans="1:49" s="10" customFormat="1" ht="17.25" customHeight="1" x14ac:dyDescent="0.25">
      <c r="A134" s="33"/>
      <c r="B134" s="34"/>
      <c r="C134" s="35"/>
      <c r="D134" s="49"/>
      <c r="E134" s="36"/>
      <c r="F134" s="36"/>
      <c r="G134" s="52"/>
      <c r="H134" s="38"/>
      <c r="I134" s="50"/>
      <c r="J134" s="54"/>
      <c r="K134" s="271" t="s">
        <v>1929</v>
      </c>
      <c r="L134" s="264">
        <v>350</v>
      </c>
      <c r="M134" s="46"/>
      <c r="R134" s="43"/>
      <c r="S134" s="43"/>
      <c r="T134" s="43"/>
      <c r="U134" s="43"/>
      <c r="V134" s="43"/>
      <c r="W134" s="43"/>
      <c r="X134" s="43"/>
      <c r="Y134" s="43"/>
      <c r="Z134" s="43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8"/>
      <c r="AW134" s="48"/>
    </row>
    <row r="135" spans="1:49" s="10" customFormat="1" ht="17.25" customHeight="1" x14ac:dyDescent="0.25">
      <c r="A135" s="33"/>
      <c r="B135" s="34"/>
      <c r="C135" s="35"/>
      <c r="D135" s="49"/>
      <c r="E135" s="36"/>
      <c r="F135" s="36"/>
      <c r="G135" s="52"/>
      <c r="H135" s="38"/>
      <c r="I135" s="50"/>
      <c r="J135" s="54"/>
      <c r="K135" s="271" t="s">
        <v>1930</v>
      </c>
      <c r="L135" s="264">
        <v>300</v>
      </c>
      <c r="M135" s="46"/>
      <c r="R135" s="43"/>
      <c r="S135" s="43"/>
      <c r="T135" s="43"/>
      <c r="U135" s="43"/>
      <c r="V135" s="43"/>
      <c r="W135" s="43"/>
      <c r="X135" s="43"/>
      <c r="Y135" s="43"/>
      <c r="Z135" s="43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8"/>
      <c r="AW135" s="48"/>
    </row>
    <row r="136" spans="1:49" s="10" customFormat="1" ht="17.25" customHeight="1" x14ac:dyDescent="0.25">
      <c r="A136" s="33"/>
      <c r="B136" s="34"/>
      <c r="C136" s="35"/>
      <c r="D136" s="49"/>
      <c r="E136" s="36"/>
      <c r="F136" s="36"/>
      <c r="G136" s="52"/>
      <c r="H136" s="38"/>
      <c r="I136" s="50"/>
      <c r="J136" s="54" t="s">
        <v>213</v>
      </c>
      <c r="K136" s="46" t="s">
        <v>214</v>
      </c>
      <c r="L136" s="46" t="s">
        <v>73</v>
      </c>
      <c r="M136" s="46" t="s">
        <v>1509</v>
      </c>
      <c r="R136" s="43">
        <v>0.1</v>
      </c>
      <c r="S136" s="43">
        <f>0*$R$136</f>
        <v>0</v>
      </c>
      <c r="T136" s="43"/>
      <c r="U136" s="249">
        <f>0.4*$R$136</f>
        <v>4.0000000000000008E-2</v>
      </c>
      <c r="V136" s="43"/>
      <c r="W136" s="249">
        <f>0.6*$R$136</f>
        <v>0.06</v>
      </c>
      <c r="X136" s="43"/>
      <c r="Y136" s="43">
        <f>0*$R$136</f>
        <v>0</v>
      </c>
      <c r="Z136" s="43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8">
        <f>SUM(S136:AS136)</f>
        <v>0.1</v>
      </c>
      <c r="AW136" s="48"/>
    </row>
    <row r="137" spans="1:49" s="10" customFormat="1" ht="17.25" customHeight="1" x14ac:dyDescent="0.25">
      <c r="A137" s="33"/>
      <c r="B137" s="34"/>
      <c r="C137" s="35"/>
      <c r="D137" s="49"/>
      <c r="E137" s="36"/>
      <c r="F137" s="36"/>
      <c r="G137" s="52"/>
      <c r="H137" s="38"/>
      <c r="I137" s="50"/>
      <c r="J137" s="54" t="s">
        <v>215</v>
      </c>
      <c r="K137" s="46" t="s">
        <v>216</v>
      </c>
      <c r="L137" s="46" t="s">
        <v>69</v>
      </c>
      <c r="M137" s="46" t="s">
        <v>1510</v>
      </c>
      <c r="R137" s="43">
        <v>0.45</v>
      </c>
      <c r="S137" s="43">
        <f>0*$R$137</f>
        <v>0</v>
      </c>
      <c r="T137" s="43"/>
      <c r="U137" s="43">
        <f>0.4*$R$137</f>
        <v>0.18000000000000002</v>
      </c>
      <c r="V137" s="43"/>
      <c r="W137" s="43">
        <f>0.5*$R$137</f>
        <v>0.22500000000000001</v>
      </c>
      <c r="X137" s="43"/>
      <c r="Y137" s="43">
        <f>0.1*$R$137</f>
        <v>4.5000000000000005E-2</v>
      </c>
      <c r="Z137" s="43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8">
        <f>SUM(S137:AS137)</f>
        <v>0.45</v>
      </c>
      <c r="AW137" s="48"/>
    </row>
    <row r="138" spans="1:49" s="10" customFormat="1" ht="17.25" customHeight="1" x14ac:dyDescent="0.25">
      <c r="A138" s="33"/>
      <c r="B138" s="34"/>
      <c r="C138" s="35"/>
      <c r="D138" s="49"/>
      <c r="E138" s="36"/>
      <c r="F138" s="36"/>
      <c r="G138" s="52"/>
      <c r="H138" s="38"/>
      <c r="I138" s="50"/>
      <c r="J138" s="54" t="s">
        <v>217</v>
      </c>
      <c r="K138" s="46" t="s">
        <v>1606</v>
      </c>
      <c r="L138" s="46" t="s">
        <v>69</v>
      </c>
      <c r="M138" s="46"/>
      <c r="R138" s="43">
        <v>0.15</v>
      </c>
      <c r="S138" s="43">
        <f>0*$R$138</f>
        <v>0</v>
      </c>
      <c r="T138" s="43"/>
      <c r="U138" s="43">
        <f>0*$R$138</f>
        <v>0</v>
      </c>
      <c r="V138" s="43"/>
      <c r="W138" s="43">
        <f>0.6*$R$138</f>
        <v>0.09</v>
      </c>
      <c r="X138" s="43"/>
      <c r="Y138" s="43">
        <f>0.4*$R$138</f>
        <v>0.06</v>
      </c>
      <c r="Z138" s="43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8">
        <f>SUM(S138:AS138)</f>
        <v>0.15</v>
      </c>
      <c r="AW138" s="48"/>
    </row>
    <row r="139" spans="1:49" s="10" customFormat="1" ht="17.25" customHeight="1" x14ac:dyDescent="0.25">
      <c r="A139" s="33" t="s">
        <v>36</v>
      </c>
      <c r="B139" s="34" t="s">
        <v>203</v>
      </c>
      <c r="C139" s="35" t="s">
        <v>204</v>
      </c>
      <c r="D139" s="49">
        <v>203.3</v>
      </c>
      <c r="E139" s="36" t="s">
        <v>95</v>
      </c>
      <c r="F139" s="36" t="s">
        <v>99</v>
      </c>
      <c r="G139" s="52">
        <v>223</v>
      </c>
      <c r="H139" s="38" t="s">
        <v>219</v>
      </c>
      <c r="I139" s="50" t="s">
        <v>220</v>
      </c>
      <c r="J139" s="38" t="s">
        <v>221</v>
      </c>
      <c r="K139" s="50" t="s">
        <v>220</v>
      </c>
      <c r="L139" s="10" t="s">
        <v>198</v>
      </c>
      <c r="R139" s="42">
        <f>SUM(R140:R164)</f>
        <v>1</v>
      </c>
      <c r="S139" s="42">
        <f t="shared" ref="S139:AS139" si="21">SUM(S140:S164)</f>
        <v>0.11499999999999999</v>
      </c>
      <c r="T139" s="42"/>
      <c r="U139" s="42">
        <f t="shared" si="21"/>
        <v>0.41000000000000003</v>
      </c>
      <c r="V139" s="42"/>
      <c r="W139" s="42">
        <f t="shared" si="21"/>
        <v>0.37</v>
      </c>
      <c r="X139" s="42"/>
      <c r="Y139" s="42">
        <f t="shared" si="21"/>
        <v>0.10500000000000001</v>
      </c>
      <c r="Z139" s="42"/>
      <c r="AA139" s="42">
        <f t="shared" si="21"/>
        <v>0</v>
      </c>
      <c r="AB139" s="42"/>
      <c r="AC139" s="42">
        <f t="shared" si="21"/>
        <v>0</v>
      </c>
      <c r="AD139" s="42"/>
      <c r="AE139" s="42">
        <f t="shared" si="21"/>
        <v>0</v>
      </c>
      <c r="AF139" s="42"/>
      <c r="AG139" s="42">
        <f t="shared" si="21"/>
        <v>0</v>
      </c>
      <c r="AH139" s="42"/>
      <c r="AI139" s="42">
        <f t="shared" si="21"/>
        <v>0</v>
      </c>
      <c r="AJ139" s="42"/>
      <c r="AK139" s="42">
        <f t="shared" si="21"/>
        <v>0</v>
      </c>
      <c r="AL139" s="42"/>
      <c r="AM139" s="42">
        <f t="shared" si="21"/>
        <v>0</v>
      </c>
      <c r="AN139" s="42"/>
      <c r="AO139" s="42">
        <f t="shared" si="21"/>
        <v>0</v>
      </c>
      <c r="AP139" s="42"/>
      <c r="AQ139" s="42">
        <f t="shared" si="21"/>
        <v>0</v>
      </c>
      <c r="AR139" s="42"/>
      <c r="AS139" s="42">
        <f t="shared" si="21"/>
        <v>0</v>
      </c>
      <c r="AT139" s="42"/>
      <c r="AU139" s="42"/>
      <c r="AV139" s="48">
        <f>SUM(AV140:AV164)</f>
        <v>1</v>
      </c>
      <c r="AW139" s="48"/>
    </row>
    <row r="140" spans="1:49" s="10" customFormat="1" ht="17.25" customHeight="1" x14ac:dyDescent="0.25">
      <c r="A140" s="33"/>
      <c r="B140" s="34"/>
      <c r="C140" s="35"/>
      <c r="D140" s="49"/>
      <c r="E140" s="36"/>
      <c r="F140" s="36"/>
      <c r="G140" s="52"/>
      <c r="H140" s="38"/>
      <c r="I140" s="50"/>
      <c r="J140" s="54" t="s">
        <v>222</v>
      </c>
      <c r="K140" s="46" t="s">
        <v>200</v>
      </c>
      <c r="L140" s="46" t="s">
        <v>57</v>
      </c>
      <c r="M140" s="46"/>
      <c r="R140" s="43">
        <v>0.05</v>
      </c>
      <c r="S140" s="43">
        <f>0.5*$R$140</f>
        <v>2.5000000000000001E-2</v>
      </c>
      <c r="T140" s="43"/>
      <c r="U140" s="43">
        <f>0*$R$140</f>
        <v>0</v>
      </c>
      <c r="V140" s="43"/>
      <c r="W140" s="43">
        <f>0*$R$140</f>
        <v>0</v>
      </c>
      <c r="X140" s="43"/>
      <c r="Y140" s="43">
        <f>0.5*$R$140</f>
        <v>2.5000000000000001E-2</v>
      </c>
      <c r="Z140" s="43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8">
        <f t="shared" ref="AV140:AV164" si="22">SUM(S140:AS140)</f>
        <v>0.05</v>
      </c>
      <c r="AW140" s="48"/>
    </row>
    <row r="141" spans="1:49" s="10" customFormat="1" ht="17.25" customHeight="1" x14ac:dyDescent="0.25">
      <c r="A141" s="33"/>
      <c r="B141" s="34"/>
      <c r="C141" s="35"/>
      <c r="D141" s="49"/>
      <c r="E141" s="36"/>
      <c r="F141" s="36"/>
      <c r="G141" s="52"/>
      <c r="H141" s="38"/>
      <c r="I141" s="50"/>
      <c r="J141" s="54" t="s">
        <v>223</v>
      </c>
      <c r="K141" s="46" t="s">
        <v>212</v>
      </c>
      <c r="L141" s="46" t="s">
        <v>73</v>
      </c>
      <c r="M141" s="46"/>
      <c r="R141" s="43">
        <v>0.1</v>
      </c>
      <c r="S141" s="43">
        <f>0.6*$R$141</f>
        <v>0.06</v>
      </c>
      <c r="T141" s="43"/>
      <c r="U141" s="43">
        <f>0.4*$R$141</f>
        <v>4.0000000000000008E-2</v>
      </c>
      <c r="V141" s="43"/>
      <c r="W141" s="43">
        <f>0*$R$141</f>
        <v>0</v>
      </c>
      <c r="X141" s="43"/>
      <c r="Y141" s="43">
        <f>0*$R$141</f>
        <v>0</v>
      </c>
      <c r="Z141" s="43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8">
        <f t="shared" si="22"/>
        <v>0.1</v>
      </c>
      <c r="AW141" s="48"/>
    </row>
    <row r="142" spans="1:49" s="10" customFormat="1" ht="17.25" customHeight="1" x14ac:dyDescent="0.25">
      <c r="A142" s="33"/>
      <c r="B142" s="34"/>
      <c r="C142" s="35"/>
      <c r="D142" s="49"/>
      <c r="E142" s="36"/>
      <c r="F142" s="36"/>
      <c r="G142" s="52"/>
      <c r="H142" s="38"/>
      <c r="I142" s="50"/>
      <c r="J142" s="272" t="s">
        <v>1894</v>
      </c>
      <c r="K142" s="264" t="s">
        <v>1919</v>
      </c>
      <c r="L142" s="46"/>
      <c r="M142" s="46"/>
      <c r="R142" s="43"/>
      <c r="S142" s="43"/>
      <c r="T142" s="43"/>
      <c r="U142" s="43"/>
      <c r="V142" s="43"/>
      <c r="W142" s="43"/>
      <c r="X142" s="43"/>
      <c r="Y142" s="43"/>
      <c r="Z142" s="43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8"/>
      <c r="AW142" s="48"/>
    </row>
    <row r="143" spans="1:49" s="10" customFormat="1" ht="17.25" customHeight="1" x14ac:dyDescent="0.25">
      <c r="A143" s="33"/>
      <c r="B143" s="34"/>
      <c r="C143" s="35"/>
      <c r="D143" s="49"/>
      <c r="E143" s="36"/>
      <c r="F143" s="36"/>
      <c r="G143" s="52"/>
      <c r="H143" s="38"/>
      <c r="I143" s="50"/>
      <c r="J143" s="54"/>
      <c r="K143" s="264" t="s">
        <v>1920</v>
      </c>
      <c r="L143" s="46"/>
      <c r="M143" s="46"/>
      <c r="R143" s="43"/>
      <c r="S143" s="43"/>
      <c r="T143" s="43"/>
      <c r="U143" s="43"/>
      <c r="V143" s="43"/>
      <c r="W143" s="43"/>
      <c r="X143" s="43"/>
      <c r="Y143" s="43"/>
      <c r="Z143" s="43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8"/>
      <c r="AW143" s="48"/>
    </row>
    <row r="144" spans="1:49" s="10" customFormat="1" ht="17.25" customHeight="1" x14ac:dyDescent="0.25">
      <c r="A144" s="33"/>
      <c r="B144" s="34"/>
      <c r="C144" s="35"/>
      <c r="D144" s="49"/>
      <c r="E144" s="36"/>
      <c r="F144" s="36"/>
      <c r="G144" s="52"/>
      <c r="H144" s="38"/>
      <c r="I144" s="50"/>
      <c r="J144" s="54"/>
      <c r="K144" s="264" t="s">
        <v>1918</v>
      </c>
      <c r="L144" s="46"/>
      <c r="M144" s="46"/>
      <c r="R144" s="43"/>
      <c r="S144" s="43"/>
      <c r="T144" s="43"/>
      <c r="U144" s="43"/>
      <c r="V144" s="43"/>
      <c r="W144" s="43"/>
      <c r="X144" s="43"/>
      <c r="Y144" s="43"/>
      <c r="Z144" s="43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8"/>
      <c r="AW144" s="48"/>
    </row>
    <row r="145" spans="1:49" s="10" customFormat="1" ht="17.25" customHeight="1" x14ac:dyDescent="0.25">
      <c r="A145" s="33"/>
      <c r="B145" s="34"/>
      <c r="C145" s="35"/>
      <c r="D145" s="49"/>
      <c r="E145" s="36"/>
      <c r="F145" s="36"/>
      <c r="G145" s="52"/>
      <c r="H145" s="38"/>
      <c r="I145" s="50"/>
      <c r="J145" s="275" t="s">
        <v>1921</v>
      </c>
      <c r="K145" s="271" t="s">
        <v>1931</v>
      </c>
      <c r="L145" s="264">
        <v>350</v>
      </c>
      <c r="M145" s="46"/>
      <c r="R145" s="43"/>
      <c r="S145" s="43"/>
      <c r="T145" s="43"/>
      <c r="U145" s="43"/>
      <c r="V145" s="43"/>
      <c r="W145" s="43"/>
      <c r="X145" s="43"/>
      <c r="Y145" s="43"/>
      <c r="Z145" s="43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8"/>
      <c r="AW145" s="48"/>
    </row>
    <row r="146" spans="1:49" s="10" customFormat="1" ht="17.25" customHeight="1" x14ac:dyDescent="0.25">
      <c r="A146" s="33"/>
      <c r="B146" s="34"/>
      <c r="C146" s="35"/>
      <c r="D146" s="49"/>
      <c r="E146" s="36"/>
      <c r="F146" s="36"/>
      <c r="G146" s="52"/>
      <c r="H146" s="38"/>
      <c r="I146" s="50"/>
      <c r="J146" s="54"/>
      <c r="K146" s="271" t="s">
        <v>1932</v>
      </c>
      <c r="L146" s="264">
        <v>350</v>
      </c>
      <c r="M146" s="46"/>
      <c r="R146" s="43"/>
      <c r="S146" s="43"/>
      <c r="T146" s="43"/>
      <c r="U146" s="43"/>
      <c r="V146" s="43"/>
      <c r="W146" s="43"/>
      <c r="X146" s="43"/>
      <c r="Y146" s="43"/>
      <c r="Z146" s="43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8"/>
      <c r="AW146" s="48"/>
    </row>
    <row r="147" spans="1:49" s="10" customFormat="1" ht="17.25" customHeight="1" x14ac:dyDescent="0.25">
      <c r="A147" s="33"/>
      <c r="B147" s="34"/>
      <c r="C147" s="35"/>
      <c r="D147" s="49"/>
      <c r="E147" s="36"/>
      <c r="F147" s="36"/>
      <c r="G147" s="52"/>
      <c r="H147" s="38"/>
      <c r="I147" s="50"/>
      <c r="J147" s="54"/>
      <c r="K147" s="271" t="s">
        <v>1933</v>
      </c>
      <c r="L147" s="264">
        <v>300</v>
      </c>
      <c r="M147" s="46"/>
      <c r="R147" s="43"/>
      <c r="S147" s="43"/>
      <c r="T147" s="43"/>
      <c r="U147" s="43"/>
      <c r="V147" s="43"/>
      <c r="W147" s="43"/>
      <c r="X147" s="43"/>
      <c r="Y147" s="43"/>
      <c r="Z147" s="43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8"/>
      <c r="AW147" s="48"/>
    </row>
    <row r="148" spans="1:49" s="10" customFormat="1" ht="17.25" customHeight="1" x14ac:dyDescent="0.25">
      <c r="A148" s="33"/>
      <c r="B148" s="34"/>
      <c r="C148" s="35"/>
      <c r="D148" s="49"/>
      <c r="E148" s="36"/>
      <c r="F148" s="36"/>
      <c r="G148" s="52"/>
      <c r="H148" s="38"/>
      <c r="I148" s="50"/>
      <c r="J148" s="54" t="s">
        <v>224</v>
      </c>
      <c r="K148" s="46" t="s">
        <v>225</v>
      </c>
      <c r="L148" s="46" t="s">
        <v>54</v>
      </c>
      <c r="M148" s="46"/>
      <c r="R148" s="43">
        <v>0.15</v>
      </c>
      <c r="S148" s="43">
        <f>0.2*$R$148</f>
        <v>0.03</v>
      </c>
      <c r="T148" s="43"/>
      <c r="U148" s="43">
        <f>0.6*$R$148</f>
        <v>0.09</v>
      </c>
      <c r="V148" s="43"/>
      <c r="W148" s="43">
        <f>0.2*$R$148</f>
        <v>0.03</v>
      </c>
      <c r="X148" s="43"/>
      <c r="Y148" s="43">
        <f>0*$R$148</f>
        <v>0</v>
      </c>
      <c r="Z148" s="43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8">
        <f t="shared" si="22"/>
        <v>0.15</v>
      </c>
      <c r="AW148" s="48"/>
    </row>
    <row r="149" spans="1:49" s="10" customFormat="1" ht="17.25" customHeight="1" x14ac:dyDescent="0.25">
      <c r="A149" s="33"/>
      <c r="B149" s="34"/>
      <c r="C149" s="35"/>
      <c r="D149" s="49"/>
      <c r="E149" s="36"/>
      <c r="F149" s="36"/>
      <c r="G149" s="52"/>
      <c r="H149" s="38"/>
      <c r="I149" s="50"/>
      <c r="J149" s="275" t="s">
        <v>1921</v>
      </c>
      <c r="K149" s="271" t="s">
        <v>1934</v>
      </c>
      <c r="L149" s="264">
        <v>350</v>
      </c>
      <c r="M149" s="46"/>
      <c r="R149" s="43"/>
      <c r="S149" s="43"/>
      <c r="T149" s="43"/>
      <c r="U149" s="43"/>
      <c r="V149" s="43"/>
      <c r="W149" s="43"/>
      <c r="X149" s="43"/>
      <c r="Y149" s="43"/>
      <c r="Z149" s="43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8"/>
      <c r="AW149" s="48"/>
    </row>
    <row r="150" spans="1:49" s="10" customFormat="1" ht="17.25" customHeight="1" x14ac:dyDescent="0.25">
      <c r="A150" s="33"/>
      <c r="B150" s="34"/>
      <c r="C150" s="35"/>
      <c r="D150" s="49"/>
      <c r="E150" s="36"/>
      <c r="F150" s="36"/>
      <c r="G150" s="52"/>
      <c r="H150" s="38"/>
      <c r="I150" s="50"/>
      <c r="J150" s="54"/>
      <c r="K150" s="271" t="s">
        <v>1929</v>
      </c>
      <c r="L150" s="264">
        <v>350</v>
      </c>
      <c r="M150" s="46"/>
      <c r="R150" s="43"/>
      <c r="S150" s="43"/>
      <c r="T150" s="43"/>
      <c r="U150" s="43"/>
      <c r="V150" s="43"/>
      <c r="W150" s="43"/>
      <c r="X150" s="43"/>
      <c r="Y150" s="43"/>
      <c r="Z150" s="43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8"/>
      <c r="AW150" s="48"/>
    </row>
    <row r="151" spans="1:49" s="10" customFormat="1" ht="17.25" customHeight="1" x14ac:dyDescent="0.25">
      <c r="A151" s="33"/>
      <c r="B151" s="34"/>
      <c r="C151" s="35"/>
      <c r="D151" s="49"/>
      <c r="E151" s="36"/>
      <c r="F151" s="36"/>
      <c r="G151" s="52"/>
      <c r="H151" s="38"/>
      <c r="I151" s="50"/>
      <c r="J151" s="54"/>
      <c r="K151" s="271" t="s">
        <v>1930</v>
      </c>
      <c r="L151" s="264">
        <v>300</v>
      </c>
      <c r="M151" s="46"/>
      <c r="R151" s="43"/>
      <c r="S151" s="43"/>
      <c r="T151" s="43"/>
      <c r="U151" s="43"/>
      <c r="V151" s="43"/>
      <c r="W151" s="43"/>
      <c r="X151" s="43"/>
      <c r="Y151" s="43"/>
      <c r="Z151" s="43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8"/>
      <c r="AW151" s="48"/>
    </row>
    <row r="152" spans="1:49" s="10" customFormat="1" ht="17.25" customHeight="1" x14ac:dyDescent="0.25">
      <c r="A152" s="33"/>
      <c r="B152" s="34"/>
      <c r="C152" s="35"/>
      <c r="D152" s="49"/>
      <c r="E152" s="36"/>
      <c r="F152" s="36"/>
      <c r="G152" s="52"/>
      <c r="H152" s="38"/>
      <c r="I152" s="50"/>
      <c r="J152" s="54" t="s">
        <v>226</v>
      </c>
      <c r="K152" s="46" t="s">
        <v>227</v>
      </c>
      <c r="L152" s="46" t="s">
        <v>41</v>
      </c>
      <c r="M152" s="46" t="s">
        <v>1508</v>
      </c>
      <c r="R152" s="43">
        <v>0.4</v>
      </c>
      <c r="S152" s="43">
        <f>0*$R$152</f>
        <v>0</v>
      </c>
      <c r="T152" s="43"/>
      <c r="U152" s="43">
        <f>0.6*$R$152</f>
        <v>0.24</v>
      </c>
      <c r="V152" s="43"/>
      <c r="W152" s="43">
        <f>0.4*$R$152</f>
        <v>0.16000000000000003</v>
      </c>
      <c r="X152" s="43"/>
      <c r="Y152" s="43">
        <f>0*$R$152</f>
        <v>0</v>
      </c>
      <c r="Z152" s="43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8">
        <f t="shared" si="22"/>
        <v>0.4</v>
      </c>
      <c r="AW152" s="48"/>
    </row>
    <row r="153" spans="1:49" s="10" customFormat="1" ht="17.25" customHeight="1" x14ac:dyDescent="0.25">
      <c r="A153" s="33"/>
      <c r="B153" s="34"/>
      <c r="C153" s="35"/>
      <c r="D153" s="49"/>
      <c r="E153" s="36"/>
      <c r="F153" s="36"/>
      <c r="G153" s="52"/>
      <c r="H153" s="38"/>
      <c r="I153" s="50"/>
      <c r="J153" s="275" t="s">
        <v>1921</v>
      </c>
      <c r="K153" s="271" t="s">
        <v>1934</v>
      </c>
      <c r="L153" s="264">
        <v>350</v>
      </c>
      <c r="M153" s="46"/>
      <c r="R153" s="43"/>
      <c r="S153" s="43"/>
      <c r="T153" s="43"/>
      <c r="U153" s="43"/>
      <c r="V153" s="43"/>
      <c r="W153" s="43"/>
      <c r="X153" s="43"/>
      <c r="Y153" s="43"/>
      <c r="Z153" s="43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8"/>
      <c r="AW153" s="48"/>
    </row>
    <row r="154" spans="1:49" s="10" customFormat="1" ht="17.25" customHeight="1" x14ac:dyDescent="0.25">
      <c r="A154" s="33"/>
      <c r="B154" s="34"/>
      <c r="C154" s="35"/>
      <c r="D154" s="49"/>
      <c r="E154" s="36"/>
      <c r="F154" s="36"/>
      <c r="G154" s="52"/>
      <c r="H154" s="38"/>
      <c r="I154" s="50"/>
      <c r="J154" s="54"/>
      <c r="K154" s="271" t="s">
        <v>1929</v>
      </c>
      <c r="L154" s="264">
        <v>350</v>
      </c>
      <c r="M154" s="46"/>
      <c r="R154" s="43"/>
      <c r="S154" s="43"/>
      <c r="T154" s="43"/>
      <c r="U154" s="43"/>
      <c r="V154" s="43"/>
      <c r="W154" s="43"/>
      <c r="X154" s="43"/>
      <c r="Y154" s="43"/>
      <c r="Z154" s="43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8"/>
      <c r="AW154" s="48"/>
    </row>
    <row r="155" spans="1:49" s="10" customFormat="1" ht="17.25" customHeight="1" x14ac:dyDescent="0.25">
      <c r="A155" s="33"/>
      <c r="B155" s="34"/>
      <c r="C155" s="35"/>
      <c r="D155" s="49"/>
      <c r="E155" s="36"/>
      <c r="F155" s="36"/>
      <c r="G155" s="52"/>
      <c r="H155" s="38"/>
      <c r="I155" s="50"/>
      <c r="J155" s="54"/>
      <c r="K155" s="271" t="s">
        <v>1930</v>
      </c>
      <c r="L155" s="264">
        <v>300</v>
      </c>
      <c r="M155" s="46"/>
      <c r="R155" s="43"/>
      <c r="S155" s="43"/>
      <c r="T155" s="43"/>
      <c r="U155" s="43"/>
      <c r="V155" s="43"/>
      <c r="W155" s="43"/>
      <c r="X155" s="43"/>
      <c r="Y155" s="43"/>
      <c r="Z155" s="43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8"/>
      <c r="AW155" s="48"/>
    </row>
    <row r="156" spans="1:49" s="10" customFormat="1" ht="17.25" customHeight="1" x14ac:dyDescent="0.25">
      <c r="A156" s="33"/>
      <c r="B156" s="34"/>
      <c r="C156" s="35"/>
      <c r="D156" s="49"/>
      <c r="E156" s="36"/>
      <c r="F156" s="36"/>
      <c r="G156" s="52"/>
      <c r="H156" s="38"/>
      <c r="I156" s="50"/>
      <c r="J156" s="54" t="s">
        <v>228</v>
      </c>
      <c r="K156" s="46" t="s">
        <v>229</v>
      </c>
      <c r="L156" s="46" t="s">
        <v>41</v>
      </c>
      <c r="M156" s="46" t="s">
        <v>1508</v>
      </c>
      <c r="R156" s="43">
        <v>0.1</v>
      </c>
      <c r="S156" s="43">
        <f>0*$R$156</f>
        <v>0</v>
      </c>
      <c r="T156" s="43"/>
      <c r="U156" s="43">
        <f>0.4*$R$156</f>
        <v>4.0000000000000008E-2</v>
      </c>
      <c r="V156" s="43"/>
      <c r="W156" s="43">
        <f>0.6*$R$156</f>
        <v>0.06</v>
      </c>
      <c r="X156" s="43"/>
      <c r="Y156" s="43">
        <f>0*$R$156</f>
        <v>0</v>
      </c>
      <c r="Z156" s="43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8">
        <f t="shared" si="22"/>
        <v>0.1</v>
      </c>
      <c r="AW156" s="48"/>
    </row>
    <row r="157" spans="1:49" s="10" customFormat="1" ht="17.25" customHeight="1" x14ac:dyDescent="0.25">
      <c r="A157" s="33"/>
      <c r="B157" s="34"/>
      <c r="C157" s="35"/>
      <c r="D157" s="49"/>
      <c r="E157" s="36"/>
      <c r="F157" s="36"/>
      <c r="G157" s="52"/>
      <c r="H157" s="38"/>
      <c r="I157" s="50"/>
      <c r="J157" s="275" t="s">
        <v>1921</v>
      </c>
      <c r="K157" s="271" t="s">
        <v>1935</v>
      </c>
      <c r="L157" s="264">
        <v>350</v>
      </c>
      <c r="M157" s="46"/>
      <c r="R157" s="43"/>
      <c r="S157" s="43"/>
      <c r="T157" s="43"/>
      <c r="U157" s="43"/>
      <c r="V157" s="43"/>
      <c r="W157" s="43"/>
      <c r="X157" s="43"/>
      <c r="Y157" s="43"/>
      <c r="Z157" s="43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8"/>
      <c r="AW157" s="48"/>
    </row>
    <row r="158" spans="1:49" s="10" customFormat="1" ht="17.25" customHeight="1" x14ac:dyDescent="0.25">
      <c r="A158" s="33"/>
      <c r="B158" s="34"/>
      <c r="C158" s="35"/>
      <c r="D158" s="49"/>
      <c r="E158" s="36"/>
      <c r="F158" s="36"/>
      <c r="G158" s="52"/>
      <c r="H158" s="38"/>
      <c r="I158" s="50"/>
      <c r="J158" s="54"/>
      <c r="K158" s="271" t="s">
        <v>1936</v>
      </c>
      <c r="L158" s="264">
        <v>350</v>
      </c>
      <c r="M158" s="46"/>
      <c r="R158" s="43"/>
      <c r="S158" s="43"/>
      <c r="T158" s="43"/>
      <c r="U158" s="43"/>
      <c r="V158" s="43"/>
      <c r="W158" s="43"/>
      <c r="X158" s="43"/>
      <c r="Y158" s="43"/>
      <c r="Z158" s="43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8"/>
      <c r="AW158" s="48"/>
    </row>
    <row r="159" spans="1:49" s="10" customFormat="1" ht="17.25" customHeight="1" x14ac:dyDescent="0.25">
      <c r="A159" s="33"/>
      <c r="B159" s="34"/>
      <c r="C159" s="35"/>
      <c r="D159" s="49"/>
      <c r="E159" s="36"/>
      <c r="F159" s="36"/>
      <c r="G159" s="52"/>
      <c r="H159" s="38"/>
      <c r="I159" s="50"/>
      <c r="J159" s="54"/>
      <c r="K159" s="271" t="s">
        <v>1937</v>
      </c>
      <c r="L159" s="264">
        <v>300</v>
      </c>
      <c r="M159" s="46"/>
      <c r="R159" s="43"/>
      <c r="S159" s="43"/>
      <c r="T159" s="43"/>
      <c r="U159" s="43"/>
      <c r="V159" s="43"/>
      <c r="W159" s="43"/>
      <c r="X159" s="43"/>
      <c r="Y159" s="43"/>
      <c r="Z159" s="43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8"/>
      <c r="AW159" s="48"/>
    </row>
    <row r="160" spans="1:49" s="10" customFormat="1" ht="17.25" customHeight="1" x14ac:dyDescent="0.25">
      <c r="A160" s="33"/>
      <c r="B160" s="34"/>
      <c r="C160" s="35"/>
      <c r="D160" s="49"/>
      <c r="E160" s="36"/>
      <c r="F160" s="36"/>
      <c r="G160" s="52"/>
      <c r="H160" s="38"/>
      <c r="I160" s="50"/>
      <c r="J160" s="54" t="s">
        <v>230</v>
      </c>
      <c r="K160" s="46" t="s">
        <v>1606</v>
      </c>
      <c r="L160" s="46" t="s">
        <v>69</v>
      </c>
      <c r="M160" s="46"/>
      <c r="R160" s="43">
        <v>0.1</v>
      </c>
      <c r="S160" s="43">
        <f>0*$R$160</f>
        <v>0</v>
      </c>
      <c r="T160" s="43"/>
      <c r="U160" s="43">
        <f>0*$R$160</f>
        <v>0</v>
      </c>
      <c r="V160" s="43"/>
      <c r="W160" s="43">
        <f>0.6*$R$160</f>
        <v>0.06</v>
      </c>
      <c r="X160" s="43"/>
      <c r="Y160" s="43">
        <f>0.4*$R$160</f>
        <v>4.0000000000000008E-2</v>
      </c>
      <c r="Z160" s="43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8">
        <f t="shared" si="22"/>
        <v>0.1</v>
      </c>
      <c r="AW160" s="48"/>
    </row>
    <row r="161" spans="1:49" s="10" customFormat="1" ht="17.25" customHeight="1" x14ac:dyDescent="0.25">
      <c r="A161" s="33"/>
      <c r="B161" s="34"/>
      <c r="C161" s="35"/>
      <c r="D161" s="49"/>
      <c r="E161" s="36"/>
      <c r="F161" s="36"/>
      <c r="G161" s="52"/>
      <c r="H161" s="38"/>
      <c r="I161" s="50"/>
      <c r="J161" s="275" t="s">
        <v>1921</v>
      </c>
      <c r="K161" s="271" t="s">
        <v>1935</v>
      </c>
      <c r="L161" s="264">
        <v>350</v>
      </c>
      <c r="M161" s="46"/>
      <c r="R161" s="43"/>
      <c r="S161" s="43"/>
      <c r="T161" s="43"/>
      <c r="U161" s="43"/>
      <c r="V161" s="43"/>
      <c r="W161" s="43"/>
      <c r="X161" s="43"/>
      <c r="Y161" s="43"/>
      <c r="Z161" s="43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8"/>
      <c r="AW161" s="48"/>
    </row>
    <row r="162" spans="1:49" s="10" customFormat="1" ht="17.25" customHeight="1" x14ac:dyDescent="0.25">
      <c r="A162" s="33"/>
      <c r="B162" s="34"/>
      <c r="C162" s="35"/>
      <c r="D162" s="49"/>
      <c r="E162" s="36"/>
      <c r="F162" s="36"/>
      <c r="G162" s="52"/>
      <c r="H162" s="38"/>
      <c r="I162" s="50"/>
      <c r="J162" s="54"/>
      <c r="K162" s="271" t="s">
        <v>1936</v>
      </c>
      <c r="L162" s="264">
        <v>350</v>
      </c>
      <c r="M162" s="46"/>
      <c r="R162" s="43"/>
      <c r="S162" s="43"/>
      <c r="T162" s="43"/>
      <c r="U162" s="43"/>
      <c r="V162" s="43"/>
      <c r="W162" s="43"/>
      <c r="X162" s="43"/>
      <c r="Y162" s="43"/>
      <c r="Z162" s="43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8"/>
      <c r="AW162" s="48"/>
    </row>
    <row r="163" spans="1:49" s="10" customFormat="1" ht="17.25" customHeight="1" x14ac:dyDescent="0.25">
      <c r="A163" s="33"/>
      <c r="B163" s="34"/>
      <c r="C163" s="35"/>
      <c r="D163" s="49"/>
      <c r="E163" s="36"/>
      <c r="F163" s="36"/>
      <c r="G163" s="52"/>
      <c r="H163" s="38"/>
      <c r="I163" s="50"/>
      <c r="J163" s="54"/>
      <c r="K163" s="271" t="s">
        <v>1937</v>
      </c>
      <c r="L163" s="264">
        <v>300</v>
      </c>
      <c r="M163" s="46"/>
      <c r="R163" s="43"/>
      <c r="S163" s="43"/>
      <c r="T163" s="43"/>
      <c r="U163" s="43"/>
      <c r="V163" s="43"/>
      <c r="W163" s="43"/>
      <c r="X163" s="43"/>
      <c r="Y163" s="43"/>
      <c r="Z163" s="43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8"/>
      <c r="AW163" s="48"/>
    </row>
    <row r="164" spans="1:49" s="10" customFormat="1" ht="17.25" customHeight="1" x14ac:dyDescent="0.25">
      <c r="A164" s="33"/>
      <c r="B164" s="34"/>
      <c r="C164" s="35"/>
      <c r="D164" s="49"/>
      <c r="E164" s="36"/>
      <c r="F164" s="36"/>
      <c r="G164" s="52"/>
      <c r="H164" s="38"/>
      <c r="I164" s="50"/>
      <c r="J164" s="54" t="s">
        <v>231</v>
      </c>
      <c r="K164" s="46" t="s">
        <v>232</v>
      </c>
      <c r="L164" s="46" t="s">
        <v>41</v>
      </c>
      <c r="M164" s="46" t="s">
        <v>1511</v>
      </c>
      <c r="R164" s="43">
        <v>0.1</v>
      </c>
      <c r="S164" s="43">
        <f>0*$R$164</f>
        <v>0</v>
      </c>
      <c r="T164" s="43"/>
      <c r="U164" s="43">
        <f>0*$R$164</f>
        <v>0</v>
      </c>
      <c r="V164" s="43"/>
      <c r="W164" s="43">
        <f>0.6*$R$164</f>
        <v>0.06</v>
      </c>
      <c r="X164" s="43"/>
      <c r="Y164" s="43">
        <f>0.4*$R$164</f>
        <v>4.0000000000000008E-2</v>
      </c>
      <c r="Z164" s="43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8">
        <f t="shared" si="22"/>
        <v>0.1</v>
      </c>
      <c r="AW164" s="48"/>
    </row>
    <row r="165" spans="1:49" s="10" customFormat="1" ht="17.25" customHeight="1" x14ac:dyDescent="0.25">
      <c r="A165" s="33"/>
      <c r="B165" s="34"/>
      <c r="C165" s="35"/>
      <c r="D165" s="49"/>
      <c r="E165" s="36"/>
      <c r="F165" s="36"/>
      <c r="G165" s="52"/>
      <c r="H165" s="38"/>
      <c r="I165" s="50"/>
      <c r="J165" s="275" t="s">
        <v>1921</v>
      </c>
      <c r="K165" s="271" t="s">
        <v>1935</v>
      </c>
      <c r="L165" s="264">
        <v>350</v>
      </c>
      <c r="M165" s="46"/>
      <c r="R165" s="43"/>
      <c r="S165" s="43"/>
      <c r="T165" s="43"/>
      <c r="U165" s="43"/>
      <c r="V165" s="43"/>
      <c r="W165" s="43"/>
      <c r="X165" s="43"/>
      <c r="Y165" s="43"/>
      <c r="Z165" s="43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8"/>
      <c r="AW165" s="48"/>
    </row>
    <row r="166" spans="1:49" s="10" customFormat="1" ht="17.25" customHeight="1" x14ac:dyDescent="0.25">
      <c r="A166" s="33"/>
      <c r="B166" s="34"/>
      <c r="C166" s="35"/>
      <c r="D166" s="49"/>
      <c r="E166" s="36"/>
      <c r="F166" s="36"/>
      <c r="G166" s="52"/>
      <c r="H166" s="38"/>
      <c r="I166" s="50"/>
      <c r="J166" s="54"/>
      <c r="K166" s="271" t="s">
        <v>1936</v>
      </c>
      <c r="L166" s="264">
        <v>350</v>
      </c>
      <c r="M166" s="46"/>
      <c r="R166" s="43"/>
      <c r="S166" s="43"/>
      <c r="T166" s="43"/>
      <c r="U166" s="43"/>
      <c r="V166" s="43"/>
      <c r="W166" s="43"/>
      <c r="X166" s="43"/>
      <c r="Y166" s="43"/>
      <c r="Z166" s="43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8"/>
      <c r="AW166" s="48"/>
    </row>
    <row r="167" spans="1:49" s="10" customFormat="1" ht="17.25" customHeight="1" x14ac:dyDescent="0.25">
      <c r="A167" s="33"/>
      <c r="B167" s="34"/>
      <c r="C167" s="35"/>
      <c r="D167" s="49"/>
      <c r="E167" s="36"/>
      <c r="F167" s="36"/>
      <c r="G167" s="52"/>
      <c r="H167" s="38"/>
      <c r="I167" s="50"/>
      <c r="J167" s="54"/>
      <c r="K167" s="271" t="s">
        <v>1937</v>
      </c>
      <c r="L167" s="264">
        <v>300</v>
      </c>
      <c r="M167" s="46"/>
      <c r="R167" s="43"/>
      <c r="S167" s="43"/>
      <c r="T167" s="43"/>
      <c r="U167" s="43"/>
      <c r="V167" s="43"/>
      <c r="W167" s="43"/>
      <c r="X167" s="43"/>
      <c r="Y167" s="43"/>
      <c r="Z167" s="43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8"/>
      <c r="AW167" s="48"/>
    </row>
    <row r="168" spans="1:49" s="10" customFormat="1" ht="17.25" customHeight="1" x14ac:dyDescent="0.25">
      <c r="A168" s="33" t="s">
        <v>36</v>
      </c>
      <c r="B168" s="34" t="s">
        <v>203</v>
      </c>
      <c r="C168" s="35" t="s">
        <v>204</v>
      </c>
      <c r="D168" s="49">
        <v>203.2</v>
      </c>
      <c r="E168" s="36" t="s">
        <v>95</v>
      </c>
      <c r="F168" s="36" t="s">
        <v>99</v>
      </c>
      <c r="G168" s="52">
        <v>223</v>
      </c>
      <c r="H168" s="38" t="s">
        <v>233</v>
      </c>
      <c r="I168" s="50" t="s">
        <v>234</v>
      </c>
      <c r="J168" s="38" t="s">
        <v>235</v>
      </c>
      <c r="K168" s="50" t="s">
        <v>234</v>
      </c>
      <c r="L168" s="10" t="s">
        <v>198</v>
      </c>
      <c r="R168" s="42">
        <f>SUM(R169:R179)</f>
        <v>1</v>
      </c>
      <c r="S168" s="42">
        <f>SUM(S169:S179)</f>
        <v>0.14000000000000001</v>
      </c>
      <c r="T168" s="42"/>
      <c r="U168" s="42">
        <f>SUM(U169:U179)</f>
        <v>0.24000000000000002</v>
      </c>
      <c r="V168" s="42"/>
      <c r="W168" s="42">
        <f>SUM(W169:W179)</f>
        <v>0.45000000000000007</v>
      </c>
      <c r="X168" s="42"/>
      <c r="Y168" s="42">
        <f>SUM(Y169:Y179)</f>
        <v>0.17000000000000004</v>
      </c>
      <c r="Z168" s="42"/>
      <c r="AA168" s="42">
        <f>SUM(AA169:AA179)</f>
        <v>0</v>
      </c>
      <c r="AB168" s="42"/>
      <c r="AC168" s="42">
        <f>SUM(AC169:AC179)</f>
        <v>0</v>
      </c>
      <c r="AD168" s="42"/>
      <c r="AE168" s="42">
        <f>SUM(AE169:AE179)</f>
        <v>0</v>
      </c>
      <c r="AF168" s="42"/>
      <c r="AG168" s="42">
        <f>SUM(AG169:AG179)</f>
        <v>0</v>
      </c>
      <c r="AH168" s="42"/>
      <c r="AI168" s="42">
        <f>SUM(AI169:AI179)</f>
        <v>0</v>
      </c>
      <c r="AJ168" s="42"/>
      <c r="AK168" s="42">
        <f>SUM(AK169:AK179)</f>
        <v>0</v>
      </c>
      <c r="AL168" s="42"/>
      <c r="AM168" s="42">
        <f>SUM(AM169:AM179)</f>
        <v>0</v>
      </c>
      <c r="AN168" s="42"/>
      <c r="AO168" s="42">
        <f>SUM(AO169:AO179)</f>
        <v>0</v>
      </c>
      <c r="AP168" s="42"/>
      <c r="AQ168" s="42">
        <f>SUM(AQ169:AQ179)</f>
        <v>0</v>
      </c>
      <c r="AR168" s="42"/>
      <c r="AS168" s="42">
        <f>SUM(AS169:AS179)</f>
        <v>0</v>
      </c>
      <c r="AT168" s="42"/>
      <c r="AU168" s="42"/>
      <c r="AV168" s="48">
        <f>SUM(AV169:AV179)</f>
        <v>1</v>
      </c>
      <c r="AW168" s="48"/>
    </row>
    <row r="169" spans="1:49" s="10" customFormat="1" ht="17.25" customHeight="1" x14ac:dyDescent="0.25">
      <c r="A169" s="33"/>
      <c r="B169" s="34"/>
      <c r="C169" s="35"/>
      <c r="D169" s="49"/>
      <c r="E169" s="36"/>
      <c r="F169" s="36"/>
      <c r="G169" s="52"/>
      <c r="H169" s="38"/>
      <c r="I169" s="50"/>
      <c r="J169" s="54" t="s">
        <v>236</v>
      </c>
      <c r="K169" s="46" t="s">
        <v>200</v>
      </c>
      <c r="L169" s="46" t="s">
        <v>57</v>
      </c>
      <c r="M169" s="46"/>
      <c r="R169" s="43">
        <v>0.1</v>
      </c>
      <c r="S169" s="43">
        <f>0.5*$R$169</f>
        <v>0.05</v>
      </c>
      <c r="T169" s="43"/>
      <c r="U169" s="43">
        <f>0*$R$169</f>
        <v>0</v>
      </c>
      <c r="V169" s="43"/>
      <c r="W169" s="43">
        <f>0*$R$169</f>
        <v>0</v>
      </c>
      <c r="X169" s="43"/>
      <c r="Y169" s="43">
        <f>0.5*$R$169</f>
        <v>0.05</v>
      </c>
      <c r="Z169" s="43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8">
        <f>SUM(S169:AS169)</f>
        <v>0.1</v>
      </c>
      <c r="AW169" s="48"/>
    </row>
    <row r="170" spans="1:49" s="10" customFormat="1" ht="17.25" customHeight="1" x14ac:dyDescent="0.25">
      <c r="A170" s="33"/>
      <c r="B170" s="34"/>
      <c r="C170" s="35"/>
      <c r="D170" s="49"/>
      <c r="E170" s="36"/>
      <c r="F170" s="36"/>
      <c r="G170" s="52"/>
      <c r="H170" s="38"/>
      <c r="I170" s="50"/>
      <c r="J170" s="54" t="s">
        <v>237</v>
      </c>
      <c r="K170" s="46" t="s">
        <v>212</v>
      </c>
      <c r="L170" s="46" t="s">
        <v>73</v>
      </c>
      <c r="M170" s="46"/>
      <c r="R170" s="43">
        <v>0.15</v>
      </c>
      <c r="S170" s="43">
        <f>0.6*$R$170</f>
        <v>0.09</v>
      </c>
      <c r="T170" s="43"/>
      <c r="U170" s="43">
        <f>0.4*$R$170</f>
        <v>0.06</v>
      </c>
      <c r="V170" s="43"/>
      <c r="W170" s="43">
        <f>0*$R$170</f>
        <v>0</v>
      </c>
      <c r="X170" s="43"/>
      <c r="Y170" s="43">
        <f>0*$R$170</f>
        <v>0</v>
      </c>
      <c r="Z170" s="43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8">
        <f>SUM(S170:AS170)</f>
        <v>0.15</v>
      </c>
      <c r="AW170" s="48"/>
    </row>
    <row r="171" spans="1:49" s="10" customFormat="1" ht="17.25" customHeight="1" x14ac:dyDescent="0.25">
      <c r="A171" s="33"/>
      <c r="B171" s="34"/>
      <c r="C171" s="35"/>
      <c r="D171" s="49"/>
      <c r="E171" s="36"/>
      <c r="F171" s="36"/>
      <c r="G171" s="52"/>
      <c r="H171" s="38"/>
      <c r="I171" s="50"/>
      <c r="J171" s="272" t="s">
        <v>1894</v>
      </c>
      <c r="K171" s="264" t="s">
        <v>1919</v>
      </c>
      <c r="L171" s="46"/>
      <c r="M171" s="46"/>
      <c r="R171" s="43"/>
      <c r="S171" s="43"/>
      <c r="T171" s="43"/>
      <c r="U171" s="43"/>
      <c r="V171" s="43"/>
      <c r="W171" s="43"/>
      <c r="X171" s="43"/>
      <c r="Y171" s="43"/>
      <c r="Z171" s="43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8"/>
      <c r="AW171" s="48"/>
    </row>
    <row r="172" spans="1:49" s="10" customFormat="1" ht="17.25" customHeight="1" x14ac:dyDescent="0.25">
      <c r="A172" s="33"/>
      <c r="B172" s="34"/>
      <c r="C172" s="35"/>
      <c r="D172" s="49"/>
      <c r="E172" s="36"/>
      <c r="F172" s="36"/>
      <c r="G172" s="52"/>
      <c r="H172" s="38"/>
      <c r="I172" s="50"/>
      <c r="J172" s="54"/>
      <c r="K172" s="264" t="s">
        <v>1920</v>
      </c>
      <c r="L172" s="46"/>
      <c r="M172" s="46"/>
      <c r="R172" s="43"/>
      <c r="S172" s="43"/>
      <c r="T172" s="43"/>
      <c r="U172" s="43"/>
      <c r="V172" s="43"/>
      <c r="W172" s="43"/>
      <c r="X172" s="43"/>
      <c r="Y172" s="43"/>
      <c r="Z172" s="43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8"/>
      <c r="AW172" s="48"/>
    </row>
    <row r="173" spans="1:49" s="10" customFormat="1" ht="17.25" customHeight="1" x14ac:dyDescent="0.25">
      <c r="A173" s="33"/>
      <c r="B173" s="34"/>
      <c r="C173" s="35"/>
      <c r="D173" s="49"/>
      <c r="E173" s="36"/>
      <c r="F173" s="36"/>
      <c r="G173" s="52"/>
      <c r="H173" s="38"/>
      <c r="I173" s="50"/>
      <c r="J173" s="54"/>
      <c r="K173" s="264" t="s">
        <v>1918</v>
      </c>
      <c r="L173" s="46"/>
      <c r="M173" s="46"/>
      <c r="R173" s="43"/>
      <c r="S173" s="43"/>
      <c r="T173" s="43"/>
      <c r="U173" s="43"/>
      <c r="V173" s="43"/>
      <c r="W173" s="43"/>
      <c r="X173" s="43"/>
      <c r="Y173" s="43"/>
      <c r="Z173" s="43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8"/>
      <c r="AW173" s="48"/>
    </row>
    <row r="174" spans="1:49" s="10" customFormat="1" ht="17.25" customHeight="1" x14ac:dyDescent="0.25">
      <c r="A174" s="33"/>
      <c r="B174" s="34"/>
      <c r="C174" s="35"/>
      <c r="D174" s="49"/>
      <c r="E174" s="36"/>
      <c r="F174" s="36"/>
      <c r="G174" s="52"/>
      <c r="H174" s="38"/>
      <c r="I174" s="50"/>
      <c r="J174" s="275" t="s">
        <v>1921</v>
      </c>
      <c r="K174" s="271" t="s">
        <v>1931</v>
      </c>
      <c r="L174" s="264">
        <v>350</v>
      </c>
      <c r="M174" s="46"/>
      <c r="R174" s="43"/>
      <c r="S174" s="43"/>
      <c r="T174" s="43"/>
      <c r="U174" s="43"/>
      <c r="V174" s="43"/>
      <c r="W174" s="43"/>
      <c r="X174" s="43"/>
      <c r="Y174" s="43"/>
      <c r="Z174" s="43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8"/>
      <c r="AW174" s="48"/>
    </row>
    <row r="175" spans="1:49" s="10" customFormat="1" ht="17.25" customHeight="1" x14ac:dyDescent="0.25">
      <c r="A175" s="33"/>
      <c r="B175" s="34"/>
      <c r="C175" s="35"/>
      <c r="D175" s="49"/>
      <c r="E175" s="36"/>
      <c r="F175" s="36"/>
      <c r="G175" s="52"/>
      <c r="H175" s="38"/>
      <c r="I175" s="50"/>
      <c r="J175" s="54"/>
      <c r="K175" s="271" t="s">
        <v>1932</v>
      </c>
      <c r="L175" s="264">
        <v>350</v>
      </c>
      <c r="M175" s="46"/>
      <c r="R175" s="43"/>
      <c r="S175" s="43"/>
      <c r="T175" s="43"/>
      <c r="U175" s="43"/>
      <c r="V175" s="43"/>
      <c r="W175" s="43"/>
      <c r="X175" s="43"/>
      <c r="Y175" s="43"/>
      <c r="Z175" s="43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8"/>
      <c r="AW175" s="48"/>
    </row>
    <row r="176" spans="1:49" s="10" customFormat="1" ht="17.25" customHeight="1" x14ac:dyDescent="0.25">
      <c r="A176" s="33"/>
      <c r="B176" s="34"/>
      <c r="C176" s="35"/>
      <c r="D176" s="49"/>
      <c r="E176" s="36"/>
      <c r="F176" s="36"/>
      <c r="G176" s="52"/>
      <c r="H176" s="38"/>
      <c r="I176" s="50"/>
      <c r="J176" s="54" t="s">
        <v>238</v>
      </c>
      <c r="K176" s="46" t="s">
        <v>1607</v>
      </c>
      <c r="L176" s="46" t="s">
        <v>73</v>
      </c>
      <c r="M176" s="46" t="s">
        <v>1512</v>
      </c>
      <c r="R176" s="43">
        <v>0.15</v>
      </c>
      <c r="S176" s="43">
        <f>0*$R$176</f>
        <v>0</v>
      </c>
      <c r="T176" s="43"/>
      <c r="U176" s="248">
        <f>0.4*$R$176</f>
        <v>0.06</v>
      </c>
      <c r="V176" s="43"/>
      <c r="W176" s="248">
        <f>0.6*$R$176</f>
        <v>0.09</v>
      </c>
      <c r="X176" s="43"/>
      <c r="Y176" s="43">
        <f>0*$R$176</f>
        <v>0</v>
      </c>
      <c r="Z176" s="43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8">
        <f>SUM(S176:AS176)</f>
        <v>0.15</v>
      </c>
      <c r="AW176" s="48"/>
    </row>
    <row r="177" spans="1:49" s="10" customFormat="1" ht="17.25" customHeight="1" x14ac:dyDescent="0.25">
      <c r="A177" s="33"/>
      <c r="B177" s="34"/>
      <c r="C177" s="35"/>
      <c r="D177" s="49"/>
      <c r="E177" s="36"/>
      <c r="F177" s="36"/>
      <c r="G177" s="52"/>
      <c r="H177" s="38"/>
      <c r="I177" s="50"/>
      <c r="J177" s="275" t="s">
        <v>1921</v>
      </c>
      <c r="K177" s="271" t="s">
        <v>1935</v>
      </c>
      <c r="L177" s="264">
        <v>350</v>
      </c>
      <c r="M177" s="46"/>
      <c r="R177" s="43"/>
      <c r="S177" s="43"/>
      <c r="T177" s="43"/>
      <c r="U177" s="248"/>
      <c r="V177" s="43"/>
      <c r="W177" s="248"/>
      <c r="X177" s="43"/>
      <c r="Y177" s="43"/>
      <c r="Z177" s="43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8"/>
      <c r="AW177" s="48"/>
    </row>
    <row r="178" spans="1:49" s="10" customFormat="1" ht="17.25" customHeight="1" x14ac:dyDescent="0.25">
      <c r="A178" s="33"/>
      <c r="B178" s="34"/>
      <c r="C178" s="35"/>
      <c r="D178" s="49"/>
      <c r="E178" s="36"/>
      <c r="F178" s="36"/>
      <c r="G178" s="52"/>
      <c r="H178" s="38"/>
      <c r="I178" s="50"/>
      <c r="J178" s="54"/>
      <c r="K178" s="271" t="s">
        <v>1936</v>
      </c>
      <c r="L178" s="264">
        <v>350</v>
      </c>
      <c r="M178" s="46"/>
      <c r="R178" s="43"/>
      <c r="S178" s="43"/>
      <c r="T178" s="43"/>
      <c r="U178" s="248"/>
      <c r="V178" s="43"/>
      <c r="W178" s="248"/>
      <c r="X178" s="43"/>
      <c r="Y178" s="43"/>
      <c r="Z178" s="43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8"/>
      <c r="AW178" s="48"/>
    </row>
    <row r="179" spans="1:49" s="10" customFormat="1" ht="17.25" customHeight="1" x14ac:dyDescent="0.25">
      <c r="A179" s="33"/>
      <c r="B179" s="34"/>
      <c r="C179" s="35"/>
      <c r="D179" s="49"/>
      <c r="E179" s="36"/>
      <c r="F179" s="36"/>
      <c r="G179" s="52"/>
      <c r="H179" s="38"/>
      <c r="I179" s="50"/>
      <c r="J179" s="54" t="s">
        <v>240</v>
      </c>
      <c r="K179" s="46" t="s">
        <v>1608</v>
      </c>
      <c r="L179" s="46" t="s">
        <v>41</v>
      </c>
      <c r="M179" s="46" t="s">
        <v>1513</v>
      </c>
      <c r="R179" s="43">
        <v>0.60000000000000009</v>
      </c>
      <c r="S179" s="43">
        <f>0*$R$179</f>
        <v>0</v>
      </c>
      <c r="T179" s="43"/>
      <c r="U179" s="43">
        <f>0.2*$R$179</f>
        <v>0.12000000000000002</v>
      </c>
      <c r="V179" s="43"/>
      <c r="W179" s="43">
        <f>0.6*$R$179</f>
        <v>0.36000000000000004</v>
      </c>
      <c r="X179" s="43"/>
      <c r="Y179" s="43">
        <f>0.2*$R$179</f>
        <v>0.12000000000000002</v>
      </c>
      <c r="Z179" s="43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8">
        <f>SUM(S179:AS179)</f>
        <v>0.60000000000000009</v>
      </c>
      <c r="AW179" s="48"/>
    </row>
    <row r="180" spans="1:49" s="10" customFormat="1" ht="17.25" customHeight="1" x14ac:dyDescent="0.25">
      <c r="A180" s="33"/>
      <c r="B180" s="34"/>
      <c r="C180" s="35"/>
      <c r="D180" s="49"/>
      <c r="E180" s="36"/>
      <c r="F180" s="36"/>
      <c r="G180" s="52"/>
      <c r="H180" s="38"/>
      <c r="I180" s="50"/>
      <c r="J180" s="275" t="s">
        <v>1921</v>
      </c>
      <c r="K180" s="271" t="s">
        <v>1935</v>
      </c>
      <c r="L180" s="264">
        <v>350</v>
      </c>
      <c r="M180" s="46"/>
      <c r="R180" s="43"/>
      <c r="S180" s="43"/>
      <c r="T180" s="43"/>
      <c r="U180" s="43"/>
      <c r="V180" s="43"/>
      <c r="W180" s="43"/>
      <c r="X180" s="43"/>
      <c r="Y180" s="43"/>
      <c r="Z180" s="43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8"/>
      <c r="AW180" s="48"/>
    </row>
    <row r="181" spans="1:49" s="10" customFormat="1" ht="17.25" customHeight="1" x14ac:dyDescent="0.25">
      <c r="A181" s="33"/>
      <c r="B181" s="34"/>
      <c r="C181" s="35"/>
      <c r="D181" s="49"/>
      <c r="E181" s="36"/>
      <c r="F181" s="36"/>
      <c r="G181" s="52"/>
      <c r="H181" s="38"/>
      <c r="I181" s="50"/>
      <c r="J181" s="54"/>
      <c r="K181" s="271" t="s">
        <v>1936</v>
      </c>
      <c r="L181" s="264">
        <v>350</v>
      </c>
      <c r="M181" s="46"/>
      <c r="R181" s="43"/>
      <c r="S181" s="43"/>
      <c r="T181" s="43"/>
      <c r="U181" s="43"/>
      <c r="V181" s="43"/>
      <c r="W181" s="43"/>
      <c r="X181" s="43"/>
      <c r="Y181" s="43"/>
      <c r="Z181" s="43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8"/>
      <c r="AW181" s="48"/>
    </row>
    <row r="182" spans="1:49" s="10" customFormat="1" ht="17.25" customHeight="1" x14ac:dyDescent="0.25">
      <c r="A182" s="33" t="s">
        <v>36</v>
      </c>
      <c r="B182" s="34" t="s">
        <v>203</v>
      </c>
      <c r="C182" s="35" t="s">
        <v>204</v>
      </c>
      <c r="D182" s="49">
        <v>203.4</v>
      </c>
      <c r="E182" s="36" t="s">
        <v>95</v>
      </c>
      <c r="F182" s="36" t="s">
        <v>99</v>
      </c>
      <c r="G182" s="52">
        <v>223</v>
      </c>
      <c r="H182" s="38" t="s">
        <v>242</v>
      </c>
      <c r="I182" s="50" t="s">
        <v>243</v>
      </c>
      <c r="J182" s="38" t="s">
        <v>244</v>
      </c>
      <c r="K182" s="50" t="s">
        <v>243</v>
      </c>
      <c r="L182" s="10" t="s">
        <v>198</v>
      </c>
      <c r="R182" s="42">
        <f>SUM(R183:R193)</f>
        <v>1</v>
      </c>
      <c r="S182" s="42">
        <f t="shared" ref="S182:AS182" si="23">SUM(S183:S193)</f>
        <v>0.20500000000000002</v>
      </c>
      <c r="T182" s="42"/>
      <c r="U182" s="42">
        <f t="shared" si="23"/>
        <v>0.45000000000000007</v>
      </c>
      <c r="V182" s="42"/>
      <c r="W182" s="42">
        <f t="shared" si="23"/>
        <v>0.29000000000000004</v>
      </c>
      <c r="X182" s="42"/>
      <c r="Y182" s="42">
        <f t="shared" si="23"/>
        <v>5.5E-2</v>
      </c>
      <c r="Z182" s="42"/>
      <c r="AA182" s="42">
        <f t="shared" si="23"/>
        <v>0</v>
      </c>
      <c r="AB182" s="42"/>
      <c r="AC182" s="42">
        <f t="shared" si="23"/>
        <v>0</v>
      </c>
      <c r="AD182" s="42"/>
      <c r="AE182" s="42">
        <f t="shared" si="23"/>
        <v>0</v>
      </c>
      <c r="AF182" s="42"/>
      <c r="AG182" s="42">
        <f t="shared" si="23"/>
        <v>0</v>
      </c>
      <c r="AH182" s="42"/>
      <c r="AI182" s="42">
        <f t="shared" si="23"/>
        <v>0</v>
      </c>
      <c r="AJ182" s="42"/>
      <c r="AK182" s="42">
        <f t="shared" si="23"/>
        <v>0</v>
      </c>
      <c r="AL182" s="42"/>
      <c r="AM182" s="42">
        <f t="shared" si="23"/>
        <v>0</v>
      </c>
      <c r="AN182" s="42"/>
      <c r="AO182" s="42">
        <f t="shared" si="23"/>
        <v>0</v>
      </c>
      <c r="AP182" s="42"/>
      <c r="AQ182" s="42">
        <f t="shared" si="23"/>
        <v>0</v>
      </c>
      <c r="AR182" s="42"/>
      <c r="AS182" s="42">
        <f t="shared" si="23"/>
        <v>0</v>
      </c>
      <c r="AT182" s="42"/>
      <c r="AU182" s="42"/>
      <c r="AV182" s="48">
        <f>SUM(AV183:AV193)</f>
        <v>1</v>
      </c>
      <c r="AW182" s="48"/>
    </row>
    <row r="183" spans="1:49" s="10" customFormat="1" ht="17.25" customHeight="1" x14ac:dyDescent="0.25">
      <c r="A183" s="33"/>
      <c r="B183" s="34"/>
      <c r="C183" s="35"/>
      <c r="D183" s="49"/>
      <c r="E183" s="36"/>
      <c r="F183" s="36"/>
      <c r="G183" s="52"/>
      <c r="H183" s="38"/>
      <c r="I183" s="50"/>
      <c r="J183" s="54" t="s">
        <v>245</v>
      </c>
      <c r="K183" s="46" t="s">
        <v>200</v>
      </c>
      <c r="L183" s="46" t="s">
        <v>57</v>
      </c>
      <c r="M183" s="46"/>
      <c r="R183" s="43">
        <v>0.05</v>
      </c>
      <c r="S183" s="43">
        <f>0.5*$R$183</f>
        <v>2.5000000000000001E-2</v>
      </c>
      <c r="T183" s="43"/>
      <c r="U183" s="43">
        <f>0*$R$183</f>
        <v>0</v>
      </c>
      <c r="V183" s="43"/>
      <c r="W183" s="43">
        <f>0*$R$183</f>
        <v>0</v>
      </c>
      <c r="X183" s="43"/>
      <c r="Y183" s="43">
        <f>0.5*$R$183</f>
        <v>2.5000000000000001E-2</v>
      </c>
      <c r="Z183" s="43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8">
        <f>SUM(S183:AS183)</f>
        <v>0.05</v>
      </c>
      <c r="AW183" s="48"/>
    </row>
    <row r="184" spans="1:49" s="10" customFormat="1" ht="17.25" customHeight="1" x14ac:dyDescent="0.25">
      <c r="A184" s="33"/>
      <c r="B184" s="34"/>
      <c r="C184" s="35"/>
      <c r="D184" s="49"/>
      <c r="E184" s="36"/>
      <c r="F184" s="36"/>
      <c r="G184" s="52"/>
      <c r="H184" s="38"/>
      <c r="I184" s="50"/>
      <c r="J184" s="54" t="s">
        <v>246</v>
      </c>
      <c r="K184" s="46" t="s">
        <v>212</v>
      </c>
      <c r="L184" s="46" t="s">
        <v>73</v>
      </c>
      <c r="M184" s="46"/>
      <c r="R184" s="43">
        <v>0.30000000000000004</v>
      </c>
      <c r="S184" s="43">
        <f>0.6*$R$184</f>
        <v>0.18000000000000002</v>
      </c>
      <c r="T184" s="43"/>
      <c r="U184" s="43">
        <f>0.4*$R$184</f>
        <v>0.12000000000000002</v>
      </c>
      <c r="V184" s="43"/>
      <c r="W184" s="43">
        <f>0*$R$184</f>
        <v>0</v>
      </c>
      <c r="X184" s="43"/>
      <c r="Y184" s="43">
        <f>0*$R$184</f>
        <v>0</v>
      </c>
      <c r="Z184" s="43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8">
        <f>SUM(S184:AS184)</f>
        <v>0.30000000000000004</v>
      </c>
      <c r="AW184" s="48"/>
    </row>
    <row r="185" spans="1:49" s="10" customFormat="1" ht="17.25" customHeight="1" x14ac:dyDescent="0.25">
      <c r="A185" s="33"/>
      <c r="B185" s="34"/>
      <c r="C185" s="35"/>
      <c r="D185" s="49"/>
      <c r="E185" s="36"/>
      <c r="F185" s="36"/>
      <c r="G185" s="52"/>
      <c r="H185" s="38"/>
      <c r="I185" s="50"/>
      <c r="J185" s="272" t="s">
        <v>1894</v>
      </c>
      <c r="K185" s="264" t="s">
        <v>1919</v>
      </c>
      <c r="L185" s="46"/>
      <c r="M185" s="46"/>
      <c r="R185" s="43"/>
      <c r="S185" s="43"/>
      <c r="T185" s="43"/>
      <c r="U185" s="43"/>
      <c r="V185" s="43"/>
      <c r="W185" s="43"/>
      <c r="X185" s="43"/>
      <c r="Y185" s="43"/>
      <c r="Z185" s="43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8"/>
      <c r="AW185" s="48"/>
    </row>
    <row r="186" spans="1:49" s="10" customFormat="1" ht="17.25" customHeight="1" x14ac:dyDescent="0.25">
      <c r="A186" s="33"/>
      <c r="B186" s="34"/>
      <c r="C186" s="35"/>
      <c r="D186" s="49"/>
      <c r="E186" s="36"/>
      <c r="F186" s="36"/>
      <c r="G186" s="52"/>
      <c r="H186" s="38"/>
      <c r="I186" s="50"/>
      <c r="J186" s="54"/>
      <c r="K186" s="264" t="s">
        <v>1920</v>
      </c>
      <c r="L186" s="46"/>
      <c r="M186" s="46"/>
      <c r="R186" s="43"/>
      <c r="S186" s="43"/>
      <c r="T186" s="43"/>
      <c r="U186" s="43"/>
      <c r="V186" s="43"/>
      <c r="W186" s="43"/>
      <c r="X186" s="43"/>
      <c r="Y186" s="43"/>
      <c r="Z186" s="43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8"/>
      <c r="AW186" s="48"/>
    </row>
    <row r="187" spans="1:49" s="10" customFormat="1" ht="17.25" customHeight="1" x14ac:dyDescent="0.25">
      <c r="A187" s="33"/>
      <c r="B187" s="34"/>
      <c r="C187" s="35"/>
      <c r="D187" s="49"/>
      <c r="E187" s="36"/>
      <c r="F187" s="36"/>
      <c r="G187" s="52"/>
      <c r="H187" s="38"/>
      <c r="I187" s="50"/>
      <c r="J187" s="54"/>
      <c r="K187" s="264" t="s">
        <v>1918</v>
      </c>
      <c r="L187" s="46"/>
      <c r="M187" s="46"/>
      <c r="R187" s="43"/>
      <c r="S187" s="43"/>
      <c r="T187" s="43"/>
      <c r="U187" s="43"/>
      <c r="V187" s="43"/>
      <c r="W187" s="43"/>
      <c r="X187" s="43"/>
      <c r="Y187" s="43"/>
      <c r="Z187" s="43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8"/>
      <c r="AW187" s="48"/>
    </row>
    <row r="188" spans="1:49" s="10" customFormat="1" ht="17.25" customHeight="1" x14ac:dyDescent="0.25">
      <c r="A188" s="33"/>
      <c r="B188" s="34"/>
      <c r="C188" s="35"/>
      <c r="D188" s="49"/>
      <c r="E188" s="36"/>
      <c r="F188" s="36"/>
      <c r="G188" s="52"/>
      <c r="H188" s="38"/>
      <c r="I188" s="50"/>
      <c r="J188" s="275" t="s">
        <v>1921</v>
      </c>
      <c r="K188" s="271" t="s">
        <v>1931</v>
      </c>
      <c r="L188" s="264">
        <v>350</v>
      </c>
      <c r="M188" s="46"/>
      <c r="R188" s="43"/>
      <c r="S188" s="43"/>
      <c r="T188" s="43"/>
      <c r="U188" s="43"/>
      <c r="V188" s="43"/>
      <c r="W188" s="43"/>
      <c r="X188" s="43"/>
      <c r="Y188" s="43"/>
      <c r="Z188" s="43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8"/>
      <c r="AW188" s="48"/>
    </row>
    <row r="189" spans="1:49" s="10" customFormat="1" ht="17.25" customHeight="1" x14ac:dyDescent="0.25">
      <c r="A189" s="33"/>
      <c r="B189" s="34"/>
      <c r="C189" s="35"/>
      <c r="D189" s="49"/>
      <c r="E189" s="36"/>
      <c r="F189" s="36"/>
      <c r="G189" s="52"/>
      <c r="H189" s="38"/>
      <c r="I189" s="50"/>
      <c r="J189" s="54"/>
      <c r="K189" s="271" t="s">
        <v>1932</v>
      </c>
      <c r="L189" s="264">
        <v>350</v>
      </c>
      <c r="M189" s="46"/>
      <c r="R189" s="43"/>
      <c r="S189" s="43"/>
      <c r="T189" s="43"/>
      <c r="U189" s="43"/>
      <c r="V189" s="43"/>
      <c r="W189" s="43"/>
      <c r="X189" s="43"/>
      <c r="Y189" s="43"/>
      <c r="Z189" s="43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8"/>
      <c r="AW189" s="48"/>
    </row>
    <row r="190" spans="1:49" s="10" customFormat="1" ht="17.25" customHeight="1" x14ac:dyDescent="0.25">
      <c r="A190" s="33"/>
      <c r="B190" s="34"/>
      <c r="C190" s="35"/>
      <c r="D190" s="49"/>
      <c r="E190" s="36"/>
      <c r="F190" s="36"/>
      <c r="G190" s="52"/>
      <c r="H190" s="38"/>
      <c r="I190" s="50"/>
      <c r="J190" s="54" t="s">
        <v>247</v>
      </c>
      <c r="K190" s="46" t="s">
        <v>1609</v>
      </c>
      <c r="L190" s="46" t="s">
        <v>41</v>
      </c>
      <c r="M190" s="46" t="s">
        <v>1514</v>
      </c>
      <c r="R190" s="43">
        <v>0.5</v>
      </c>
      <c r="S190" s="43">
        <f>0*$R$190</f>
        <v>0</v>
      </c>
      <c r="T190" s="43"/>
      <c r="U190" s="43">
        <f>0.6*$R$190</f>
        <v>0.3</v>
      </c>
      <c r="V190" s="43"/>
      <c r="W190" s="43">
        <f>0.4*$R$190</f>
        <v>0.2</v>
      </c>
      <c r="X190" s="43"/>
      <c r="Y190" s="43">
        <f>0*$R$190</f>
        <v>0</v>
      </c>
      <c r="Z190" s="43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8">
        <f>SUM(S190:AS190)</f>
        <v>0.5</v>
      </c>
      <c r="AW190" s="48"/>
    </row>
    <row r="191" spans="1:49" s="10" customFormat="1" ht="17.25" customHeight="1" x14ac:dyDescent="0.25">
      <c r="A191" s="33"/>
      <c r="B191" s="34"/>
      <c r="C191" s="35"/>
      <c r="D191" s="49"/>
      <c r="E191" s="36"/>
      <c r="F191" s="36"/>
      <c r="G191" s="52"/>
      <c r="H191" s="38"/>
      <c r="I191" s="50"/>
      <c r="J191" s="275" t="s">
        <v>1921</v>
      </c>
      <c r="K191" s="271" t="s">
        <v>1935</v>
      </c>
      <c r="L191" s="264">
        <v>350</v>
      </c>
      <c r="M191" s="46"/>
      <c r="R191" s="43"/>
      <c r="S191" s="43"/>
      <c r="T191" s="43"/>
      <c r="U191" s="43"/>
      <c r="V191" s="43"/>
      <c r="W191" s="43"/>
      <c r="X191" s="43"/>
      <c r="Y191" s="43"/>
      <c r="Z191" s="43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8"/>
      <c r="AW191" s="48"/>
    </row>
    <row r="192" spans="1:49" s="10" customFormat="1" ht="17.25" customHeight="1" x14ac:dyDescent="0.25">
      <c r="A192" s="33"/>
      <c r="B192" s="34"/>
      <c r="C192" s="35"/>
      <c r="D192" s="49"/>
      <c r="E192" s="36"/>
      <c r="F192" s="36"/>
      <c r="G192" s="52"/>
      <c r="H192" s="38"/>
      <c r="I192" s="50"/>
      <c r="J192" s="54"/>
      <c r="K192" s="271" t="s">
        <v>1936</v>
      </c>
      <c r="L192" s="264">
        <v>350</v>
      </c>
      <c r="M192" s="46"/>
      <c r="R192" s="43"/>
      <c r="S192" s="43"/>
      <c r="T192" s="43"/>
      <c r="U192" s="43"/>
      <c r="V192" s="43"/>
      <c r="W192" s="43"/>
      <c r="X192" s="43"/>
      <c r="Y192" s="43"/>
      <c r="Z192" s="43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8"/>
      <c r="AW192" s="48"/>
    </row>
    <row r="193" spans="1:78" s="10" customFormat="1" ht="17.25" customHeight="1" x14ac:dyDescent="0.25">
      <c r="A193" s="33"/>
      <c r="B193" s="34"/>
      <c r="C193" s="35"/>
      <c r="D193" s="49"/>
      <c r="E193" s="36"/>
      <c r="F193" s="36"/>
      <c r="G193" s="52"/>
      <c r="H193" s="38"/>
      <c r="I193" s="50"/>
      <c r="J193" s="54" t="s">
        <v>249</v>
      </c>
      <c r="K193" s="46" t="s">
        <v>232</v>
      </c>
      <c r="L193" s="46" t="s">
        <v>41</v>
      </c>
      <c r="M193" s="46" t="s">
        <v>1511</v>
      </c>
      <c r="R193" s="43">
        <v>0.15</v>
      </c>
      <c r="S193" s="43">
        <f>0*$R$193</f>
        <v>0</v>
      </c>
      <c r="T193" s="43"/>
      <c r="U193" s="43">
        <f>0.2*$R$193</f>
        <v>0.03</v>
      </c>
      <c r="V193" s="43"/>
      <c r="W193" s="43">
        <f>0.6*$R$193</f>
        <v>0.09</v>
      </c>
      <c r="X193" s="43"/>
      <c r="Y193" s="43">
        <f>0.2*$R$193</f>
        <v>0.03</v>
      </c>
      <c r="Z193" s="43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8">
        <f>SUM(S193:AS193)</f>
        <v>0.15</v>
      </c>
      <c r="AW193" s="48"/>
    </row>
    <row r="194" spans="1:78" s="10" customFormat="1" ht="17.25" customHeight="1" x14ac:dyDescent="0.25">
      <c r="A194" s="33"/>
      <c r="B194" s="34"/>
      <c r="C194" s="35"/>
      <c r="D194" s="49"/>
      <c r="E194" s="36"/>
      <c r="F194" s="36"/>
      <c r="G194" s="52"/>
      <c r="H194" s="38"/>
      <c r="I194" s="50"/>
      <c r="J194" s="275" t="s">
        <v>1921</v>
      </c>
      <c r="K194" s="271" t="s">
        <v>1935</v>
      </c>
      <c r="L194" s="264">
        <v>350</v>
      </c>
      <c r="M194" s="46"/>
      <c r="R194" s="43"/>
      <c r="S194" s="43"/>
      <c r="T194" s="43"/>
      <c r="U194" s="43"/>
      <c r="V194" s="43"/>
      <c r="W194" s="43"/>
      <c r="X194" s="43"/>
      <c r="Y194" s="43"/>
      <c r="Z194" s="43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8"/>
      <c r="AW194" s="48"/>
    </row>
    <row r="195" spans="1:78" s="10" customFormat="1" ht="17.25" customHeight="1" x14ac:dyDescent="0.25">
      <c r="A195" s="33"/>
      <c r="B195" s="34"/>
      <c r="C195" s="35"/>
      <c r="D195" s="49"/>
      <c r="E195" s="36"/>
      <c r="F195" s="36"/>
      <c r="G195" s="52"/>
      <c r="H195" s="38"/>
      <c r="I195" s="50"/>
      <c r="J195" s="54"/>
      <c r="K195" s="271" t="s">
        <v>1936</v>
      </c>
      <c r="L195" s="264">
        <v>350</v>
      </c>
      <c r="M195" s="46"/>
      <c r="R195" s="43"/>
      <c r="S195" s="43"/>
      <c r="T195" s="43"/>
      <c r="U195" s="43"/>
      <c r="V195" s="43"/>
      <c r="W195" s="43"/>
      <c r="X195" s="43"/>
      <c r="Y195" s="43"/>
      <c r="Z195" s="43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8"/>
      <c r="AW195" s="48"/>
    </row>
    <row r="196" spans="1:78" s="10" customFormat="1" ht="17.25" customHeight="1" x14ac:dyDescent="0.25">
      <c r="A196" s="33" t="s">
        <v>36</v>
      </c>
      <c r="B196" s="34" t="s">
        <v>203</v>
      </c>
      <c r="C196" s="35" t="s">
        <v>204</v>
      </c>
      <c r="D196" s="49">
        <v>203.6</v>
      </c>
      <c r="E196" s="36" t="s">
        <v>95</v>
      </c>
      <c r="F196" s="36" t="s">
        <v>99</v>
      </c>
      <c r="G196" s="52">
        <v>223</v>
      </c>
      <c r="H196" s="38" t="s">
        <v>250</v>
      </c>
      <c r="I196" s="50" t="s">
        <v>251</v>
      </c>
      <c r="J196" s="38" t="s">
        <v>252</v>
      </c>
      <c r="K196" s="50" t="s">
        <v>251</v>
      </c>
      <c r="L196" s="10" t="s">
        <v>65</v>
      </c>
      <c r="R196" s="43">
        <f t="shared" ref="R196:R197" si="24">Q196</f>
        <v>0</v>
      </c>
      <c r="S196" s="43">
        <f t="shared" ref="S196:S197" si="25">0.5*$R$41</f>
        <v>0.05</v>
      </c>
      <c r="T196" s="43">
        <v>0.5</v>
      </c>
      <c r="U196" s="43">
        <f t="shared" ref="U196:U197" si="26">0*$R$41</f>
        <v>0</v>
      </c>
      <c r="V196" s="43"/>
      <c r="W196" s="43">
        <f t="shared" ref="W196:W197" si="27">0*$R$41</f>
        <v>0</v>
      </c>
      <c r="X196" s="43"/>
      <c r="Y196" s="43">
        <f t="shared" ref="Y196:Y197" si="28">0.5*$R$41</f>
        <v>0.05</v>
      </c>
      <c r="Z196" s="43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8">
        <f t="shared" ref="AV196:AV197" si="29">SUM(S196:AS196)</f>
        <v>0.60000000000000009</v>
      </c>
    </row>
    <row r="197" spans="1:78" s="10" customFormat="1" ht="17.25" customHeight="1" x14ac:dyDescent="0.25">
      <c r="A197" s="33" t="s">
        <v>36</v>
      </c>
      <c r="B197" s="34" t="s">
        <v>203</v>
      </c>
      <c r="C197" s="35" t="s">
        <v>204</v>
      </c>
      <c r="D197" s="49">
        <v>203.4</v>
      </c>
      <c r="E197" s="36" t="s">
        <v>95</v>
      </c>
      <c r="F197" s="36" t="s">
        <v>99</v>
      </c>
      <c r="G197" s="52">
        <v>223</v>
      </c>
      <c r="H197" s="38" t="s">
        <v>253</v>
      </c>
      <c r="I197" s="50" t="s">
        <v>254</v>
      </c>
      <c r="J197" s="38" t="s">
        <v>255</v>
      </c>
      <c r="K197" s="50" t="s">
        <v>254</v>
      </c>
      <c r="L197" s="10" t="s">
        <v>65</v>
      </c>
      <c r="R197" s="43">
        <f t="shared" si="24"/>
        <v>0</v>
      </c>
      <c r="S197" s="43">
        <f t="shared" si="25"/>
        <v>0.05</v>
      </c>
      <c r="T197" s="43">
        <v>0.5</v>
      </c>
      <c r="U197" s="43">
        <f t="shared" si="26"/>
        <v>0</v>
      </c>
      <c r="V197" s="43"/>
      <c r="W197" s="43">
        <f t="shared" si="27"/>
        <v>0</v>
      </c>
      <c r="X197" s="43"/>
      <c r="Y197" s="43">
        <f t="shared" si="28"/>
        <v>0.05</v>
      </c>
      <c r="Z197" s="43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8">
        <f t="shared" si="29"/>
        <v>0.60000000000000009</v>
      </c>
      <c r="AX197" s="63"/>
    </row>
    <row r="198" spans="1:78" s="10" customFormat="1" ht="17.25" customHeight="1" x14ac:dyDescent="0.25">
      <c r="A198" s="33"/>
      <c r="B198" s="34"/>
      <c r="C198" s="35"/>
      <c r="D198" s="49"/>
      <c r="E198" s="36"/>
      <c r="F198" s="36"/>
      <c r="G198" s="52"/>
      <c r="H198" s="38"/>
      <c r="I198" s="50"/>
      <c r="J198" s="38"/>
      <c r="K198" s="50"/>
      <c r="S198" s="20" t="s">
        <v>256</v>
      </c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X198" s="55" t="s">
        <v>1580</v>
      </c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</row>
    <row r="199" spans="1:78" s="10" customFormat="1" ht="30" customHeight="1" x14ac:dyDescent="0.25">
      <c r="A199" s="33" t="s">
        <v>36</v>
      </c>
      <c r="B199" s="34" t="s">
        <v>258</v>
      </c>
      <c r="C199" s="35" t="s">
        <v>259</v>
      </c>
      <c r="D199" s="49">
        <v>204</v>
      </c>
      <c r="E199" s="36" t="s">
        <v>95</v>
      </c>
      <c r="F199" s="36" t="s">
        <v>99</v>
      </c>
      <c r="G199" s="52">
        <v>224</v>
      </c>
      <c r="H199" s="38" t="s">
        <v>260</v>
      </c>
      <c r="I199" s="50" t="s">
        <v>261</v>
      </c>
      <c r="J199" s="38" t="s">
        <v>262</v>
      </c>
      <c r="K199" s="267" t="s">
        <v>261</v>
      </c>
      <c r="L199" s="268" t="s">
        <v>10</v>
      </c>
      <c r="M199" s="268"/>
      <c r="N199" s="268" t="s">
        <v>11</v>
      </c>
      <c r="O199" s="268" t="s">
        <v>12</v>
      </c>
      <c r="P199" s="268" t="s">
        <v>13</v>
      </c>
      <c r="Q199" s="268"/>
      <c r="R199" s="9" t="s">
        <v>14</v>
      </c>
      <c r="S199" s="9" t="s">
        <v>15</v>
      </c>
      <c r="T199" s="9"/>
      <c r="U199" s="9" t="s">
        <v>16</v>
      </c>
      <c r="V199" s="9"/>
      <c r="W199" s="9" t="s">
        <v>17</v>
      </c>
      <c r="X199" s="9"/>
      <c r="Y199" s="9" t="s">
        <v>18</v>
      </c>
      <c r="Z199" s="9"/>
      <c r="AA199" s="9" t="s">
        <v>19</v>
      </c>
      <c r="AB199" s="9"/>
      <c r="AC199" s="9" t="s">
        <v>20</v>
      </c>
      <c r="AD199" s="9"/>
      <c r="AE199" s="9" t="s">
        <v>21</v>
      </c>
      <c r="AF199" s="9"/>
      <c r="AG199" s="9" t="s">
        <v>22</v>
      </c>
      <c r="AH199" s="9"/>
      <c r="AI199" s="9" t="s">
        <v>23</v>
      </c>
      <c r="AJ199" s="9"/>
      <c r="AK199" s="9" t="s">
        <v>24</v>
      </c>
      <c r="AL199" s="9"/>
      <c r="AM199" s="9" t="s">
        <v>1386</v>
      </c>
      <c r="AN199" s="9"/>
      <c r="AO199" s="9" t="s">
        <v>1387</v>
      </c>
      <c r="AP199" s="9"/>
      <c r="AQ199" s="9" t="s">
        <v>1388</v>
      </c>
      <c r="AR199" s="9"/>
      <c r="AS199" s="9" t="s">
        <v>1389</v>
      </c>
      <c r="AT199" s="9"/>
      <c r="AU199" s="9"/>
      <c r="AX199" s="59" t="s">
        <v>14</v>
      </c>
      <c r="AY199" s="59" t="s">
        <v>15</v>
      </c>
      <c r="AZ199" s="59"/>
      <c r="BA199" s="59" t="s">
        <v>16</v>
      </c>
      <c r="BB199" s="59"/>
      <c r="BC199" s="59" t="s">
        <v>17</v>
      </c>
      <c r="BD199" s="59"/>
      <c r="BE199" s="59" t="s">
        <v>18</v>
      </c>
      <c r="BF199" s="59"/>
      <c r="BG199" s="59" t="s">
        <v>19</v>
      </c>
      <c r="BH199" s="59"/>
      <c r="BI199" s="59" t="s">
        <v>20</v>
      </c>
      <c r="BJ199" s="59"/>
      <c r="BK199" s="59" t="s">
        <v>21</v>
      </c>
      <c r="BL199" s="59"/>
      <c r="BM199" s="59" t="s">
        <v>22</v>
      </c>
      <c r="BN199" s="59"/>
      <c r="BO199" s="59" t="s">
        <v>23</v>
      </c>
      <c r="BP199" s="59"/>
      <c r="BQ199" s="59" t="s">
        <v>24</v>
      </c>
      <c r="BR199" s="59"/>
      <c r="BS199" s="59" t="s">
        <v>1386</v>
      </c>
      <c r="BT199" s="59"/>
      <c r="BU199" s="59" t="s">
        <v>1387</v>
      </c>
      <c r="BV199" s="59"/>
      <c r="BW199" s="59" t="s">
        <v>1388</v>
      </c>
      <c r="BX199" s="59"/>
      <c r="BY199" s="59" t="s">
        <v>1389</v>
      </c>
      <c r="BZ199" s="56"/>
    </row>
    <row r="200" spans="1:78" s="10" customFormat="1" ht="32.25" customHeight="1" x14ac:dyDescent="0.25">
      <c r="A200" s="33" t="s">
        <v>36</v>
      </c>
      <c r="B200" s="34" t="s">
        <v>258</v>
      </c>
      <c r="C200" s="35" t="s">
        <v>259</v>
      </c>
      <c r="D200" s="49">
        <v>204.2</v>
      </c>
      <c r="E200" s="36" t="s">
        <v>95</v>
      </c>
      <c r="F200" s="36" t="s">
        <v>99</v>
      </c>
      <c r="G200" s="52">
        <v>224</v>
      </c>
      <c r="H200" s="38" t="s">
        <v>263</v>
      </c>
      <c r="I200" s="50" t="s">
        <v>264</v>
      </c>
      <c r="J200" s="38" t="s">
        <v>265</v>
      </c>
      <c r="K200" s="267" t="s">
        <v>264</v>
      </c>
      <c r="L200" s="269" t="s">
        <v>41</v>
      </c>
      <c r="M200" s="269"/>
      <c r="N200" s="269"/>
      <c r="O200" s="269"/>
      <c r="P200" s="269"/>
      <c r="Q200" s="269"/>
      <c r="R200" s="42">
        <f>SUM(R201:R259)</f>
        <v>0.97</v>
      </c>
      <c r="S200" s="42"/>
      <c r="T200" s="42">
        <f>SUM(T201:T262)</f>
        <v>0.14975000000000002</v>
      </c>
      <c r="U200" s="42"/>
      <c r="V200" s="42">
        <f>SUM(V201:V262)</f>
        <v>0.17025000000000001</v>
      </c>
      <c r="W200" s="42"/>
      <c r="X200" s="42">
        <f>SUM(X201:X262)</f>
        <v>0.16550000000000001</v>
      </c>
      <c r="Y200" s="42"/>
      <c r="Z200" s="42">
        <f>SUM(Z201:Z262)</f>
        <v>0.22650000000000003</v>
      </c>
      <c r="AA200" s="42"/>
      <c r="AB200" s="42">
        <f>SUM(AB201:AB262)</f>
        <v>0.28800000000000003</v>
      </c>
      <c r="AC200" s="42">
        <f>SUM(AC201:AC259)</f>
        <v>0</v>
      </c>
      <c r="AD200" s="189">
        <f>AB200+Z200+X200+V200+T200</f>
        <v>1</v>
      </c>
      <c r="AE200" s="42">
        <f>SUM(AE201:AE259)</f>
        <v>0</v>
      </c>
      <c r="AF200" s="42"/>
      <c r="AG200" s="42">
        <f>SUM(AG201:AG259)</f>
        <v>0</v>
      </c>
      <c r="AH200" s="42"/>
      <c r="AI200" s="42">
        <f>SUM(AI201:AI259)</f>
        <v>0</v>
      </c>
      <c r="AJ200" s="42"/>
      <c r="AK200" s="42">
        <f>SUM(AK201:AK259)</f>
        <v>0</v>
      </c>
      <c r="AL200" s="42"/>
      <c r="AM200" s="42">
        <f>SUM(AM201:AM259)</f>
        <v>0</v>
      </c>
      <c r="AN200" s="42"/>
      <c r="AO200" s="42">
        <f>SUM(AO201:AO259)</f>
        <v>0</v>
      </c>
      <c r="AP200" s="42"/>
      <c r="AQ200" s="42">
        <f>SUM(AQ201:AQ259)</f>
        <v>0</v>
      </c>
      <c r="AR200" s="42"/>
      <c r="AS200" s="42">
        <f>SUM(AS201:AS259)</f>
        <v>0</v>
      </c>
      <c r="AT200" s="42"/>
      <c r="AU200" s="42"/>
      <c r="AV200" s="48"/>
      <c r="AW200" s="48"/>
      <c r="AX200" s="190">
        <f>SUM(AX201:AX262)</f>
        <v>1</v>
      </c>
      <c r="AY200" s="190"/>
      <c r="AZ200" s="190">
        <f>SUM(AZ201:AZ262)</f>
        <v>0.16600000000000001</v>
      </c>
      <c r="BA200" s="190"/>
      <c r="BB200" s="190">
        <f>SUM(BB201:BB262)</f>
        <v>0.16899999999999998</v>
      </c>
      <c r="BC200" s="190"/>
      <c r="BD200" s="190">
        <f>SUM(BD201:BD262)</f>
        <v>0.20674999999999999</v>
      </c>
      <c r="BE200" s="190"/>
      <c r="BF200" s="190">
        <f>SUM(BF201:BF262)</f>
        <v>0.21550000000000002</v>
      </c>
      <c r="BG200" s="190"/>
      <c r="BH200" s="190">
        <f>SUM(BH201:BH262)</f>
        <v>0.21275000000000002</v>
      </c>
      <c r="BI200" s="58"/>
      <c r="BJ200" s="193"/>
      <c r="BK200" s="58"/>
      <c r="BL200" s="58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</row>
    <row r="201" spans="1:78" s="10" customFormat="1" ht="17.25" customHeight="1" x14ac:dyDescent="0.25">
      <c r="A201" s="33"/>
      <c r="B201" s="34"/>
      <c r="C201" s="35"/>
      <c r="D201" s="49"/>
      <c r="E201" s="36"/>
      <c r="F201" s="36"/>
      <c r="G201" s="52"/>
      <c r="H201" s="38"/>
      <c r="I201" s="50"/>
      <c r="J201" s="54" t="s">
        <v>266</v>
      </c>
      <c r="K201" s="266" t="s">
        <v>267</v>
      </c>
      <c r="L201" s="266" t="s">
        <v>57</v>
      </c>
      <c r="M201" s="266" t="s">
        <v>1732</v>
      </c>
      <c r="N201" s="269"/>
      <c r="O201" s="269"/>
      <c r="P201" s="270"/>
      <c r="Q201" s="270"/>
      <c r="R201" s="43">
        <v>0.05</v>
      </c>
      <c r="S201" s="43">
        <v>0.5</v>
      </c>
      <c r="T201" s="43">
        <f>S201*R201</f>
        <v>2.5000000000000001E-2</v>
      </c>
      <c r="U201" s="43"/>
      <c r="V201" s="43">
        <f>U201*R201</f>
        <v>0</v>
      </c>
      <c r="W201" s="43"/>
      <c r="X201" s="43"/>
      <c r="Y201" s="43"/>
      <c r="Z201" s="43"/>
      <c r="AA201" s="43">
        <v>0.5</v>
      </c>
      <c r="AB201" s="43">
        <f>AA201*R201</f>
        <v>2.5000000000000001E-2</v>
      </c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8"/>
      <c r="AW201" s="48"/>
      <c r="AX201" s="191">
        <v>0.05</v>
      </c>
      <c r="AY201" s="191">
        <v>0.5</v>
      </c>
      <c r="AZ201" s="191">
        <f>AY201*AX201</f>
        <v>2.5000000000000001E-2</v>
      </c>
      <c r="BA201" s="191"/>
      <c r="BB201" s="191">
        <f>BA201*AX201</f>
        <v>0</v>
      </c>
      <c r="BC201" s="191"/>
      <c r="BD201" s="191"/>
      <c r="BE201" s="191"/>
      <c r="BF201" s="191"/>
      <c r="BG201" s="191">
        <v>0.5</v>
      </c>
      <c r="BH201" s="191">
        <f>BG201*AX201</f>
        <v>2.5000000000000001E-2</v>
      </c>
      <c r="BI201" s="58"/>
      <c r="BJ201" s="58"/>
      <c r="BK201" s="58"/>
      <c r="BL201" s="58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</row>
    <row r="202" spans="1:78" s="10" customFormat="1" ht="17.25" customHeight="1" x14ac:dyDescent="0.25">
      <c r="A202" s="33"/>
      <c r="B202" s="34"/>
      <c r="C202" s="35"/>
      <c r="D202" s="49"/>
      <c r="E202" s="36"/>
      <c r="F202" s="36"/>
      <c r="G202" s="52"/>
      <c r="H202" s="38"/>
      <c r="I202" s="50"/>
      <c r="J202" s="54" t="s">
        <v>268</v>
      </c>
      <c r="K202" s="266" t="s">
        <v>269</v>
      </c>
      <c r="L202" s="266" t="s">
        <v>54</v>
      </c>
      <c r="M202" s="266"/>
      <c r="N202" s="269"/>
      <c r="O202" s="269"/>
      <c r="P202" s="270"/>
      <c r="Q202" s="270"/>
      <c r="R202" s="43">
        <v>0.04</v>
      </c>
      <c r="S202" s="43">
        <v>0.75</v>
      </c>
      <c r="T202" s="43">
        <f t="shared" ref="T202:T262" si="30">S202*R202</f>
        <v>0.03</v>
      </c>
      <c r="U202" s="43">
        <v>0.25</v>
      </c>
      <c r="V202" s="43">
        <f t="shared" ref="V202:V262" si="31">U202*R202</f>
        <v>0.01</v>
      </c>
      <c r="W202" s="43"/>
      <c r="X202" s="43"/>
      <c r="Y202" s="43"/>
      <c r="Z202" s="43"/>
      <c r="AA202" s="43"/>
      <c r="AB202" s="43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8"/>
      <c r="AW202" s="48"/>
      <c r="AX202" s="191">
        <v>0.04</v>
      </c>
      <c r="AY202" s="191">
        <v>0.75</v>
      </c>
      <c r="AZ202" s="191">
        <f t="shared" ref="AZ202:AZ262" si="32">AY202*AX202</f>
        <v>0.03</v>
      </c>
      <c r="BA202" s="191">
        <v>0.25</v>
      </c>
      <c r="BB202" s="191">
        <f t="shared" ref="BB202:BB262" si="33">BA202*AX202</f>
        <v>0.01</v>
      </c>
      <c r="BC202" s="191"/>
      <c r="BD202" s="191"/>
      <c r="BE202" s="191"/>
      <c r="BF202" s="191"/>
      <c r="BG202" s="191"/>
      <c r="BH202" s="191"/>
      <c r="BI202" s="58"/>
      <c r="BJ202" s="58"/>
      <c r="BK202" s="58"/>
      <c r="BL202" s="58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</row>
    <row r="203" spans="1:78" s="10" customFormat="1" ht="30" customHeight="1" x14ac:dyDescent="0.25">
      <c r="A203" s="33"/>
      <c r="B203" s="34"/>
      <c r="C203" s="35"/>
      <c r="D203" s="49"/>
      <c r="E203" s="36"/>
      <c r="F203" s="36"/>
      <c r="G203" s="52"/>
      <c r="H203" s="38"/>
      <c r="I203" s="50"/>
      <c r="J203" s="54" t="s">
        <v>270</v>
      </c>
      <c r="K203" s="266" t="s">
        <v>1610</v>
      </c>
      <c r="L203" s="266" t="s">
        <v>41</v>
      </c>
      <c r="M203" s="266" t="s">
        <v>1462</v>
      </c>
      <c r="N203" s="269"/>
      <c r="O203" s="269"/>
      <c r="P203" s="270"/>
      <c r="Q203" s="270"/>
      <c r="R203" s="43">
        <v>6.5000000000000002E-2</v>
      </c>
      <c r="S203" s="250">
        <v>0.75</v>
      </c>
      <c r="T203" s="43">
        <f t="shared" si="30"/>
        <v>4.8750000000000002E-2</v>
      </c>
      <c r="U203" s="249">
        <v>0.25</v>
      </c>
      <c r="V203" s="43">
        <f t="shared" si="31"/>
        <v>1.6250000000000001E-2</v>
      </c>
      <c r="W203" s="43"/>
      <c r="X203" s="43"/>
      <c r="Y203" s="43"/>
      <c r="Z203" s="43"/>
      <c r="AA203" s="43"/>
      <c r="AB203" s="43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8"/>
      <c r="AW203" s="48"/>
      <c r="AX203" s="191">
        <v>6.5000000000000002E-2</v>
      </c>
      <c r="AY203" s="192">
        <v>1</v>
      </c>
      <c r="AZ203" s="191">
        <f t="shared" si="32"/>
        <v>6.5000000000000002E-2</v>
      </c>
      <c r="BA203" s="191">
        <v>0</v>
      </c>
      <c r="BB203" s="191">
        <f t="shared" si="33"/>
        <v>0</v>
      </c>
      <c r="BC203" s="191"/>
      <c r="BD203" s="191"/>
      <c r="BE203" s="191"/>
      <c r="BF203" s="191"/>
      <c r="BG203" s="191"/>
      <c r="BH203" s="191"/>
      <c r="BI203" s="58"/>
      <c r="BJ203" s="58"/>
      <c r="BK203" s="58"/>
      <c r="BL203" s="58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</row>
    <row r="204" spans="1:78" s="10" customFormat="1" ht="23.25" customHeight="1" x14ac:dyDescent="0.25">
      <c r="A204" s="33"/>
      <c r="B204" s="34"/>
      <c r="C204" s="35"/>
      <c r="D204" s="49"/>
      <c r="E204" s="36"/>
      <c r="F204" s="36"/>
      <c r="G204" s="52"/>
      <c r="H204" s="38"/>
      <c r="I204" s="50"/>
      <c r="J204" s="272" t="s">
        <v>1894</v>
      </c>
      <c r="K204" s="264" t="s">
        <v>1948</v>
      </c>
      <c r="L204" s="264"/>
      <c r="M204" s="266"/>
      <c r="N204" s="269"/>
      <c r="O204" s="269"/>
      <c r="P204" s="270"/>
      <c r="Q204" s="264" t="s">
        <v>1898</v>
      </c>
      <c r="R204" s="43"/>
      <c r="S204" s="250"/>
      <c r="T204" s="43"/>
      <c r="U204" s="249"/>
      <c r="V204" s="43"/>
      <c r="W204" s="43"/>
      <c r="X204" s="43"/>
      <c r="Y204" s="43"/>
      <c r="Z204" s="43"/>
      <c r="AA204" s="43"/>
      <c r="AB204" s="43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8"/>
      <c r="AW204" s="48"/>
      <c r="AX204" s="191"/>
      <c r="AY204" s="192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58"/>
      <c r="BJ204" s="58"/>
      <c r="BK204" s="58"/>
      <c r="BL204" s="58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</row>
    <row r="205" spans="1:78" s="10" customFormat="1" ht="21.75" customHeight="1" x14ac:dyDescent="0.25">
      <c r="A205" s="33"/>
      <c r="B205" s="34"/>
      <c r="C205" s="35"/>
      <c r="D205" s="49"/>
      <c r="E205" s="36"/>
      <c r="F205" s="36"/>
      <c r="G205" s="52"/>
      <c r="H205" s="38"/>
      <c r="I205" s="50"/>
      <c r="J205" s="54"/>
      <c r="K205" s="264" t="s">
        <v>1895</v>
      </c>
      <c r="L205" s="264"/>
      <c r="M205" s="266"/>
      <c r="N205" s="269"/>
      <c r="O205" s="269"/>
      <c r="P205" s="270"/>
      <c r="Q205" s="264" t="s">
        <v>1899</v>
      </c>
      <c r="R205" s="43"/>
      <c r="S205" s="250"/>
      <c r="T205" s="43"/>
      <c r="U205" s="249"/>
      <c r="V205" s="43"/>
      <c r="W205" s="43"/>
      <c r="X205" s="43"/>
      <c r="Y205" s="43"/>
      <c r="Z205" s="43"/>
      <c r="AA205" s="43"/>
      <c r="AB205" s="43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8"/>
      <c r="AW205" s="48"/>
      <c r="AX205" s="191"/>
      <c r="AY205" s="192"/>
      <c r="AZ205" s="191"/>
      <c r="BA205" s="191"/>
      <c r="BB205" s="191"/>
      <c r="BC205" s="191"/>
      <c r="BD205" s="191"/>
      <c r="BE205" s="191"/>
      <c r="BF205" s="191"/>
      <c r="BG205" s="191"/>
      <c r="BH205" s="191"/>
      <c r="BI205" s="58"/>
      <c r="BJ205" s="58"/>
      <c r="BK205" s="58"/>
      <c r="BL205" s="58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</row>
    <row r="206" spans="1:78" s="10" customFormat="1" ht="19.5" customHeight="1" x14ac:dyDescent="0.25">
      <c r="A206" s="33"/>
      <c r="B206" s="34"/>
      <c r="C206" s="35"/>
      <c r="D206" s="49"/>
      <c r="E206" s="36"/>
      <c r="F206" s="36"/>
      <c r="G206" s="52"/>
      <c r="H206" s="38"/>
      <c r="I206" s="50"/>
      <c r="J206" s="54"/>
      <c r="K206" s="264" t="s">
        <v>1896</v>
      </c>
      <c r="L206" s="264"/>
      <c r="M206" s="266"/>
      <c r="N206" s="269"/>
      <c r="O206" s="269"/>
      <c r="P206" s="270"/>
      <c r="Q206" s="270"/>
      <c r="R206" s="43"/>
      <c r="S206" s="250"/>
      <c r="T206" s="43"/>
      <c r="U206" s="249"/>
      <c r="V206" s="43"/>
      <c r="W206" s="43"/>
      <c r="X206" s="43"/>
      <c r="Y206" s="43"/>
      <c r="Z206" s="43"/>
      <c r="AA206" s="43"/>
      <c r="AB206" s="43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8"/>
      <c r="AW206" s="48"/>
      <c r="AX206" s="191"/>
      <c r="AY206" s="192"/>
      <c r="AZ206" s="191"/>
      <c r="BA206" s="191"/>
      <c r="BB206" s="191"/>
      <c r="BC206" s="191"/>
      <c r="BD206" s="191"/>
      <c r="BE206" s="191"/>
      <c r="BF206" s="191"/>
      <c r="BG206" s="191"/>
      <c r="BH206" s="191"/>
      <c r="BI206" s="58"/>
      <c r="BJ206" s="58"/>
      <c r="BK206" s="58"/>
      <c r="BL206" s="58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</row>
    <row r="207" spans="1:78" s="10" customFormat="1" ht="23.25" customHeight="1" x14ac:dyDescent="0.25">
      <c r="A207" s="33"/>
      <c r="B207" s="34"/>
      <c r="C207" s="35"/>
      <c r="D207" s="49"/>
      <c r="E207" s="36"/>
      <c r="F207" s="36"/>
      <c r="G207" s="52"/>
      <c r="H207" s="38"/>
      <c r="I207" s="50"/>
      <c r="J207" s="54"/>
      <c r="K207" s="264" t="s">
        <v>1897</v>
      </c>
      <c r="L207" s="264"/>
      <c r="M207" s="266"/>
      <c r="N207" s="269"/>
      <c r="O207" s="269"/>
      <c r="P207" s="270"/>
      <c r="Q207" s="270"/>
      <c r="R207" s="43"/>
      <c r="S207" s="250"/>
      <c r="T207" s="43"/>
      <c r="U207" s="249"/>
      <c r="V207" s="43"/>
      <c r="W207" s="43"/>
      <c r="X207" s="43"/>
      <c r="Y207" s="43"/>
      <c r="Z207" s="43"/>
      <c r="AA207" s="43"/>
      <c r="AB207" s="43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8"/>
      <c r="AW207" s="48"/>
      <c r="AX207" s="191"/>
      <c r="AY207" s="192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58"/>
      <c r="BJ207" s="58"/>
      <c r="BK207" s="58"/>
      <c r="BL207" s="58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</row>
    <row r="208" spans="1:78" s="10" customFormat="1" ht="21.75" customHeight="1" x14ac:dyDescent="0.25">
      <c r="A208" s="33"/>
      <c r="B208" s="34"/>
      <c r="C208" s="35"/>
      <c r="D208" s="49"/>
      <c r="E208" s="36"/>
      <c r="F208" s="36"/>
      <c r="G208" s="52"/>
      <c r="H208" s="38"/>
      <c r="I208" s="50"/>
      <c r="J208" s="54"/>
      <c r="K208" s="264" t="s">
        <v>1900</v>
      </c>
      <c r="L208" s="264"/>
      <c r="M208" s="266"/>
      <c r="N208" s="269"/>
      <c r="O208" s="269"/>
      <c r="P208" s="270"/>
      <c r="Q208" s="270"/>
      <c r="R208" s="43"/>
      <c r="S208" s="250"/>
      <c r="T208" s="43"/>
      <c r="U208" s="249"/>
      <c r="V208" s="43"/>
      <c r="W208" s="43"/>
      <c r="X208" s="43"/>
      <c r="Y208" s="43"/>
      <c r="Z208" s="43"/>
      <c r="AA208" s="43"/>
      <c r="AB208" s="43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8"/>
      <c r="AW208" s="48"/>
      <c r="AX208" s="191"/>
      <c r="AY208" s="192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58"/>
      <c r="BJ208" s="58"/>
      <c r="BK208" s="58"/>
      <c r="BL208" s="58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</row>
    <row r="209" spans="1:78" s="10" customFormat="1" ht="30" customHeight="1" x14ac:dyDescent="0.25">
      <c r="A209" s="33"/>
      <c r="B209" s="34"/>
      <c r="C209" s="35"/>
      <c r="D209" s="49"/>
      <c r="E209" s="36"/>
      <c r="F209" s="36"/>
      <c r="G209" s="52"/>
      <c r="H209" s="38"/>
      <c r="I209" s="50"/>
      <c r="J209" s="275" t="s">
        <v>1921</v>
      </c>
      <c r="K209" s="271" t="s">
        <v>1939</v>
      </c>
      <c r="L209" s="264">
        <v>350</v>
      </c>
      <c r="M209" s="266"/>
      <c r="N209" s="269"/>
      <c r="O209" s="269" t="s">
        <v>198</v>
      </c>
      <c r="P209" s="270"/>
      <c r="Q209" s="264" t="s">
        <v>1899</v>
      </c>
      <c r="R209" s="43"/>
      <c r="S209" s="265">
        <f>(L209/1000)*R203</f>
        <v>2.2749999999999999E-2</v>
      </c>
      <c r="T209" s="43"/>
      <c r="U209" s="249"/>
      <c r="V209" s="43"/>
      <c r="W209" s="43"/>
      <c r="X209" s="43"/>
      <c r="Y209" s="43"/>
      <c r="Z209" s="43"/>
      <c r="AA209" s="43"/>
      <c r="AB209" s="43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8"/>
      <c r="AW209" s="48"/>
      <c r="AX209" s="191"/>
      <c r="AY209" s="192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58"/>
      <c r="BJ209" s="58"/>
      <c r="BK209" s="58"/>
      <c r="BL209" s="58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</row>
    <row r="210" spans="1:78" s="10" customFormat="1" ht="30" customHeight="1" x14ac:dyDescent="0.25">
      <c r="A210" s="33"/>
      <c r="B210" s="34"/>
      <c r="C210" s="35"/>
      <c r="D210" s="49"/>
      <c r="E210" s="36"/>
      <c r="F210" s="36"/>
      <c r="G210" s="52"/>
      <c r="H210" s="38"/>
      <c r="I210" s="50"/>
      <c r="J210" s="54"/>
      <c r="K210" s="271" t="s">
        <v>1940</v>
      </c>
      <c r="L210" s="264">
        <v>350</v>
      </c>
      <c r="M210" s="266"/>
      <c r="N210" s="269"/>
      <c r="O210" s="269" t="s">
        <v>198</v>
      </c>
      <c r="P210" s="270"/>
      <c r="Q210" s="264" t="s">
        <v>1899</v>
      </c>
      <c r="R210" s="43"/>
      <c r="S210" s="265"/>
      <c r="T210" s="43"/>
      <c r="U210" s="249">
        <f>(L210/1000)*R203</f>
        <v>2.2749999999999999E-2</v>
      </c>
      <c r="V210" s="43"/>
      <c r="W210" s="43"/>
      <c r="X210" s="43"/>
      <c r="Y210" s="43"/>
      <c r="Z210" s="43"/>
      <c r="AA210" s="43"/>
      <c r="AB210" s="43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8"/>
      <c r="AW210" s="48"/>
      <c r="AX210" s="191"/>
      <c r="AY210" s="192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58"/>
      <c r="BJ210" s="58"/>
      <c r="BK210" s="58"/>
      <c r="BL210" s="58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</row>
    <row r="211" spans="1:78" s="10" customFormat="1" ht="30" customHeight="1" x14ac:dyDescent="0.25">
      <c r="A211" s="33"/>
      <c r="B211" s="34"/>
      <c r="C211" s="35"/>
      <c r="D211" s="49"/>
      <c r="E211" s="36"/>
      <c r="F211" s="36"/>
      <c r="G211" s="52"/>
      <c r="H211" s="38"/>
      <c r="I211" s="50"/>
      <c r="J211" s="54"/>
      <c r="K211" s="271" t="s">
        <v>1947</v>
      </c>
      <c r="L211" s="276" t="s">
        <v>1938</v>
      </c>
      <c r="M211" s="266"/>
      <c r="N211" s="269"/>
      <c r="O211" s="269" t="s">
        <v>198</v>
      </c>
      <c r="P211" s="270"/>
      <c r="Q211" s="264" t="s">
        <v>1899</v>
      </c>
      <c r="R211" s="43"/>
      <c r="S211" s="265"/>
      <c r="T211" s="43"/>
      <c r="U211" s="249"/>
      <c r="V211" s="43"/>
      <c r="W211" s="43"/>
      <c r="X211" s="43"/>
      <c r="Y211" s="43"/>
      <c r="Z211" s="43"/>
      <c r="AA211" s="43"/>
      <c r="AB211" s="43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8"/>
      <c r="AW211" s="48"/>
      <c r="AX211" s="191"/>
      <c r="AY211" s="192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58"/>
      <c r="BJ211" s="58"/>
      <c r="BK211" s="58"/>
      <c r="BL211" s="58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</row>
    <row r="212" spans="1:78" s="10" customFormat="1" ht="33.75" customHeight="1" x14ac:dyDescent="0.25">
      <c r="A212" s="33"/>
      <c r="B212" s="34"/>
      <c r="C212" s="35"/>
      <c r="D212" s="49"/>
      <c r="E212" s="36"/>
      <c r="F212" s="36"/>
      <c r="G212" s="52"/>
      <c r="H212" s="38"/>
      <c r="I212" s="50"/>
      <c r="J212" s="54" t="s">
        <v>272</v>
      </c>
      <c r="K212" s="266" t="s">
        <v>1611</v>
      </c>
      <c r="L212" s="266" t="s">
        <v>41</v>
      </c>
      <c r="M212" s="266" t="s">
        <v>1463</v>
      </c>
      <c r="N212" s="269"/>
      <c r="O212" s="269"/>
      <c r="P212" s="270"/>
      <c r="Q212" s="270"/>
      <c r="R212" s="43">
        <v>6.5000000000000002E-2</v>
      </c>
      <c r="S212" s="43">
        <v>0</v>
      </c>
      <c r="T212" s="43">
        <f t="shared" si="30"/>
        <v>0</v>
      </c>
      <c r="U212" s="183">
        <v>1</v>
      </c>
      <c r="V212" s="43">
        <f t="shared" si="31"/>
        <v>6.5000000000000002E-2</v>
      </c>
      <c r="W212" s="43"/>
      <c r="X212" s="43"/>
      <c r="Y212" s="43"/>
      <c r="Z212" s="43"/>
      <c r="AA212" s="43"/>
      <c r="AB212" s="43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8"/>
      <c r="AW212" s="48"/>
      <c r="AX212" s="191">
        <v>6.5000000000000002E-2</v>
      </c>
      <c r="AY212" s="191">
        <v>0</v>
      </c>
      <c r="AZ212" s="191">
        <f t="shared" si="32"/>
        <v>0</v>
      </c>
      <c r="BA212" s="192">
        <v>1</v>
      </c>
      <c r="BB212" s="191">
        <f t="shared" si="33"/>
        <v>6.5000000000000002E-2</v>
      </c>
      <c r="BC212" s="191"/>
      <c r="BD212" s="191"/>
      <c r="BE212" s="191"/>
      <c r="BF212" s="191"/>
      <c r="BG212" s="191"/>
      <c r="BH212" s="191"/>
      <c r="BI212" s="58"/>
      <c r="BJ212" s="58"/>
      <c r="BK212" s="58"/>
      <c r="BL212" s="58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</row>
    <row r="213" spans="1:78" s="10" customFormat="1" ht="33.75" customHeight="1" x14ac:dyDescent="0.25">
      <c r="A213" s="33"/>
      <c r="B213" s="34"/>
      <c r="C213" s="35"/>
      <c r="D213" s="49"/>
      <c r="E213" s="36"/>
      <c r="F213" s="36"/>
      <c r="G213" s="52"/>
      <c r="H213" s="38"/>
      <c r="I213" s="50"/>
      <c r="J213" s="272" t="s">
        <v>1894</v>
      </c>
      <c r="K213" s="264" t="s">
        <v>1949</v>
      </c>
      <c r="L213" s="264"/>
      <c r="M213" s="266"/>
      <c r="N213" s="269"/>
      <c r="O213" s="269"/>
      <c r="P213" s="270"/>
      <c r="Q213" s="270"/>
      <c r="R213" s="43"/>
      <c r="S213" s="43"/>
      <c r="T213" s="43"/>
      <c r="U213" s="183"/>
      <c r="V213" s="43"/>
      <c r="W213" s="43"/>
      <c r="X213" s="43"/>
      <c r="Y213" s="43"/>
      <c r="Z213" s="43"/>
      <c r="AA213" s="43"/>
      <c r="AB213" s="43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8"/>
      <c r="AW213" s="48"/>
      <c r="AX213" s="191"/>
      <c r="AY213" s="191"/>
      <c r="AZ213" s="191"/>
      <c r="BA213" s="192"/>
      <c r="BB213" s="191"/>
      <c r="BC213" s="191"/>
      <c r="BD213" s="191"/>
      <c r="BE213" s="191"/>
      <c r="BF213" s="191"/>
      <c r="BG213" s="191"/>
      <c r="BH213" s="191"/>
      <c r="BI213" s="58"/>
      <c r="BJ213" s="58"/>
      <c r="BK213" s="58"/>
      <c r="BL213" s="58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</row>
    <row r="214" spans="1:78" s="10" customFormat="1" ht="33.75" customHeight="1" x14ac:dyDescent="0.25">
      <c r="A214" s="33"/>
      <c r="B214" s="34"/>
      <c r="C214" s="35"/>
      <c r="D214" s="49"/>
      <c r="E214" s="36"/>
      <c r="F214" s="36"/>
      <c r="G214" s="52"/>
      <c r="H214" s="38"/>
      <c r="I214" s="50"/>
      <c r="J214" s="54"/>
      <c r="K214" s="264" t="s">
        <v>1941</v>
      </c>
      <c r="L214" s="264"/>
      <c r="M214" s="266"/>
      <c r="N214" s="269"/>
      <c r="O214" s="269"/>
      <c r="P214" s="270"/>
      <c r="Q214" s="270"/>
      <c r="R214" s="43"/>
      <c r="S214" s="43"/>
      <c r="T214" s="43"/>
      <c r="U214" s="183"/>
      <c r="V214" s="43"/>
      <c r="W214" s="43"/>
      <c r="X214" s="43"/>
      <c r="Y214" s="43"/>
      <c r="Z214" s="43"/>
      <c r="AA214" s="43"/>
      <c r="AB214" s="43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8"/>
      <c r="AW214" s="48"/>
      <c r="AX214" s="191"/>
      <c r="AY214" s="191"/>
      <c r="AZ214" s="191"/>
      <c r="BA214" s="192"/>
      <c r="BB214" s="191"/>
      <c r="BC214" s="191"/>
      <c r="BD214" s="191"/>
      <c r="BE214" s="191"/>
      <c r="BF214" s="191"/>
      <c r="BG214" s="191"/>
      <c r="BH214" s="191"/>
      <c r="BI214" s="58"/>
      <c r="BJ214" s="58"/>
      <c r="BK214" s="58"/>
      <c r="BL214" s="58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</row>
    <row r="215" spans="1:78" s="10" customFormat="1" ht="33.75" customHeight="1" x14ac:dyDescent="0.25">
      <c r="A215" s="33"/>
      <c r="B215" s="34"/>
      <c r="C215" s="35"/>
      <c r="D215" s="49"/>
      <c r="E215" s="36"/>
      <c r="F215" s="36"/>
      <c r="G215" s="52"/>
      <c r="H215" s="38"/>
      <c r="I215" s="50"/>
      <c r="J215" s="54"/>
      <c r="K215" s="264" t="s">
        <v>1942</v>
      </c>
      <c r="L215" s="264"/>
      <c r="M215" s="266"/>
      <c r="N215" s="269"/>
      <c r="O215" s="269"/>
      <c r="P215" s="270"/>
      <c r="Q215" s="270"/>
      <c r="R215" s="43"/>
      <c r="S215" s="43"/>
      <c r="T215" s="43"/>
      <c r="U215" s="183"/>
      <c r="V215" s="43"/>
      <c r="W215" s="43"/>
      <c r="X215" s="43"/>
      <c r="Y215" s="43"/>
      <c r="Z215" s="43"/>
      <c r="AA215" s="43"/>
      <c r="AB215" s="43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8"/>
      <c r="AW215" s="48"/>
      <c r="AX215" s="191"/>
      <c r="AY215" s="191"/>
      <c r="AZ215" s="191"/>
      <c r="BA215" s="192"/>
      <c r="BB215" s="191"/>
      <c r="BC215" s="191"/>
      <c r="BD215" s="191"/>
      <c r="BE215" s="191"/>
      <c r="BF215" s="191"/>
      <c r="BG215" s="191"/>
      <c r="BH215" s="191"/>
      <c r="BI215" s="58"/>
      <c r="BJ215" s="58"/>
      <c r="BK215" s="58"/>
      <c r="BL215" s="58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</row>
    <row r="216" spans="1:78" s="10" customFormat="1" ht="33.75" customHeight="1" x14ac:dyDescent="0.25">
      <c r="A216" s="33"/>
      <c r="B216" s="34"/>
      <c r="C216" s="35"/>
      <c r="D216" s="49"/>
      <c r="E216" s="36"/>
      <c r="F216" s="36"/>
      <c r="G216" s="52"/>
      <c r="H216" s="38"/>
      <c r="I216" s="50"/>
      <c r="J216" s="54"/>
      <c r="K216" s="264" t="s">
        <v>1943</v>
      </c>
      <c r="L216" s="264"/>
      <c r="M216" s="266"/>
      <c r="N216" s="269"/>
      <c r="O216" s="269"/>
      <c r="P216" s="270"/>
      <c r="Q216" s="270"/>
      <c r="R216" s="43"/>
      <c r="S216" s="43"/>
      <c r="T216" s="43"/>
      <c r="U216" s="183"/>
      <c r="V216" s="43"/>
      <c r="W216" s="43"/>
      <c r="X216" s="43"/>
      <c r="Y216" s="43"/>
      <c r="Z216" s="43"/>
      <c r="AA216" s="43"/>
      <c r="AB216" s="43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8"/>
      <c r="AW216" s="48"/>
      <c r="AX216" s="191"/>
      <c r="AY216" s="191"/>
      <c r="AZ216" s="191"/>
      <c r="BA216" s="192"/>
      <c r="BB216" s="191"/>
      <c r="BC216" s="191"/>
      <c r="BD216" s="191"/>
      <c r="BE216" s="191"/>
      <c r="BF216" s="191"/>
      <c r="BG216" s="191"/>
      <c r="BH216" s="191"/>
      <c r="BI216" s="58"/>
      <c r="BJ216" s="58"/>
      <c r="BK216" s="58"/>
      <c r="BL216" s="58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</row>
    <row r="217" spans="1:78" s="10" customFormat="1" ht="33.75" customHeight="1" x14ac:dyDescent="0.25">
      <c r="A217" s="33"/>
      <c r="B217" s="34"/>
      <c r="C217" s="35"/>
      <c r="D217" s="49"/>
      <c r="E217" s="36"/>
      <c r="F217" s="36"/>
      <c r="G217" s="52"/>
      <c r="H217" s="38"/>
      <c r="I217" s="50"/>
      <c r="J217" s="275" t="s">
        <v>1921</v>
      </c>
      <c r="K217" s="271" t="s">
        <v>1944</v>
      </c>
      <c r="L217" s="264">
        <v>350</v>
      </c>
      <c r="M217" s="266"/>
      <c r="N217" s="269"/>
      <c r="O217" s="269"/>
      <c r="P217" s="270"/>
      <c r="Q217" s="270"/>
      <c r="R217" s="43"/>
      <c r="S217" s="43"/>
      <c r="T217" s="43"/>
      <c r="U217" s="183"/>
      <c r="V217" s="43"/>
      <c r="W217" s="43"/>
      <c r="X217" s="43"/>
      <c r="Y217" s="43"/>
      <c r="Z217" s="43"/>
      <c r="AA217" s="43"/>
      <c r="AB217" s="43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8"/>
      <c r="AW217" s="48"/>
      <c r="AX217" s="191"/>
      <c r="AY217" s="191"/>
      <c r="AZ217" s="191"/>
      <c r="BA217" s="192"/>
      <c r="BB217" s="191"/>
      <c r="BC217" s="191"/>
      <c r="BD217" s="191"/>
      <c r="BE217" s="191"/>
      <c r="BF217" s="191"/>
      <c r="BG217" s="191"/>
      <c r="BH217" s="191"/>
      <c r="BI217" s="58"/>
      <c r="BJ217" s="58"/>
      <c r="BK217" s="58"/>
      <c r="BL217" s="58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</row>
    <row r="218" spans="1:78" s="10" customFormat="1" ht="33.75" customHeight="1" x14ac:dyDescent="0.25">
      <c r="A218" s="33"/>
      <c r="B218" s="34"/>
      <c r="C218" s="35"/>
      <c r="D218" s="49"/>
      <c r="E218" s="36"/>
      <c r="F218" s="36"/>
      <c r="G218" s="52"/>
      <c r="H218" s="38"/>
      <c r="I218" s="50"/>
      <c r="J218" s="54"/>
      <c r="K218" s="271" t="s">
        <v>1945</v>
      </c>
      <c r="L218" s="264">
        <v>350</v>
      </c>
      <c r="M218" s="266"/>
      <c r="N218" s="269"/>
      <c r="O218" s="269"/>
      <c r="P218" s="270"/>
      <c r="Q218" s="270"/>
      <c r="R218" s="43"/>
      <c r="S218" s="43"/>
      <c r="T218" s="43"/>
      <c r="U218" s="183"/>
      <c r="V218" s="43"/>
      <c r="W218" s="43"/>
      <c r="X218" s="43"/>
      <c r="Y218" s="43"/>
      <c r="Z218" s="43"/>
      <c r="AA218" s="43"/>
      <c r="AB218" s="43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8"/>
      <c r="AW218" s="48"/>
      <c r="AX218" s="191"/>
      <c r="AY218" s="191"/>
      <c r="AZ218" s="191"/>
      <c r="BA218" s="192"/>
      <c r="BB218" s="191"/>
      <c r="BC218" s="191"/>
      <c r="BD218" s="191"/>
      <c r="BE218" s="191"/>
      <c r="BF218" s="191"/>
      <c r="BG218" s="191"/>
      <c r="BH218" s="191"/>
      <c r="BI218" s="58"/>
      <c r="BJ218" s="58"/>
      <c r="BK218" s="58"/>
      <c r="BL218" s="58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</row>
    <row r="219" spans="1:78" s="10" customFormat="1" ht="33.75" customHeight="1" x14ac:dyDescent="0.25">
      <c r="A219" s="33"/>
      <c r="B219" s="34"/>
      <c r="C219" s="35"/>
      <c r="D219" s="49"/>
      <c r="E219" s="36"/>
      <c r="F219" s="36"/>
      <c r="G219" s="52"/>
      <c r="H219" s="38"/>
      <c r="I219" s="50"/>
      <c r="J219" s="54"/>
      <c r="K219" s="271" t="s">
        <v>1946</v>
      </c>
      <c r="L219" s="276" t="s">
        <v>1938</v>
      </c>
      <c r="M219" s="266"/>
      <c r="N219" s="269"/>
      <c r="O219" s="269"/>
      <c r="P219" s="270"/>
      <c r="Q219" s="270"/>
      <c r="R219" s="43"/>
      <c r="S219" s="43"/>
      <c r="T219" s="43"/>
      <c r="U219" s="183"/>
      <c r="V219" s="43"/>
      <c r="W219" s="43"/>
      <c r="X219" s="43"/>
      <c r="Y219" s="43"/>
      <c r="Z219" s="43"/>
      <c r="AA219" s="43"/>
      <c r="AB219" s="43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8"/>
      <c r="AW219" s="48"/>
      <c r="AX219" s="191"/>
      <c r="AY219" s="191"/>
      <c r="AZ219" s="191"/>
      <c r="BA219" s="192"/>
      <c r="BB219" s="191"/>
      <c r="BC219" s="191"/>
      <c r="BD219" s="191"/>
      <c r="BE219" s="191"/>
      <c r="BF219" s="191"/>
      <c r="BG219" s="191"/>
      <c r="BH219" s="191"/>
      <c r="BI219" s="58"/>
      <c r="BJ219" s="58"/>
      <c r="BK219" s="58"/>
      <c r="BL219" s="58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</row>
    <row r="220" spans="1:78" s="10" customFormat="1" ht="17.25" customHeight="1" x14ac:dyDescent="0.25">
      <c r="A220" s="33"/>
      <c r="B220" s="34"/>
      <c r="C220" s="35"/>
      <c r="D220" s="49"/>
      <c r="E220" s="36"/>
      <c r="F220" s="36"/>
      <c r="G220" s="52"/>
      <c r="H220" s="38"/>
      <c r="I220" s="50"/>
      <c r="J220" s="54" t="s">
        <v>274</v>
      </c>
      <c r="K220" s="266" t="s">
        <v>275</v>
      </c>
      <c r="L220" s="266" t="s">
        <v>41</v>
      </c>
      <c r="M220" s="266"/>
      <c r="N220" s="269"/>
      <c r="O220" s="269"/>
      <c r="P220" s="270"/>
      <c r="Q220" s="270"/>
      <c r="R220" s="43">
        <v>0.02</v>
      </c>
      <c r="S220" s="43"/>
      <c r="T220" s="43">
        <f t="shared" si="30"/>
        <v>0</v>
      </c>
      <c r="U220" s="250">
        <v>0.25</v>
      </c>
      <c r="V220" s="43">
        <f t="shared" si="31"/>
        <v>5.0000000000000001E-3</v>
      </c>
      <c r="W220" s="250">
        <v>0.75</v>
      </c>
      <c r="X220" s="251">
        <f>W220*R220</f>
        <v>1.4999999999999999E-2</v>
      </c>
      <c r="Y220" s="43"/>
      <c r="Z220" s="43"/>
      <c r="AA220" s="43"/>
      <c r="AB220" s="43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8"/>
      <c r="AW220" s="48"/>
      <c r="AX220" s="191">
        <v>0.02</v>
      </c>
      <c r="AY220" s="191"/>
      <c r="AZ220" s="191">
        <f t="shared" si="32"/>
        <v>0</v>
      </c>
      <c r="BA220" s="192">
        <v>1</v>
      </c>
      <c r="BB220" s="191">
        <f t="shared" si="33"/>
        <v>0.02</v>
      </c>
      <c r="BC220" s="191"/>
      <c r="BD220" s="191"/>
      <c r="BE220" s="191"/>
      <c r="BF220" s="191"/>
      <c r="BG220" s="191"/>
      <c r="BH220" s="191"/>
      <c r="BI220" s="58"/>
      <c r="BJ220" s="58"/>
      <c r="BK220" s="58"/>
      <c r="BL220" s="58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</row>
    <row r="221" spans="1:78" s="10" customFormat="1" ht="33.75" customHeight="1" x14ac:dyDescent="0.25">
      <c r="A221" s="33"/>
      <c r="B221" s="34"/>
      <c r="C221" s="35"/>
      <c r="D221" s="49"/>
      <c r="E221" s="36"/>
      <c r="F221" s="36"/>
      <c r="G221" s="52"/>
      <c r="H221" s="38"/>
      <c r="I221" s="50"/>
      <c r="J221" s="54" t="s">
        <v>276</v>
      </c>
      <c r="K221" s="266" t="s">
        <v>1612</v>
      </c>
      <c r="L221" s="266" t="s">
        <v>41</v>
      </c>
      <c r="M221" s="266" t="s">
        <v>1464</v>
      </c>
      <c r="N221" s="269"/>
      <c r="O221" s="269"/>
      <c r="P221" s="270"/>
      <c r="Q221" s="270"/>
      <c r="R221" s="43">
        <v>0.30000000000000004</v>
      </c>
      <c r="S221" s="43"/>
      <c r="T221" s="43">
        <f t="shared" si="30"/>
        <v>0</v>
      </c>
      <c r="U221" s="43"/>
      <c r="V221" s="43">
        <f t="shared" si="31"/>
        <v>0</v>
      </c>
      <c r="W221" s="249">
        <v>0</v>
      </c>
      <c r="X221" s="43">
        <f>W221*R221</f>
        <v>0</v>
      </c>
      <c r="Y221" s="43">
        <v>0.5</v>
      </c>
      <c r="Z221" s="43">
        <f>Y221*R221</f>
        <v>0.15000000000000002</v>
      </c>
      <c r="AA221" s="249">
        <v>0.5</v>
      </c>
      <c r="AB221" s="43">
        <f>AA221*R221</f>
        <v>0.15000000000000002</v>
      </c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8"/>
      <c r="AW221" s="48"/>
      <c r="AX221" s="191">
        <v>0.30000000000000004</v>
      </c>
      <c r="AY221" s="191"/>
      <c r="AZ221" s="191">
        <f t="shared" si="32"/>
        <v>0</v>
      </c>
      <c r="BA221" s="191"/>
      <c r="BB221" s="191">
        <f t="shared" si="33"/>
        <v>0</v>
      </c>
      <c r="BC221" s="191">
        <v>0.25</v>
      </c>
      <c r="BD221" s="191">
        <f>BC221*AX221</f>
        <v>7.5000000000000011E-2</v>
      </c>
      <c r="BE221" s="191">
        <v>0.5</v>
      </c>
      <c r="BF221" s="191">
        <f>BE221*AX221</f>
        <v>0.15000000000000002</v>
      </c>
      <c r="BG221" s="191">
        <v>0.25</v>
      </c>
      <c r="BH221" s="191">
        <f>BG221*AX221</f>
        <v>7.5000000000000011E-2</v>
      </c>
      <c r="BI221" s="58"/>
      <c r="BJ221" s="58"/>
      <c r="BK221" s="58"/>
      <c r="BL221" s="58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</row>
    <row r="222" spans="1:78" s="10" customFormat="1" ht="33.75" customHeight="1" x14ac:dyDescent="0.25">
      <c r="A222" s="33"/>
      <c r="B222" s="34"/>
      <c r="C222" s="35"/>
      <c r="D222" s="49"/>
      <c r="E222" s="36"/>
      <c r="F222" s="36"/>
      <c r="G222" s="52"/>
      <c r="H222" s="38"/>
      <c r="I222" s="50"/>
      <c r="J222" s="272" t="s">
        <v>1894</v>
      </c>
      <c r="K222" s="264" t="s">
        <v>1950</v>
      </c>
      <c r="L222" s="266"/>
      <c r="M222" s="266"/>
      <c r="N222" s="269"/>
      <c r="O222" s="269"/>
      <c r="P222" s="270"/>
      <c r="Q222" s="270"/>
      <c r="R222" s="43"/>
      <c r="S222" s="43"/>
      <c r="T222" s="43"/>
      <c r="U222" s="43"/>
      <c r="V222" s="43"/>
      <c r="W222" s="249"/>
      <c r="X222" s="43"/>
      <c r="Y222" s="43"/>
      <c r="Z222" s="43"/>
      <c r="AA222" s="249"/>
      <c r="AB222" s="43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8"/>
      <c r="AW222" s="48"/>
      <c r="AX222" s="191"/>
      <c r="AY222" s="191"/>
      <c r="AZ222" s="191"/>
      <c r="BA222" s="191"/>
      <c r="BB222" s="191"/>
      <c r="BC222" s="191"/>
      <c r="BD222" s="191"/>
      <c r="BE222" s="191"/>
      <c r="BF222" s="191"/>
      <c r="BG222" s="191"/>
      <c r="BH222" s="191"/>
      <c r="BI222" s="58"/>
      <c r="BJ222" s="58"/>
      <c r="BK222" s="58"/>
      <c r="BL222" s="58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</row>
    <row r="223" spans="1:78" s="10" customFormat="1" ht="33.75" customHeight="1" x14ac:dyDescent="0.25">
      <c r="A223" s="33"/>
      <c r="B223" s="34"/>
      <c r="C223" s="35"/>
      <c r="D223" s="49"/>
      <c r="E223" s="36"/>
      <c r="F223" s="36"/>
      <c r="G223" s="52"/>
      <c r="H223" s="38"/>
      <c r="I223" s="50"/>
      <c r="J223" s="54"/>
      <c r="K223" s="264" t="s">
        <v>1951</v>
      </c>
      <c r="L223" s="266"/>
      <c r="M223" s="266"/>
      <c r="N223" s="269"/>
      <c r="O223" s="269"/>
      <c r="P223" s="270"/>
      <c r="Q223" s="270"/>
      <c r="R223" s="43"/>
      <c r="S223" s="43"/>
      <c r="T223" s="43"/>
      <c r="U223" s="43"/>
      <c r="V223" s="43"/>
      <c r="W223" s="249"/>
      <c r="X223" s="43"/>
      <c r="Y223" s="43"/>
      <c r="Z223" s="43"/>
      <c r="AA223" s="249"/>
      <c r="AB223" s="43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8"/>
      <c r="AW223" s="48"/>
      <c r="AX223" s="191"/>
      <c r="AY223" s="191"/>
      <c r="AZ223" s="191"/>
      <c r="BA223" s="191"/>
      <c r="BB223" s="191"/>
      <c r="BC223" s="191"/>
      <c r="BD223" s="191"/>
      <c r="BE223" s="191"/>
      <c r="BF223" s="191"/>
      <c r="BG223" s="191"/>
      <c r="BH223" s="191"/>
      <c r="BI223" s="58"/>
      <c r="BJ223" s="58"/>
      <c r="BK223" s="58"/>
      <c r="BL223" s="58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</row>
    <row r="224" spans="1:78" s="10" customFormat="1" ht="33.75" customHeight="1" x14ac:dyDescent="0.25">
      <c r="A224" s="33"/>
      <c r="B224" s="34"/>
      <c r="C224" s="35"/>
      <c r="D224" s="49"/>
      <c r="E224" s="36"/>
      <c r="F224" s="36"/>
      <c r="G224" s="52"/>
      <c r="H224" s="38"/>
      <c r="I224" s="50"/>
      <c r="J224" s="54"/>
      <c r="K224" s="264" t="s">
        <v>1952</v>
      </c>
      <c r="L224" s="266"/>
      <c r="M224" s="266"/>
      <c r="N224" s="269"/>
      <c r="O224" s="269"/>
      <c r="P224" s="270"/>
      <c r="Q224" s="270"/>
      <c r="R224" s="43"/>
      <c r="S224" s="43"/>
      <c r="T224" s="43"/>
      <c r="U224" s="43"/>
      <c r="V224" s="43"/>
      <c r="W224" s="249"/>
      <c r="X224" s="43"/>
      <c r="Y224" s="43"/>
      <c r="Z224" s="43"/>
      <c r="AA224" s="249"/>
      <c r="AB224" s="43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8"/>
      <c r="AW224" s="48"/>
      <c r="AX224" s="191"/>
      <c r="AY224" s="191"/>
      <c r="AZ224" s="191"/>
      <c r="BA224" s="191"/>
      <c r="BB224" s="191"/>
      <c r="BC224" s="191"/>
      <c r="BD224" s="191"/>
      <c r="BE224" s="191"/>
      <c r="BF224" s="191"/>
      <c r="BG224" s="191"/>
      <c r="BH224" s="191"/>
      <c r="BI224" s="58"/>
      <c r="BJ224" s="58"/>
      <c r="BK224" s="58"/>
      <c r="BL224" s="58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</row>
    <row r="225" spans="1:78" s="10" customFormat="1" ht="33.75" customHeight="1" x14ac:dyDescent="0.25">
      <c r="A225" s="33"/>
      <c r="B225" s="34"/>
      <c r="C225" s="35"/>
      <c r="D225" s="49"/>
      <c r="E225" s="36"/>
      <c r="F225" s="36"/>
      <c r="G225" s="52"/>
      <c r="H225" s="38"/>
      <c r="I225" s="50"/>
      <c r="J225" s="54"/>
      <c r="K225" s="264" t="s">
        <v>1943</v>
      </c>
      <c r="L225" s="266"/>
      <c r="M225" s="266"/>
      <c r="N225" s="269"/>
      <c r="O225" s="269"/>
      <c r="P225" s="270"/>
      <c r="Q225" s="270"/>
      <c r="R225" s="43"/>
      <c r="S225" s="43"/>
      <c r="T225" s="43"/>
      <c r="U225" s="43"/>
      <c r="V225" s="43"/>
      <c r="W225" s="249"/>
      <c r="X225" s="43"/>
      <c r="Y225" s="43"/>
      <c r="Z225" s="43"/>
      <c r="AA225" s="249"/>
      <c r="AB225" s="43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8"/>
      <c r="AW225" s="48"/>
      <c r="AX225" s="191"/>
      <c r="AY225" s="191"/>
      <c r="AZ225" s="191"/>
      <c r="BA225" s="191"/>
      <c r="BB225" s="191"/>
      <c r="BC225" s="191"/>
      <c r="BD225" s="191"/>
      <c r="BE225" s="191"/>
      <c r="BF225" s="191"/>
      <c r="BG225" s="191"/>
      <c r="BH225" s="191"/>
      <c r="BI225" s="58"/>
      <c r="BJ225" s="58"/>
      <c r="BK225" s="58"/>
      <c r="BL225" s="58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</row>
    <row r="226" spans="1:78" s="10" customFormat="1" ht="33.75" customHeight="1" x14ac:dyDescent="0.25">
      <c r="A226" s="33"/>
      <c r="B226" s="34"/>
      <c r="C226" s="35"/>
      <c r="D226" s="49"/>
      <c r="E226" s="36"/>
      <c r="F226" s="36"/>
      <c r="G226" s="52"/>
      <c r="H226" s="38"/>
      <c r="I226" s="50"/>
      <c r="J226" s="54"/>
      <c r="K226" s="264" t="s">
        <v>1953</v>
      </c>
      <c r="L226" s="266"/>
      <c r="M226" s="266"/>
      <c r="N226" s="269"/>
      <c r="O226" s="269"/>
      <c r="P226" s="270"/>
      <c r="Q226" s="270"/>
      <c r="R226" s="43"/>
      <c r="S226" s="43"/>
      <c r="T226" s="43"/>
      <c r="U226" s="43"/>
      <c r="V226" s="43"/>
      <c r="W226" s="249"/>
      <c r="X226" s="43"/>
      <c r="Y226" s="43"/>
      <c r="Z226" s="43"/>
      <c r="AA226" s="249"/>
      <c r="AB226" s="43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8"/>
      <c r="AW226" s="48"/>
      <c r="AX226" s="191"/>
      <c r="AY226" s="191"/>
      <c r="AZ226" s="191"/>
      <c r="BA226" s="191"/>
      <c r="BB226" s="191"/>
      <c r="BC226" s="191"/>
      <c r="BD226" s="191"/>
      <c r="BE226" s="191"/>
      <c r="BF226" s="191"/>
      <c r="BG226" s="191"/>
      <c r="BH226" s="191"/>
      <c r="BI226" s="58"/>
      <c r="BJ226" s="58"/>
      <c r="BK226" s="58"/>
      <c r="BL226" s="58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</row>
    <row r="227" spans="1:78" s="10" customFormat="1" ht="33.75" customHeight="1" x14ac:dyDescent="0.25">
      <c r="A227" s="33"/>
      <c r="B227" s="34"/>
      <c r="C227" s="35"/>
      <c r="D227" s="49"/>
      <c r="E227" s="36"/>
      <c r="F227" s="36"/>
      <c r="G227" s="52"/>
      <c r="H227" s="38"/>
      <c r="I227" s="50"/>
      <c r="J227" s="54"/>
      <c r="K227" s="264" t="s">
        <v>1954</v>
      </c>
      <c r="L227" s="266"/>
      <c r="M227" s="266"/>
      <c r="N227" s="269"/>
      <c r="O227" s="269"/>
      <c r="P227" s="270"/>
      <c r="Q227" s="270"/>
      <c r="R227" s="43"/>
      <c r="S227" s="43"/>
      <c r="T227" s="43"/>
      <c r="U227" s="43"/>
      <c r="V227" s="43"/>
      <c r="W227" s="249"/>
      <c r="X227" s="43"/>
      <c r="Y227" s="43"/>
      <c r="Z227" s="43"/>
      <c r="AA227" s="249"/>
      <c r="AB227" s="43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8"/>
      <c r="AW227" s="48"/>
      <c r="AX227" s="191"/>
      <c r="AY227" s="191"/>
      <c r="AZ227" s="191"/>
      <c r="BA227" s="191"/>
      <c r="BB227" s="191"/>
      <c r="BC227" s="191"/>
      <c r="BD227" s="191"/>
      <c r="BE227" s="191"/>
      <c r="BF227" s="191"/>
      <c r="BG227" s="191"/>
      <c r="BH227" s="191"/>
      <c r="BI227" s="58"/>
      <c r="BJ227" s="58"/>
      <c r="BK227" s="58"/>
      <c r="BL227" s="58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</row>
    <row r="228" spans="1:78" s="10" customFormat="1" ht="33.75" customHeight="1" x14ac:dyDescent="0.25">
      <c r="A228" s="33"/>
      <c r="B228" s="34"/>
      <c r="C228" s="35"/>
      <c r="D228" s="49"/>
      <c r="E228" s="36"/>
      <c r="F228" s="36"/>
      <c r="G228" s="52"/>
      <c r="H228" s="38"/>
      <c r="I228" s="50"/>
      <c r="J228" s="275" t="s">
        <v>1921</v>
      </c>
      <c r="K228" s="271" t="s">
        <v>1955</v>
      </c>
      <c r="L228" s="264">
        <v>350</v>
      </c>
      <c r="M228" s="266"/>
      <c r="N228" s="269"/>
      <c r="O228" s="269"/>
      <c r="P228" s="270"/>
      <c r="Q228" s="270"/>
      <c r="R228" s="43"/>
      <c r="S228" s="43"/>
      <c r="T228" s="43"/>
      <c r="U228" s="43"/>
      <c r="V228" s="43"/>
      <c r="W228" s="249"/>
      <c r="X228" s="43"/>
      <c r="Y228" s="43"/>
      <c r="Z228" s="43"/>
      <c r="AA228" s="249"/>
      <c r="AB228" s="43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8"/>
      <c r="AW228" s="48"/>
      <c r="AX228" s="191"/>
      <c r="AY228" s="191"/>
      <c r="AZ228" s="191"/>
      <c r="BA228" s="191"/>
      <c r="BB228" s="191"/>
      <c r="BC228" s="191"/>
      <c r="BD228" s="191"/>
      <c r="BE228" s="191"/>
      <c r="BF228" s="191"/>
      <c r="BG228" s="191"/>
      <c r="BH228" s="191"/>
      <c r="BI228" s="58"/>
      <c r="BJ228" s="58"/>
      <c r="BK228" s="58"/>
      <c r="BL228" s="58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</row>
    <row r="229" spans="1:78" s="10" customFormat="1" ht="33.75" customHeight="1" x14ac:dyDescent="0.25">
      <c r="A229" s="33"/>
      <c r="B229" s="34"/>
      <c r="C229" s="35"/>
      <c r="D229" s="49"/>
      <c r="E229" s="36"/>
      <c r="F229" s="36"/>
      <c r="G229" s="52"/>
      <c r="H229" s="38"/>
      <c r="I229" s="50"/>
      <c r="J229" s="54"/>
      <c r="K229" s="271" t="s">
        <v>1956</v>
      </c>
      <c r="L229" s="264">
        <v>350</v>
      </c>
      <c r="M229" s="266"/>
      <c r="N229" s="269"/>
      <c r="O229" s="269"/>
      <c r="P229" s="270"/>
      <c r="Q229" s="270"/>
      <c r="R229" s="43"/>
      <c r="S229" s="43"/>
      <c r="T229" s="43"/>
      <c r="U229" s="43"/>
      <c r="V229" s="43"/>
      <c r="W229" s="249"/>
      <c r="X229" s="43"/>
      <c r="Y229" s="43"/>
      <c r="Z229" s="43"/>
      <c r="AA229" s="249"/>
      <c r="AB229" s="43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8"/>
      <c r="AW229" s="48"/>
      <c r="AX229" s="191"/>
      <c r="AY229" s="191"/>
      <c r="AZ229" s="191"/>
      <c r="BA229" s="191"/>
      <c r="BB229" s="191"/>
      <c r="BC229" s="191"/>
      <c r="BD229" s="191"/>
      <c r="BE229" s="191"/>
      <c r="BF229" s="191"/>
      <c r="BG229" s="191"/>
      <c r="BH229" s="191"/>
      <c r="BI229" s="58"/>
      <c r="BJ229" s="58"/>
      <c r="BK229" s="58"/>
      <c r="BL229" s="58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</row>
    <row r="230" spans="1:78" s="10" customFormat="1" ht="33.75" customHeight="1" x14ac:dyDescent="0.25">
      <c r="A230" s="33"/>
      <c r="B230" s="34"/>
      <c r="C230" s="35"/>
      <c r="D230" s="49"/>
      <c r="E230" s="36"/>
      <c r="F230" s="36"/>
      <c r="G230" s="52"/>
      <c r="H230" s="38"/>
      <c r="I230" s="50"/>
      <c r="J230" s="54"/>
      <c r="K230" s="271" t="s">
        <v>1957</v>
      </c>
      <c r="L230" s="276" t="s">
        <v>1938</v>
      </c>
      <c r="M230" s="266"/>
      <c r="N230" s="269"/>
      <c r="O230" s="269"/>
      <c r="P230" s="270"/>
      <c r="Q230" s="270"/>
      <c r="R230" s="43"/>
      <c r="S230" s="43"/>
      <c r="T230" s="43"/>
      <c r="U230" s="43"/>
      <c r="V230" s="43"/>
      <c r="W230" s="249"/>
      <c r="X230" s="43"/>
      <c r="Y230" s="43"/>
      <c r="Z230" s="43"/>
      <c r="AA230" s="249"/>
      <c r="AB230" s="43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8"/>
      <c r="AW230" s="48"/>
      <c r="AX230" s="191"/>
      <c r="AY230" s="191"/>
      <c r="AZ230" s="191"/>
      <c r="BA230" s="191"/>
      <c r="BB230" s="191"/>
      <c r="BC230" s="191"/>
      <c r="BD230" s="191"/>
      <c r="BE230" s="191"/>
      <c r="BF230" s="191"/>
      <c r="BG230" s="191"/>
      <c r="BH230" s="191"/>
      <c r="BI230" s="58"/>
      <c r="BJ230" s="58"/>
      <c r="BK230" s="58"/>
      <c r="BL230" s="58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</row>
    <row r="231" spans="1:78" s="10" customFormat="1" ht="33.75" customHeight="1" x14ac:dyDescent="0.25">
      <c r="A231" s="33"/>
      <c r="B231" s="34"/>
      <c r="C231" s="35"/>
      <c r="D231" s="49"/>
      <c r="E231" s="36"/>
      <c r="F231" s="36"/>
      <c r="G231" s="52"/>
      <c r="H231" s="38"/>
      <c r="I231" s="50"/>
      <c r="J231" s="54"/>
      <c r="K231" s="271" t="s">
        <v>1958</v>
      </c>
      <c r="L231" s="276" t="s">
        <v>1938</v>
      </c>
      <c r="M231" s="266"/>
      <c r="N231" s="269"/>
      <c r="O231" s="269"/>
      <c r="P231" s="270"/>
      <c r="Q231" s="270"/>
      <c r="R231" s="43"/>
      <c r="S231" s="43"/>
      <c r="T231" s="43"/>
      <c r="U231" s="43"/>
      <c r="V231" s="43"/>
      <c r="W231" s="249"/>
      <c r="X231" s="43"/>
      <c r="Y231" s="43"/>
      <c r="Z231" s="43"/>
      <c r="AA231" s="249"/>
      <c r="AB231" s="43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8"/>
      <c r="AW231" s="48"/>
      <c r="AX231" s="191"/>
      <c r="AY231" s="191"/>
      <c r="AZ231" s="191"/>
      <c r="BA231" s="191"/>
      <c r="BB231" s="191"/>
      <c r="BC231" s="191"/>
      <c r="BD231" s="191"/>
      <c r="BE231" s="191"/>
      <c r="BF231" s="191"/>
      <c r="BG231" s="191"/>
      <c r="BH231" s="191"/>
      <c r="BI231" s="58"/>
      <c r="BJ231" s="58"/>
      <c r="BK231" s="58"/>
      <c r="BL231" s="58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</row>
    <row r="232" spans="1:78" s="10" customFormat="1" ht="17.25" customHeight="1" x14ac:dyDescent="0.25">
      <c r="A232" s="33"/>
      <c r="B232" s="34"/>
      <c r="C232" s="35"/>
      <c r="D232" s="49"/>
      <c r="E232" s="36"/>
      <c r="F232" s="36"/>
      <c r="G232" s="52"/>
      <c r="H232" s="38"/>
      <c r="I232" s="50"/>
      <c r="J232" s="54" t="s">
        <v>278</v>
      </c>
      <c r="K232" s="266" t="s">
        <v>1613</v>
      </c>
      <c r="L232" s="266" t="s">
        <v>41</v>
      </c>
      <c r="M232" s="266"/>
      <c r="N232" s="269"/>
      <c r="O232" s="269"/>
      <c r="P232" s="270"/>
      <c r="Q232" s="270"/>
      <c r="R232" s="43"/>
      <c r="S232" s="43"/>
      <c r="T232" s="43">
        <f t="shared" si="30"/>
        <v>0</v>
      </c>
      <c r="U232" s="43"/>
      <c r="V232" s="43">
        <f t="shared" si="31"/>
        <v>0</v>
      </c>
      <c r="W232" s="43"/>
      <c r="X232" s="43">
        <f t="shared" ref="X232:X262" si="34">W232*R232</f>
        <v>0</v>
      </c>
      <c r="Y232" s="43"/>
      <c r="Z232" s="43"/>
      <c r="AA232" s="43"/>
      <c r="AB232" s="43">
        <f t="shared" ref="AB232:AB262" si="35">AA232*R232</f>
        <v>0</v>
      </c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8"/>
      <c r="AW232" s="48"/>
      <c r="AX232" s="191"/>
      <c r="AY232" s="191"/>
      <c r="AZ232" s="191">
        <f t="shared" si="32"/>
        <v>0</v>
      </c>
      <c r="BA232" s="191"/>
      <c r="BB232" s="191">
        <f t="shared" si="33"/>
        <v>0</v>
      </c>
      <c r="BC232" s="191"/>
      <c r="BD232" s="191">
        <f t="shared" ref="BD232:BD262" si="36">BC232*AX232</f>
        <v>0</v>
      </c>
      <c r="BE232" s="191"/>
      <c r="BF232" s="191"/>
      <c r="BG232" s="191"/>
      <c r="BH232" s="191">
        <f t="shared" ref="BH232:BH262" si="37">BG232*AX232</f>
        <v>0</v>
      </c>
      <c r="BI232" s="58"/>
      <c r="BJ232" s="58"/>
      <c r="BK232" s="58"/>
      <c r="BL232" s="58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</row>
    <row r="233" spans="1:78" s="10" customFormat="1" ht="17.25" customHeight="1" x14ac:dyDescent="0.25">
      <c r="A233" s="33"/>
      <c r="B233" s="34"/>
      <c r="C233" s="35"/>
      <c r="D233" s="49"/>
      <c r="E233" s="36"/>
      <c r="F233" s="36"/>
      <c r="G233" s="52"/>
      <c r="H233" s="38"/>
      <c r="I233" s="50"/>
      <c r="J233" s="272" t="s">
        <v>1894</v>
      </c>
      <c r="K233" s="264" t="s">
        <v>1950</v>
      </c>
      <c r="L233" s="266"/>
      <c r="M233" s="266"/>
      <c r="N233" s="269"/>
      <c r="O233" s="269"/>
      <c r="P233" s="270"/>
      <c r="Q233" s="270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8"/>
      <c r="AW233" s="48"/>
      <c r="AX233" s="191"/>
      <c r="AY233" s="191"/>
      <c r="AZ233" s="191"/>
      <c r="BA233" s="191"/>
      <c r="BB233" s="191"/>
      <c r="BC233" s="191"/>
      <c r="BD233" s="191"/>
      <c r="BE233" s="191"/>
      <c r="BF233" s="191"/>
      <c r="BG233" s="191"/>
      <c r="BH233" s="191"/>
      <c r="BI233" s="58"/>
      <c r="BJ233" s="58"/>
      <c r="BK233" s="58"/>
      <c r="BL233" s="58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</row>
    <row r="234" spans="1:78" s="10" customFormat="1" ht="17.25" customHeight="1" x14ac:dyDescent="0.25">
      <c r="A234" s="33"/>
      <c r="B234" s="34"/>
      <c r="C234" s="35"/>
      <c r="D234" s="49"/>
      <c r="E234" s="36"/>
      <c r="F234" s="36"/>
      <c r="G234" s="52"/>
      <c r="H234" s="38"/>
      <c r="I234" s="50"/>
      <c r="J234" s="54"/>
      <c r="K234" s="264" t="s">
        <v>1951</v>
      </c>
      <c r="L234" s="266"/>
      <c r="M234" s="266"/>
      <c r="N234" s="269"/>
      <c r="O234" s="269"/>
      <c r="P234" s="270"/>
      <c r="Q234" s="270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8"/>
      <c r="AW234" s="48"/>
      <c r="AX234" s="191"/>
      <c r="AY234" s="191"/>
      <c r="AZ234" s="191"/>
      <c r="BA234" s="191"/>
      <c r="BB234" s="191"/>
      <c r="BC234" s="191"/>
      <c r="BD234" s="191"/>
      <c r="BE234" s="191"/>
      <c r="BF234" s="191"/>
      <c r="BG234" s="191"/>
      <c r="BH234" s="191"/>
      <c r="BI234" s="58"/>
      <c r="BJ234" s="58"/>
      <c r="BK234" s="58"/>
      <c r="BL234" s="58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</row>
    <row r="235" spans="1:78" s="10" customFormat="1" ht="17.25" customHeight="1" x14ac:dyDescent="0.25">
      <c r="A235" s="33"/>
      <c r="B235" s="34"/>
      <c r="C235" s="35"/>
      <c r="D235" s="49"/>
      <c r="E235" s="36"/>
      <c r="F235" s="36"/>
      <c r="G235" s="52"/>
      <c r="H235" s="38"/>
      <c r="I235" s="50"/>
      <c r="J235" s="54"/>
      <c r="K235" s="264" t="s">
        <v>1952</v>
      </c>
      <c r="L235" s="266"/>
      <c r="M235" s="266"/>
      <c r="N235" s="269"/>
      <c r="O235" s="269"/>
      <c r="P235" s="270"/>
      <c r="Q235" s="270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8"/>
      <c r="AW235" s="48"/>
      <c r="AX235" s="191"/>
      <c r="AY235" s="191"/>
      <c r="AZ235" s="191"/>
      <c r="BA235" s="191"/>
      <c r="BB235" s="191"/>
      <c r="BC235" s="191"/>
      <c r="BD235" s="191"/>
      <c r="BE235" s="191"/>
      <c r="BF235" s="191"/>
      <c r="BG235" s="191"/>
      <c r="BH235" s="191"/>
      <c r="BI235" s="58"/>
      <c r="BJ235" s="58"/>
      <c r="BK235" s="58"/>
      <c r="BL235" s="58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</row>
    <row r="236" spans="1:78" s="10" customFormat="1" ht="17.25" customHeight="1" x14ac:dyDescent="0.25">
      <c r="A236" s="33"/>
      <c r="B236" s="34"/>
      <c r="C236" s="35"/>
      <c r="D236" s="49"/>
      <c r="E236" s="36"/>
      <c r="F236" s="36"/>
      <c r="G236" s="52"/>
      <c r="H236" s="38"/>
      <c r="I236" s="50"/>
      <c r="J236" s="54"/>
      <c r="K236" s="264" t="s">
        <v>1943</v>
      </c>
      <c r="L236" s="266"/>
      <c r="M236" s="266"/>
      <c r="N236" s="269"/>
      <c r="O236" s="269"/>
      <c r="P236" s="270"/>
      <c r="Q236" s="270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8"/>
      <c r="AW236" s="48"/>
      <c r="AX236" s="191"/>
      <c r="AY236" s="191"/>
      <c r="AZ236" s="191"/>
      <c r="BA236" s="191"/>
      <c r="BB236" s="191"/>
      <c r="BC236" s="191"/>
      <c r="BD236" s="191"/>
      <c r="BE236" s="191"/>
      <c r="BF236" s="191"/>
      <c r="BG236" s="191"/>
      <c r="BH236" s="191"/>
      <c r="BI236" s="58"/>
      <c r="BJ236" s="58"/>
      <c r="BK236" s="58"/>
      <c r="BL236" s="58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</row>
    <row r="237" spans="1:78" s="10" customFormat="1" ht="17.25" customHeight="1" x14ac:dyDescent="0.25">
      <c r="A237" s="33"/>
      <c r="B237" s="34"/>
      <c r="C237" s="35"/>
      <c r="D237" s="49"/>
      <c r="E237" s="36"/>
      <c r="F237" s="36"/>
      <c r="G237" s="52"/>
      <c r="H237" s="38"/>
      <c r="I237" s="50"/>
      <c r="J237" s="54"/>
      <c r="K237" s="264" t="s">
        <v>1953</v>
      </c>
      <c r="L237" s="266"/>
      <c r="M237" s="266"/>
      <c r="N237" s="269"/>
      <c r="O237" s="269"/>
      <c r="P237" s="270"/>
      <c r="Q237" s="270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8"/>
      <c r="AW237" s="48"/>
      <c r="AX237" s="191"/>
      <c r="AY237" s="191"/>
      <c r="AZ237" s="191"/>
      <c r="BA237" s="191"/>
      <c r="BB237" s="191"/>
      <c r="BC237" s="191"/>
      <c r="BD237" s="191"/>
      <c r="BE237" s="191"/>
      <c r="BF237" s="191"/>
      <c r="BG237" s="191"/>
      <c r="BH237" s="191"/>
      <c r="BI237" s="58"/>
      <c r="BJ237" s="58"/>
      <c r="BK237" s="58"/>
      <c r="BL237" s="58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</row>
    <row r="238" spans="1:78" s="10" customFormat="1" ht="17.25" customHeight="1" x14ac:dyDescent="0.25">
      <c r="A238" s="33"/>
      <c r="B238" s="34"/>
      <c r="C238" s="35"/>
      <c r="D238" s="49"/>
      <c r="E238" s="36"/>
      <c r="F238" s="36"/>
      <c r="G238" s="52"/>
      <c r="H238" s="38"/>
      <c r="I238" s="50"/>
      <c r="J238" s="54"/>
      <c r="K238" s="264" t="s">
        <v>1954</v>
      </c>
      <c r="L238" s="266"/>
      <c r="M238" s="266"/>
      <c r="N238" s="269"/>
      <c r="O238" s="269"/>
      <c r="P238" s="270"/>
      <c r="Q238" s="270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8"/>
      <c r="AW238" s="48"/>
      <c r="AX238" s="191"/>
      <c r="AY238" s="191"/>
      <c r="AZ238" s="191"/>
      <c r="BA238" s="191"/>
      <c r="BB238" s="191"/>
      <c r="BC238" s="191"/>
      <c r="BD238" s="191"/>
      <c r="BE238" s="191"/>
      <c r="BF238" s="191"/>
      <c r="BG238" s="191"/>
      <c r="BH238" s="191"/>
      <c r="BI238" s="58"/>
      <c r="BJ238" s="58"/>
      <c r="BK238" s="58"/>
      <c r="BL238" s="58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</row>
    <row r="239" spans="1:78" s="10" customFormat="1" ht="17.25" customHeight="1" x14ac:dyDescent="0.25">
      <c r="A239" s="33"/>
      <c r="B239" s="34"/>
      <c r="C239" s="35"/>
      <c r="D239" s="49"/>
      <c r="E239" s="36"/>
      <c r="F239" s="36"/>
      <c r="G239" s="52"/>
      <c r="H239" s="38"/>
      <c r="I239" s="50"/>
      <c r="J239" s="275" t="s">
        <v>1921</v>
      </c>
      <c r="K239" s="271" t="s">
        <v>1955</v>
      </c>
      <c r="L239" s="264">
        <v>350</v>
      </c>
      <c r="M239" s="266"/>
      <c r="N239" s="269"/>
      <c r="O239" s="269"/>
      <c r="P239" s="270"/>
      <c r="Q239" s="270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8"/>
      <c r="AW239" s="48"/>
      <c r="AX239" s="191"/>
      <c r="AY239" s="191"/>
      <c r="AZ239" s="191"/>
      <c r="BA239" s="191"/>
      <c r="BB239" s="191"/>
      <c r="BC239" s="191"/>
      <c r="BD239" s="191"/>
      <c r="BE239" s="191"/>
      <c r="BF239" s="191"/>
      <c r="BG239" s="191"/>
      <c r="BH239" s="191"/>
      <c r="BI239" s="58"/>
      <c r="BJ239" s="58"/>
      <c r="BK239" s="58"/>
      <c r="BL239" s="58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</row>
    <row r="240" spans="1:78" s="10" customFormat="1" ht="17.25" customHeight="1" x14ac:dyDescent="0.25">
      <c r="A240" s="33"/>
      <c r="B240" s="34"/>
      <c r="C240" s="35"/>
      <c r="D240" s="49"/>
      <c r="E240" s="36"/>
      <c r="F240" s="36"/>
      <c r="G240" s="52"/>
      <c r="H240" s="38"/>
      <c r="I240" s="50"/>
      <c r="J240" s="54"/>
      <c r="K240" s="271" t="s">
        <v>1956</v>
      </c>
      <c r="L240" s="264">
        <v>350</v>
      </c>
      <c r="M240" s="266"/>
      <c r="N240" s="269"/>
      <c r="O240" s="269"/>
      <c r="P240" s="270"/>
      <c r="Q240" s="270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8"/>
      <c r="AW240" s="48"/>
      <c r="AX240" s="191"/>
      <c r="AY240" s="191"/>
      <c r="AZ240" s="191"/>
      <c r="BA240" s="191"/>
      <c r="BB240" s="191"/>
      <c r="BC240" s="191"/>
      <c r="BD240" s="191"/>
      <c r="BE240" s="191"/>
      <c r="BF240" s="191"/>
      <c r="BG240" s="191"/>
      <c r="BH240" s="191"/>
      <c r="BI240" s="58"/>
      <c r="BJ240" s="58"/>
      <c r="BK240" s="58"/>
      <c r="BL240" s="58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</row>
    <row r="241" spans="1:78" s="10" customFormat="1" ht="17.25" customHeight="1" x14ac:dyDescent="0.25">
      <c r="A241" s="33"/>
      <c r="B241" s="34"/>
      <c r="C241" s="35"/>
      <c r="D241" s="49"/>
      <c r="E241" s="36"/>
      <c r="F241" s="36"/>
      <c r="G241" s="52"/>
      <c r="H241" s="38"/>
      <c r="I241" s="50"/>
      <c r="J241" s="54"/>
      <c r="K241" s="271" t="s">
        <v>1957</v>
      </c>
      <c r="L241" s="276" t="s">
        <v>1938</v>
      </c>
      <c r="M241" s="266"/>
      <c r="N241" s="269"/>
      <c r="O241" s="269"/>
      <c r="P241" s="270"/>
      <c r="Q241" s="270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8"/>
      <c r="AW241" s="48"/>
      <c r="AX241" s="191"/>
      <c r="AY241" s="191"/>
      <c r="AZ241" s="191"/>
      <c r="BA241" s="191"/>
      <c r="BB241" s="191"/>
      <c r="BC241" s="191"/>
      <c r="BD241" s="191"/>
      <c r="BE241" s="191"/>
      <c r="BF241" s="191"/>
      <c r="BG241" s="191"/>
      <c r="BH241" s="191"/>
      <c r="BI241" s="58"/>
      <c r="BJ241" s="58"/>
      <c r="BK241" s="58"/>
      <c r="BL241" s="58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</row>
    <row r="242" spans="1:78" s="10" customFormat="1" ht="17.25" customHeight="1" x14ac:dyDescent="0.25">
      <c r="A242" s="33"/>
      <c r="B242" s="34"/>
      <c r="C242" s="35"/>
      <c r="D242" s="49"/>
      <c r="E242" s="36"/>
      <c r="F242" s="36"/>
      <c r="G242" s="52"/>
      <c r="H242" s="38"/>
      <c r="I242" s="50"/>
      <c r="J242" s="54"/>
      <c r="K242" s="271" t="s">
        <v>1958</v>
      </c>
      <c r="L242" s="276" t="s">
        <v>1938</v>
      </c>
      <c r="M242" s="266"/>
      <c r="N242" s="269"/>
      <c r="O242" s="269"/>
      <c r="P242" s="270"/>
      <c r="Q242" s="270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8"/>
      <c r="AW242" s="48"/>
      <c r="AX242" s="191"/>
      <c r="AY242" s="191"/>
      <c r="AZ242" s="191"/>
      <c r="BA242" s="191"/>
      <c r="BB242" s="191"/>
      <c r="BC242" s="191"/>
      <c r="BD242" s="191"/>
      <c r="BE242" s="191"/>
      <c r="BF242" s="191"/>
      <c r="BG242" s="191"/>
      <c r="BH242" s="191"/>
      <c r="BI242" s="58"/>
      <c r="BJ242" s="58"/>
      <c r="BK242" s="58"/>
      <c r="BL242" s="58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</row>
    <row r="243" spans="1:78" s="10" customFormat="1" ht="33" customHeight="1" x14ac:dyDescent="0.25">
      <c r="A243" s="33"/>
      <c r="B243" s="34"/>
      <c r="C243" s="35"/>
      <c r="D243" s="49"/>
      <c r="E243" s="36"/>
      <c r="F243" s="36"/>
      <c r="G243" s="52"/>
      <c r="H243" s="38"/>
      <c r="I243" s="50"/>
      <c r="J243" s="54" t="s">
        <v>280</v>
      </c>
      <c r="K243" s="266" t="s">
        <v>1614</v>
      </c>
      <c r="L243" s="266" t="s">
        <v>69</v>
      </c>
      <c r="M243" s="266" t="s">
        <v>1582</v>
      </c>
      <c r="N243" s="269"/>
      <c r="O243" s="266"/>
      <c r="P243" s="270"/>
      <c r="Q243" s="270"/>
      <c r="R243" s="43">
        <v>0.23</v>
      </c>
      <c r="S243" s="43">
        <v>0.2</v>
      </c>
      <c r="T243" s="43">
        <f t="shared" si="30"/>
        <v>4.6000000000000006E-2</v>
      </c>
      <c r="U243" s="43">
        <v>0.25</v>
      </c>
      <c r="V243" s="43">
        <f t="shared" si="31"/>
        <v>5.7500000000000002E-2</v>
      </c>
      <c r="W243" s="43">
        <v>0.25</v>
      </c>
      <c r="X243" s="43">
        <f t="shared" si="34"/>
        <v>5.7500000000000002E-2</v>
      </c>
      <c r="Y243" s="43"/>
      <c r="Z243" s="43">
        <f t="shared" ref="Z243:Z262" si="38">Y243*R243</f>
        <v>0</v>
      </c>
      <c r="AA243" s="43">
        <v>0.3</v>
      </c>
      <c r="AB243" s="43">
        <f t="shared" si="35"/>
        <v>6.9000000000000006E-2</v>
      </c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8"/>
      <c r="AW243" s="48"/>
      <c r="AX243" s="191">
        <v>0.23</v>
      </c>
      <c r="AY243" s="191">
        <v>0.2</v>
      </c>
      <c r="AZ243" s="191">
        <f t="shared" si="32"/>
        <v>4.6000000000000006E-2</v>
      </c>
      <c r="BA243" s="191">
        <v>0.25</v>
      </c>
      <c r="BB243" s="191">
        <f t="shared" si="33"/>
        <v>5.7500000000000002E-2</v>
      </c>
      <c r="BC243" s="191">
        <v>0.25</v>
      </c>
      <c r="BD243" s="191">
        <f t="shared" si="36"/>
        <v>5.7500000000000002E-2</v>
      </c>
      <c r="BE243" s="191"/>
      <c r="BF243" s="191">
        <f t="shared" ref="BF243:BF262" si="39">BE243*AX243</f>
        <v>0</v>
      </c>
      <c r="BG243" s="191">
        <v>0.3</v>
      </c>
      <c r="BH243" s="191">
        <f t="shared" si="37"/>
        <v>6.9000000000000006E-2</v>
      </c>
      <c r="BI243" s="58"/>
      <c r="BJ243" s="58"/>
      <c r="BK243" s="58"/>
      <c r="BL243" s="58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</row>
    <row r="244" spans="1:78" s="10" customFormat="1" ht="31.5" customHeight="1" x14ac:dyDescent="0.25">
      <c r="A244" s="33"/>
      <c r="B244" s="34"/>
      <c r="C244" s="35"/>
      <c r="D244" s="49"/>
      <c r="E244" s="36"/>
      <c r="F244" s="36"/>
      <c r="G244" s="52"/>
      <c r="H244" s="38"/>
      <c r="I244" s="50"/>
      <c r="J244" s="272" t="s">
        <v>1894</v>
      </c>
      <c r="K244" s="264" t="s">
        <v>1959</v>
      </c>
      <c r="L244" s="266"/>
      <c r="M244" s="266"/>
      <c r="N244" s="269"/>
      <c r="O244" s="266"/>
      <c r="P244" s="270"/>
      <c r="Q244" s="270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8"/>
      <c r="AW244" s="48"/>
      <c r="AX244" s="191"/>
      <c r="AY244" s="191"/>
      <c r="AZ244" s="191"/>
      <c r="BA244" s="191"/>
      <c r="BB244" s="191"/>
      <c r="BC244" s="191"/>
      <c r="BD244" s="191"/>
      <c r="BE244" s="191"/>
      <c r="BF244" s="191"/>
      <c r="BG244" s="191"/>
      <c r="BH244" s="191"/>
      <c r="BI244" s="58"/>
      <c r="BJ244" s="58"/>
      <c r="BK244" s="58"/>
      <c r="BL244" s="58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</row>
    <row r="245" spans="1:78" s="10" customFormat="1" ht="28.5" customHeight="1" x14ac:dyDescent="0.25">
      <c r="A245" s="33"/>
      <c r="B245" s="34"/>
      <c r="C245" s="35"/>
      <c r="D245" s="49"/>
      <c r="E245" s="36"/>
      <c r="F245" s="36"/>
      <c r="G245" s="52"/>
      <c r="H245" s="38"/>
      <c r="I245" s="50"/>
      <c r="J245" s="54"/>
      <c r="K245" s="264" t="s">
        <v>1960</v>
      </c>
      <c r="L245" s="266"/>
      <c r="M245" s="266"/>
      <c r="N245" s="269"/>
      <c r="O245" s="266"/>
      <c r="P245" s="270"/>
      <c r="Q245" s="270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8"/>
      <c r="AW245" s="48"/>
      <c r="AX245" s="191"/>
      <c r="AY245" s="191"/>
      <c r="AZ245" s="191"/>
      <c r="BA245" s="191"/>
      <c r="BB245" s="191"/>
      <c r="BC245" s="191"/>
      <c r="BD245" s="191"/>
      <c r="BE245" s="191"/>
      <c r="BF245" s="191"/>
      <c r="BG245" s="191"/>
      <c r="BH245" s="191"/>
      <c r="BI245" s="58"/>
      <c r="BJ245" s="58"/>
      <c r="BK245" s="58"/>
      <c r="BL245" s="58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</row>
    <row r="246" spans="1:78" s="10" customFormat="1" ht="28.5" customHeight="1" x14ac:dyDescent="0.25">
      <c r="A246" s="33"/>
      <c r="B246" s="34"/>
      <c r="C246" s="35"/>
      <c r="D246" s="49"/>
      <c r="E246" s="36"/>
      <c r="F246" s="36"/>
      <c r="G246" s="52"/>
      <c r="H246" s="38"/>
      <c r="I246" s="50"/>
      <c r="J246" s="54"/>
      <c r="K246" s="264" t="s">
        <v>1952</v>
      </c>
      <c r="L246" s="266"/>
      <c r="M246" s="266"/>
      <c r="N246" s="269"/>
      <c r="O246" s="266"/>
      <c r="P246" s="270"/>
      <c r="Q246" s="270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8"/>
      <c r="AW246" s="48"/>
      <c r="AX246" s="191"/>
      <c r="AY246" s="191"/>
      <c r="AZ246" s="191"/>
      <c r="BA246" s="191"/>
      <c r="BB246" s="191"/>
      <c r="BC246" s="191"/>
      <c r="BD246" s="191"/>
      <c r="BE246" s="191"/>
      <c r="BF246" s="191"/>
      <c r="BG246" s="191"/>
      <c r="BH246" s="191"/>
      <c r="BI246" s="58"/>
      <c r="BJ246" s="58"/>
      <c r="BK246" s="58"/>
      <c r="BL246" s="58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</row>
    <row r="247" spans="1:78" s="10" customFormat="1" ht="24.75" customHeight="1" x14ac:dyDescent="0.25">
      <c r="A247" s="33"/>
      <c r="B247" s="34"/>
      <c r="C247" s="35"/>
      <c r="D247" s="49"/>
      <c r="E247" s="36"/>
      <c r="F247" s="36"/>
      <c r="G247" s="52"/>
      <c r="H247" s="38"/>
      <c r="I247" s="50"/>
      <c r="J247" s="54"/>
      <c r="K247" s="264" t="s">
        <v>1943</v>
      </c>
      <c r="L247" s="266"/>
      <c r="M247" s="266"/>
      <c r="N247" s="269"/>
      <c r="O247" s="266"/>
      <c r="P247" s="270"/>
      <c r="Q247" s="270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8"/>
      <c r="AW247" s="48"/>
      <c r="AX247" s="191"/>
      <c r="AY247" s="191"/>
      <c r="AZ247" s="191"/>
      <c r="BA247" s="191"/>
      <c r="BB247" s="191"/>
      <c r="BC247" s="191"/>
      <c r="BD247" s="191"/>
      <c r="BE247" s="191"/>
      <c r="BF247" s="191"/>
      <c r="BG247" s="191"/>
      <c r="BH247" s="191"/>
      <c r="BI247" s="58"/>
      <c r="BJ247" s="58"/>
      <c r="BK247" s="58"/>
      <c r="BL247" s="58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</row>
    <row r="248" spans="1:78" s="10" customFormat="1" ht="29.25" customHeight="1" x14ac:dyDescent="0.25">
      <c r="A248" s="33"/>
      <c r="B248" s="34"/>
      <c r="C248" s="35"/>
      <c r="D248" s="49"/>
      <c r="E248" s="36"/>
      <c r="F248" s="36"/>
      <c r="G248" s="52"/>
      <c r="H248" s="38"/>
      <c r="I248" s="50"/>
      <c r="J248" s="54"/>
      <c r="K248" s="264" t="s">
        <v>1961</v>
      </c>
      <c r="L248" s="266"/>
      <c r="M248" s="266"/>
      <c r="N248" s="269"/>
      <c r="O248" s="266"/>
      <c r="P248" s="270"/>
      <c r="Q248" s="270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8"/>
      <c r="AW248" s="48"/>
      <c r="AX248" s="191"/>
      <c r="AY248" s="191"/>
      <c r="AZ248" s="191"/>
      <c r="BA248" s="191"/>
      <c r="BB248" s="191"/>
      <c r="BC248" s="191"/>
      <c r="BD248" s="191"/>
      <c r="BE248" s="191"/>
      <c r="BF248" s="191"/>
      <c r="BG248" s="191"/>
      <c r="BH248" s="191"/>
      <c r="BI248" s="58"/>
      <c r="BJ248" s="58"/>
      <c r="BK248" s="58"/>
      <c r="BL248" s="58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</row>
    <row r="249" spans="1:78" s="10" customFormat="1" ht="31.5" customHeight="1" x14ac:dyDescent="0.25">
      <c r="A249" s="33"/>
      <c r="B249" s="34"/>
      <c r="C249" s="35"/>
      <c r="D249" s="49"/>
      <c r="E249" s="36"/>
      <c r="F249" s="36"/>
      <c r="G249" s="52"/>
      <c r="H249" s="38"/>
      <c r="I249" s="50"/>
      <c r="J249" s="275" t="s">
        <v>1921</v>
      </c>
      <c r="K249" s="271" t="s">
        <v>1962</v>
      </c>
      <c r="L249" s="264">
        <v>350</v>
      </c>
      <c r="M249" s="266"/>
      <c r="N249" s="269"/>
      <c r="O249" s="266"/>
      <c r="P249" s="270"/>
      <c r="Q249" s="270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8"/>
      <c r="AW249" s="48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58"/>
      <c r="BJ249" s="58"/>
      <c r="BK249" s="58"/>
      <c r="BL249" s="58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</row>
    <row r="250" spans="1:78" s="10" customFormat="1" ht="27" customHeight="1" x14ac:dyDescent="0.25">
      <c r="A250" s="33"/>
      <c r="B250" s="34"/>
      <c r="C250" s="35"/>
      <c r="D250" s="49"/>
      <c r="E250" s="36"/>
      <c r="F250" s="36"/>
      <c r="G250" s="52"/>
      <c r="H250" s="38"/>
      <c r="I250" s="50"/>
      <c r="J250" s="54"/>
      <c r="K250" s="271" t="s">
        <v>1963</v>
      </c>
      <c r="L250" s="264">
        <v>350</v>
      </c>
      <c r="M250" s="266"/>
      <c r="N250" s="269"/>
      <c r="O250" s="266"/>
      <c r="P250" s="270"/>
      <c r="Q250" s="270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8"/>
      <c r="AW250" s="48"/>
      <c r="AX250" s="191"/>
      <c r="AY250" s="191"/>
      <c r="AZ250" s="191"/>
      <c r="BA250" s="191"/>
      <c r="BB250" s="191"/>
      <c r="BC250" s="191"/>
      <c r="BD250" s="191"/>
      <c r="BE250" s="191"/>
      <c r="BF250" s="191"/>
      <c r="BG250" s="191"/>
      <c r="BH250" s="191"/>
      <c r="BI250" s="58"/>
      <c r="BJ250" s="58"/>
      <c r="BK250" s="58"/>
      <c r="BL250" s="58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</row>
    <row r="251" spans="1:78" s="10" customFormat="1" ht="26.25" customHeight="1" x14ac:dyDescent="0.25">
      <c r="A251" s="33"/>
      <c r="B251" s="34"/>
      <c r="C251" s="35"/>
      <c r="D251" s="49"/>
      <c r="E251" s="36"/>
      <c r="F251" s="36"/>
      <c r="G251" s="52"/>
      <c r="H251" s="38"/>
      <c r="I251" s="50"/>
      <c r="J251" s="54"/>
      <c r="K251" s="271" t="s">
        <v>1964</v>
      </c>
      <c r="L251" s="276" t="s">
        <v>1938</v>
      </c>
      <c r="M251" s="266"/>
      <c r="N251" s="269"/>
      <c r="O251" s="266"/>
      <c r="P251" s="270"/>
      <c r="Q251" s="270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8"/>
      <c r="AW251" s="48"/>
      <c r="AX251" s="191"/>
      <c r="AY251" s="191"/>
      <c r="AZ251" s="191"/>
      <c r="BA251" s="191"/>
      <c r="BB251" s="191"/>
      <c r="BC251" s="191"/>
      <c r="BD251" s="191"/>
      <c r="BE251" s="191"/>
      <c r="BF251" s="191"/>
      <c r="BG251" s="191"/>
      <c r="BH251" s="191"/>
      <c r="BI251" s="58"/>
      <c r="BJ251" s="58"/>
      <c r="BK251" s="58"/>
      <c r="BL251" s="58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</row>
    <row r="252" spans="1:78" s="10" customFormat="1" ht="29.25" customHeight="1" x14ac:dyDescent="0.25">
      <c r="A252" s="33"/>
      <c r="B252" s="34"/>
      <c r="C252" s="35"/>
      <c r="D252" s="49"/>
      <c r="E252" s="36"/>
      <c r="F252" s="36"/>
      <c r="G252" s="52"/>
      <c r="H252" s="38"/>
      <c r="I252" s="50"/>
      <c r="J252" s="54"/>
      <c r="K252" s="271" t="s">
        <v>1965</v>
      </c>
      <c r="L252" s="276" t="s">
        <v>1938</v>
      </c>
      <c r="M252" s="266"/>
      <c r="N252" s="269"/>
      <c r="O252" s="266"/>
      <c r="P252" s="270"/>
      <c r="Q252" s="270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8"/>
      <c r="AW252" s="48"/>
      <c r="AX252" s="191"/>
      <c r="AY252" s="191"/>
      <c r="AZ252" s="191"/>
      <c r="BA252" s="191"/>
      <c r="BB252" s="191"/>
      <c r="BC252" s="191"/>
      <c r="BD252" s="191"/>
      <c r="BE252" s="191"/>
      <c r="BF252" s="191"/>
      <c r="BG252" s="191"/>
      <c r="BH252" s="191"/>
      <c r="BI252" s="58"/>
      <c r="BJ252" s="58"/>
      <c r="BK252" s="58"/>
      <c r="BL252" s="58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</row>
    <row r="253" spans="1:78" s="10" customFormat="1" ht="28.5" customHeight="1" x14ac:dyDescent="0.25">
      <c r="A253" s="33"/>
      <c r="B253" s="34"/>
      <c r="C253" s="35"/>
      <c r="D253" s="49"/>
      <c r="E253" s="36"/>
      <c r="F253" s="36"/>
      <c r="G253" s="52"/>
      <c r="H253" s="38"/>
      <c r="I253" s="50"/>
      <c r="J253" s="54" t="s">
        <v>283</v>
      </c>
      <c r="K253" s="266" t="s">
        <v>1615</v>
      </c>
      <c r="L253" s="266" t="s">
        <v>282</v>
      </c>
      <c r="M253" s="266" t="s">
        <v>1518</v>
      </c>
      <c r="N253" s="269"/>
      <c r="O253" s="269"/>
      <c r="P253" s="270"/>
      <c r="Q253" s="270"/>
      <c r="R253" s="43">
        <v>7.4999999999999997E-2</v>
      </c>
      <c r="S253" s="43"/>
      <c r="T253" s="43">
        <f t="shared" si="30"/>
        <v>0</v>
      </c>
      <c r="U253" s="43"/>
      <c r="V253" s="43">
        <f t="shared" si="31"/>
        <v>0</v>
      </c>
      <c r="W253" s="249">
        <v>0.5</v>
      </c>
      <c r="X253" s="43">
        <f t="shared" si="34"/>
        <v>3.7499999999999999E-2</v>
      </c>
      <c r="Y253" s="43">
        <v>0.5</v>
      </c>
      <c r="Z253" s="43">
        <f t="shared" si="38"/>
        <v>3.7499999999999999E-2</v>
      </c>
      <c r="AA253" s="249"/>
      <c r="AB253" s="43">
        <f t="shared" si="35"/>
        <v>0</v>
      </c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8"/>
      <c r="AW253" s="48"/>
      <c r="AX253" s="191">
        <v>7.4999999999999997E-2</v>
      </c>
      <c r="AY253" s="191"/>
      <c r="AZ253" s="191">
        <f t="shared" si="32"/>
        <v>0</v>
      </c>
      <c r="BA253" s="191"/>
      <c r="BB253" s="191">
        <f t="shared" si="33"/>
        <v>0</v>
      </c>
      <c r="BC253" s="191">
        <v>0.25</v>
      </c>
      <c r="BD253" s="191">
        <f t="shared" si="36"/>
        <v>1.8749999999999999E-2</v>
      </c>
      <c r="BE253" s="191">
        <v>0.5</v>
      </c>
      <c r="BF253" s="191">
        <f t="shared" si="39"/>
        <v>3.7499999999999999E-2</v>
      </c>
      <c r="BG253" s="191">
        <v>0.25</v>
      </c>
      <c r="BH253" s="191">
        <f t="shared" si="37"/>
        <v>1.8749999999999999E-2</v>
      </c>
      <c r="BI253" s="58"/>
      <c r="BJ253" s="58"/>
      <c r="BK253" s="58"/>
      <c r="BL253" s="58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</row>
    <row r="254" spans="1:78" s="10" customFormat="1" ht="28.5" customHeight="1" x14ac:dyDescent="0.25">
      <c r="A254" s="33"/>
      <c r="B254" s="34"/>
      <c r="C254" s="35"/>
      <c r="D254" s="49"/>
      <c r="E254" s="36"/>
      <c r="F254" s="36"/>
      <c r="G254" s="52"/>
      <c r="H254" s="38"/>
      <c r="I254" s="50"/>
      <c r="J254" s="275" t="s">
        <v>1921</v>
      </c>
      <c r="K254" s="271" t="s">
        <v>1966</v>
      </c>
      <c r="L254" s="264">
        <v>350</v>
      </c>
      <c r="M254" s="266"/>
      <c r="N254" s="269"/>
      <c r="O254" s="269"/>
      <c r="P254" s="270"/>
      <c r="Q254" s="270"/>
      <c r="R254" s="43"/>
      <c r="S254" s="43"/>
      <c r="T254" s="43"/>
      <c r="U254" s="43"/>
      <c r="V254" s="43"/>
      <c r="W254" s="249"/>
      <c r="X254" s="43"/>
      <c r="Y254" s="43"/>
      <c r="Z254" s="43"/>
      <c r="AA254" s="249"/>
      <c r="AB254" s="43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8"/>
      <c r="AW254" s="48"/>
      <c r="AX254" s="191"/>
      <c r="AY254" s="191"/>
      <c r="AZ254" s="191"/>
      <c r="BA254" s="191"/>
      <c r="BB254" s="191"/>
      <c r="BC254" s="191"/>
      <c r="BD254" s="191"/>
      <c r="BE254" s="191"/>
      <c r="BF254" s="191"/>
      <c r="BG254" s="191"/>
      <c r="BH254" s="191"/>
      <c r="BI254" s="58"/>
      <c r="BJ254" s="58"/>
      <c r="BK254" s="58"/>
      <c r="BL254" s="58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</row>
    <row r="255" spans="1:78" s="10" customFormat="1" ht="28.5" customHeight="1" x14ac:dyDescent="0.25">
      <c r="A255" s="33"/>
      <c r="B255" s="34"/>
      <c r="C255" s="35"/>
      <c r="D255" s="49"/>
      <c r="E255" s="36"/>
      <c r="F255" s="36"/>
      <c r="G255" s="52"/>
      <c r="H255" s="38"/>
      <c r="I255" s="50"/>
      <c r="J255" s="54"/>
      <c r="K255" s="271" t="s">
        <v>1967</v>
      </c>
      <c r="L255" s="264">
        <v>350</v>
      </c>
      <c r="M255" s="266"/>
      <c r="N255" s="269"/>
      <c r="O255" s="269"/>
      <c r="P255" s="270"/>
      <c r="Q255" s="270"/>
      <c r="R255" s="43"/>
      <c r="S255" s="43"/>
      <c r="T255" s="43"/>
      <c r="U255" s="43"/>
      <c r="V255" s="43"/>
      <c r="W255" s="249"/>
      <c r="X255" s="43"/>
      <c r="Y255" s="43"/>
      <c r="Z255" s="43"/>
      <c r="AA255" s="249"/>
      <c r="AB255" s="43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8"/>
      <c r="AW255" s="48"/>
      <c r="AX255" s="191"/>
      <c r="AY255" s="191"/>
      <c r="AZ255" s="191"/>
      <c r="BA255" s="191"/>
      <c r="BB255" s="191"/>
      <c r="BC255" s="191"/>
      <c r="BD255" s="191"/>
      <c r="BE255" s="191"/>
      <c r="BF255" s="191"/>
      <c r="BG255" s="191"/>
      <c r="BH255" s="191"/>
      <c r="BI255" s="58"/>
      <c r="BJ255" s="58"/>
      <c r="BK255" s="58"/>
      <c r="BL255" s="58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</row>
    <row r="256" spans="1:78" s="10" customFormat="1" ht="33.75" customHeight="1" x14ac:dyDescent="0.25">
      <c r="A256" s="33"/>
      <c r="B256" s="34"/>
      <c r="C256" s="35"/>
      <c r="D256" s="49"/>
      <c r="E256" s="36"/>
      <c r="F256" s="36"/>
      <c r="G256" s="52"/>
      <c r="H256" s="38"/>
      <c r="I256" s="50"/>
      <c r="J256" s="54" t="s">
        <v>285</v>
      </c>
      <c r="K256" s="266" t="s">
        <v>1616</v>
      </c>
      <c r="L256" s="266" t="s">
        <v>77</v>
      </c>
      <c r="M256" s="266" t="s">
        <v>1466</v>
      </c>
      <c r="N256" s="269"/>
      <c r="O256" s="269"/>
      <c r="P256" s="270"/>
      <c r="Q256" s="270"/>
      <c r="R256" s="43">
        <v>5.5E-2</v>
      </c>
      <c r="S256" s="43"/>
      <c r="T256" s="43">
        <f t="shared" si="30"/>
        <v>0</v>
      </c>
      <c r="U256" s="43">
        <v>0.3</v>
      </c>
      <c r="V256" s="43">
        <f t="shared" si="31"/>
        <v>1.6500000000000001E-2</v>
      </c>
      <c r="W256" s="43">
        <v>0.5</v>
      </c>
      <c r="X256" s="43">
        <f t="shared" si="34"/>
        <v>2.75E-2</v>
      </c>
      <c r="Y256" s="249">
        <v>0.2</v>
      </c>
      <c r="Z256" s="43">
        <f>Y256*R256</f>
        <v>1.1000000000000001E-2</v>
      </c>
      <c r="AA256" s="43">
        <v>0</v>
      </c>
      <c r="AB256" s="43">
        <f>AA256*R256</f>
        <v>0</v>
      </c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8"/>
      <c r="AW256" s="48"/>
      <c r="AX256" s="191">
        <v>5.5E-2</v>
      </c>
      <c r="AY256" s="191"/>
      <c r="AZ256" s="191">
        <f t="shared" si="32"/>
        <v>0</v>
      </c>
      <c r="BA256" s="191">
        <v>0.3</v>
      </c>
      <c r="BB256" s="191">
        <f t="shared" si="33"/>
        <v>1.6500000000000001E-2</v>
      </c>
      <c r="BC256" s="191">
        <v>0.5</v>
      </c>
      <c r="BD256" s="191">
        <f t="shared" si="36"/>
        <v>2.75E-2</v>
      </c>
      <c r="BE256" s="191"/>
      <c r="BF256" s="191">
        <f t="shared" si="39"/>
        <v>0</v>
      </c>
      <c r="BG256" s="191">
        <v>0.2</v>
      </c>
      <c r="BH256" s="191">
        <f t="shared" si="37"/>
        <v>1.1000000000000001E-2</v>
      </c>
      <c r="BI256" s="58"/>
      <c r="BJ256" s="58"/>
      <c r="BK256" s="58"/>
      <c r="BL256" s="58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</row>
    <row r="257" spans="1:78" s="10" customFormat="1" ht="33.75" customHeight="1" x14ac:dyDescent="0.25">
      <c r="A257" s="33"/>
      <c r="B257" s="34"/>
      <c r="C257" s="35"/>
      <c r="D257" s="49"/>
      <c r="E257" s="36"/>
      <c r="F257" s="36"/>
      <c r="G257" s="52"/>
      <c r="H257" s="38"/>
      <c r="I257" s="50"/>
      <c r="J257" s="275" t="s">
        <v>1921</v>
      </c>
      <c r="K257" s="271" t="s">
        <v>1966</v>
      </c>
      <c r="L257" s="264">
        <v>350</v>
      </c>
      <c r="M257" s="266"/>
      <c r="N257" s="269"/>
      <c r="O257" s="269"/>
      <c r="P257" s="270"/>
      <c r="Q257" s="270"/>
      <c r="R257" s="43"/>
      <c r="S257" s="43"/>
      <c r="T257" s="43"/>
      <c r="U257" s="43"/>
      <c r="V257" s="43"/>
      <c r="W257" s="43"/>
      <c r="X257" s="43"/>
      <c r="Y257" s="249"/>
      <c r="Z257" s="43"/>
      <c r="AA257" s="43"/>
      <c r="AB257" s="43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8"/>
      <c r="AW257" s="48"/>
      <c r="AX257" s="191"/>
      <c r="AY257" s="191"/>
      <c r="AZ257" s="191"/>
      <c r="BA257" s="191"/>
      <c r="BB257" s="191"/>
      <c r="BC257" s="191"/>
      <c r="BD257" s="191"/>
      <c r="BE257" s="191"/>
      <c r="BF257" s="191"/>
      <c r="BG257" s="191"/>
      <c r="BH257" s="191"/>
      <c r="BI257" s="58"/>
      <c r="BJ257" s="58"/>
      <c r="BK257" s="58"/>
      <c r="BL257" s="58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</row>
    <row r="258" spans="1:78" s="10" customFormat="1" ht="33.75" customHeight="1" x14ac:dyDescent="0.25">
      <c r="A258" s="33"/>
      <c r="B258" s="34"/>
      <c r="C258" s="35"/>
      <c r="D258" s="49"/>
      <c r="E258" s="36"/>
      <c r="F258" s="36"/>
      <c r="G258" s="52"/>
      <c r="H258" s="38"/>
      <c r="I258" s="50"/>
      <c r="J258" s="54"/>
      <c r="K258" s="271" t="s">
        <v>1967</v>
      </c>
      <c r="L258" s="264">
        <v>350</v>
      </c>
      <c r="M258" s="266"/>
      <c r="N258" s="269"/>
      <c r="O258" s="269"/>
      <c r="P258" s="270"/>
      <c r="Q258" s="270"/>
      <c r="R258" s="43"/>
      <c r="S258" s="43"/>
      <c r="T258" s="43"/>
      <c r="U258" s="43"/>
      <c r="V258" s="43"/>
      <c r="W258" s="43"/>
      <c r="X258" s="43"/>
      <c r="Y258" s="249"/>
      <c r="Z258" s="43"/>
      <c r="AA258" s="43"/>
      <c r="AB258" s="43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8"/>
      <c r="AW258" s="48"/>
      <c r="AX258" s="191"/>
      <c r="AY258" s="191"/>
      <c r="AZ258" s="191"/>
      <c r="BA258" s="191"/>
      <c r="BB258" s="191"/>
      <c r="BC258" s="191"/>
      <c r="BD258" s="191"/>
      <c r="BE258" s="191"/>
      <c r="BF258" s="191"/>
      <c r="BG258" s="191"/>
      <c r="BH258" s="191"/>
      <c r="BI258" s="58"/>
      <c r="BJ258" s="58"/>
      <c r="BK258" s="58"/>
      <c r="BL258" s="58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</row>
    <row r="259" spans="1:78" s="10" customFormat="1" ht="17.25" customHeight="1" x14ac:dyDescent="0.25">
      <c r="A259" s="33"/>
      <c r="B259" s="34"/>
      <c r="C259" s="35"/>
      <c r="D259" s="49"/>
      <c r="E259" s="36"/>
      <c r="F259" s="36"/>
      <c r="G259" s="52"/>
      <c r="H259" s="38"/>
      <c r="I259" s="50"/>
      <c r="J259" s="54" t="s">
        <v>1468</v>
      </c>
      <c r="K259" s="266" t="s">
        <v>1617</v>
      </c>
      <c r="L259" s="266" t="s">
        <v>69</v>
      </c>
      <c r="M259" s="266" t="s">
        <v>1729</v>
      </c>
      <c r="N259" s="269"/>
      <c r="O259" s="269"/>
      <c r="P259" s="270"/>
      <c r="Q259" s="270"/>
      <c r="R259" s="43">
        <v>7.0000000000000007E-2</v>
      </c>
      <c r="S259" s="43"/>
      <c r="T259" s="43">
        <f t="shared" si="30"/>
        <v>0</v>
      </c>
      <c r="U259" s="43"/>
      <c r="V259" s="43">
        <f t="shared" si="31"/>
        <v>0</v>
      </c>
      <c r="W259" s="43">
        <v>0.4</v>
      </c>
      <c r="X259" s="43">
        <f t="shared" si="34"/>
        <v>2.8000000000000004E-2</v>
      </c>
      <c r="Y259" s="43">
        <v>0.4</v>
      </c>
      <c r="Z259" s="43">
        <f t="shared" si="38"/>
        <v>2.8000000000000004E-2</v>
      </c>
      <c r="AA259" s="43">
        <v>0.2</v>
      </c>
      <c r="AB259" s="43">
        <f t="shared" si="35"/>
        <v>1.4000000000000002E-2</v>
      </c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8"/>
      <c r="AW259" s="48"/>
      <c r="AX259" s="191">
        <v>7.0000000000000007E-2</v>
      </c>
      <c r="AY259" s="191"/>
      <c r="AZ259" s="191">
        <f t="shared" si="32"/>
        <v>0</v>
      </c>
      <c r="BA259" s="191"/>
      <c r="BB259" s="191">
        <f t="shared" si="33"/>
        <v>0</v>
      </c>
      <c r="BC259" s="191">
        <v>0.4</v>
      </c>
      <c r="BD259" s="191">
        <f t="shared" si="36"/>
        <v>2.8000000000000004E-2</v>
      </c>
      <c r="BE259" s="191">
        <v>0.4</v>
      </c>
      <c r="BF259" s="191">
        <f t="shared" si="39"/>
        <v>2.8000000000000004E-2</v>
      </c>
      <c r="BG259" s="191">
        <v>0.2</v>
      </c>
      <c r="BH259" s="191">
        <f t="shared" si="37"/>
        <v>1.4000000000000002E-2</v>
      </c>
      <c r="BI259" s="58"/>
      <c r="BJ259" s="58"/>
      <c r="BK259" s="58"/>
      <c r="BL259" s="58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</row>
    <row r="260" spans="1:78" s="10" customFormat="1" ht="17.25" customHeight="1" x14ac:dyDescent="0.25">
      <c r="A260" s="33"/>
      <c r="B260" s="34"/>
      <c r="C260" s="35"/>
      <c r="D260" s="49"/>
      <c r="E260" s="36"/>
      <c r="F260" s="36"/>
      <c r="G260" s="52"/>
      <c r="H260" s="38"/>
      <c r="I260" s="50"/>
      <c r="J260" s="275" t="s">
        <v>1921</v>
      </c>
      <c r="K260" s="271" t="s">
        <v>1962</v>
      </c>
      <c r="L260" s="264">
        <v>350</v>
      </c>
      <c r="M260" s="266"/>
      <c r="N260" s="269"/>
      <c r="O260" s="269"/>
      <c r="P260" s="270"/>
      <c r="Q260" s="270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8"/>
      <c r="AW260" s="48"/>
      <c r="AX260" s="191"/>
      <c r="AY260" s="191"/>
      <c r="AZ260" s="191"/>
      <c r="BA260" s="191"/>
      <c r="BB260" s="191"/>
      <c r="BC260" s="191"/>
      <c r="BD260" s="191"/>
      <c r="BE260" s="191"/>
      <c r="BF260" s="191"/>
      <c r="BG260" s="191"/>
      <c r="BH260" s="191"/>
      <c r="BI260" s="58"/>
      <c r="BJ260" s="58"/>
      <c r="BK260" s="58"/>
      <c r="BL260" s="58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</row>
    <row r="261" spans="1:78" s="10" customFormat="1" ht="17.25" customHeight="1" x14ac:dyDescent="0.25">
      <c r="A261" s="33"/>
      <c r="B261" s="34"/>
      <c r="C261" s="35"/>
      <c r="D261" s="49"/>
      <c r="E261" s="36"/>
      <c r="F261" s="36"/>
      <c r="G261" s="52"/>
      <c r="H261" s="38"/>
      <c r="I261" s="50"/>
      <c r="J261" s="54"/>
      <c r="K261" s="271" t="s">
        <v>1963</v>
      </c>
      <c r="L261" s="264">
        <v>350</v>
      </c>
      <c r="M261" s="266"/>
      <c r="N261" s="269"/>
      <c r="O261" s="269"/>
      <c r="P261" s="270"/>
      <c r="Q261" s="270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8"/>
      <c r="AW261" s="48"/>
      <c r="AX261" s="191"/>
      <c r="AY261" s="191"/>
      <c r="AZ261" s="191"/>
      <c r="BA261" s="191"/>
      <c r="BB261" s="191"/>
      <c r="BC261" s="191"/>
      <c r="BD261" s="191"/>
      <c r="BE261" s="191"/>
      <c r="BF261" s="191"/>
      <c r="BG261" s="191"/>
      <c r="BH261" s="191"/>
      <c r="BI261" s="58"/>
      <c r="BJ261" s="58"/>
      <c r="BK261" s="58"/>
      <c r="BL261" s="58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</row>
    <row r="262" spans="1:78" s="10" customFormat="1" ht="30" customHeight="1" x14ac:dyDescent="0.25">
      <c r="A262" s="33"/>
      <c r="B262" s="34"/>
      <c r="C262" s="35"/>
      <c r="D262" s="49"/>
      <c r="E262" s="36"/>
      <c r="F262" s="36"/>
      <c r="G262" s="52"/>
      <c r="H262" s="38"/>
      <c r="I262" s="50"/>
      <c r="J262" s="54" t="s">
        <v>1469</v>
      </c>
      <c r="K262" s="266" t="s">
        <v>1460</v>
      </c>
      <c r="L262" s="266" t="s">
        <v>69</v>
      </c>
      <c r="M262" s="266" t="s">
        <v>1467</v>
      </c>
      <c r="N262" s="269"/>
      <c r="O262" s="269"/>
      <c r="P262" s="270"/>
      <c r="Q262" s="270"/>
      <c r="R262" s="43">
        <v>0.03</v>
      </c>
      <c r="S262" s="43"/>
      <c r="T262" s="43">
        <f t="shared" si="30"/>
        <v>0</v>
      </c>
      <c r="U262" s="43"/>
      <c r="V262" s="43">
        <f t="shared" si="31"/>
        <v>0</v>
      </c>
      <c r="W262" s="43"/>
      <c r="X262" s="43">
        <f t="shared" si="34"/>
        <v>0</v>
      </c>
      <c r="Y262" s="43"/>
      <c r="Z262" s="43">
        <f t="shared" si="38"/>
        <v>0</v>
      </c>
      <c r="AA262" s="43">
        <v>1</v>
      </c>
      <c r="AB262" s="43">
        <f t="shared" si="35"/>
        <v>0.03</v>
      </c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8"/>
      <c r="AW262" s="48"/>
      <c r="AX262" s="191">
        <v>0.03</v>
      </c>
      <c r="AY262" s="191"/>
      <c r="AZ262" s="191">
        <f t="shared" si="32"/>
        <v>0</v>
      </c>
      <c r="BA262" s="191"/>
      <c r="BB262" s="191">
        <f t="shared" si="33"/>
        <v>0</v>
      </c>
      <c r="BC262" s="191"/>
      <c r="BD262" s="191">
        <f t="shared" si="36"/>
        <v>0</v>
      </c>
      <c r="BE262" s="191"/>
      <c r="BF262" s="191">
        <f t="shared" si="39"/>
        <v>0</v>
      </c>
      <c r="BG262" s="191"/>
      <c r="BH262" s="191">
        <f t="shared" si="37"/>
        <v>0</v>
      </c>
      <c r="BI262" s="58"/>
      <c r="BJ262" s="58"/>
      <c r="BK262" s="58"/>
      <c r="BL262" s="58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</row>
    <row r="263" spans="1:78" s="10" customFormat="1" ht="30" customHeight="1" x14ac:dyDescent="0.25">
      <c r="A263" s="33"/>
      <c r="B263" s="34"/>
      <c r="C263" s="35"/>
      <c r="D263" s="49"/>
      <c r="E263" s="36"/>
      <c r="F263" s="36"/>
      <c r="G263" s="52"/>
      <c r="H263" s="38"/>
      <c r="I263" s="50"/>
      <c r="J263" s="275" t="s">
        <v>1921</v>
      </c>
      <c r="K263" s="271" t="s">
        <v>1962</v>
      </c>
      <c r="L263" s="264">
        <v>350</v>
      </c>
      <c r="M263" s="266"/>
      <c r="N263" s="269"/>
      <c r="O263" s="269"/>
      <c r="P263" s="270"/>
      <c r="Q263" s="270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8"/>
      <c r="AW263" s="48"/>
      <c r="AX263" s="191"/>
      <c r="AY263" s="191"/>
      <c r="AZ263" s="191"/>
      <c r="BA263" s="191"/>
      <c r="BB263" s="191"/>
      <c r="BC263" s="191"/>
      <c r="BD263" s="191"/>
      <c r="BE263" s="191"/>
      <c r="BF263" s="191"/>
      <c r="BG263" s="191"/>
      <c r="BH263" s="191"/>
      <c r="BI263" s="58"/>
      <c r="BJ263" s="58"/>
      <c r="BK263" s="58"/>
      <c r="BL263" s="58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</row>
    <row r="264" spans="1:78" s="10" customFormat="1" ht="17.25" customHeight="1" x14ac:dyDescent="0.25">
      <c r="A264" s="33"/>
      <c r="B264" s="34"/>
      <c r="C264" s="35"/>
      <c r="D264" s="49"/>
      <c r="E264" s="36"/>
      <c r="F264" s="36"/>
      <c r="G264" s="52"/>
      <c r="H264" s="38"/>
      <c r="I264" s="50"/>
      <c r="J264" s="54"/>
      <c r="K264" s="271" t="s">
        <v>1963</v>
      </c>
      <c r="L264" s="264">
        <v>350</v>
      </c>
      <c r="M264" s="266"/>
      <c r="N264" s="269"/>
      <c r="O264" s="269"/>
      <c r="P264" s="269"/>
      <c r="Q264" s="269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8"/>
      <c r="AW264" s="48"/>
      <c r="AX264" s="58"/>
      <c r="AY264" s="58"/>
      <c r="AZ264" s="58"/>
      <c r="BA264" s="58"/>
      <c r="BB264" s="58"/>
      <c r="BC264" s="61"/>
      <c r="BD264" s="58"/>
      <c r="BE264" s="58"/>
      <c r="BF264" s="58"/>
      <c r="BG264" s="58"/>
      <c r="BH264" s="58"/>
      <c r="BI264" s="58"/>
      <c r="BJ264" s="58"/>
      <c r="BK264" s="58"/>
      <c r="BL264" s="58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</row>
    <row r="265" spans="1:78" s="10" customFormat="1" ht="31.5" customHeight="1" x14ac:dyDescent="0.25">
      <c r="A265" s="33" t="s">
        <v>36</v>
      </c>
      <c r="B265" s="34" t="s">
        <v>258</v>
      </c>
      <c r="C265" s="35" t="s">
        <v>259</v>
      </c>
      <c r="D265" s="49">
        <v>204.3</v>
      </c>
      <c r="E265" s="36" t="s">
        <v>95</v>
      </c>
      <c r="F265" s="36" t="s">
        <v>99</v>
      </c>
      <c r="G265" s="52">
        <v>224</v>
      </c>
      <c r="H265" s="38" t="s">
        <v>287</v>
      </c>
      <c r="I265" s="50" t="s">
        <v>288</v>
      </c>
      <c r="J265" s="38" t="s">
        <v>289</v>
      </c>
      <c r="K265" s="50" t="s">
        <v>288</v>
      </c>
      <c r="L265" s="10" t="s">
        <v>41</v>
      </c>
      <c r="R265" s="42">
        <f>SUM(R266:R309)</f>
        <v>1</v>
      </c>
      <c r="S265" s="42">
        <f>SUM(S266:S309)</f>
        <v>9.2999999999999999E-2</v>
      </c>
      <c r="T265" s="42"/>
      <c r="U265" s="42">
        <f>SUM(U266:U309)</f>
        <v>0.3085</v>
      </c>
      <c r="V265" s="42"/>
      <c r="W265" s="42">
        <f>SUM(W266:W309)</f>
        <v>0.20450000000000002</v>
      </c>
      <c r="X265" s="42"/>
      <c r="Y265" s="42">
        <f>SUM(Y266:Y309)</f>
        <v>0.33500000000000002</v>
      </c>
      <c r="Z265" s="42"/>
      <c r="AA265" s="42">
        <f>SUM(AA266:AA309)</f>
        <v>5.8999999999999997E-2</v>
      </c>
      <c r="AB265" s="42"/>
      <c r="AC265" s="42">
        <f>SUM(AC266:AC309)</f>
        <v>0</v>
      </c>
      <c r="AD265" s="42"/>
      <c r="AE265" s="42">
        <f>SUM(AE266:AE309)</f>
        <v>0</v>
      </c>
      <c r="AF265" s="42"/>
      <c r="AG265" s="42">
        <f>SUM(AG266:AG309)</f>
        <v>0</v>
      </c>
      <c r="AH265" s="42"/>
      <c r="AI265" s="42">
        <f>SUM(AI266:AI309)</f>
        <v>0</v>
      </c>
      <c r="AJ265" s="42"/>
      <c r="AK265" s="42">
        <f>SUM(AK266:AK309)</f>
        <v>0</v>
      </c>
      <c r="AL265" s="42"/>
      <c r="AM265" s="42">
        <f>SUM(AM266:AM309)</f>
        <v>0</v>
      </c>
      <c r="AN265" s="42"/>
      <c r="AO265" s="42">
        <f>SUM(AO266:AO309)</f>
        <v>0</v>
      </c>
      <c r="AP265" s="42"/>
      <c r="AQ265" s="42">
        <f>SUM(AQ266:AQ309)</f>
        <v>0</v>
      </c>
      <c r="AR265" s="42"/>
      <c r="AS265" s="42">
        <f>SUM(AS266:AS309)</f>
        <v>0</v>
      </c>
      <c r="AT265" s="42"/>
      <c r="AU265" s="42"/>
      <c r="AV265" s="48">
        <f>SUM(AV266:AV309)</f>
        <v>1</v>
      </c>
      <c r="AW265" s="48"/>
    </row>
    <row r="266" spans="1:78" s="10" customFormat="1" ht="17.25" customHeight="1" x14ac:dyDescent="0.25">
      <c r="A266" s="33"/>
      <c r="B266" s="34"/>
      <c r="C266" s="35"/>
      <c r="D266" s="49"/>
      <c r="E266" s="36"/>
      <c r="F266" s="36"/>
      <c r="G266" s="52"/>
      <c r="H266" s="38"/>
      <c r="I266" s="50"/>
      <c r="J266" s="54" t="s">
        <v>290</v>
      </c>
      <c r="K266" s="46" t="s">
        <v>267</v>
      </c>
      <c r="L266" s="46" t="s">
        <v>57</v>
      </c>
      <c r="M266" s="46"/>
      <c r="R266" s="43">
        <v>0.05</v>
      </c>
      <c r="S266" s="43">
        <f>0.5*$R$266</f>
        <v>2.5000000000000001E-2</v>
      </c>
      <c r="T266" s="43"/>
      <c r="U266" s="43">
        <f>0*$R$266</f>
        <v>0</v>
      </c>
      <c r="V266" s="43"/>
      <c r="W266" s="43">
        <f>0*$R$266</f>
        <v>0</v>
      </c>
      <c r="X266" s="43"/>
      <c r="Y266" s="43">
        <f>0*$R$266</f>
        <v>0</v>
      </c>
      <c r="Z266" s="43"/>
      <c r="AA266" s="43">
        <f>0.5*$R$266</f>
        <v>2.5000000000000001E-2</v>
      </c>
      <c r="AB266" s="43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8">
        <f t="shared" ref="AV266:AV309" si="40">SUM(S266:AS266)</f>
        <v>0.05</v>
      </c>
      <c r="AW266" s="48"/>
    </row>
    <row r="267" spans="1:78" s="10" customFormat="1" ht="17.25" customHeight="1" x14ac:dyDescent="0.25">
      <c r="A267" s="33"/>
      <c r="B267" s="34"/>
      <c r="C267" s="35"/>
      <c r="D267" s="49"/>
      <c r="E267" s="36"/>
      <c r="F267" s="36"/>
      <c r="G267" s="52"/>
      <c r="H267" s="38"/>
      <c r="I267" s="50"/>
      <c r="J267" s="54" t="s">
        <v>291</v>
      </c>
      <c r="K267" s="46" t="s">
        <v>1618</v>
      </c>
      <c r="L267" s="46" t="s">
        <v>54</v>
      </c>
      <c r="M267" s="46"/>
      <c r="R267" s="43">
        <v>0.04</v>
      </c>
      <c r="S267" s="43">
        <f>0.7*$R$267</f>
        <v>2.7999999999999997E-2</v>
      </c>
      <c r="T267" s="43"/>
      <c r="U267" s="43">
        <f>0.3*$R$267</f>
        <v>1.2E-2</v>
      </c>
      <c r="V267" s="43"/>
      <c r="W267" s="43">
        <f>0*$R$267</f>
        <v>0</v>
      </c>
      <c r="X267" s="43"/>
      <c r="Y267" s="43">
        <f>0*$R$267</f>
        <v>0</v>
      </c>
      <c r="Z267" s="43"/>
      <c r="AA267" s="43">
        <f>0*$R$267</f>
        <v>0</v>
      </c>
      <c r="AB267" s="43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8">
        <f t="shared" si="40"/>
        <v>3.9999999999999994E-2</v>
      </c>
      <c r="AW267" s="48"/>
    </row>
    <row r="268" spans="1:78" s="10" customFormat="1" ht="17.25" customHeight="1" x14ac:dyDescent="0.25">
      <c r="A268" s="33"/>
      <c r="B268" s="34"/>
      <c r="C268" s="35"/>
      <c r="D268" s="49"/>
      <c r="E268" s="36"/>
      <c r="F268" s="36"/>
      <c r="G268" s="52"/>
      <c r="H268" s="38"/>
      <c r="I268" s="50"/>
      <c r="J268" s="54" t="s">
        <v>292</v>
      </c>
      <c r="K268" s="46" t="s">
        <v>1610</v>
      </c>
      <c r="L268" s="46" t="s">
        <v>41</v>
      </c>
      <c r="M268" s="46" t="s">
        <v>1462</v>
      </c>
      <c r="R268" s="43">
        <v>0.08</v>
      </c>
      <c r="S268" s="43">
        <f>0*$R$268</f>
        <v>0</v>
      </c>
      <c r="T268" s="43"/>
      <c r="U268" s="43">
        <f>1*$R$268</f>
        <v>0.08</v>
      </c>
      <c r="V268" s="43"/>
      <c r="W268" s="43">
        <f>0*$R$268</f>
        <v>0</v>
      </c>
      <c r="X268" s="43"/>
      <c r="Y268" s="43">
        <f>0*$R$268</f>
        <v>0</v>
      </c>
      <c r="Z268" s="43"/>
      <c r="AA268" s="43">
        <f>0*$R$268</f>
        <v>0</v>
      </c>
      <c r="AB268" s="43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8">
        <f t="shared" si="40"/>
        <v>0.08</v>
      </c>
      <c r="AW268" s="48"/>
    </row>
    <row r="269" spans="1:78" s="10" customFormat="1" ht="17.25" customHeight="1" x14ac:dyDescent="0.25">
      <c r="A269" s="33"/>
      <c r="B269" s="34"/>
      <c r="C269" s="35"/>
      <c r="D269" s="49"/>
      <c r="E269" s="36"/>
      <c r="F269" s="36"/>
      <c r="G269" s="52"/>
      <c r="H269" s="38"/>
      <c r="I269" s="50"/>
      <c r="J269" s="272" t="s">
        <v>1894</v>
      </c>
      <c r="K269" s="264" t="s">
        <v>1948</v>
      </c>
      <c r="L269" s="264"/>
      <c r="M269" s="266"/>
      <c r="N269" s="269"/>
      <c r="O269" s="269"/>
      <c r="P269" s="270"/>
      <c r="Q269" s="264" t="s">
        <v>1898</v>
      </c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8"/>
      <c r="AW269" s="48"/>
    </row>
    <row r="270" spans="1:78" s="10" customFormat="1" ht="17.25" customHeight="1" x14ac:dyDescent="0.25">
      <c r="A270" s="33"/>
      <c r="B270" s="34"/>
      <c r="C270" s="35"/>
      <c r="D270" s="49"/>
      <c r="E270" s="36"/>
      <c r="F270" s="36"/>
      <c r="G270" s="52"/>
      <c r="H270" s="38"/>
      <c r="I270" s="50"/>
      <c r="J270" s="54"/>
      <c r="K270" s="264" t="s">
        <v>1895</v>
      </c>
      <c r="L270" s="264"/>
      <c r="M270" s="266"/>
      <c r="N270" s="269"/>
      <c r="O270" s="269"/>
      <c r="P270" s="270"/>
      <c r="Q270" s="264" t="s">
        <v>1899</v>
      </c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8"/>
      <c r="AW270" s="48"/>
    </row>
    <row r="271" spans="1:78" s="10" customFormat="1" ht="17.25" customHeight="1" x14ac:dyDescent="0.25">
      <c r="A271" s="33"/>
      <c r="B271" s="34"/>
      <c r="C271" s="35"/>
      <c r="D271" s="49"/>
      <c r="E271" s="36"/>
      <c r="F271" s="36"/>
      <c r="G271" s="52"/>
      <c r="H271" s="38"/>
      <c r="I271" s="50"/>
      <c r="J271" s="54"/>
      <c r="K271" s="264" t="s">
        <v>1896</v>
      </c>
      <c r="L271" s="264"/>
      <c r="M271" s="266"/>
      <c r="N271" s="269"/>
      <c r="O271" s="269"/>
      <c r="P271" s="270"/>
      <c r="Q271" s="270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8"/>
      <c r="AW271" s="48"/>
    </row>
    <row r="272" spans="1:78" s="10" customFormat="1" ht="17.25" customHeight="1" x14ac:dyDescent="0.25">
      <c r="A272" s="33"/>
      <c r="B272" s="34"/>
      <c r="C272" s="35"/>
      <c r="D272" s="49"/>
      <c r="E272" s="36"/>
      <c r="F272" s="36"/>
      <c r="G272" s="52"/>
      <c r="H272" s="38"/>
      <c r="I272" s="50"/>
      <c r="J272" s="54"/>
      <c r="K272" s="264" t="s">
        <v>1897</v>
      </c>
      <c r="L272" s="264"/>
      <c r="M272" s="266"/>
      <c r="N272" s="269"/>
      <c r="O272" s="269"/>
      <c r="P272" s="270"/>
      <c r="Q272" s="270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8"/>
      <c r="AW272" s="48"/>
    </row>
    <row r="273" spans="1:49" s="10" customFormat="1" ht="17.25" customHeight="1" x14ac:dyDescent="0.25">
      <c r="A273" s="33"/>
      <c r="B273" s="34"/>
      <c r="C273" s="35"/>
      <c r="D273" s="49"/>
      <c r="E273" s="36"/>
      <c r="F273" s="36"/>
      <c r="G273" s="52"/>
      <c r="H273" s="38"/>
      <c r="I273" s="50"/>
      <c r="J273" s="54"/>
      <c r="K273" s="264" t="s">
        <v>1900</v>
      </c>
      <c r="L273" s="264"/>
      <c r="M273" s="266"/>
      <c r="N273" s="269"/>
      <c r="O273" s="269"/>
      <c r="P273" s="270"/>
      <c r="Q273" s="270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8"/>
      <c r="AW273" s="48"/>
    </row>
    <row r="274" spans="1:49" s="10" customFormat="1" ht="17.25" customHeight="1" x14ac:dyDescent="0.25">
      <c r="A274" s="33"/>
      <c r="B274" s="34"/>
      <c r="C274" s="35"/>
      <c r="D274" s="49"/>
      <c r="E274" s="36"/>
      <c r="F274" s="36"/>
      <c r="G274" s="52"/>
      <c r="H274" s="38"/>
      <c r="I274" s="50"/>
      <c r="J274" s="275" t="s">
        <v>1921</v>
      </c>
      <c r="K274" s="271" t="s">
        <v>1939</v>
      </c>
      <c r="L274" s="264">
        <v>350</v>
      </c>
      <c r="M274" s="266"/>
      <c r="N274" s="269"/>
      <c r="O274" s="269" t="s">
        <v>198</v>
      </c>
      <c r="P274" s="270"/>
      <c r="Q274" s="264" t="s">
        <v>1899</v>
      </c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8"/>
      <c r="AW274" s="48"/>
    </row>
    <row r="275" spans="1:49" s="10" customFormat="1" ht="17.25" customHeight="1" x14ac:dyDescent="0.25">
      <c r="A275" s="33"/>
      <c r="B275" s="34"/>
      <c r="C275" s="35"/>
      <c r="D275" s="49"/>
      <c r="E275" s="36"/>
      <c r="F275" s="36"/>
      <c r="G275" s="52"/>
      <c r="H275" s="38"/>
      <c r="I275" s="50"/>
      <c r="J275" s="54"/>
      <c r="K275" s="271" t="s">
        <v>1940</v>
      </c>
      <c r="L275" s="264">
        <v>350</v>
      </c>
      <c r="M275" s="266"/>
      <c r="N275" s="269"/>
      <c r="O275" s="269" t="s">
        <v>198</v>
      </c>
      <c r="P275" s="270"/>
      <c r="Q275" s="264" t="s">
        <v>1899</v>
      </c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8"/>
      <c r="AW275" s="48"/>
    </row>
    <row r="276" spans="1:49" s="10" customFormat="1" ht="31.5" customHeight="1" x14ac:dyDescent="0.25">
      <c r="A276" s="33"/>
      <c r="B276" s="34"/>
      <c r="C276" s="35"/>
      <c r="D276" s="49"/>
      <c r="E276" s="36"/>
      <c r="F276" s="36"/>
      <c r="G276" s="52"/>
      <c r="H276" s="38"/>
      <c r="I276" s="50"/>
      <c r="J276" s="54"/>
      <c r="K276" s="271" t="s">
        <v>1947</v>
      </c>
      <c r="L276" s="276" t="s">
        <v>1938</v>
      </c>
      <c r="M276" s="266"/>
      <c r="N276" s="269"/>
      <c r="O276" s="269" t="s">
        <v>198</v>
      </c>
      <c r="P276" s="270"/>
      <c r="Q276" s="264" t="s">
        <v>1899</v>
      </c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8"/>
      <c r="AW276" s="48"/>
    </row>
    <row r="277" spans="1:49" s="10" customFormat="1" ht="17.25" customHeight="1" x14ac:dyDescent="0.25">
      <c r="A277" s="33"/>
      <c r="B277" s="34"/>
      <c r="C277" s="35"/>
      <c r="D277" s="49"/>
      <c r="E277" s="36"/>
      <c r="F277" s="36"/>
      <c r="G277" s="52"/>
      <c r="H277" s="38"/>
      <c r="I277" s="50"/>
      <c r="J277" s="54" t="s">
        <v>293</v>
      </c>
      <c r="K277" s="46" t="s">
        <v>1619</v>
      </c>
      <c r="L277" s="46" t="s">
        <v>41</v>
      </c>
      <c r="M277" s="46" t="s">
        <v>1463</v>
      </c>
      <c r="R277" s="43">
        <v>0.08</v>
      </c>
      <c r="S277" s="43">
        <f>0*$R$277</f>
        <v>0</v>
      </c>
      <c r="T277" s="43"/>
      <c r="U277" s="43">
        <f>1*$R$277</f>
        <v>0.08</v>
      </c>
      <c r="V277" s="43"/>
      <c r="W277" s="43">
        <f>0*$R$277</f>
        <v>0</v>
      </c>
      <c r="X277" s="43"/>
      <c r="Y277" s="43">
        <f>0*$R$277</f>
        <v>0</v>
      </c>
      <c r="Z277" s="43"/>
      <c r="AA277" s="43">
        <f>0*$R$277</f>
        <v>0</v>
      </c>
      <c r="AB277" s="43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8">
        <f t="shared" si="40"/>
        <v>0.08</v>
      </c>
      <c r="AW277" s="48"/>
    </row>
    <row r="278" spans="1:49" s="10" customFormat="1" ht="17.25" customHeight="1" x14ac:dyDescent="0.25">
      <c r="A278" s="33"/>
      <c r="B278" s="34"/>
      <c r="C278" s="35"/>
      <c r="D278" s="49"/>
      <c r="E278" s="36"/>
      <c r="F278" s="36"/>
      <c r="G278" s="52"/>
      <c r="H278" s="38"/>
      <c r="I278" s="50"/>
      <c r="J278" s="272" t="s">
        <v>1894</v>
      </c>
      <c r="K278" s="264" t="s">
        <v>1949</v>
      </c>
      <c r="L278" s="264"/>
      <c r="M278" s="46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8"/>
      <c r="AW278" s="48"/>
    </row>
    <row r="279" spans="1:49" s="10" customFormat="1" ht="17.25" customHeight="1" x14ac:dyDescent="0.25">
      <c r="A279" s="33"/>
      <c r="B279" s="34"/>
      <c r="C279" s="35"/>
      <c r="D279" s="49"/>
      <c r="E279" s="36"/>
      <c r="F279" s="36"/>
      <c r="G279" s="52"/>
      <c r="H279" s="38"/>
      <c r="I279" s="50"/>
      <c r="J279" s="54"/>
      <c r="K279" s="264" t="s">
        <v>1941</v>
      </c>
      <c r="L279" s="264"/>
      <c r="M279" s="46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8"/>
      <c r="AW279" s="48"/>
    </row>
    <row r="280" spans="1:49" s="10" customFormat="1" ht="17.25" customHeight="1" x14ac:dyDescent="0.25">
      <c r="A280" s="33"/>
      <c r="B280" s="34"/>
      <c r="C280" s="35"/>
      <c r="D280" s="49"/>
      <c r="E280" s="36"/>
      <c r="F280" s="36"/>
      <c r="G280" s="52"/>
      <c r="H280" s="38"/>
      <c r="I280" s="50"/>
      <c r="J280" s="54"/>
      <c r="K280" s="264" t="s">
        <v>1942</v>
      </c>
      <c r="L280" s="264"/>
      <c r="M280" s="46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8"/>
      <c r="AW280" s="48"/>
    </row>
    <row r="281" spans="1:49" s="10" customFormat="1" ht="17.25" customHeight="1" x14ac:dyDescent="0.25">
      <c r="A281" s="33"/>
      <c r="B281" s="34"/>
      <c r="C281" s="35"/>
      <c r="D281" s="49"/>
      <c r="E281" s="36"/>
      <c r="F281" s="36"/>
      <c r="G281" s="52"/>
      <c r="H281" s="38"/>
      <c r="I281" s="50"/>
      <c r="J281" s="54"/>
      <c r="K281" s="264" t="s">
        <v>1943</v>
      </c>
      <c r="L281" s="264"/>
      <c r="M281" s="46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8"/>
      <c r="AW281" s="48"/>
    </row>
    <row r="282" spans="1:49" s="10" customFormat="1" ht="17.25" customHeight="1" x14ac:dyDescent="0.25">
      <c r="A282" s="33"/>
      <c r="B282" s="34"/>
      <c r="C282" s="35"/>
      <c r="D282" s="49"/>
      <c r="E282" s="36"/>
      <c r="F282" s="36"/>
      <c r="G282" s="52"/>
      <c r="H282" s="38"/>
      <c r="I282" s="50"/>
      <c r="J282" s="275" t="s">
        <v>1921</v>
      </c>
      <c r="K282" s="271" t="s">
        <v>1944</v>
      </c>
      <c r="L282" s="264">
        <v>350</v>
      </c>
      <c r="M282" s="46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8"/>
      <c r="AW282" s="48"/>
    </row>
    <row r="283" spans="1:49" s="10" customFormat="1" ht="17.25" customHeight="1" x14ac:dyDescent="0.25">
      <c r="A283" s="33"/>
      <c r="B283" s="34"/>
      <c r="C283" s="35"/>
      <c r="D283" s="49"/>
      <c r="E283" s="36"/>
      <c r="F283" s="36"/>
      <c r="G283" s="52"/>
      <c r="H283" s="38"/>
      <c r="I283" s="50"/>
      <c r="J283" s="54"/>
      <c r="K283" s="271" t="s">
        <v>1945</v>
      </c>
      <c r="L283" s="264">
        <v>350</v>
      </c>
      <c r="M283" s="46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8"/>
      <c r="AW283" s="48"/>
    </row>
    <row r="284" spans="1:49" s="10" customFormat="1" ht="25.5" customHeight="1" x14ac:dyDescent="0.25">
      <c r="A284" s="33"/>
      <c r="B284" s="34"/>
      <c r="C284" s="35"/>
      <c r="D284" s="49"/>
      <c r="E284" s="36"/>
      <c r="F284" s="36"/>
      <c r="G284" s="52"/>
      <c r="H284" s="38"/>
      <c r="I284" s="50"/>
      <c r="J284" s="54" t="s">
        <v>294</v>
      </c>
      <c r="K284" s="46" t="s">
        <v>295</v>
      </c>
      <c r="L284" s="46" t="s">
        <v>41</v>
      </c>
      <c r="M284" s="46" t="s">
        <v>1727</v>
      </c>
      <c r="R284" s="43">
        <v>0.02</v>
      </c>
      <c r="S284" s="43">
        <f>0*$R$284</f>
        <v>0</v>
      </c>
      <c r="T284" s="43"/>
      <c r="U284" s="43">
        <f>0*$R$284</f>
        <v>0</v>
      </c>
      <c r="V284" s="43"/>
      <c r="W284" s="43">
        <f>0*$R$284</f>
        <v>0</v>
      </c>
      <c r="X284" s="43"/>
      <c r="Y284" s="43">
        <f>0*$R$284</f>
        <v>0</v>
      </c>
      <c r="Z284" s="43"/>
      <c r="AA284" s="43">
        <f>1*$R$284</f>
        <v>0.02</v>
      </c>
      <c r="AB284" s="43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8">
        <f t="shared" si="40"/>
        <v>0.02</v>
      </c>
      <c r="AW284" s="48"/>
    </row>
    <row r="285" spans="1:49" s="10" customFormat="1" ht="35.25" customHeight="1" x14ac:dyDescent="0.25">
      <c r="A285" s="33"/>
      <c r="B285" s="34"/>
      <c r="C285" s="35"/>
      <c r="D285" s="49"/>
      <c r="E285" s="36"/>
      <c r="F285" s="36"/>
      <c r="G285" s="52"/>
      <c r="H285" s="38"/>
      <c r="I285" s="50"/>
      <c r="J285" s="54" t="s">
        <v>296</v>
      </c>
      <c r="K285" s="46" t="s">
        <v>1620</v>
      </c>
      <c r="L285" s="46" t="s">
        <v>41</v>
      </c>
      <c r="M285" s="46" t="s">
        <v>1728</v>
      </c>
      <c r="R285" s="43">
        <v>0.33</v>
      </c>
      <c r="S285" s="43">
        <f>0*$R$285</f>
        <v>0</v>
      </c>
      <c r="T285" s="43"/>
      <c r="U285" s="43">
        <f>0*$R$285</f>
        <v>0</v>
      </c>
      <c r="V285" s="43"/>
      <c r="W285" s="43">
        <f>0.2*$R$285</f>
        <v>6.6000000000000003E-2</v>
      </c>
      <c r="X285" s="43"/>
      <c r="Y285" s="43">
        <f>0.8*$R$285</f>
        <v>0.26400000000000001</v>
      </c>
      <c r="Z285" s="43"/>
      <c r="AA285" s="43">
        <f>0*$R$285</f>
        <v>0</v>
      </c>
      <c r="AB285" s="43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8">
        <f t="shared" si="40"/>
        <v>0.33</v>
      </c>
      <c r="AW285" s="48"/>
    </row>
    <row r="286" spans="1:49" s="10" customFormat="1" ht="35.25" customHeight="1" x14ac:dyDescent="0.25">
      <c r="A286" s="33"/>
      <c r="B286" s="34"/>
      <c r="C286" s="35"/>
      <c r="D286" s="49"/>
      <c r="E286" s="36"/>
      <c r="F286" s="36"/>
      <c r="G286" s="52"/>
      <c r="H286" s="38"/>
      <c r="I286" s="50"/>
      <c r="J286" s="272" t="s">
        <v>1894</v>
      </c>
      <c r="K286" s="264" t="s">
        <v>1950</v>
      </c>
      <c r="L286" s="266"/>
      <c r="M286" s="46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8"/>
      <c r="AW286" s="48"/>
    </row>
    <row r="287" spans="1:49" s="10" customFormat="1" ht="35.25" customHeight="1" x14ac:dyDescent="0.25">
      <c r="A287" s="33"/>
      <c r="B287" s="34"/>
      <c r="C287" s="35"/>
      <c r="D287" s="49"/>
      <c r="E287" s="36"/>
      <c r="F287" s="36"/>
      <c r="G287" s="52"/>
      <c r="H287" s="38"/>
      <c r="I287" s="50"/>
      <c r="J287" s="54"/>
      <c r="K287" s="264" t="s">
        <v>1951</v>
      </c>
      <c r="L287" s="266"/>
      <c r="M287" s="46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8"/>
      <c r="AW287" s="48"/>
    </row>
    <row r="288" spans="1:49" s="10" customFormat="1" ht="35.25" customHeight="1" x14ac:dyDescent="0.25">
      <c r="A288" s="33"/>
      <c r="B288" s="34"/>
      <c r="C288" s="35"/>
      <c r="D288" s="49"/>
      <c r="E288" s="36"/>
      <c r="F288" s="36"/>
      <c r="G288" s="52"/>
      <c r="H288" s="38"/>
      <c r="I288" s="50"/>
      <c r="J288" s="54"/>
      <c r="K288" s="264" t="s">
        <v>1952</v>
      </c>
      <c r="L288" s="266"/>
      <c r="M288" s="46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8"/>
      <c r="AW288" s="48"/>
    </row>
    <row r="289" spans="1:49" s="10" customFormat="1" ht="35.25" customHeight="1" x14ac:dyDescent="0.25">
      <c r="A289" s="33"/>
      <c r="B289" s="34"/>
      <c r="C289" s="35"/>
      <c r="D289" s="49"/>
      <c r="E289" s="36"/>
      <c r="F289" s="36"/>
      <c r="G289" s="52"/>
      <c r="H289" s="38"/>
      <c r="I289" s="50"/>
      <c r="J289" s="54"/>
      <c r="K289" s="264" t="s">
        <v>1943</v>
      </c>
      <c r="L289" s="266"/>
      <c r="M289" s="46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8"/>
      <c r="AW289" s="48"/>
    </row>
    <row r="290" spans="1:49" s="10" customFormat="1" ht="35.25" customHeight="1" x14ac:dyDescent="0.25">
      <c r="A290" s="33"/>
      <c r="B290" s="34"/>
      <c r="C290" s="35"/>
      <c r="D290" s="49"/>
      <c r="E290" s="36"/>
      <c r="F290" s="36"/>
      <c r="G290" s="52"/>
      <c r="H290" s="38"/>
      <c r="I290" s="50"/>
      <c r="J290" s="54"/>
      <c r="K290" s="264" t="s">
        <v>1971</v>
      </c>
      <c r="L290" s="266"/>
      <c r="M290" s="46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8"/>
      <c r="AW290" s="48"/>
    </row>
    <row r="291" spans="1:49" s="10" customFormat="1" ht="35.25" customHeight="1" x14ac:dyDescent="0.25">
      <c r="A291" s="33"/>
      <c r="B291" s="34"/>
      <c r="C291" s="35"/>
      <c r="D291" s="49"/>
      <c r="E291" s="36"/>
      <c r="F291" s="36"/>
      <c r="G291" s="52"/>
      <c r="H291" s="38"/>
      <c r="I291" s="50"/>
      <c r="J291" s="275" t="s">
        <v>1921</v>
      </c>
      <c r="K291" s="271" t="s">
        <v>1968</v>
      </c>
      <c r="L291" s="264">
        <v>350</v>
      </c>
      <c r="M291" s="46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8"/>
      <c r="AW291" s="48"/>
    </row>
    <row r="292" spans="1:49" s="10" customFormat="1" ht="35.25" customHeight="1" x14ac:dyDescent="0.25">
      <c r="A292" s="33"/>
      <c r="B292" s="34"/>
      <c r="C292" s="35"/>
      <c r="D292" s="49"/>
      <c r="E292" s="36"/>
      <c r="F292" s="36"/>
      <c r="G292" s="52"/>
      <c r="H292" s="38"/>
      <c r="I292" s="50"/>
      <c r="J292" s="54"/>
      <c r="K292" s="271" t="s">
        <v>1969</v>
      </c>
      <c r="L292" s="264">
        <v>350</v>
      </c>
      <c r="M292" s="46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8"/>
      <c r="AW292" s="48"/>
    </row>
    <row r="293" spans="1:49" s="10" customFormat="1" ht="30" customHeight="1" x14ac:dyDescent="0.25">
      <c r="A293" s="33"/>
      <c r="B293" s="34"/>
      <c r="C293" s="35"/>
      <c r="D293" s="49"/>
      <c r="E293" s="36"/>
      <c r="F293" s="36"/>
      <c r="G293" s="52"/>
      <c r="H293" s="38"/>
      <c r="I293" s="50"/>
      <c r="J293" s="54" t="s">
        <v>298</v>
      </c>
      <c r="K293" s="46" t="s">
        <v>1621</v>
      </c>
      <c r="L293" s="46" t="s">
        <v>69</v>
      </c>
      <c r="M293" s="46" t="s">
        <v>1465</v>
      </c>
      <c r="R293" s="43">
        <v>0.2</v>
      </c>
      <c r="S293" s="43">
        <f>0.2*$R$293</f>
        <v>4.0000000000000008E-2</v>
      </c>
      <c r="T293" s="43"/>
      <c r="U293" s="43">
        <f>0.6*$R$293</f>
        <v>0.12</v>
      </c>
      <c r="V293" s="43"/>
      <c r="W293" s="43">
        <f>0.2*$R$293</f>
        <v>4.0000000000000008E-2</v>
      </c>
      <c r="X293" s="43"/>
      <c r="Y293" s="43">
        <f>0*$R$293</f>
        <v>0</v>
      </c>
      <c r="Z293" s="43"/>
      <c r="AA293" s="43">
        <f>0*$R$293</f>
        <v>0</v>
      </c>
      <c r="AB293" s="43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8">
        <f t="shared" si="40"/>
        <v>0.2</v>
      </c>
      <c r="AW293" s="48"/>
    </row>
    <row r="294" spans="1:49" s="10" customFormat="1" ht="30" customHeight="1" x14ac:dyDescent="0.25">
      <c r="A294" s="33"/>
      <c r="B294" s="34"/>
      <c r="C294" s="35"/>
      <c r="D294" s="49"/>
      <c r="E294" s="36"/>
      <c r="F294" s="36"/>
      <c r="G294" s="52"/>
      <c r="H294" s="38"/>
      <c r="I294" s="50"/>
      <c r="J294" s="272" t="s">
        <v>1894</v>
      </c>
      <c r="K294" s="264" t="s">
        <v>1959</v>
      </c>
      <c r="L294" s="266"/>
      <c r="M294" s="46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8"/>
      <c r="AW294" s="48"/>
    </row>
    <row r="295" spans="1:49" s="10" customFormat="1" ht="30" customHeight="1" x14ac:dyDescent="0.25">
      <c r="A295" s="33"/>
      <c r="B295" s="34"/>
      <c r="C295" s="35"/>
      <c r="D295" s="49"/>
      <c r="E295" s="36"/>
      <c r="F295" s="36"/>
      <c r="G295" s="52"/>
      <c r="H295" s="38"/>
      <c r="I295" s="50"/>
      <c r="J295" s="54"/>
      <c r="K295" s="264" t="s">
        <v>1960</v>
      </c>
      <c r="L295" s="266"/>
      <c r="M295" s="46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8"/>
      <c r="AW295" s="48"/>
    </row>
    <row r="296" spans="1:49" s="10" customFormat="1" ht="30" customHeight="1" x14ac:dyDescent="0.25">
      <c r="A296" s="33"/>
      <c r="B296" s="34"/>
      <c r="C296" s="35"/>
      <c r="D296" s="49"/>
      <c r="E296" s="36"/>
      <c r="F296" s="36"/>
      <c r="G296" s="52"/>
      <c r="H296" s="38"/>
      <c r="I296" s="50"/>
      <c r="J296" s="54"/>
      <c r="K296" s="264" t="s">
        <v>1952</v>
      </c>
      <c r="L296" s="266"/>
      <c r="M296" s="46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8"/>
      <c r="AW296" s="48"/>
    </row>
    <row r="297" spans="1:49" s="10" customFormat="1" ht="30" customHeight="1" x14ac:dyDescent="0.25">
      <c r="A297" s="33"/>
      <c r="B297" s="34"/>
      <c r="C297" s="35"/>
      <c r="D297" s="49"/>
      <c r="E297" s="36"/>
      <c r="F297" s="36"/>
      <c r="G297" s="52"/>
      <c r="H297" s="38"/>
      <c r="I297" s="50"/>
      <c r="J297" s="54"/>
      <c r="K297" s="264" t="s">
        <v>1943</v>
      </c>
      <c r="L297" s="266"/>
      <c r="M297" s="46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8"/>
      <c r="AW297" s="48"/>
    </row>
    <row r="298" spans="1:49" s="10" customFormat="1" ht="30" customHeight="1" x14ac:dyDescent="0.25">
      <c r="A298" s="33"/>
      <c r="B298" s="34"/>
      <c r="C298" s="35"/>
      <c r="D298" s="49"/>
      <c r="E298" s="36"/>
      <c r="F298" s="36"/>
      <c r="G298" s="52"/>
      <c r="H298" s="38"/>
      <c r="I298" s="50"/>
      <c r="J298" s="54"/>
      <c r="K298" s="264" t="s">
        <v>1961</v>
      </c>
      <c r="L298" s="266"/>
      <c r="M298" s="46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8"/>
      <c r="AW298" s="48"/>
    </row>
    <row r="299" spans="1:49" s="10" customFormat="1" ht="30" customHeight="1" x14ac:dyDescent="0.25">
      <c r="A299" s="33"/>
      <c r="B299" s="34"/>
      <c r="C299" s="35"/>
      <c r="D299" s="49"/>
      <c r="E299" s="36"/>
      <c r="F299" s="36"/>
      <c r="G299" s="52"/>
      <c r="H299" s="38"/>
      <c r="I299" s="50"/>
      <c r="J299" s="275" t="s">
        <v>1921</v>
      </c>
      <c r="K299" s="271" t="s">
        <v>1962</v>
      </c>
      <c r="L299" s="264">
        <v>350</v>
      </c>
      <c r="M299" s="46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8"/>
      <c r="AW299" s="48"/>
    </row>
    <row r="300" spans="1:49" s="10" customFormat="1" ht="30" customHeight="1" x14ac:dyDescent="0.25">
      <c r="A300" s="33"/>
      <c r="B300" s="34"/>
      <c r="C300" s="35"/>
      <c r="D300" s="49"/>
      <c r="E300" s="36"/>
      <c r="F300" s="36"/>
      <c r="G300" s="52"/>
      <c r="H300" s="38"/>
      <c r="I300" s="50"/>
      <c r="J300" s="54"/>
      <c r="K300" s="271" t="s">
        <v>1963</v>
      </c>
      <c r="L300" s="264">
        <v>350</v>
      </c>
      <c r="M300" s="46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8"/>
      <c r="AW300" s="48"/>
    </row>
    <row r="301" spans="1:49" s="10" customFormat="1" ht="30" customHeight="1" x14ac:dyDescent="0.25">
      <c r="A301" s="33"/>
      <c r="B301" s="34"/>
      <c r="C301" s="35"/>
      <c r="D301" s="49"/>
      <c r="E301" s="36"/>
      <c r="F301" s="36"/>
      <c r="G301" s="52"/>
      <c r="H301" s="38"/>
      <c r="I301" s="50"/>
      <c r="J301" s="54"/>
      <c r="K301" s="271" t="s">
        <v>1964</v>
      </c>
      <c r="L301" s="276" t="s">
        <v>1938</v>
      </c>
      <c r="M301" s="46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8"/>
      <c r="AW301" s="48"/>
    </row>
    <row r="302" spans="1:49" s="10" customFormat="1" ht="30" customHeight="1" x14ac:dyDescent="0.25">
      <c r="A302" s="33"/>
      <c r="B302" s="34"/>
      <c r="C302" s="35"/>
      <c r="D302" s="49"/>
      <c r="E302" s="36"/>
      <c r="F302" s="36"/>
      <c r="G302" s="52"/>
      <c r="H302" s="38"/>
      <c r="I302" s="50"/>
      <c r="J302" s="54"/>
      <c r="K302" s="271" t="s">
        <v>1965</v>
      </c>
      <c r="L302" s="276" t="s">
        <v>1938</v>
      </c>
      <c r="M302" s="46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8"/>
      <c r="AW302" s="48"/>
    </row>
    <row r="303" spans="1:49" s="10" customFormat="1" ht="15" x14ac:dyDescent="0.25">
      <c r="A303" s="33"/>
      <c r="B303" s="34"/>
      <c r="C303" s="35"/>
      <c r="D303" s="49"/>
      <c r="E303" s="36"/>
      <c r="F303" s="36"/>
      <c r="G303" s="52"/>
      <c r="H303" s="38"/>
      <c r="I303" s="50"/>
      <c r="J303" s="54" t="s">
        <v>300</v>
      </c>
      <c r="K303" s="46" t="s">
        <v>1615</v>
      </c>
      <c r="L303" s="46" t="s">
        <v>282</v>
      </c>
      <c r="M303" s="46" t="s">
        <v>1518</v>
      </c>
      <c r="R303" s="43">
        <v>7.4999999999999997E-2</v>
      </c>
      <c r="S303" s="43">
        <f>0*$R$303</f>
        <v>0</v>
      </c>
      <c r="T303" s="43"/>
      <c r="U303" s="43">
        <f>0*$R$303</f>
        <v>0</v>
      </c>
      <c r="V303" s="43"/>
      <c r="W303" s="43">
        <f>0.5*$R$303</f>
        <v>3.7499999999999999E-2</v>
      </c>
      <c r="X303" s="43"/>
      <c r="Y303" s="43">
        <f>0.5*$R$303</f>
        <v>3.7499999999999999E-2</v>
      </c>
      <c r="Z303" s="43"/>
      <c r="AA303" s="43">
        <f>0*$R$303</f>
        <v>0</v>
      </c>
      <c r="AB303" s="43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8">
        <f t="shared" si="40"/>
        <v>7.4999999999999997E-2</v>
      </c>
      <c r="AW303" s="48"/>
    </row>
    <row r="304" spans="1:49" s="10" customFormat="1" ht="15" x14ac:dyDescent="0.25">
      <c r="A304" s="33"/>
      <c r="B304" s="34"/>
      <c r="C304" s="35"/>
      <c r="D304" s="49"/>
      <c r="E304" s="36"/>
      <c r="F304" s="36"/>
      <c r="G304" s="52"/>
      <c r="H304" s="38"/>
      <c r="I304" s="50"/>
      <c r="J304" s="275" t="s">
        <v>1921</v>
      </c>
      <c r="K304" s="271" t="s">
        <v>1966</v>
      </c>
      <c r="L304" s="264">
        <v>350</v>
      </c>
      <c r="M304" s="46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8"/>
      <c r="AW304" s="48"/>
    </row>
    <row r="305" spans="1:49" s="10" customFormat="1" ht="15" x14ac:dyDescent="0.25">
      <c r="A305" s="33"/>
      <c r="B305" s="34"/>
      <c r="C305" s="35"/>
      <c r="D305" s="49"/>
      <c r="E305" s="36"/>
      <c r="F305" s="36"/>
      <c r="G305" s="52"/>
      <c r="H305" s="38"/>
      <c r="I305" s="50"/>
      <c r="J305" s="54"/>
      <c r="K305" s="271" t="s">
        <v>1967</v>
      </c>
      <c r="L305" s="264">
        <v>350</v>
      </c>
      <c r="M305" s="46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8"/>
      <c r="AW305" s="48"/>
    </row>
    <row r="306" spans="1:49" s="10" customFormat="1" ht="32.25" customHeight="1" x14ac:dyDescent="0.25">
      <c r="A306" s="33"/>
      <c r="B306" s="34"/>
      <c r="C306" s="35"/>
      <c r="D306" s="49"/>
      <c r="E306" s="36"/>
      <c r="F306" s="36"/>
      <c r="G306" s="52"/>
      <c r="H306" s="38"/>
      <c r="I306" s="50"/>
      <c r="J306" s="54" t="s">
        <v>301</v>
      </c>
      <c r="K306" s="46" t="s">
        <v>1616</v>
      </c>
      <c r="L306" s="46" t="s">
        <v>77</v>
      </c>
      <c r="M306" s="46" t="s">
        <v>1466</v>
      </c>
      <c r="R306" s="43">
        <v>5.5E-2</v>
      </c>
      <c r="S306" s="43">
        <f>0*$R$306</f>
        <v>0</v>
      </c>
      <c r="T306" s="43"/>
      <c r="U306" s="43">
        <f>0.3*$R$306</f>
        <v>1.6500000000000001E-2</v>
      </c>
      <c r="V306" s="43"/>
      <c r="W306" s="43">
        <f>0.6*$R$306</f>
        <v>3.3000000000000002E-2</v>
      </c>
      <c r="X306" s="43"/>
      <c r="Y306" s="43">
        <f>0.1*$R$306</f>
        <v>5.5000000000000005E-3</v>
      </c>
      <c r="Z306" s="43"/>
      <c r="AA306" s="43">
        <f>0*$R$306</f>
        <v>0</v>
      </c>
      <c r="AB306" s="43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8">
        <f t="shared" si="40"/>
        <v>5.5E-2</v>
      </c>
      <c r="AW306" s="48"/>
    </row>
    <row r="307" spans="1:49" s="10" customFormat="1" ht="32.25" customHeight="1" x14ac:dyDescent="0.25">
      <c r="A307" s="33"/>
      <c r="B307" s="34"/>
      <c r="C307" s="35"/>
      <c r="D307" s="49"/>
      <c r="E307" s="36"/>
      <c r="F307" s="36"/>
      <c r="G307" s="52"/>
      <c r="H307" s="38"/>
      <c r="I307" s="50"/>
      <c r="J307" s="275" t="s">
        <v>1921</v>
      </c>
      <c r="K307" s="271" t="s">
        <v>1966</v>
      </c>
      <c r="L307" s="264">
        <v>350</v>
      </c>
      <c r="M307" s="46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8"/>
      <c r="AW307" s="48"/>
    </row>
    <row r="308" spans="1:49" s="10" customFormat="1" ht="32.25" customHeight="1" x14ac:dyDescent="0.25">
      <c r="A308" s="33"/>
      <c r="B308" s="34"/>
      <c r="C308" s="35"/>
      <c r="D308" s="49"/>
      <c r="E308" s="36"/>
      <c r="F308" s="36"/>
      <c r="G308" s="52"/>
      <c r="H308" s="38"/>
      <c r="I308" s="50"/>
      <c r="J308" s="54"/>
      <c r="K308" s="271" t="s">
        <v>1967</v>
      </c>
      <c r="L308" s="264">
        <v>350</v>
      </c>
      <c r="M308" s="46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8"/>
      <c r="AW308" s="48"/>
    </row>
    <row r="309" spans="1:49" s="10" customFormat="1" ht="15" x14ac:dyDescent="0.25">
      <c r="A309" s="33"/>
      <c r="B309" s="34"/>
      <c r="C309" s="35"/>
      <c r="D309" s="49"/>
      <c r="E309" s="36"/>
      <c r="F309" s="36"/>
      <c r="G309" s="52"/>
      <c r="H309" s="38"/>
      <c r="I309" s="50"/>
      <c r="J309" s="54" t="s">
        <v>302</v>
      </c>
      <c r="K309" s="46" t="s">
        <v>1622</v>
      </c>
      <c r="L309" s="46" t="s">
        <v>69</v>
      </c>
      <c r="M309" s="46" t="s">
        <v>1729</v>
      </c>
      <c r="R309" s="43">
        <v>7.0000000000000007E-2</v>
      </c>
      <c r="S309" s="43">
        <f>0*$R$309</f>
        <v>0</v>
      </c>
      <c r="T309" s="43"/>
      <c r="U309" s="43">
        <f>0*$R$309</f>
        <v>0</v>
      </c>
      <c r="V309" s="43"/>
      <c r="W309" s="43">
        <f>0.4*$R$309</f>
        <v>2.8000000000000004E-2</v>
      </c>
      <c r="X309" s="43"/>
      <c r="Y309" s="43">
        <f>0.4*$R$309</f>
        <v>2.8000000000000004E-2</v>
      </c>
      <c r="Z309" s="43"/>
      <c r="AA309" s="43">
        <f>0.2*$R$309</f>
        <v>1.4000000000000002E-2</v>
      </c>
      <c r="AB309" s="43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8">
        <f t="shared" si="40"/>
        <v>7.0000000000000007E-2</v>
      </c>
      <c r="AW309" s="48"/>
    </row>
    <row r="310" spans="1:49" s="10" customFormat="1" ht="15" x14ac:dyDescent="0.25">
      <c r="A310" s="33"/>
      <c r="B310" s="34"/>
      <c r="C310" s="35"/>
      <c r="D310" s="49"/>
      <c r="E310" s="36"/>
      <c r="F310" s="36"/>
      <c r="G310" s="52"/>
      <c r="H310" s="38"/>
      <c r="I310" s="50"/>
      <c r="J310" s="275" t="s">
        <v>1921</v>
      </c>
      <c r="K310" s="271" t="s">
        <v>1962</v>
      </c>
      <c r="L310" s="264">
        <v>350</v>
      </c>
      <c r="M310" s="46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8"/>
      <c r="AW310" s="48"/>
    </row>
    <row r="311" spans="1:49" s="10" customFormat="1" ht="15" x14ac:dyDescent="0.25">
      <c r="A311" s="33"/>
      <c r="B311" s="34"/>
      <c r="C311" s="35"/>
      <c r="D311" s="49"/>
      <c r="E311" s="36"/>
      <c r="F311" s="36"/>
      <c r="G311" s="52"/>
      <c r="H311" s="38"/>
      <c r="I311" s="50"/>
      <c r="J311" s="54"/>
      <c r="K311" s="271" t="s">
        <v>1963</v>
      </c>
      <c r="L311" s="264">
        <v>350</v>
      </c>
      <c r="M311" s="46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8"/>
      <c r="AW311" s="48"/>
    </row>
    <row r="312" spans="1:49" s="10" customFormat="1" ht="32.25" customHeight="1" x14ac:dyDescent="0.25">
      <c r="A312" s="33" t="s">
        <v>36</v>
      </c>
      <c r="B312" s="34" t="s">
        <v>258</v>
      </c>
      <c r="C312" s="35" t="s">
        <v>259</v>
      </c>
      <c r="D312" s="49">
        <v>204.6</v>
      </c>
      <c r="E312" s="36" t="s">
        <v>95</v>
      </c>
      <c r="F312" s="36" t="s">
        <v>99</v>
      </c>
      <c r="G312" s="52">
        <v>224</v>
      </c>
      <c r="H312" s="38" t="s">
        <v>303</v>
      </c>
      <c r="I312" s="50" t="s">
        <v>304</v>
      </c>
      <c r="J312" s="38" t="s">
        <v>305</v>
      </c>
      <c r="K312" s="50" t="s">
        <v>304</v>
      </c>
      <c r="L312" s="10" t="s">
        <v>41</v>
      </c>
      <c r="R312" s="42">
        <f>SUM(R313:R357)</f>
        <v>1</v>
      </c>
      <c r="S312" s="42">
        <f>SUM(S313:S357)</f>
        <v>8.8999999999999996E-2</v>
      </c>
      <c r="T312" s="42"/>
      <c r="U312" s="42">
        <f>SUM(U313:U357)</f>
        <v>0.36649999999999999</v>
      </c>
      <c r="V312" s="42"/>
      <c r="W312" s="42">
        <f>SUM(W313:W357)</f>
        <v>0.23949999999999999</v>
      </c>
      <c r="X312" s="42"/>
      <c r="Y312" s="42">
        <f>SUM(Y313:Y357)</f>
        <v>0.246</v>
      </c>
      <c r="Z312" s="42"/>
      <c r="AA312" s="42">
        <f>SUM(AA313:AA357)</f>
        <v>5.8999999999999997E-2</v>
      </c>
      <c r="AB312" s="42"/>
      <c r="AC312" s="42">
        <f>SUM(AC313:AC357)</f>
        <v>0</v>
      </c>
      <c r="AD312" s="42"/>
      <c r="AE312" s="42">
        <f>SUM(AE313:AE357)</f>
        <v>0</v>
      </c>
      <c r="AF312" s="42"/>
      <c r="AG312" s="42">
        <f>SUM(AG313:AG357)</f>
        <v>0</v>
      </c>
      <c r="AH312" s="42"/>
      <c r="AI312" s="42">
        <f>SUM(AI313:AI357)</f>
        <v>0</v>
      </c>
      <c r="AJ312" s="42"/>
      <c r="AK312" s="42">
        <f>SUM(AK313:AK357)</f>
        <v>0</v>
      </c>
      <c r="AL312" s="42"/>
      <c r="AM312" s="42">
        <f>SUM(AM313:AM357)</f>
        <v>0</v>
      </c>
      <c r="AN312" s="42"/>
      <c r="AO312" s="42">
        <f>SUM(AO313:AO357)</f>
        <v>0</v>
      </c>
      <c r="AP312" s="42"/>
      <c r="AQ312" s="42">
        <f>SUM(AQ313:AQ357)</f>
        <v>0</v>
      </c>
      <c r="AR312" s="42"/>
      <c r="AS312" s="42">
        <f>SUM(AS313:AS357)</f>
        <v>0</v>
      </c>
      <c r="AT312" s="42"/>
      <c r="AU312" s="42"/>
      <c r="AV312" s="48">
        <f>SUM(AV313:AV357)</f>
        <v>1</v>
      </c>
      <c r="AW312" s="48"/>
    </row>
    <row r="313" spans="1:49" s="10" customFormat="1" ht="17.25" customHeight="1" x14ac:dyDescent="0.25">
      <c r="A313" s="33"/>
      <c r="B313" s="34"/>
      <c r="C313" s="35"/>
      <c r="D313" s="49"/>
      <c r="E313" s="36"/>
      <c r="F313" s="36"/>
      <c r="G313" s="52"/>
      <c r="H313" s="38"/>
      <c r="I313" s="50"/>
      <c r="J313" s="54" t="s">
        <v>306</v>
      </c>
      <c r="K313" s="46" t="s">
        <v>267</v>
      </c>
      <c r="L313" s="46" t="s">
        <v>57</v>
      </c>
      <c r="M313" s="46"/>
      <c r="R313" s="43">
        <v>0.05</v>
      </c>
      <c r="S313" s="43">
        <f>0.5*$R$313</f>
        <v>2.5000000000000001E-2</v>
      </c>
      <c r="T313" s="43"/>
      <c r="U313" s="43">
        <f>0*$R$313</f>
        <v>0</v>
      </c>
      <c r="V313" s="43"/>
      <c r="W313" s="43">
        <f>0*$R$313</f>
        <v>0</v>
      </c>
      <c r="X313" s="43"/>
      <c r="Y313" s="43">
        <f>0*$R$313</f>
        <v>0</v>
      </c>
      <c r="Z313" s="43"/>
      <c r="AA313" s="43">
        <f>0.5*$R$313</f>
        <v>2.5000000000000001E-2</v>
      </c>
      <c r="AB313" s="43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8">
        <f t="shared" ref="AV313:AV357" si="41">SUM(S313:AS313)</f>
        <v>0.05</v>
      </c>
      <c r="AW313" s="48"/>
    </row>
    <row r="314" spans="1:49" s="10" customFormat="1" ht="17.25" customHeight="1" x14ac:dyDescent="0.25">
      <c r="A314" s="33"/>
      <c r="B314" s="34"/>
      <c r="C314" s="35"/>
      <c r="D314" s="49"/>
      <c r="E314" s="36"/>
      <c r="F314" s="36"/>
      <c r="G314" s="52"/>
      <c r="H314" s="38"/>
      <c r="I314" s="50"/>
      <c r="J314" s="54" t="s">
        <v>307</v>
      </c>
      <c r="K314" s="46" t="s">
        <v>269</v>
      </c>
      <c r="L314" s="46" t="s">
        <v>54</v>
      </c>
      <c r="M314" s="46"/>
      <c r="R314" s="43">
        <v>0.04</v>
      </c>
      <c r="S314" s="43">
        <f>0.7*$R$314</f>
        <v>2.7999999999999997E-2</v>
      </c>
      <c r="T314" s="43"/>
      <c r="U314" s="43">
        <f>0.3*$R$314</f>
        <v>1.2E-2</v>
      </c>
      <c r="V314" s="43"/>
      <c r="W314" s="43">
        <f>0*$R$314</f>
        <v>0</v>
      </c>
      <c r="X314" s="43"/>
      <c r="Y314" s="43">
        <f>0*$R$314</f>
        <v>0</v>
      </c>
      <c r="Z314" s="43"/>
      <c r="AA314" s="43">
        <f>0*$R$314</f>
        <v>0</v>
      </c>
      <c r="AB314" s="43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8">
        <f t="shared" si="41"/>
        <v>3.9999999999999994E-2</v>
      </c>
      <c r="AW314" s="48"/>
    </row>
    <row r="315" spans="1:49" s="10" customFormat="1" ht="17.25" customHeight="1" x14ac:dyDescent="0.25">
      <c r="A315" s="33"/>
      <c r="B315" s="34"/>
      <c r="C315" s="35"/>
      <c r="D315" s="49"/>
      <c r="E315" s="36"/>
      <c r="F315" s="36"/>
      <c r="G315" s="52"/>
      <c r="H315" s="38"/>
      <c r="I315" s="50"/>
      <c r="J315" s="54" t="s">
        <v>308</v>
      </c>
      <c r="K315" s="46" t="s">
        <v>1623</v>
      </c>
      <c r="L315" s="46" t="s">
        <v>41</v>
      </c>
      <c r="M315" s="46" t="s">
        <v>1462</v>
      </c>
      <c r="R315" s="43">
        <v>0.08</v>
      </c>
      <c r="S315" s="43">
        <f>0*$R$315</f>
        <v>0</v>
      </c>
      <c r="T315" s="43"/>
      <c r="U315" s="43">
        <f>1*$R$315</f>
        <v>0.08</v>
      </c>
      <c r="V315" s="43"/>
      <c r="W315" s="43">
        <f>0*$R$315</f>
        <v>0</v>
      </c>
      <c r="X315" s="43"/>
      <c r="Y315" s="43">
        <f>0*$R$315</f>
        <v>0</v>
      </c>
      <c r="Z315" s="43"/>
      <c r="AA315" s="43">
        <f>0*$R$315</f>
        <v>0</v>
      </c>
      <c r="AB315" s="43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8">
        <f t="shared" si="41"/>
        <v>0.08</v>
      </c>
      <c r="AW315" s="48"/>
    </row>
    <row r="316" spans="1:49" s="10" customFormat="1" ht="17.25" customHeight="1" x14ac:dyDescent="0.25">
      <c r="A316" s="33"/>
      <c r="B316" s="34"/>
      <c r="C316" s="35"/>
      <c r="D316" s="49"/>
      <c r="E316" s="36"/>
      <c r="F316" s="36"/>
      <c r="G316" s="52"/>
      <c r="H316" s="38"/>
      <c r="I316" s="50"/>
      <c r="J316" s="272" t="s">
        <v>1894</v>
      </c>
      <c r="K316" s="264" t="s">
        <v>1948</v>
      </c>
      <c r="L316" s="264"/>
      <c r="M316" s="266"/>
      <c r="N316" s="269"/>
      <c r="O316" s="269"/>
      <c r="P316" s="270"/>
      <c r="Q316" s="264" t="s">
        <v>1898</v>
      </c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8"/>
      <c r="AW316" s="48"/>
    </row>
    <row r="317" spans="1:49" s="10" customFormat="1" ht="17.25" customHeight="1" x14ac:dyDescent="0.25">
      <c r="A317" s="33"/>
      <c r="B317" s="34"/>
      <c r="C317" s="35"/>
      <c r="D317" s="49"/>
      <c r="E317" s="36"/>
      <c r="F317" s="36"/>
      <c r="G317" s="52"/>
      <c r="H317" s="38"/>
      <c r="I317" s="50"/>
      <c r="J317" s="54"/>
      <c r="K317" s="264" t="s">
        <v>1895</v>
      </c>
      <c r="L317" s="264"/>
      <c r="M317" s="266"/>
      <c r="N317" s="269"/>
      <c r="O317" s="269"/>
      <c r="P317" s="270"/>
      <c r="Q317" s="264" t="s">
        <v>1899</v>
      </c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8"/>
      <c r="AW317" s="48"/>
    </row>
    <row r="318" spans="1:49" s="10" customFormat="1" ht="17.25" customHeight="1" x14ac:dyDescent="0.25">
      <c r="A318" s="33"/>
      <c r="B318" s="34"/>
      <c r="C318" s="35"/>
      <c r="D318" s="49"/>
      <c r="E318" s="36"/>
      <c r="F318" s="36"/>
      <c r="G318" s="52"/>
      <c r="H318" s="38"/>
      <c r="I318" s="50"/>
      <c r="J318" s="54"/>
      <c r="K318" s="264" t="s">
        <v>1896</v>
      </c>
      <c r="L318" s="264"/>
      <c r="M318" s="266"/>
      <c r="N318" s="269"/>
      <c r="O318" s="269"/>
      <c r="P318" s="270"/>
      <c r="Q318" s="270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8"/>
      <c r="AW318" s="48"/>
    </row>
    <row r="319" spans="1:49" s="10" customFormat="1" ht="17.25" customHeight="1" x14ac:dyDescent="0.25">
      <c r="A319" s="33"/>
      <c r="B319" s="34"/>
      <c r="C319" s="35"/>
      <c r="D319" s="49"/>
      <c r="E319" s="36"/>
      <c r="F319" s="36"/>
      <c r="G319" s="52"/>
      <c r="H319" s="38"/>
      <c r="I319" s="50"/>
      <c r="J319" s="54"/>
      <c r="K319" s="264" t="s">
        <v>1897</v>
      </c>
      <c r="L319" s="264"/>
      <c r="M319" s="266"/>
      <c r="N319" s="269"/>
      <c r="O319" s="269"/>
      <c r="P319" s="270"/>
      <c r="Q319" s="270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8"/>
      <c r="AW319" s="48"/>
    </row>
    <row r="320" spans="1:49" s="10" customFormat="1" ht="17.25" customHeight="1" x14ac:dyDescent="0.25">
      <c r="A320" s="33"/>
      <c r="B320" s="34"/>
      <c r="C320" s="35"/>
      <c r="D320" s="49"/>
      <c r="E320" s="36"/>
      <c r="F320" s="36"/>
      <c r="G320" s="52"/>
      <c r="H320" s="38"/>
      <c r="I320" s="50"/>
      <c r="J320" s="54"/>
      <c r="K320" s="264" t="s">
        <v>1900</v>
      </c>
      <c r="L320" s="264"/>
      <c r="M320" s="266"/>
      <c r="N320" s="269"/>
      <c r="O320" s="269"/>
      <c r="P320" s="270"/>
      <c r="Q320" s="270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8"/>
      <c r="AW320" s="48"/>
    </row>
    <row r="321" spans="1:49" s="10" customFormat="1" ht="17.25" customHeight="1" x14ac:dyDescent="0.25">
      <c r="A321" s="33"/>
      <c r="B321" s="34"/>
      <c r="C321" s="35"/>
      <c r="D321" s="49"/>
      <c r="E321" s="36"/>
      <c r="F321" s="36"/>
      <c r="G321" s="52"/>
      <c r="H321" s="38"/>
      <c r="I321" s="50"/>
      <c r="J321" s="275" t="s">
        <v>1921</v>
      </c>
      <c r="K321" s="271" t="s">
        <v>1939</v>
      </c>
      <c r="L321" s="264">
        <v>350</v>
      </c>
      <c r="M321" s="266"/>
      <c r="N321" s="269"/>
      <c r="O321" s="269" t="s">
        <v>198</v>
      </c>
      <c r="P321" s="270"/>
      <c r="Q321" s="264" t="s">
        <v>1899</v>
      </c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8"/>
      <c r="AW321" s="48"/>
    </row>
    <row r="322" spans="1:49" s="10" customFormat="1" ht="17.25" customHeight="1" x14ac:dyDescent="0.25">
      <c r="A322" s="33"/>
      <c r="B322" s="34"/>
      <c r="C322" s="35"/>
      <c r="D322" s="49"/>
      <c r="E322" s="36"/>
      <c r="F322" s="36"/>
      <c r="G322" s="52"/>
      <c r="H322" s="38"/>
      <c r="I322" s="50"/>
      <c r="J322" s="54"/>
      <c r="K322" s="271" t="s">
        <v>1940</v>
      </c>
      <c r="L322" s="264">
        <v>350</v>
      </c>
      <c r="M322" s="266"/>
      <c r="N322" s="269"/>
      <c r="O322" s="269" t="s">
        <v>198</v>
      </c>
      <c r="P322" s="270"/>
      <c r="Q322" s="264" t="s">
        <v>1899</v>
      </c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8"/>
      <c r="AW322" s="48"/>
    </row>
    <row r="323" spans="1:49" s="10" customFormat="1" ht="32.25" customHeight="1" x14ac:dyDescent="0.25">
      <c r="A323" s="33"/>
      <c r="B323" s="34"/>
      <c r="C323" s="35"/>
      <c r="D323" s="49"/>
      <c r="E323" s="36"/>
      <c r="F323" s="36"/>
      <c r="G323" s="52"/>
      <c r="H323" s="38"/>
      <c r="I323" s="50"/>
      <c r="J323" s="54"/>
      <c r="K323" s="271" t="s">
        <v>1947</v>
      </c>
      <c r="L323" s="276" t="s">
        <v>1938</v>
      </c>
      <c r="M323" s="266"/>
      <c r="N323" s="269"/>
      <c r="O323" s="269" t="s">
        <v>198</v>
      </c>
      <c r="P323" s="270"/>
      <c r="Q323" s="264" t="s">
        <v>1899</v>
      </c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8"/>
      <c r="AW323" s="48"/>
    </row>
    <row r="324" spans="1:49" s="10" customFormat="1" ht="17.25" customHeight="1" x14ac:dyDescent="0.25">
      <c r="A324" s="33"/>
      <c r="B324" s="34"/>
      <c r="C324" s="35"/>
      <c r="D324" s="49"/>
      <c r="E324" s="36"/>
      <c r="F324" s="36"/>
      <c r="G324" s="52"/>
      <c r="H324" s="38"/>
      <c r="I324" s="50"/>
      <c r="J324" s="54" t="s">
        <v>309</v>
      </c>
      <c r="K324" s="46" t="s">
        <v>1619</v>
      </c>
      <c r="L324" s="46" t="s">
        <v>41</v>
      </c>
      <c r="M324" s="46" t="s">
        <v>1463</v>
      </c>
      <c r="R324" s="43">
        <v>0.08</v>
      </c>
      <c r="S324" s="43">
        <f>0*$R$324</f>
        <v>0</v>
      </c>
      <c r="T324" s="43"/>
      <c r="U324" s="43">
        <f>1*$R$324</f>
        <v>0.08</v>
      </c>
      <c r="V324" s="43"/>
      <c r="W324" s="43">
        <f>0*$R$324</f>
        <v>0</v>
      </c>
      <c r="X324" s="43"/>
      <c r="Y324" s="43">
        <f>0*$R$324</f>
        <v>0</v>
      </c>
      <c r="Z324" s="43"/>
      <c r="AA324" s="43">
        <f>0*$R$324</f>
        <v>0</v>
      </c>
      <c r="AB324" s="43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8">
        <f t="shared" si="41"/>
        <v>0.08</v>
      </c>
      <c r="AW324" s="48"/>
    </row>
    <row r="325" spans="1:49" s="10" customFormat="1" ht="17.25" customHeight="1" x14ac:dyDescent="0.25">
      <c r="A325" s="33"/>
      <c r="B325" s="34"/>
      <c r="C325" s="35"/>
      <c r="D325" s="49"/>
      <c r="E325" s="36"/>
      <c r="F325" s="36"/>
      <c r="G325" s="52"/>
      <c r="H325" s="38"/>
      <c r="I325" s="50"/>
      <c r="J325" s="272" t="s">
        <v>1894</v>
      </c>
      <c r="K325" s="264" t="s">
        <v>1949</v>
      </c>
      <c r="L325" s="264"/>
      <c r="M325" s="46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8"/>
      <c r="AW325" s="48"/>
    </row>
    <row r="326" spans="1:49" s="10" customFormat="1" ht="17.25" customHeight="1" x14ac:dyDescent="0.25">
      <c r="A326" s="33"/>
      <c r="B326" s="34"/>
      <c r="C326" s="35"/>
      <c r="D326" s="49"/>
      <c r="E326" s="36"/>
      <c r="F326" s="36"/>
      <c r="G326" s="52"/>
      <c r="H326" s="38"/>
      <c r="I326" s="50"/>
      <c r="J326" s="54"/>
      <c r="K326" s="264" t="s">
        <v>1941</v>
      </c>
      <c r="L326" s="264"/>
      <c r="M326" s="46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8"/>
      <c r="AW326" s="48"/>
    </row>
    <row r="327" spans="1:49" s="10" customFormat="1" ht="17.25" customHeight="1" x14ac:dyDescent="0.25">
      <c r="A327" s="33"/>
      <c r="B327" s="34"/>
      <c r="C327" s="35"/>
      <c r="D327" s="49"/>
      <c r="E327" s="36"/>
      <c r="F327" s="36"/>
      <c r="G327" s="52"/>
      <c r="H327" s="38"/>
      <c r="I327" s="50"/>
      <c r="J327" s="54"/>
      <c r="K327" s="264" t="s">
        <v>1942</v>
      </c>
      <c r="L327" s="264"/>
      <c r="M327" s="46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8"/>
      <c r="AW327" s="48"/>
    </row>
    <row r="328" spans="1:49" s="10" customFormat="1" ht="17.25" customHeight="1" x14ac:dyDescent="0.25">
      <c r="A328" s="33"/>
      <c r="B328" s="34"/>
      <c r="C328" s="35"/>
      <c r="D328" s="49"/>
      <c r="E328" s="36"/>
      <c r="F328" s="36"/>
      <c r="G328" s="52"/>
      <c r="H328" s="38"/>
      <c r="I328" s="50"/>
      <c r="J328" s="54"/>
      <c r="K328" s="264" t="s">
        <v>1943</v>
      </c>
      <c r="L328" s="264"/>
      <c r="M328" s="46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8"/>
      <c r="AW328" s="48"/>
    </row>
    <row r="329" spans="1:49" s="10" customFormat="1" ht="17.25" customHeight="1" x14ac:dyDescent="0.25">
      <c r="A329" s="33"/>
      <c r="B329" s="34"/>
      <c r="C329" s="35"/>
      <c r="D329" s="49"/>
      <c r="E329" s="36"/>
      <c r="F329" s="36"/>
      <c r="G329" s="52"/>
      <c r="H329" s="38"/>
      <c r="I329" s="50"/>
      <c r="J329" s="275" t="s">
        <v>1921</v>
      </c>
      <c r="K329" s="271" t="s">
        <v>1944</v>
      </c>
      <c r="L329" s="264">
        <v>350</v>
      </c>
      <c r="M329" s="46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8"/>
      <c r="AW329" s="48"/>
    </row>
    <row r="330" spans="1:49" s="10" customFormat="1" ht="17.25" customHeight="1" x14ac:dyDescent="0.25">
      <c r="A330" s="33"/>
      <c r="B330" s="34"/>
      <c r="C330" s="35"/>
      <c r="D330" s="49"/>
      <c r="E330" s="36"/>
      <c r="F330" s="36"/>
      <c r="G330" s="52"/>
      <c r="H330" s="38"/>
      <c r="I330" s="50"/>
      <c r="J330" s="54"/>
      <c r="K330" s="271" t="s">
        <v>1945</v>
      </c>
      <c r="L330" s="264">
        <v>350</v>
      </c>
      <c r="M330" s="46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8"/>
      <c r="AW330" s="48"/>
    </row>
    <row r="331" spans="1:49" s="10" customFormat="1" ht="17.25" customHeight="1" x14ac:dyDescent="0.25">
      <c r="A331" s="33"/>
      <c r="B331" s="34"/>
      <c r="C331" s="35"/>
      <c r="D331" s="49"/>
      <c r="E331" s="36"/>
      <c r="F331" s="36"/>
      <c r="G331" s="52"/>
      <c r="H331" s="38"/>
      <c r="I331" s="50"/>
      <c r="J331" s="54"/>
      <c r="K331" s="271" t="s">
        <v>1946</v>
      </c>
      <c r="L331" s="276" t="s">
        <v>1938</v>
      </c>
      <c r="M331" s="46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8"/>
      <c r="AW331" s="48"/>
    </row>
    <row r="332" spans="1:49" s="10" customFormat="1" ht="17.25" customHeight="1" x14ac:dyDescent="0.25">
      <c r="A332" s="33"/>
      <c r="B332" s="34"/>
      <c r="C332" s="35"/>
      <c r="D332" s="49"/>
      <c r="E332" s="36"/>
      <c r="F332" s="36"/>
      <c r="G332" s="52"/>
      <c r="H332" s="38"/>
      <c r="I332" s="50"/>
      <c r="J332" s="54" t="s">
        <v>310</v>
      </c>
      <c r="K332" s="46" t="s">
        <v>311</v>
      </c>
      <c r="L332" s="46" t="s">
        <v>41</v>
      </c>
      <c r="M332" s="46" t="s">
        <v>1521</v>
      </c>
      <c r="R332" s="43">
        <v>0.02</v>
      </c>
      <c r="S332" s="43">
        <f>0*$R$332</f>
        <v>0</v>
      </c>
      <c r="T332" s="43"/>
      <c r="U332" s="43">
        <f>0*$R$332</f>
        <v>0</v>
      </c>
      <c r="V332" s="43"/>
      <c r="W332" s="43">
        <f>0*$R$332</f>
        <v>0</v>
      </c>
      <c r="X332" s="43"/>
      <c r="Y332" s="43">
        <f>0*$R$332</f>
        <v>0</v>
      </c>
      <c r="Z332" s="43"/>
      <c r="AA332" s="43">
        <f>1*$R$332</f>
        <v>0.02</v>
      </c>
      <c r="AB332" s="43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8">
        <f t="shared" si="41"/>
        <v>0.02</v>
      </c>
      <c r="AW332" s="48"/>
    </row>
    <row r="333" spans="1:49" s="10" customFormat="1" ht="17.25" customHeight="1" x14ac:dyDescent="0.25">
      <c r="A333" s="33"/>
      <c r="B333" s="34"/>
      <c r="C333" s="35"/>
      <c r="D333" s="49"/>
      <c r="E333" s="36"/>
      <c r="F333" s="36"/>
      <c r="G333" s="52"/>
      <c r="H333" s="38"/>
      <c r="I333" s="50"/>
      <c r="J333" s="54" t="s">
        <v>312</v>
      </c>
      <c r="K333" s="46" t="s">
        <v>1624</v>
      </c>
      <c r="L333" s="46" t="s">
        <v>41</v>
      </c>
      <c r="M333" s="46" t="s">
        <v>1522</v>
      </c>
      <c r="R333" s="43">
        <v>0.35</v>
      </c>
      <c r="S333" s="43">
        <f>0*$R$333</f>
        <v>0</v>
      </c>
      <c r="T333" s="43"/>
      <c r="U333" s="249">
        <f>0.2*$R$333</f>
        <v>6.9999999999999993E-2</v>
      </c>
      <c r="V333" s="43"/>
      <c r="W333" s="249">
        <f>0.3*$R$333</f>
        <v>0.105</v>
      </c>
      <c r="X333" s="43"/>
      <c r="Y333" s="249">
        <f>0.5*$R$333</f>
        <v>0.17499999999999999</v>
      </c>
      <c r="Z333" s="43"/>
      <c r="AA333" s="43">
        <f>0*$R$333</f>
        <v>0</v>
      </c>
      <c r="AB333" s="43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8">
        <f t="shared" si="41"/>
        <v>0.35</v>
      </c>
      <c r="AW333" s="48"/>
    </row>
    <row r="334" spans="1:49" s="10" customFormat="1" ht="17.25" customHeight="1" x14ac:dyDescent="0.25">
      <c r="A334" s="33"/>
      <c r="B334" s="34"/>
      <c r="C334" s="35"/>
      <c r="D334" s="49"/>
      <c r="E334" s="36"/>
      <c r="F334" s="36"/>
      <c r="G334" s="52"/>
      <c r="H334" s="38"/>
      <c r="I334" s="50"/>
      <c r="J334" s="272" t="s">
        <v>1894</v>
      </c>
      <c r="K334" s="264" t="s">
        <v>1950</v>
      </c>
      <c r="L334" s="266"/>
      <c r="M334" s="46"/>
      <c r="R334" s="43"/>
      <c r="S334" s="43"/>
      <c r="T334" s="43"/>
      <c r="U334" s="249"/>
      <c r="V334" s="43"/>
      <c r="W334" s="249"/>
      <c r="X334" s="43"/>
      <c r="Y334" s="249"/>
      <c r="Z334" s="43"/>
      <c r="AA334" s="43"/>
      <c r="AB334" s="43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8"/>
      <c r="AW334" s="48"/>
    </row>
    <row r="335" spans="1:49" s="10" customFormat="1" ht="17.25" customHeight="1" x14ac:dyDescent="0.25">
      <c r="A335" s="33"/>
      <c r="B335" s="34"/>
      <c r="C335" s="35"/>
      <c r="D335" s="49"/>
      <c r="E335" s="36"/>
      <c r="F335" s="36"/>
      <c r="G335" s="52"/>
      <c r="H335" s="38"/>
      <c r="I335" s="50"/>
      <c r="J335" s="54"/>
      <c r="K335" s="264" t="s">
        <v>1951</v>
      </c>
      <c r="L335" s="266"/>
      <c r="M335" s="46"/>
      <c r="R335" s="43"/>
      <c r="S335" s="43"/>
      <c r="T335" s="43"/>
      <c r="U335" s="249"/>
      <c r="V335" s="43"/>
      <c r="W335" s="249"/>
      <c r="X335" s="43"/>
      <c r="Y335" s="249"/>
      <c r="Z335" s="43"/>
      <c r="AA335" s="43"/>
      <c r="AB335" s="43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8"/>
      <c r="AW335" s="48"/>
    </row>
    <row r="336" spans="1:49" s="10" customFormat="1" ht="17.25" customHeight="1" x14ac:dyDescent="0.25">
      <c r="A336" s="33"/>
      <c r="B336" s="34"/>
      <c r="C336" s="35"/>
      <c r="D336" s="49"/>
      <c r="E336" s="36"/>
      <c r="F336" s="36"/>
      <c r="G336" s="52"/>
      <c r="H336" s="38"/>
      <c r="I336" s="50"/>
      <c r="J336" s="54"/>
      <c r="K336" s="264" t="s">
        <v>1952</v>
      </c>
      <c r="L336" s="266"/>
      <c r="M336" s="46"/>
      <c r="R336" s="43"/>
      <c r="S336" s="43"/>
      <c r="T336" s="43"/>
      <c r="U336" s="249"/>
      <c r="V336" s="43"/>
      <c r="W336" s="249"/>
      <c r="X336" s="43"/>
      <c r="Y336" s="249"/>
      <c r="Z336" s="43"/>
      <c r="AA336" s="43"/>
      <c r="AB336" s="43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8"/>
      <c r="AW336" s="48"/>
    </row>
    <row r="337" spans="1:49" s="10" customFormat="1" ht="17.25" customHeight="1" x14ac:dyDescent="0.25">
      <c r="A337" s="33"/>
      <c r="B337" s="34"/>
      <c r="C337" s="35"/>
      <c r="D337" s="49"/>
      <c r="E337" s="36"/>
      <c r="F337" s="36"/>
      <c r="G337" s="52"/>
      <c r="H337" s="38"/>
      <c r="I337" s="50"/>
      <c r="J337" s="54"/>
      <c r="K337" s="264" t="s">
        <v>1943</v>
      </c>
      <c r="L337" s="266"/>
      <c r="M337" s="46"/>
      <c r="R337" s="43"/>
      <c r="S337" s="43"/>
      <c r="T337" s="43"/>
      <c r="U337" s="249"/>
      <c r="V337" s="43"/>
      <c r="W337" s="249"/>
      <c r="X337" s="43"/>
      <c r="Y337" s="249"/>
      <c r="Z337" s="43"/>
      <c r="AA337" s="43"/>
      <c r="AB337" s="43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8"/>
      <c r="AW337" s="48"/>
    </row>
    <row r="338" spans="1:49" s="10" customFormat="1" ht="17.25" customHeight="1" x14ac:dyDescent="0.25">
      <c r="A338" s="33"/>
      <c r="B338" s="34"/>
      <c r="C338" s="35"/>
      <c r="D338" s="49"/>
      <c r="E338" s="36"/>
      <c r="F338" s="36"/>
      <c r="G338" s="52"/>
      <c r="H338" s="38"/>
      <c r="I338" s="50"/>
      <c r="J338" s="54"/>
      <c r="K338" s="264" t="s">
        <v>1970</v>
      </c>
      <c r="L338" s="266"/>
      <c r="M338" s="46"/>
      <c r="R338" s="43"/>
      <c r="S338" s="43"/>
      <c r="T338" s="43"/>
      <c r="U338" s="249"/>
      <c r="V338" s="43"/>
      <c r="W338" s="249"/>
      <c r="X338" s="43"/>
      <c r="Y338" s="249"/>
      <c r="Z338" s="43"/>
      <c r="AA338" s="43"/>
      <c r="AB338" s="43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8"/>
      <c r="AW338" s="48"/>
    </row>
    <row r="339" spans="1:49" s="10" customFormat="1" ht="17.25" customHeight="1" x14ac:dyDescent="0.25">
      <c r="A339" s="33"/>
      <c r="B339" s="34"/>
      <c r="C339" s="35"/>
      <c r="D339" s="49"/>
      <c r="E339" s="36"/>
      <c r="F339" s="36"/>
      <c r="G339" s="52"/>
      <c r="H339" s="38"/>
      <c r="I339" s="50"/>
      <c r="J339" s="275" t="s">
        <v>1921</v>
      </c>
      <c r="K339" s="271" t="s">
        <v>1968</v>
      </c>
      <c r="L339" s="264">
        <v>350</v>
      </c>
      <c r="M339" s="46"/>
      <c r="R339" s="43"/>
      <c r="S339" s="43"/>
      <c r="T339" s="43"/>
      <c r="U339" s="249"/>
      <c r="V339" s="43"/>
      <c r="W339" s="249"/>
      <c r="X339" s="43"/>
      <c r="Y339" s="249"/>
      <c r="Z339" s="43"/>
      <c r="AA339" s="43"/>
      <c r="AB339" s="43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8"/>
      <c r="AW339" s="48"/>
    </row>
    <row r="340" spans="1:49" s="10" customFormat="1" ht="17.25" customHeight="1" x14ac:dyDescent="0.25">
      <c r="A340" s="33"/>
      <c r="B340" s="34"/>
      <c r="C340" s="35"/>
      <c r="D340" s="49"/>
      <c r="E340" s="36"/>
      <c r="F340" s="36"/>
      <c r="G340" s="52"/>
      <c r="H340" s="38"/>
      <c r="I340" s="50"/>
      <c r="J340" s="54"/>
      <c r="K340" s="271" t="s">
        <v>1969</v>
      </c>
      <c r="L340" s="264">
        <v>350</v>
      </c>
      <c r="M340" s="46"/>
      <c r="R340" s="43"/>
      <c r="S340" s="43"/>
      <c r="T340" s="43"/>
      <c r="U340" s="249"/>
      <c r="V340" s="43"/>
      <c r="W340" s="249"/>
      <c r="X340" s="43"/>
      <c r="Y340" s="249"/>
      <c r="Z340" s="43"/>
      <c r="AA340" s="43"/>
      <c r="AB340" s="43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8"/>
      <c r="AW340" s="48"/>
    </row>
    <row r="341" spans="1:49" s="10" customFormat="1" ht="26.25" customHeight="1" x14ac:dyDescent="0.25">
      <c r="A341" s="33"/>
      <c r="B341" s="34"/>
      <c r="C341" s="35"/>
      <c r="D341" s="49"/>
      <c r="E341" s="36"/>
      <c r="F341" s="36"/>
      <c r="G341" s="52"/>
      <c r="H341" s="38"/>
      <c r="I341" s="50"/>
      <c r="J341" s="54" t="s">
        <v>314</v>
      </c>
      <c r="K341" s="46" t="s">
        <v>1621</v>
      </c>
      <c r="L341" s="46" t="s">
        <v>69</v>
      </c>
      <c r="M341" s="46" t="s">
        <v>1465</v>
      </c>
      <c r="R341" s="43">
        <v>0.18</v>
      </c>
      <c r="S341" s="43">
        <f>0.2*$R$341</f>
        <v>3.5999999999999997E-2</v>
      </c>
      <c r="T341" s="43"/>
      <c r="U341" s="43">
        <f>0.6*$R$341</f>
        <v>0.108</v>
      </c>
      <c r="V341" s="43"/>
      <c r="W341" s="43">
        <f>0.2*$R$341</f>
        <v>3.5999999999999997E-2</v>
      </c>
      <c r="X341" s="43"/>
      <c r="Y341" s="43">
        <f>0*$R$341</f>
        <v>0</v>
      </c>
      <c r="Z341" s="43"/>
      <c r="AA341" s="43">
        <f>0*$R$341</f>
        <v>0</v>
      </c>
      <c r="AB341" s="43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8">
        <f t="shared" si="41"/>
        <v>0.18</v>
      </c>
      <c r="AW341" s="48"/>
    </row>
    <row r="342" spans="1:49" s="10" customFormat="1" ht="26.25" customHeight="1" x14ac:dyDescent="0.25">
      <c r="A342" s="33"/>
      <c r="B342" s="34"/>
      <c r="C342" s="35"/>
      <c r="D342" s="49"/>
      <c r="E342" s="36"/>
      <c r="F342" s="36"/>
      <c r="G342" s="52"/>
      <c r="H342" s="38"/>
      <c r="I342" s="50"/>
      <c r="J342" s="272" t="s">
        <v>1894</v>
      </c>
      <c r="K342" s="264" t="s">
        <v>1959</v>
      </c>
      <c r="L342" s="266"/>
      <c r="M342" s="46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8"/>
      <c r="AW342" s="48"/>
    </row>
    <row r="343" spans="1:49" s="10" customFormat="1" ht="26.25" customHeight="1" x14ac:dyDescent="0.25">
      <c r="A343" s="33"/>
      <c r="B343" s="34"/>
      <c r="C343" s="35"/>
      <c r="D343" s="49"/>
      <c r="E343" s="36"/>
      <c r="F343" s="36"/>
      <c r="G343" s="52"/>
      <c r="H343" s="38"/>
      <c r="I343" s="50"/>
      <c r="J343" s="54"/>
      <c r="K343" s="264" t="s">
        <v>1960</v>
      </c>
      <c r="L343" s="266"/>
      <c r="M343" s="46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8"/>
      <c r="AW343" s="48"/>
    </row>
    <row r="344" spans="1:49" s="10" customFormat="1" ht="26.25" customHeight="1" x14ac:dyDescent="0.25">
      <c r="A344" s="33"/>
      <c r="B344" s="34"/>
      <c r="C344" s="35"/>
      <c r="D344" s="49"/>
      <c r="E344" s="36"/>
      <c r="F344" s="36"/>
      <c r="G344" s="52"/>
      <c r="H344" s="38"/>
      <c r="I344" s="50"/>
      <c r="J344" s="54"/>
      <c r="K344" s="264" t="s">
        <v>1952</v>
      </c>
      <c r="L344" s="266"/>
      <c r="M344" s="46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8"/>
      <c r="AW344" s="48"/>
    </row>
    <row r="345" spans="1:49" s="10" customFormat="1" ht="26.25" customHeight="1" x14ac:dyDescent="0.25">
      <c r="A345" s="33"/>
      <c r="B345" s="34"/>
      <c r="C345" s="35"/>
      <c r="D345" s="49"/>
      <c r="E345" s="36"/>
      <c r="F345" s="36"/>
      <c r="G345" s="52"/>
      <c r="H345" s="38"/>
      <c r="I345" s="50"/>
      <c r="J345" s="54"/>
      <c r="K345" s="264" t="s">
        <v>1943</v>
      </c>
      <c r="L345" s="266"/>
      <c r="M345" s="46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8"/>
      <c r="AW345" s="48"/>
    </row>
    <row r="346" spans="1:49" s="10" customFormat="1" ht="26.25" customHeight="1" x14ac:dyDescent="0.25">
      <c r="A346" s="33"/>
      <c r="B346" s="34"/>
      <c r="C346" s="35"/>
      <c r="D346" s="49"/>
      <c r="E346" s="36"/>
      <c r="F346" s="36"/>
      <c r="G346" s="52"/>
      <c r="H346" s="38"/>
      <c r="I346" s="50"/>
      <c r="J346" s="54"/>
      <c r="K346" s="264" t="s">
        <v>1961</v>
      </c>
      <c r="L346" s="266"/>
      <c r="M346" s="46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8"/>
      <c r="AW346" s="48"/>
    </row>
    <row r="347" spans="1:49" s="10" customFormat="1" ht="26.25" customHeight="1" x14ac:dyDescent="0.25">
      <c r="A347" s="33"/>
      <c r="B347" s="34"/>
      <c r="C347" s="35"/>
      <c r="D347" s="49"/>
      <c r="E347" s="36"/>
      <c r="F347" s="36"/>
      <c r="G347" s="52"/>
      <c r="H347" s="38"/>
      <c r="I347" s="50"/>
      <c r="J347" s="275" t="s">
        <v>1921</v>
      </c>
      <c r="K347" s="271" t="s">
        <v>1962</v>
      </c>
      <c r="L347" s="264">
        <v>350</v>
      </c>
      <c r="M347" s="46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8"/>
      <c r="AW347" s="48"/>
    </row>
    <row r="348" spans="1:49" s="10" customFormat="1" ht="26.25" customHeight="1" x14ac:dyDescent="0.25">
      <c r="A348" s="33"/>
      <c r="B348" s="34"/>
      <c r="C348" s="35"/>
      <c r="D348" s="49"/>
      <c r="E348" s="36"/>
      <c r="F348" s="36"/>
      <c r="G348" s="52"/>
      <c r="H348" s="38"/>
      <c r="I348" s="50"/>
      <c r="J348" s="54"/>
      <c r="K348" s="271" t="s">
        <v>1963</v>
      </c>
      <c r="L348" s="264">
        <v>350</v>
      </c>
      <c r="M348" s="46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8"/>
      <c r="AW348" s="48"/>
    </row>
    <row r="349" spans="1:49" s="10" customFormat="1" ht="26.25" customHeight="1" x14ac:dyDescent="0.25">
      <c r="A349" s="33"/>
      <c r="B349" s="34"/>
      <c r="C349" s="35"/>
      <c r="D349" s="49"/>
      <c r="E349" s="36"/>
      <c r="F349" s="36"/>
      <c r="G349" s="52"/>
      <c r="H349" s="38"/>
      <c r="I349" s="50"/>
      <c r="J349" s="54"/>
      <c r="K349" s="271" t="s">
        <v>1964</v>
      </c>
      <c r="L349" s="276" t="s">
        <v>1938</v>
      </c>
      <c r="M349" s="46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8"/>
      <c r="AW349" s="48"/>
    </row>
    <row r="350" spans="1:49" s="10" customFormat="1" ht="26.25" customHeight="1" x14ac:dyDescent="0.25">
      <c r="A350" s="33"/>
      <c r="B350" s="34"/>
      <c r="C350" s="35"/>
      <c r="D350" s="49"/>
      <c r="E350" s="36"/>
      <c r="F350" s="36"/>
      <c r="G350" s="52"/>
      <c r="H350" s="38"/>
      <c r="I350" s="50"/>
      <c r="J350" s="54"/>
      <c r="K350" s="271" t="s">
        <v>1965</v>
      </c>
      <c r="L350" s="276" t="s">
        <v>1938</v>
      </c>
      <c r="M350" s="46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8"/>
      <c r="AW350" s="48"/>
    </row>
    <row r="351" spans="1:49" s="10" customFormat="1" ht="24.75" customHeight="1" x14ac:dyDescent="0.25">
      <c r="A351" s="33"/>
      <c r="B351" s="34"/>
      <c r="C351" s="35"/>
      <c r="D351" s="49"/>
      <c r="E351" s="36"/>
      <c r="F351" s="36"/>
      <c r="G351" s="52"/>
      <c r="H351" s="38"/>
      <c r="I351" s="50"/>
      <c r="J351" s="54" t="s">
        <v>315</v>
      </c>
      <c r="K351" s="46" t="s">
        <v>1628</v>
      </c>
      <c r="L351" s="46" t="s">
        <v>282</v>
      </c>
      <c r="M351" s="46" t="s">
        <v>1518</v>
      </c>
      <c r="R351" s="43">
        <v>7.4999999999999997E-2</v>
      </c>
      <c r="S351" s="43">
        <f>0*$R$351</f>
        <v>0</v>
      </c>
      <c r="T351" s="43"/>
      <c r="U351" s="43">
        <f>0*$R$351</f>
        <v>0</v>
      </c>
      <c r="V351" s="43"/>
      <c r="W351" s="43">
        <f>0.5*$R$351</f>
        <v>3.7499999999999999E-2</v>
      </c>
      <c r="X351" s="43"/>
      <c r="Y351" s="43">
        <f>0.5*$R$351</f>
        <v>3.7499999999999999E-2</v>
      </c>
      <c r="Z351" s="43"/>
      <c r="AA351" s="43">
        <f>0*$R$351</f>
        <v>0</v>
      </c>
      <c r="AB351" s="43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8">
        <f t="shared" si="41"/>
        <v>7.4999999999999997E-2</v>
      </c>
      <c r="AW351" s="48"/>
    </row>
    <row r="352" spans="1:49" s="10" customFormat="1" ht="24.75" customHeight="1" x14ac:dyDescent="0.25">
      <c r="A352" s="33"/>
      <c r="B352" s="34"/>
      <c r="C352" s="35"/>
      <c r="D352" s="49"/>
      <c r="E352" s="36"/>
      <c r="F352" s="36"/>
      <c r="G352" s="52"/>
      <c r="H352" s="38"/>
      <c r="I352" s="50"/>
      <c r="J352" s="275" t="s">
        <v>1921</v>
      </c>
      <c r="K352" s="271" t="s">
        <v>1966</v>
      </c>
      <c r="L352" s="264">
        <v>350</v>
      </c>
      <c r="M352" s="46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8"/>
      <c r="AW352" s="48"/>
    </row>
    <row r="353" spans="1:78" s="10" customFormat="1" ht="24.75" customHeight="1" x14ac:dyDescent="0.25">
      <c r="A353" s="33"/>
      <c r="B353" s="34"/>
      <c r="C353" s="35"/>
      <c r="D353" s="49"/>
      <c r="E353" s="36"/>
      <c r="F353" s="36"/>
      <c r="G353" s="52"/>
      <c r="H353" s="38"/>
      <c r="I353" s="50"/>
      <c r="J353" s="54"/>
      <c r="K353" s="271" t="s">
        <v>1967</v>
      </c>
      <c r="L353" s="264">
        <v>350</v>
      </c>
      <c r="M353" s="46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8"/>
      <c r="AW353" s="48"/>
    </row>
    <row r="354" spans="1:78" s="10" customFormat="1" ht="30" customHeight="1" x14ac:dyDescent="0.25">
      <c r="A354" s="33"/>
      <c r="B354" s="34"/>
      <c r="C354" s="35"/>
      <c r="D354" s="49"/>
      <c r="E354" s="36"/>
      <c r="F354" s="36"/>
      <c r="G354" s="52"/>
      <c r="H354" s="38"/>
      <c r="I354" s="50"/>
      <c r="J354" s="54" t="s">
        <v>316</v>
      </c>
      <c r="K354" s="46" t="s">
        <v>1616</v>
      </c>
      <c r="L354" s="46" t="s">
        <v>77</v>
      </c>
      <c r="M354" s="46" t="s">
        <v>1466</v>
      </c>
      <c r="R354" s="43">
        <v>5.5E-2</v>
      </c>
      <c r="S354" s="43">
        <f>0*$R$354</f>
        <v>0</v>
      </c>
      <c r="T354" s="43"/>
      <c r="U354" s="43">
        <f>0.3*$R$354</f>
        <v>1.6500000000000001E-2</v>
      </c>
      <c r="V354" s="43"/>
      <c r="W354" s="43">
        <f>0.6*$R$354</f>
        <v>3.3000000000000002E-2</v>
      </c>
      <c r="X354" s="43"/>
      <c r="Y354" s="43">
        <f>0.1*$R$354</f>
        <v>5.5000000000000005E-3</v>
      </c>
      <c r="Z354" s="43"/>
      <c r="AA354" s="43">
        <f>0*$R$354</f>
        <v>0</v>
      </c>
      <c r="AB354" s="43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8">
        <f t="shared" si="41"/>
        <v>5.5E-2</v>
      </c>
      <c r="AW354" s="48"/>
    </row>
    <row r="355" spans="1:78" s="10" customFormat="1" ht="30" customHeight="1" x14ac:dyDescent="0.25">
      <c r="A355" s="33"/>
      <c r="B355" s="34"/>
      <c r="C355" s="35"/>
      <c r="D355" s="49"/>
      <c r="E355" s="36"/>
      <c r="F355" s="36"/>
      <c r="G355" s="52"/>
      <c r="H355" s="38"/>
      <c r="I355" s="50"/>
      <c r="J355" s="275" t="s">
        <v>1921</v>
      </c>
      <c r="K355" s="271" t="s">
        <v>1966</v>
      </c>
      <c r="L355" s="264">
        <v>350</v>
      </c>
      <c r="M355" s="46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8"/>
      <c r="AW355" s="48"/>
    </row>
    <row r="356" spans="1:78" s="10" customFormat="1" ht="30" customHeight="1" x14ac:dyDescent="0.25">
      <c r="A356" s="33"/>
      <c r="B356" s="34"/>
      <c r="C356" s="35"/>
      <c r="D356" s="49"/>
      <c r="E356" s="36"/>
      <c r="F356" s="36"/>
      <c r="G356" s="52"/>
      <c r="H356" s="38"/>
      <c r="I356" s="50"/>
      <c r="J356" s="54"/>
      <c r="K356" s="271" t="s">
        <v>1967</v>
      </c>
      <c r="L356" s="264">
        <v>350</v>
      </c>
      <c r="M356" s="46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8"/>
      <c r="AW356" s="48"/>
    </row>
    <row r="357" spans="1:78" s="10" customFormat="1" ht="17.25" customHeight="1" x14ac:dyDescent="0.25">
      <c r="A357" s="33"/>
      <c r="B357" s="34"/>
      <c r="C357" s="35"/>
      <c r="D357" s="49"/>
      <c r="E357" s="36"/>
      <c r="F357" s="36"/>
      <c r="G357" s="52"/>
      <c r="H357" s="38"/>
      <c r="I357" s="50"/>
      <c r="J357" s="54" t="s">
        <v>317</v>
      </c>
      <c r="K357" s="46" t="s">
        <v>1625</v>
      </c>
      <c r="L357" s="46" t="s">
        <v>69</v>
      </c>
      <c r="M357" s="46" t="s">
        <v>1519</v>
      </c>
      <c r="R357" s="43">
        <v>7.0000000000000007E-2</v>
      </c>
      <c r="S357" s="43">
        <f>0*$R$357</f>
        <v>0</v>
      </c>
      <c r="T357" s="43"/>
      <c r="U357" s="43">
        <f>0*$R$357</f>
        <v>0</v>
      </c>
      <c r="V357" s="43"/>
      <c r="W357" s="43">
        <f>0.4*$R$357</f>
        <v>2.8000000000000004E-2</v>
      </c>
      <c r="X357" s="43"/>
      <c r="Y357" s="43">
        <f>0.4*$R$357</f>
        <v>2.8000000000000004E-2</v>
      </c>
      <c r="Z357" s="43"/>
      <c r="AA357" s="43">
        <f>0.2*$R$357</f>
        <v>1.4000000000000002E-2</v>
      </c>
      <c r="AB357" s="43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8">
        <f t="shared" si="41"/>
        <v>7.0000000000000007E-2</v>
      </c>
      <c r="AW357" s="48"/>
    </row>
    <row r="358" spans="1:78" s="10" customFormat="1" ht="17.25" customHeight="1" x14ac:dyDescent="0.25">
      <c r="A358" s="33"/>
      <c r="B358" s="34"/>
      <c r="C358" s="35"/>
      <c r="D358" s="49"/>
      <c r="E358" s="36"/>
      <c r="F358" s="36"/>
      <c r="G358" s="52"/>
      <c r="H358" s="38"/>
      <c r="I358" s="50"/>
      <c r="J358" s="275" t="s">
        <v>1921</v>
      </c>
      <c r="K358" s="271" t="s">
        <v>1962</v>
      </c>
      <c r="L358" s="264">
        <v>350</v>
      </c>
      <c r="M358" s="46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8"/>
      <c r="AW358" s="48"/>
    </row>
    <row r="359" spans="1:78" s="10" customFormat="1" ht="17.25" customHeight="1" x14ac:dyDescent="0.25">
      <c r="A359" s="33"/>
      <c r="B359" s="34"/>
      <c r="C359" s="35"/>
      <c r="D359" s="49"/>
      <c r="E359" s="36"/>
      <c r="F359" s="36"/>
      <c r="G359" s="52"/>
      <c r="H359" s="38"/>
      <c r="I359" s="50"/>
      <c r="J359" s="54"/>
      <c r="K359" s="271" t="s">
        <v>1963</v>
      </c>
      <c r="L359" s="264">
        <v>350</v>
      </c>
      <c r="M359" s="46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8"/>
      <c r="AW359" s="48"/>
    </row>
    <row r="360" spans="1:78" s="10" customFormat="1" ht="24" customHeight="1" x14ac:dyDescent="0.25">
      <c r="A360" s="33"/>
      <c r="B360" s="34"/>
      <c r="C360" s="35"/>
      <c r="D360" s="49"/>
      <c r="E360" s="36"/>
      <c r="F360" s="36"/>
      <c r="G360" s="52"/>
      <c r="H360" s="38"/>
      <c r="I360" s="50"/>
      <c r="J360" s="54" t="s">
        <v>1520</v>
      </c>
      <c r="K360" s="46" t="s">
        <v>1460</v>
      </c>
      <c r="L360" s="46" t="s">
        <v>69</v>
      </c>
      <c r="M360" s="46" t="s">
        <v>1467</v>
      </c>
      <c r="R360" s="43">
        <v>0.03</v>
      </c>
      <c r="S360" s="43"/>
      <c r="T360" s="43">
        <f t="shared" ref="T360" si="42">S360*R360</f>
        <v>0</v>
      </c>
      <c r="U360" s="43"/>
      <c r="V360" s="43">
        <f t="shared" ref="V360" si="43">U360*R360</f>
        <v>0</v>
      </c>
      <c r="W360" s="43"/>
      <c r="X360" s="43">
        <f t="shared" ref="X360" si="44">W360*R360</f>
        <v>0</v>
      </c>
      <c r="Y360" s="43"/>
      <c r="Z360" s="43">
        <f t="shared" ref="Z360" si="45">Y360*R360</f>
        <v>0</v>
      </c>
      <c r="AA360" s="43">
        <v>1</v>
      </c>
      <c r="AB360" s="43">
        <f t="shared" ref="AB360" si="46">AA360*R360</f>
        <v>0.03</v>
      </c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8"/>
      <c r="AW360" s="48"/>
      <c r="AX360" s="191">
        <v>0.03</v>
      </c>
      <c r="AY360" s="191"/>
      <c r="AZ360" s="191">
        <f t="shared" ref="AZ360" si="47">AY360*AX360</f>
        <v>0</v>
      </c>
      <c r="BA360" s="191"/>
      <c r="BB360" s="191">
        <f t="shared" ref="BB360" si="48">BA360*AX360</f>
        <v>0</v>
      </c>
      <c r="BC360" s="191"/>
      <c r="BD360" s="191">
        <f t="shared" ref="BD360" si="49">BC360*AX360</f>
        <v>0</v>
      </c>
      <c r="BE360" s="191"/>
      <c r="BF360" s="191">
        <f t="shared" ref="BF360" si="50">BE360*AX360</f>
        <v>0</v>
      </c>
      <c r="BG360" s="191"/>
      <c r="BH360" s="191">
        <f t="shared" ref="BH360" si="51">BG360*AX360</f>
        <v>0</v>
      </c>
      <c r="BI360" s="58"/>
      <c r="BJ360" s="58"/>
      <c r="BK360" s="58"/>
      <c r="BL360" s="58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</row>
    <row r="361" spans="1:78" s="10" customFormat="1" ht="24" customHeight="1" x14ac:dyDescent="0.25">
      <c r="A361" s="33"/>
      <c r="B361" s="34"/>
      <c r="C361" s="35"/>
      <c r="D361" s="49"/>
      <c r="E361" s="36"/>
      <c r="F361" s="36"/>
      <c r="G361" s="52"/>
      <c r="H361" s="38"/>
      <c r="I361" s="50"/>
      <c r="J361" s="275" t="s">
        <v>1921</v>
      </c>
      <c r="K361" s="271" t="s">
        <v>1962</v>
      </c>
      <c r="L361" s="264">
        <v>350</v>
      </c>
      <c r="M361" s="46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8"/>
      <c r="AW361" s="48"/>
      <c r="AX361" s="191"/>
      <c r="AY361" s="191"/>
      <c r="AZ361" s="191"/>
      <c r="BA361" s="191"/>
      <c r="BB361" s="191"/>
      <c r="BC361" s="191"/>
      <c r="BD361" s="191"/>
      <c r="BE361" s="191"/>
      <c r="BF361" s="191"/>
      <c r="BG361" s="191"/>
      <c r="BH361" s="191"/>
      <c r="BI361" s="58"/>
      <c r="BJ361" s="58"/>
      <c r="BK361" s="58"/>
      <c r="BL361" s="58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</row>
    <row r="362" spans="1:78" s="10" customFormat="1" ht="24" customHeight="1" x14ac:dyDescent="0.25">
      <c r="A362" s="33"/>
      <c r="B362" s="34"/>
      <c r="C362" s="35"/>
      <c r="D362" s="49"/>
      <c r="E362" s="36"/>
      <c r="F362" s="36"/>
      <c r="G362" s="52"/>
      <c r="H362" s="38"/>
      <c r="I362" s="50"/>
      <c r="J362" s="54"/>
      <c r="K362" s="271" t="s">
        <v>1963</v>
      </c>
      <c r="L362" s="264">
        <v>350</v>
      </c>
      <c r="M362" s="46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8"/>
      <c r="AW362" s="48"/>
      <c r="AX362" s="191"/>
      <c r="AY362" s="191"/>
      <c r="AZ362" s="191"/>
      <c r="BA362" s="191"/>
      <c r="BB362" s="191"/>
      <c r="BC362" s="191"/>
      <c r="BD362" s="191"/>
      <c r="BE362" s="191"/>
      <c r="BF362" s="191"/>
      <c r="BG362" s="191"/>
      <c r="BH362" s="191"/>
      <c r="BI362" s="58"/>
      <c r="BJ362" s="58"/>
      <c r="BK362" s="58"/>
      <c r="BL362" s="58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</row>
    <row r="363" spans="1:78" s="10" customFormat="1" ht="17.25" customHeight="1" x14ac:dyDescent="0.25">
      <c r="A363" s="33" t="s">
        <v>36</v>
      </c>
      <c r="B363" s="34" t="s">
        <v>258</v>
      </c>
      <c r="C363" s="35" t="s">
        <v>259</v>
      </c>
      <c r="D363" s="49">
        <v>204.4</v>
      </c>
      <c r="E363" s="36" t="s">
        <v>95</v>
      </c>
      <c r="F363" s="36" t="s">
        <v>99</v>
      </c>
      <c r="G363" s="52">
        <v>224</v>
      </c>
      <c r="H363" s="38" t="s">
        <v>318</v>
      </c>
      <c r="I363" s="50" t="s">
        <v>319</v>
      </c>
      <c r="J363" s="38" t="s">
        <v>320</v>
      </c>
      <c r="K363" s="50" t="s">
        <v>319</v>
      </c>
      <c r="L363" s="10" t="s">
        <v>65</v>
      </c>
      <c r="R363" s="43">
        <f t="shared" ref="R363:R387" si="52">Q363</f>
        <v>0</v>
      </c>
      <c r="S363" s="43">
        <f t="shared" ref="S363:S387" si="53">0.5*$R$41</f>
        <v>0.05</v>
      </c>
      <c r="T363" s="43">
        <v>0.5</v>
      </c>
      <c r="U363" s="43">
        <f t="shared" ref="U363:U387" si="54">0*$R$41</f>
        <v>0</v>
      </c>
      <c r="V363" s="43"/>
      <c r="W363" s="43">
        <f t="shared" ref="W363:W387" si="55">0*$R$41</f>
        <v>0</v>
      </c>
      <c r="X363" s="43"/>
      <c r="Y363" s="43">
        <f t="shared" ref="Y363:Y387" si="56">0.5*$R$41</f>
        <v>0.05</v>
      </c>
      <c r="Z363" s="43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8">
        <f t="shared" ref="AV363:AV387" si="57">SUM(S363:AS363)</f>
        <v>0.60000000000000009</v>
      </c>
    </row>
    <row r="364" spans="1:78" s="10" customFormat="1" ht="17.25" customHeight="1" x14ac:dyDescent="0.25">
      <c r="A364" s="33"/>
      <c r="B364" s="34"/>
      <c r="C364" s="35"/>
      <c r="D364" s="49"/>
      <c r="E364" s="36"/>
      <c r="F364" s="36"/>
      <c r="G364" s="52"/>
      <c r="H364" s="38"/>
      <c r="I364" s="50"/>
      <c r="J364" s="272" t="s">
        <v>1972</v>
      </c>
      <c r="K364" s="264" t="s">
        <v>1985</v>
      </c>
      <c r="L364" s="266"/>
      <c r="Q364" s="9" t="s">
        <v>1899</v>
      </c>
      <c r="R364" s="43"/>
      <c r="S364" s="43"/>
      <c r="T364" s="43"/>
      <c r="U364" s="43"/>
      <c r="V364" s="43"/>
      <c r="W364" s="43"/>
      <c r="X364" s="43"/>
      <c r="Y364" s="43"/>
      <c r="Z364" s="43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8"/>
    </row>
    <row r="365" spans="1:78" s="10" customFormat="1" ht="17.25" customHeight="1" x14ac:dyDescent="0.25">
      <c r="A365" s="33"/>
      <c r="B365" s="34"/>
      <c r="C365" s="35"/>
      <c r="D365" s="49"/>
      <c r="E365" s="36"/>
      <c r="F365" s="36"/>
      <c r="G365" s="52"/>
      <c r="H365" s="38"/>
      <c r="I365" s="50"/>
      <c r="J365" s="54"/>
      <c r="K365" s="264" t="s">
        <v>1960</v>
      </c>
      <c r="L365" s="266"/>
      <c r="Q365" s="9" t="s">
        <v>1899</v>
      </c>
      <c r="R365" s="43"/>
      <c r="S365" s="43"/>
      <c r="T365" s="43"/>
      <c r="U365" s="43"/>
      <c r="V365" s="43"/>
      <c r="W365" s="43"/>
      <c r="X365" s="43"/>
      <c r="Y365" s="43"/>
      <c r="Z365" s="43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8"/>
    </row>
    <row r="366" spans="1:78" s="10" customFormat="1" ht="17.25" customHeight="1" x14ac:dyDescent="0.25">
      <c r="A366" s="33"/>
      <c r="B366" s="34"/>
      <c r="C366" s="35"/>
      <c r="D366" s="49"/>
      <c r="E366" s="36"/>
      <c r="F366" s="36"/>
      <c r="G366" s="52"/>
      <c r="H366" s="38"/>
      <c r="I366" s="50"/>
      <c r="J366" s="54"/>
      <c r="K366" s="264" t="s">
        <v>1952</v>
      </c>
      <c r="L366" s="266"/>
      <c r="Q366" s="9" t="s">
        <v>1899</v>
      </c>
      <c r="R366" s="43"/>
      <c r="S366" s="43"/>
      <c r="T366" s="43"/>
      <c r="U366" s="43"/>
      <c r="V366" s="43"/>
      <c r="W366" s="43"/>
      <c r="X366" s="43"/>
      <c r="Y366" s="43"/>
      <c r="Z366" s="43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8"/>
    </row>
    <row r="367" spans="1:78" s="10" customFormat="1" ht="17.25" customHeight="1" x14ac:dyDescent="0.25">
      <c r="A367" s="33"/>
      <c r="B367" s="34"/>
      <c r="C367" s="35"/>
      <c r="D367" s="49"/>
      <c r="E367" s="36"/>
      <c r="F367" s="36"/>
      <c r="G367" s="52"/>
      <c r="H367" s="38"/>
      <c r="I367" s="50"/>
      <c r="J367" s="54"/>
      <c r="K367" s="264" t="s">
        <v>1943</v>
      </c>
      <c r="L367" s="266"/>
      <c r="Q367" s="9" t="s">
        <v>1899</v>
      </c>
      <c r="R367" s="43"/>
      <c r="S367" s="43"/>
      <c r="T367" s="43"/>
      <c r="U367" s="43"/>
      <c r="V367" s="43"/>
      <c r="W367" s="43"/>
      <c r="X367" s="43"/>
      <c r="Y367" s="43"/>
      <c r="Z367" s="43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8"/>
    </row>
    <row r="368" spans="1:78" s="10" customFormat="1" ht="17.25" customHeight="1" x14ac:dyDescent="0.25">
      <c r="A368" s="33"/>
      <c r="B368" s="34"/>
      <c r="C368" s="35"/>
      <c r="D368" s="49"/>
      <c r="E368" s="36"/>
      <c r="F368" s="36"/>
      <c r="G368" s="52"/>
      <c r="H368" s="38"/>
      <c r="I368" s="50"/>
      <c r="J368" s="272" t="s">
        <v>1973</v>
      </c>
      <c r="K368" s="264" t="s">
        <v>1985</v>
      </c>
      <c r="L368" s="266"/>
      <c r="Q368" s="9" t="s">
        <v>1899</v>
      </c>
      <c r="R368" s="43"/>
      <c r="S368" s="43"/>
      <c r="T368" s="43"/>
      <c r="U368" s="43"/>
      <c r="V368" s="43"/>
      <c r="W368" s="43"/>
      <c r="X368" s="43"/>
      <c r="Y368" s="43"/>
      <c r="Z368" s="43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8"/>
    </row>
    <row r="369" spans="1:48" s="10" customFormat="1" ht="17.25" customHeight="1" x14ac:dyDescent="0.25">
      <c r="A369" s="33"/>
      <c r="B369" s="34"/>
      <c r="C369" s="35"/>
      <c r="D369" s="49"/>
      <c r="E369" s="36"/>
      <c r="F369" s="36"/>
      <c r="G369" s="52"/>
      <c r="H369" s="38"/>
      <c r="I369" s="50"/>
      <c r="J369" s="54"/>
      <c r="K369" s="264" t="s">
        <v>1960</v>
      </c>
      <c r="Q369" s="9" t="s">
        <v>1899</v>
      </c>
      <c r="R369" s="43"/>
      <c r="S369" s="43"/>
      <c r="T369" s="43"/>
      <c r="U369" s="43"/>
      <c r="V369" s="43"/>
      <c r="W369" s="43"/>
      <c r="X369" s="43"/>
      <c r="Y369" s="43"/>
      <c r="Z369" s="43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8"/>
    </row>
    <row r="370" spans="1:48" s="10" customFormat="1" ht="17.25" customHeight="1" x14ac:dyDescent="0.25">
      <c r="A370" s="33"/>
      <c r="B370" s="34"/>
      <c r="C370" s="35"/>
      <c r="D370" s="49"/>
      <c r="E370" s="36"/>
      <c r="F370" s="36"/>
      <c r="G370" s="52"/>
      <c r="H370" s="38"/>
      <c r="I370" s="50"/>
      <c r="J370" s="54"/>
      <c r="K370" s="264" t="s">
        <v>1974</v>
      </c>
      <c r="Q370" s="9" t="s">
        <v>1899</v>
      </c>
      <c r="R370" s="43"/>
      <c r="S370" s="43"/>
      <c r="T370" s="43"/>
      <c r="U370" s="43"/>
      <c r="V370" s="43"/>
      <c r="W370" s="43"/>
      <c r="X370" s="43"/>
      <c r="Y370" s="43"/>
      <c r="Z370" s="43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8"/>
    </row>
    <row r="371" spans="1:48" s="10" customFormat="1" ht="17.25" customHeight="1" x14ac:dyDescent="0.25">
      <c r="A371" s="33"/>
      <c r="B371" s="34"/>
      <c r="C371" s="35"/>
      <c r="D371" s="49"/>
      <c r="E371" s="36"/>
      <c r="F371" s="36"/>
      <c r="G371" s="52"/>
      <c r="H371" s="38"/>
      <c r="I371" s="50"/>
      <c r="J371" s="54"/>
      <c r="K371" s="264" t="s">
        <v>1975</v>
      </c>
      <c r="Q371" s="9" t="s">
        <v>1899</v>
      </c>
      <c r="R371" s="43"/>
      <c r="S371" s="43"/>
      <c r="T371" s="43"/>
      <c r="U371" s="43"/>
      <c r="V371" s="43"/>
      <c r="W371" s="43"/>
      <c r="X371" s="43"/>
      <c r="Y371" s="43"/>
      <c r="Z371" s="43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8"/>
    </row>
    <row r="372" spans="1:48" s="10" customFormat="1" ht="17.25" customHeight="1" x14ac:dyDescent="0.25">
      <c r="A372" s="33"/>
      <c r="B372" s="34"/>
      <c r="C372" s="35"/>
      <c r="D372" s="49"/>
      <c r="E372" s="36"/>
      <c r="F372" s="36"/>
      <c r="G372" s="52"/>
      <c r="H372" s="38"/>
      <c r="I372" s="50"/>
      <c r="J372" s="272" t="s">
        <v>1976</v>
      </c>
      <c r="K372" s="264" t="s">
        <v>1985</v>
      </c>
      <c r="Q372" s="9" t="s">
        <v>1899</v>
      </c>
      <c r="R372" s="43"/>
      <c r="S372" s="43"/>
      <c r="T372" s="43"/>
      <c r="U372" s="43"/>
      <c r="V372" s="43"/>
      <c r="W372" s="43"/>
      <c r="X372" s="43"/>
      <c r="Y372" s="43"/>
      <c r="Z372" s="43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8"/>
    </row>
    <row r="373" spans="1:48" s="10" customFormat="1" ht="17.25" customHeight="1" x14ac:dyDescent="0.25">
      <c r="A373" s="33"/>
      <c r="B373" s="34"/>
      <c r="C373" s="35"/>
      <c r="D373" s="49"/>
      <c r="E373" s="36"/>
      <c r="F373" s="36"/>
      <c r="G373" s="52"/>
      <c r="H373" s="38"/>
      <c r="I373" s="50"/>
      <c r="J373" s="54"/>
      <c r="K373" s="264" t="s">
        <v>1960</v>
      </c>
      <c r="Q373" s="9" t="s">
        <v>1899</v>
      </c>
      <c r="R373" s="43"/>
      <c r="S373" s="43"/>
      <c r="T373" s="43"/>
      <c r="U373" s="43"/>
      <c r="V373" s="43"/>
      <c r="W373" s="43"/>
      <c r="X373" s="43"/>
      <c r="Y373" s="43"/>
      <c r="Z373" s="43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8"/>
    </row>
    <row r="374" spans="1:48" s="10" customFormat="1" ht="17.25" customHeight="1" x14ac:dyDescent="0.25">
      <c r="A374" s="33"/>
      <c r="B374" s="34"/>
      <c r="C374" s="35"/>
      <c r="D374" s="49"/>
      <c r="E374" s="36"/>
      <c r="F374" s="36"/>
      <c r="G374" s="52"/>
      <c r="H374" s="38"/>
      <c r="I374" s="50"/>
      <c r="J374" s="54"/>
      <c r="K374" s="264" t="s">
        <v>1974</v>
      </c>
      <c r="Q374" s="9" t="s">
        <v>1899</v>
      </c>
      <c r="R374" s="43"/>
      <c r="S374" s="43"/>
      <c r="T374" s="43"/>
      <c r="U374" s="43"/>
      <c r="V374" s="43"/>
      <c r="W374" s="43"/>
      <c r="X374" s="43"/>
      <c r="Y374" s="43"/>
      <c r="Z374" s="43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8"/>
    </row>
    <row r="375" spans="1:48" s="10" customFormat="1" ht="17.25" customHeight="1" x14ac:dyDescent="0.25">
      <c r="A375" s="33"/>
      <c r="B375" s="34"/>
      <c r="C375" s="35"/>
      <c r="D375" s="49"/>
      <c r="E375" s="36"/>
      <c r="F375" s="36"/>
      <c r="G375" s="52"/>
      <c r="H375" s="38"/>
      <c r="I375" s="50"/>
      <c r="J375" s="54"/>
      <c r="K375" s="264" t="s">
        <v>1975</v>
      </c>
      <c r="Q375" s="9" t="s">
        <v>1899</v>
      </c>
      <c r="R375" s="43"/>
      <c r="S375" s="43"/>
      <c r="T375" s="43"/>
      <c r="U375" s="43"/>
      <c r="V375" s="43"/>
      <c r="W375" s="43"/>
      <c r="X375" s="43"/>
      <c r="Y375" s="43"/>
      <c r="Z375" s="43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8"/>
    </row>
    <row r="376" spans="1:48" s="10" customFormat="1" ht="17.25" customHeight="1" x14ac:dyDescent="0.25">
      <c r="A376" s="33"/>
      <c r="B376" s="34"/>
      <c r="C376" s="35"/>
      <c r="D376" s="49"/>
      <c r="E376" s="36"/>
      <c r="F376" s="36"/>
      <c r="G376" s="52"/>
      <c r="H376" s="38"/>
      <c r="I376" s="50"/>
      <c r="J376" s="272" t="s">
        <v>1977</v>
      </c>
      <c r="K376" s="264" t="s">
        <v>1985</v>
      </c>
      <c r="Q376" s="9" t="s">
        <v>1899</v>
      </c>
      <c r="R376" s="43"/>
      <c r="S376" s="43"/>
      <c r="T376" s="43"/>
      <c r="U376" s="43"/>
      <c r="V376" s="43"/>
      <c r="W376" s="43"/>
      <c r="X376" s="43"/>
      <c r="Y376" s="43"/>
      <c r="Z376" s="43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8"/>
    </row>
    <row r="377" spans="1:48" s="10" customFormat="1" ht="17.25" customHeight="1" x14ac:dyDescent="0.25">
      <c r="A377" s="33"/>
      <c r="B377" s="34"/>
      <c r="C377" s="35"/>
      <c r="D377" s="49"/>
      <c r="E377" s="36"/>
      <c r="F377" s="36"/>
      <c r="G377" s="52"/>
      <c r="H377" s="38"/>
      <c r="I377" s="50"/>
      <c r="J377" s="54"/>
      <c r="K377" s="264" t="s">
        <v>1960</v>
      </c>
      <c r="Q377" s="9" t="s">
        <v>1899</v>
      </c>
      <c r="R377" s="43"/>
      <c r="S377" s="43"/>
      <c r="T377" s="43"/>
      <c r="U377" s="43"/>
      <c r="V377" s="43"/>
      <c r="W377" s="43"/>
      <c r="X377" s="43"/>
      <c r="Y377" s="43"/>
      <c r="Z377" s="43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8"/>
    </row>
    <row r="378" spans="1:48" s="10" customFormat="1" ht="17.25" customHeight="1" x14ac:dyDescent="0.25">
      <c r="A378" s="33"/>
      <c r="B378" s="34"/>
      <c r="C378" s="35"/>
      <c r="D378" s="49"/>
      <c r="E378" s="36"/>
      <c r="F378" s="36"/>
      <c r="G378" s="52"/>
      <c r="H378" s="38"/>
      <c r="I378" s="50"/>
      <c r="J378" s="54"/>
      <c r="K378" s="264" t="s">
        <v>1974</v>
      </c>
      <c r="Q378" s="9" t="s">
        <v>1899</v>
      </c>
      <c r="R378" s="43"/>
      <c r="S378" s="43"/>
      <c r="T378" s="43"/>
      <c r="U378" s="43"/>
      <c r="V378" s="43"/>
      <c r="W378" s="43"/>
      <c r="X378" s="43"/>
      <c r="Y378" s="43"/>
      <c r="Z378" s="43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8"/>
    </row>
    <row r="379" spans="1:48" s="10" customFormat="1" ht="17.25" customHeight="1" x14ac:dyDescent="0.25">
      <c r="A379" s="33"/>
      <c r="B379" s="34"/>
      <c r="C379" s="35"/>
      <c r="D379" s="49"/>
      <c r="E379" s="36"/>
      <c r="F379" s="36"/>
      <c r="G379" s="52"/>
      <c r="H379" s="38"/>
      <c r="I379" s="50"/>
      <c r="J379" s="54"/>
      <c r="K379" s="264" t="s">
        <v>1975</v>
      </c>
      <c r="Q379" s="9" t="s">
        <v>1899</v>
      </c>
      <c r="R379" s="43"/>
      <c r="S379" s="43"/>
      <c r="T379" s="43"/>
      <c r="U379" s="43"/>
      <c r="V379" s="43"/>
      <c r="W379" s="43"/>
      <c r="X379" s="43"/>
      <c r="Y379" s="43"/>
      <c r="Z379" s="43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8"/>
    </row>
    <row r="380" spans="1:48" s="10" customFormat="1" ht="17.25" customHeight="1" x14ac:dyDescent="0.25">
      <c r="A380" s="33"/>
      <c r="B380" s="34"/>
      <c r="C380" s="35"/>
      <c r="D380" s="49"/>
      <c r="E380" s="36"/>
      <c r="F380" s="36"/>
      <c r="G380" s="52"/>
      <c r="H380" s="38"/>
      <c r="I380" s="50"/>
      <c r="J380" s="275" t="s">
        <v>1921</v>
      </c>
      <c r="K380" s="271" t="s">
        <v>1979</v>
      </c>
      <c r="L380" s="276" t="s">
        <v>1938</v>
      </c>
      <c r="R380" s="43"/>
      <c r="S380" s="43"/>
      <c r="T380" s="43"/>
      <c r="U380" s="43"/>
      <c r="V380" s="43"/>
      <c r="W380" s="43"/>
      <c r="X380" s="43"/>
      <c r="Y380" s="43"/>
      <c r="Z380" s="43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8"/>
    </row>
    <row r="381" spans="1:48" s="10" customFormat="1" ht="17.25" customHeight="1" x14ac:dyDescent="0.25">
      <c r="A381" s="33"/>
      <c r="B381" s="34"/>
      <c r="C381" s="35"/>
      <c r="D381" s="49"/>
      <c r="E381" s="36"/>
      <c r="F381" s="36"/>
      <c r="G381" s="52"/>
      <c r="H381" s="38"/>
      <c r="I381" s="50"/>
      <c r="J381" s="54"/>
      <c r="K381" s="271" t="s">
        <v>1978</v>
      </c>
      <c r="L381" s="276" t="s">
        <v>1938</v>
      </c>
      <c r="R381" s="43"/>
      <c r="S381" s="43"/>
      <c r="T381" s="43"/>
      <c r="U381" s="43"/>
      <c r="V381" s="43"/>
      <c r="W381" s="43"/>
      <c r="X381" s="43"/>
      <c r="Y381" s="43"/>
      <c r="Z381" s="43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8"/>
    </row>
    <row r="382" spans="1:48" s="10" customFormat="1" ht="17.25" customHeight="1" x14ac:dyDescent="0.25">
      <c r="A382" s="33"/>
      <c r="B382" s="34"/>
      <c r="C382" s="35"/>
      <c r="D382" s="49"/>
      <c r="E382" s="36"/>
      <c r="F382" s="36"/>
      <c r="G382" s="52"/>
      <c r="H382" s="38"/>
      <c r="I382" s="50"/>
      <c r="J382" s="54"/>
      <c r="K382" s="271" t="s">
        <v>1980</v>
      </c>
      <c r="L382" s="276" t="s">
        <v>1938</v>
      </c>
      <c r="R382" s="43"/>
      <c r="S382" s="43"/>
      <c r="T382" s="43"/>
      <c r="U382" s="43"/>
      <c r="V382" s="43"/>
      <c r="W382" s="43"/>
      <c r="X382" s="43"/>
      <c r="Y382" s="43"/>
      <c r="Z382" s="43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8"/>
    </row>
    <row r="383" spans="1:48" s="10" customFormat="1" ht="17.25" customHeight="1" x14ac:dyDescent="0.25">
      <c r="A383" s="33"/>
      <c r="B383" s="34"/>
      <c r="C383" s="35"/>
      <c r="D383" s="49"/>
      <c r="E383" s="36"/>
      <c r="F383" s="36"/>
      <c r="G383" s="52"/>
      <c r="H383" s="38"/>
      <c r="I383" s="50"/>
      <c r="J383" s="54"/>
      <c r="K383" s="271" t="s">
        <v>1981</v>
      </c>
      <c r="L383" s="276" t="s">
        <v>1938</v>
      </c>
      <c r="R383" s="43"/>
      <c r="S383" s="43"/>
      <c r="T383" s="43"/>
      <c r="U383" s="43"/>
      <c r="V383" s="43"/>
      <c r="W383" s="43"/>
      <c r="X383" s="43"/>
      <c r="Y383" s="43"/>
      <c r="Z383" s="43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8"/>
    </row>
    <row r="384" spans="1:48" s="10" customFormat="1" ht="17.25" customHeight="1" x14ac:dyDescent="0.25">
      <c r="A384" s="33"/>
      <c r="B384" s="34"/>
      <c r="C384" s="35"/>
      <c r="D384" s="49"/>
      <c r="E384" s="36"/>
      <c r="F384" s="36"/>
      <c r="G384" s="52"/>
      <c r="H384" s="38"/>
      <c r="I384" s="50"/>
      <c r="J384" s="54"/>
      <c r="K384" s="271" t="s">
        <v>1982</v>
      </c>
      <c r="L384" s="276" t="s">
        <v>1938</v>
      </c>
      <c r="R384" s="43"/>
      <c r="S384" s="43"/>
      <c r="T384" s="43"/>
      <c r="U384" s="43"/>
      <c r="V384" s="43"/>
      <c r="W384" s="43"/>
      <c r="X384" s="43"/>
      <c r="Y384" s="43"/>
      <c r="Z384" s="43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8"/>
    </row>
    <row r="385" spans="1:48" s="10" customFormat="1" ht="17.25" customHeight="1" x14ac:dyDescent="0.25">
      <c r="A385" s="33"/>
      <c r="B385" s="34"/>
      <c r="C385" s="35"/>
      <c r="D385" s="49"/>
      <c r="E385" s="36"/>
      <c r="F385" s="36"/>
      <c r="G385" s="52"/>
      <c r="H385" s="38"/>
      <c r="I385" s="50"/>
      <c r="J385" s="54"/>
      <c r="K385" s="271" t="s">
        <v>1983</v>
      </c>
      <c r="L385" s="276" t="s">
        <v>1938</v>
      </c>
      <c r="R385" s="43"/>
      <c r="S385" s="43"/>
      <c r="T385" s="43"/>
      <c r="U385" s="43"/>
      <c r="V385" s="43"/>
      <c r="W385" s="43"/>
      <c r="X385" s="43"/>
      <c r="Y385" s="43"/>
      <c r="Z385" s="43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8"/>
    </row>
    <row r="386" spans="1:48" s="10" customFormat="1" ht="17.25" customHeight="1" x14ac:dyDescent="0.25">
      <c r="A386" s="33"/>
      <c r="B386" s="34"/>
      <c r="C386" s="35"/>
      <c r="D386" s="49"/>
      <c r="E386" s="36"/>
      <c r="F386" s="36"/>
      <c r="G386" s="52"/>
      <c r="H386" s="38"/>
      <c r="I386" s="50"/>
      <c r="J386" s="38"/>
      <c r="K386" s="271" t="s">
        <v>1984</v>
      </c>
      <c r="L386" s="276" t="s">
        <v>1938</v>
      </c>
      <c r="R386" s="43"/>
      <c r="S386" s="43"/>
      <c r="T386" s="43"/>
      <c r="U386" s="43"/>
      <c r="V386" s="43"/>
      <c r="W386" s="43"/>
      <c r="X386" s="43"/>
      <c r="Y386" s="43"/>
      <c r="Z386" s="43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8"/>
    </row>
    <row r="387" spans="1:48" s="10" customFormat="1" ht="17.25" customHeight="1" x14ac:dyDescent="0.25">
      <c r="A387" s="33" t="s">
        <v>36</v>
      </c>
      <c r="B387" s="34" t="s">
        <v>258</v>
      </c>
      <c r="C387" s="35" t="s">
        <v>259</v>
      </c>
      <c r="D387" s="49">
        <v>204.5</v>
      </c>
      <c r="E387" s="36" t="s">
        <v>95</v>
      </c>
      <c r="F387" s="36" t="s">
        <v>99</v>
      </c>
      <c r="G387" s="52">
        <v>224</v>
      </c>
      <c r="H387" s="38" t="s">
        <v>321</v>
      </c>
      <c r="I387" s="50" t="s">
        <v>322</v>
      </c>
      <c r="J387" s="38" t="s">
        <v>323</v>
      </c>
      <c r="K387" s="50" t="s">
        <v>322</v>
      </c>
      <c r="L387" s="10" t="s">
        <v>41</v>
      </c>
      <c r="R387" s="43">
        <f t="shared" si="52"/>
        <v>0</v>
      </c>
      <c r="S387" s="43">
        <f t="shared" si="53"/>
        <v>0.05</v>
      </c>
      <c r="T387" s="43">
        <v>0.5</v>
      </c>
      <c r="U387" s="43">
        <f t="shared" si="54"/>
        <v>0</v>
      </c>
      <c r="V387" s="43"/>
      <c r="W387" s="43">
        <f t="shared" si="55"/>
        <v>0</v>
      </c>
      <c r="X387" s="43"/>
      <c r="Y387" s="43">
        <f t="shared" si="56"/>
        <v>0.05</v>
      </c>
      <c r="Z387" s="43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8">
        <f t="shared" si="57"/>
        <v>0.60000000000000009</v>
      </c>
    </row>
    <row r="388" spans="1:48" s="10" customFormat="1" ht="17.25" customHeight="1" x14ac:dyDescent="0.25">
      <c r="A388" s="33"/>
      <c r="B388" s="34"/>
      <c r="C388" s="35"/>
      <c r="D388" s="49"/>
      <c r="E388" s="36"/>
      <c r="F388" s="36"/>
      <c r="G388" s="52"/>
      <c r="H388" s="38"/>
      <c r="I388" s="50"/>
      <c r="J388" s="272" t="s">
        <v>1894</v>
      </c>
      <c r="K388" s="264" t="s">
        <v>1986</v>
      </c>
      <c r="Q388" s="9" t="s">
        <v>1899</v>
      </c>
      <c r="R388" s="43"/>
      <c r="S388" s="43"/>
      <c r="T388" s="43"/>
      <c r="U388" s="43"/>
      <c r="V388" s="43"/>
      <c r="W388" s="43"/>
      <c r="X388" s="43"/>
      <c r="Y388" s="43"/>
      <c r="Z388" s="43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8"/>
    </row>
    <row r="389" spans="1:48" s="10" customFormat="1" ht="17.25" customHeight="1" x14ac:dyDescent="0.25">
      <c r="A389" s="33"/>
      <c r="B389" s="34"/>
      <c r="C389" s="35"/>
      <c r="D389" s="49"/>
      <c r="E389" s="36"/>
      <c r="F389" s="36"/>
      <c r="G389" s="52"/>
      <c r="H389" s="38"/>
      <c r="I389" s="50"/>
      <c r="J389" s="54"/>
      <c r="K389" s="264" t="s">
        <v>1960</v>
      </c>
      <c r="Q389" s="9" t="s">
        <v>1899</v>
      </c>
      <c r="R389" s="43"/>
      <c r="S389" s="43"/>
      <c r="T389" s="43"/>
      <c r="U389" s="43"/>
      <c r="V389" s="43"/>
      <c r="W389" s="43"/>
      <c r="X389" s="43"/>
      <c r="Y389" s="43"/>
      <c r="Z389" s="43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8"/>
    </row>
    <row r="390" spans="1:48" s="10" customFormat="1" ht="17.25" customHeight="1" x14ac:dyDescent="0.25">
      <c r="A390" s="33"/>
      <c r="B390" s="34"/>
      <c r="C390" s="35"/>
      <c r="D390" s="49"/>
      <c r="E390" s="36"/>
      <c r="F390" s="36"/>
      <c r="G390" s="52"/>
      <c r="H390" s="38"/>
      <c r="I390" s="50"/>
      <c r="J390" s="54"/>
      <c r="K390" s="264" t="s">
        <v>1974</v>
      </c>
      <c r="Q390" s="9" t="s">
        <v>1899</v>
      </c>
      <c r="R390" s="43"/>
      <c r="S390" s="43"/>
      <c r="T390" s="43"/>
      <c r="U390" s="43"/>
      <c r="V390" s="43"/>
      <c r="W390" s="43"/>
      <c r="X390" s="43"/>
      <c r="Y390" s="43"/>
      <c r="Z390" s="43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8"/>
    </row>
    <row r="391" spans="1:48" s="10" customFormat="1" ht="17.25" customHeight="1" x14ac:dyDescent="0.25">
      <c r="A391" s="33"/>
      <c r="B391" s="34"/>
      <c r="C391" s="35"/>
      <c r="D391" s="49"/>
      <c r="E391" s="36"/>
      <c r="F391" s="36"/>
      <c r="G391" s="52"/>
      <c r="H391" s="38"/>
      <c r="I391" s="50"/>
      <c r="J391" s="54"/>
      <c r="K391" s="264" t="s">
        <v>1975</v>
      </c>
      <c r="Q391" s="9" t="s">
        <v>1899</v>
      </c>
      <c r="R391" s="43"/>
      <c r="S391" s="43"/>
      <c r="T391" s="43"/>
      <c r="U391" s="43"/>
      <c r="V391" s="43"/>
      <c r="W391" s="43"/>
      <c r="X391" s="43"/>
      <c r="Y391" s="43"/>
      <c r="Z391" s="43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8"/>
    </row>
    <row r="392" spans="1:48" s="10" customFormat="1" ht="17.25" customHeight="1" x14ac:dyDescent="0.25">
      <c r="A392" s="33"/>
      <c r="B392" s="34"/>
      <c r="C392" s="35"/>
      <c r="D392" s="49"/>
      <c r="E392" s="36"/>
      <c r="F392" s="36"/>
      <c r="G392" s="52"/>
      <c r="H392" s="38"/>
      <c r="I392" s="50"/>
      <c r="J392" s="275" t="s">
        <v>1921</v>
      </c>
      <c r="K392" s="271" t="s">
        <v>1987</v>
      </c>
      <c r="L392" s="276">
        <v>250</v>
      </c>
      <c r="R392" s="43"/>
      <c r="S392" s="43"/>
      <c r="T392" s="43"/>
      <c r="U392" s="43"/>
      <c r="V392" s="43"/>
      <c r="W392" s="43"/>
      <c r="X392" s="43"/>
      <c r="Y392" s="43"/>
      <c r="Z392" s="43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8"/>
    </row>
    <row r="393" spans="1:48" s="10" customFormat="1" ht="17.25" customHeight="1" x14ac:dyDescent="0.25">
      <c r="A393" s="33"/>
      <c r="B393" s="34"/>
      <c r="C393" s="35"/>
      <c r="D393" s="49"/>
      <c r="E393" s="36"/>
      <c r="F393" s="36"/>
      <c r="G393" s="52"/>
      <c r="H393" s="38"/>
      <c r="I393" s="50"/>
      <c r="J393" s="54"/>
      <c r="K393" s="271" t="s">
        <v>1988</v>
      </c>
      <c r="L393" s="276">
        <v>250</v>
      </c>
      <c r="R393" s="43"/>
      <c r="S393" s="43"/>
      <c r="T393" s="43"/>
      <c r="U393" s="43"/>
      <c r="V393" s="43"/>
      <c r="W393" s="43"/>
      <c r="X393" s="43"/>
      <c r="Y393" s="43"/>
      <c r="Z393" s="43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8"/>
    </row>
    <row r="394" spans="1:48" s="10" customFormat="1" ht="17.25" customHeight="1" x14ac:dyDescent="0.25">
      <c r="A394" s="33"/>
      <c r="B394" s="34"/>
      <c r="C394" s="35"/>
      <c r="D394" s="49"/>
      <c r="E394" s="36"/>
      <c r="F394" s="36"/>
      <c r="G394" s="52"/>
      <c r="H394" s="38"/>
      <c r="I394" s="50"/>
      <c r="J394" s="54"/>
      <c r="K394" s="271" t="s">
        <v>1989</v>
      </c>
      <c r="L394" s="276">
        <v>250</v>
      </c>
      <c r="R394" s="43"/>
      <c r="S394" s="43"/>
      <c r="T394" s="43"/>
      <c r="U394" s="43"/>
      <c r="V394" s="43"/>
      <c r="W394" s="43"/>
      <c r="X394" s="43"/>
      <c r="Y394" s="43"/>
      <c r="Z394" s="43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8"/>
    </row>
    <row r="395" spans="1:48" s="10" customFormat="1" ht="17.25" customHeight="1" x14ac:dyDescent="0.25">
      <c r="A395" s="33"/>
      <c r="B395" s="34"/>
      <c r="C395" s="35"/>
      <c r="D395" s="49"/>
      <c r="E395" s="36"/>
      <c r="F395" s="36"/>
      <c r="G395" s="52"/>
      <c r="H395" s="38"/>
      <c r="I395" s="50"/>
      <c r="J395" s="54"/>
      <c r="K395" s="271" t="s">
        <v>1990</v>
      </c>
      <c r="L395" s="276">
        <v>250</v>
      </c>
      <c r="R395" s="43"/>
      <c r="S395" s="43"/>
      <c r="T395" s="43"/>
      <c r="U395" s="43"/>
      <c r="V395" s="43"/>
      <c r="W395" s="43"/>
      <c r="X395" s="43"/>
      <c r="Y395" s="43"/>
      <c r="Z395" s="43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8"/>
    </row>
    <row r="396" spans="1:48" s="10" customFormat="1" ht="17.25" customHeight="1" x14ac:dyDescent="0.25">
      <c r="A396" s="33" t="s">
        <v>36</v>
      </c>
      <c r="B396" s="34" t="s">
        <v>258</v>
      </c>
      <c r="C396" s="35" t="s">
        <v>259</v>
      </c>
      <c r="D396" s="49"/>
      <c r="E396" s="36" t="s">
        <v>95</v>
      </c>
      <c r="F396" s="36" t="s">
        <v>99</v>
      </c>
      <c r="G396" s="52">
        <v>224</v>
      </c>
      <c r="H396" s="38" t="s">
        <v>324</v>
      </c>
      <c r="I396" s="50" t="s">
        <v>325</v>
      </c>
      <c r="J396" s="38" t="s">
        <v>326</v>
      </c>
      <c r="K396" s="50" t="s">
        <v>325</v>
      </c>
      <c r="L396" s="10" t="s">
        <v>41</v>
      </c>
      <c r="R396" s="42">
        <f t="shared" ref="R396:AV396" si="58">SUM(R397:R406)</f>
        <v>0.72500000000000009</v>
      </c>
      <c r="S396" s="42">
        <f t="shared" si="58"/>
        <v>0.16999999999999998</v>
      </c>
      <c r="T396" s="42">
        <f t="shared" si="58"/>
        <v>0</v>
      </c>
      <c r="U396" s="42">
        <f t="shared" si="58"/>
        <v>0.6</v>
      </c>
      <c r="V396" s="42">
        <f t="shared" si="58"/>
        <v>0</v>
      </c>
      <c r="W396" s="42">
        <f t="shared" si="58"/>
        <v>0.03</v>
      </c>
      <c r="X396" s="42">
        <f t="shared" si="58"/>
        <v>0</v>
      </c>
      <c r="Y396" s="42">
        <f t="shared" si="58"/>
        <v>0.05</v>
      </c>
      <c r="Z396" s="42">
        <f t="shared" si="58"/>
        <v>0</v>
      </c>
      <c r="AA396" s="42">
        <f t="shared" si="58"/>
        <v>0</v>
      </c>
      <c r="AB396" s="42">
        <f t="shared" si="58"/>
        <v>0</v>
      </c>
      <c r="AC396" s="42">
        <f t="shared" si="58"/>
        <v>0</v>
      </c>
      <c r="AD396" s="42">
        <f t="shared" si="58"/>
        <v>0</v>
      </c>
      <c r="AE396" s="42">
        <f t="shared" si="58"/>
        <v>0</v>
      </c>
      <c r="AF396" s="42">
        <f t="shared" si="58"/>
        <v>0</v>
      </c>
      <c r="AG396" s="42">
        <f t="shared" si="58"/>
        <v>0</v>
      </c>
      <c r="AH396" s="42">
        <f t="shared" si="58"/>
        <v>0</v>
      </c>
      <c r="AI396" s="42">
        <f t="shared" si="58"/>
        <v>0</v>
      </c>
      <c r="AJ396" s="42">
        <f t="shared" si="58"/>
        <v>0</v>
      </c>
      <c r="AK396" s="42">
        <f t="shared" si="58"/>
        <v>0</v>
      </c>
      <c r="AL396" s="42">
        <f t="shared" si="58"/>
        <v>0</v>
      </c>
      <c r="AM396" s="42">
        <f t="shared" si="58"/>
        <v>0</v>
      </c>
      <c r="AN396" s="42">
        <f t="shared" si="58"/>
        <v>0</v>
      </c>
      <c r="AO396" s="42">
        <f t="shared" si="58"/>
        <v>0</v>
      </c>
      <c r="AP396" s="42">
        <f t="shared" si="58"/>
        <v>0</v>
      </c>
      <c r="AQ396" s="42">
        <f t="shared" si="58"/>
        <v>0</v>
      </c>
      <c r="AR396" s="42">
        <f t="shared" si="58"/>
        <v>0</v>
      </c>
      <c r="AS396" s="42">
        <f t="shared" si="58"/>
        <v>0</v>
      </c>
      <c r="AT396" s="42">
        <f t="shared" si="58"/>
        <v>0</v>
      </c>
      <c r="AU396" s="42">
        <f t="shared" si="58"/>
        <v>0</v>
      </c>
      <c r="AV396" s="42">
        <f t="shared" si="58"/>
        <v>0.85</v>
      </c>
    </row>
    <row r="397" spans="1:48" s="10" customFormat="1" ht="17.25" customHeight="1" x14ac:dyDescent="0.25">
      <c r="A397" s="33"/>
      <c r="B397" s="34"/>
      <c r="C397" s="35"/>
      <c r="D397" s="49"/>
      <c r="E397" s="36"/>
      <c r="F397" s="36"/>
      <c r="G397" s="52"/>
      <c r="H397" s="38"/>
      <c r="I397" s="50"/>
      <c r="J397" s="38" t="s">
        <v>1879</v>
      </c>
      <c r="K397" s="260" t="s">
        <v>1801</v>
      </c>
      <c r="L397" s="46" t="s">
        <v>57</v>
      </c>
      <c r="R397" s="43">
        <v>0.05</v>
      </c>
      <c r="S397" s="43">
        <f>0.5*$R$41</f>
        <v>0.05</v>
      </c>
      <c r="T397" s="43"/>
      <c r="U397" s="43">
        <f>0*$R$41</f>
        <v>0</v>
      </c>
      <c r="V397" s="43"/>
      <c r="W397" s="43">
        <f>0*$R$41</f>
        <v>0</v>
      </c>
      <c r="X397" s="43"/>
      <c r="Y397" s="43">
        <f>0.5*$R$41</f>
        <v>0.05</v>
      </c>
      <c r="Z397" s="43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8">
        <f t="shared" ref="AV397:AV406" si="59">SUM(S397:AS397)</f>
        <v>0.1</v>
      </c>
    </row>
    <row r="398" spans="1:48" s="10" customFormat="1" ht="17.25" customHeight="1" x14ac:dyDescent="0.25">
      <c r="A398" s="33"/>
      <c r="B398" s="34"/>
      <c r="C398" s="35"/>
      <c r="D398" s="49"/>
      <c r="E398" s="36"/>
      <c r="F398" s="36"/>
      <c r="G398" s="52"/>
      <c r="H398" s="38"/>
      <c r="I398" s="50"/>
      <c r="J398" s="38" t="s">
        <v>1880</v>
      </c>
      <c r="K398" s="260" t="s">
        <v>1802</v>
      </c>
      <c r="L398" s="46" t="s">
        <v>41</v>
      </c>
      <c r="R398" s="43">
        <v>0.57500000000000007</v>
      </c>
      <c r="S398" s="43">
        <f>0.2*$R$42</f>
        <v>0.12</v>
      </c>
      <c r="T398" s="43"/>
      <c r="U398" s="43">
        <f>0.8*$R$42</f>
        <v>0.48</v>
      </c>
      <c r="V398" s="43"/>
      <c r="W398" s="43">
        <f>0*$R$42</f>
        <v>0</v>
      </c>
      <c r="X398" s="43"/>
      <c r="Y398" s="43">
        <f>0*$R$42</f>
        <v>0</v>
      </c>
      <c r="Z398" s="43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8">
        <f t="shared" si="59"/>
        <v>0.6</v>
      </c>
    </row>
    <row r="399" spans="1:48" s="10" customFormat="1" ht="17.25" customHeight="1" x14ac:dyDescent="0.25">
      <c r="A399" s="33"/>
      <c r="B399" s="34"/>
      <c r="C399" s="35"/>
      <c r="D399" s="49"/>
      <c r="E399" s="36"/>
      <c r="F399" s="36"/>
      <c r="G399" s="52"/>
      <c r="H399" s="38"/>
      <c r="I399" s="50"/>
      <c r="J399" s="272" t="s">
        <v>1894</v>
      </c>
      <c r="K399" s="264" t="s">
        <v>1986</v>
      </c>
      <c r="Q399" s="9" t="s">
        <v>1899</v>
      </c>
      <c r="R399" s="43"/>
      <c r="S399" s="43"/>
      <c r="T399" s="43"/>
      <c r="U399" s="43"/>
      <c r="V399" s="43"/>
      <c r="W399" s="43"/>
      <c r="X399" s="43"/>
      <c r="Y399" s="43"/>
      <c r="Z399" s="43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8"/>
    </row>
    <row r="400" spans="1:48" s="10" customFormat="1" ht="17.25" customHeight="1" x14ac:dyDescent="0.25">
      <c r="A400" s="33"/>
      <c r="B400" s="34"/>
      <c r="C400" s="35"/>
      <c r="D400" s="49"/>
      <c r="E400" s="36"/>
      <c r="F400" s="36"/>
      <c r="G400" s="52"/>
      <c r="H400" s="38"/>
      <c r="I400" s="50"/>
      <c r="J400" s="54"/>
      <c r="K400" s="264" t="s">
        <v>1960</v>
      </c>
      <c r="Q400" s="9" t="s">
        <v>1899</v>
      </c>
      <c r="R400" s="43"/>
      <c r="S400" s="43"/>
      <c r="T400" s="43"/>
      <c r="U400" s="43"/>
      <c r="V400" s="43"/>
      <c r="W400" s="43"/>
      <c r="X400" s="43"/>
      <c r="Y400" s="43"/>
      <c r="Z400" s="43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8"/>
    </row>
    <row r="401" spans="1:78" s="10" customFormat="1" ht="17.25" customHeight="1" x14ac:dyDescent="0.25">
      <c r="A401" s="33"/>
      <c r="B401" s="34"/>
      <c r="C401" s="35"/>
      <c r="D401" s="49"/>
      <c r="E401" s="36"/>
      <c r="F401" s="36"/>
      <c r="G401" s="52"/>
      <c r="H401" s="38"/>
      <c r="I401" s="50"/>
      <c r="J401" s="54"/>
      <c r="K401" s="264" t="s">
        <v>1974</v>
      </c>
      <c r="Q401" s="9" t="s">
        <v>1899</v>
      </c>
      <c r="R401" s="43"/>
      <c r="S401" s="43"/>
      <c r="T401" s="43"/>
      <c r="U401" s="43"/>
      <c r="V401" s="43"/>
      <c r="W401" s="43"/>
      <c r="X401" s="43"/>
      <c r="Y401" s="43"/>
      <c r="Z401" s="43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8"/>
    </row>
    <row r="402" spans="1:78" s="10" customFormat="1" ht="17.25" customHeight="1" x14ac:dyDescent="0.25">
      <c r="A402" s="33"/>
      <c r="B402" s="34"/>
      <c r="C402" s="35"/>
      <c r="D402" s="49"/>
      <c r="E402" s="36"/>
      <c r="F402" s="36"/>
      <c r="G402" s="52"/>
      <c r="H402" s="38"/>
      <c r="I402" s="50"/>
      <c r="J402" s="54"/>
      <c r="K402" s="264" t="s">
        <v>1975</v>
      </c>
      <c r="Q402" s="9" t="s">
        <v>1899</v>
      </c>
      <c r="R402" s="43"/>
      <c r="S402" s="43"/>
      <c r="T402" s="43"/>
      <c r="U402" s="43"/>
      <c r="V402" s="43"/>
      <c r="W402" s="43"/>
      <c r="X402" s="43"/>
      <c r="Y402" s="43"/>
      <c r="Z402" s="43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8"/>
    </row>
    <row r="403" spans="1:78" s="10" customFormat="1" ht="17.25" customHeight="1" x14ac:dyDescent="0.25">
      <c r="A403" s="33"/>
      <c r="B403" s="34"/>
      <c r="C403" s="35"/>
      <c r="D403" s="49"/>
      <c r="E403" s="36"/>
      <c r="F403" s="36"/>
      <c r="G403" s="52"/>
      <c r="H403" s="38"/>
      <c r="I403" s="50"/>
      <c r="J403" s="275" t="s">
        <v>1921</v>
      </c>
      <c r="K403" s="271" t="s">
        <v>1987</v>
      </c>
      <c r="L403" s="276">
        <v>250</v>
      </c>
      <c r="R403" s="43"/>
      <c r="S403" s="43"/>
      <c r="T403" s="43"/>
      <c r="U403" s="43"/>
      <c r="V403" s="43"/>
      <c r="W403" s="43"/>
      <c r="X403" s="43"/>
      <c r="Y403" s="43"/>
      <c r="Z403" s="43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8"/>
    </row>
    <row r="404" spans="1:78" s="10" customFormat="1" ht="17.25" customHeight="1" x14ac:dyDescent="0.25">
      <c r="A404" s="33"/>
      <c r="B404" s="34"/>
      <c r="C404" s="35"/>
      <c r="D404" s="49"/>
      <c r="E404" s="36"/>
      <c r="F404" s="36"/>
      <c r="G404" s="52"/>
      <c r="H404" s="38"/>
      <c r="I404" s="50"/>
      <c r="J404" s="54"/>
      <c r="K404" s="271" t="s">
        <v>1988</v>
      </c>
      <c r="L404" s="276">
        <v>250</v>
      </c>
      <c r="R404" s="43"/>
      <c r="S404" s="43"/>
      <c r="T404" s="43"/>
      <c r="U404" s="43"/>
      <c r="V404" s="43"/>
      <c r="W404" s="43"/>
      <c r="X404" s="43"/>
      <c r="Y404" s="43"/>
      <c r="Z404" s="43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8"/>
    </row>
    <row r="405" spans="1:78" s="10" customFormat="1" ht="17.25" customHeight="1" x14ac:dyDescent="0.25">
      <c r="A405" s="33"/>
      <c r="B405" s="34"/>
      <c r="C405" s="35"/>
      <c r="D405" s="49"/>
      <c r="E405" s="36"/>
      <c r="F405" s="36"/>
      <c r="G405" s="52"/>
      <c r="H405" s="38"/>
      <c r="I405" s="50"/>
      <c r="J405" s="54"/>
      <c r="K405" s="271" t="s">
        <v>1989</v>
      </c>
      <c r="L405" s="276">
        <v>250</v>
      </c>
      <c r="R405" s="43"/>
      <c r="S405" s="43"/>
      <c r="T405" s="43"/>
      <c r="U405" s="43"/>
      <c r="V405" s="43"/>
      <c r="W405" s="43"/>
      <c r="X405" s="43"/>
      <c r="Y405" s="43"/>
      <c r="Z405" s="43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8"/>
    </row>
    <row r="406" spans="1:78" s="10" customFormat="1" ht="17.25" customHeight="1" x14ac:dyDescent="0.25">
      <c r="A406" s="33"/>
      <c r="B406" s="34"/>
      <c r="C406" s="35"/>
      <c r="D406" s="49"/>
      <c r="E406" s="36"/>
      <c r="F406" s="36"/>
      <c r="G406" s="52"/>
      <c r="H406" s="38"/>
      <c r="I406" s="50"/>
      <c r="J406" s="38" t="s">
        <v>1881</v>
      </c>
      <c r="K406" s="260" t="s">
        <v>1803</v>
      </c>
      <c r="L406" s="46" t="s">
        <v>41</v>
      </c>
      <c r="R406" s="43">
        <v>0.1</v>
      </c>
      <c r="S406" s="43">
        <f>0*$R$43</f>
        <v>0</v>
      </c>
      <c r="T406" s="43"/>
      <c r="U406" s="43">
        <f>0.8*$R$43</f>
        <v>0.12</v>
      </c>
      <c r="V406" s="43"/>
      <c r="W406" s="43">
        <f>0.2*$R$43</f>
        <v>0.03</v>
      </c>
      <c r="X406" s="43"/>
      <c r="Y406" s="43">
        <f>0*$R$43</f>
        <v>0</v>
      </c>
      <c r="Z406" s="43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8">
        <f t="shared" si="59"/>
        <v>0.15</v>
      </c>
    </row>
    <row r="407" spans="1:78" s="10" customFormat="1" ht="17.25" customHeight="1" x14ac:dyDescent="0.25">
      <c r="A407" s="33" t="s">
        <v>36</v>
      </c>
      <c r="B407" s="34" t="s">
        <v>327</v>
      </c>
      <c r="C407" s="35" t="s">
        <v>328</v>
      </c>
      <c r="D407" s="49">
        <v>206</v>
      </c>
      <c r="E407" s="36" t="s">
        <v>95</v>
      </c>
      <c r="F407" s="36" t="s">
        <v>99</v>
      </c>
      <c r="G407" s="52" t="s">
        <v>329</v>
      </c>
      <c r="H407" s="38" t="s">
        <v>330</v>
      </c>
      <c r="I407" s="50" t="s">
        <v>328</v>
      </c>
      <c r="J407" s="38" t="s">
        <v>331</v>
      </c>
      <c r="K407" s="50" t="s">
        <v>328</v>
      </c>
      <c r="L407" s="10" t="s">
        <v>65</v>
      </c>
      <c r="S407" s="63" t="s">
        <v>332</v>
      </c>
      <c r="T407" s="63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X407" s="64" t="s">
        <v>333</v>
      </c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</row>
    <row r="408" spans="1:78" s="10" customFormat="1" ht="22.5" customHeight="1" x14ac:dyDescent="0.25">
      <c r="A408" s="33" t="s">
        <v>36</v>
      </c>
      <c r="B408" s="34" t="s">
        <v>327</v>
      </c>
      <c r="C408" s="35" t="s">
        <v>328</v>
      </c>
      <c r="D408" s="49">
        <v>206.1</v>
      </c>
      <c r="E408" s="36" t="s">
        <v>95</v>
      </c>
      <c r="F408" s="36" t="s">
        <v>99</v>
      </c>
      <c r="G408" s="52">
        <v>225</v>
      </c>
      <c r="H408" s="38" t="s">
        <v>334</v>
      </c>
      <c r="I408" s="50" t="s">
        <v>335</v>
      </c>
      <c r="J408" s="38" t="s">
        <v>336</v>
      </c>
      <c r="K408" s="50" t="s">
        <v>335</v>
      </c>
      <c r="L408" s="10" t="s">
        <v>65</v>
      </c>
      <c r="R408" s="42">
        <f>SUM(R409:R453)</f>
        <v>1</v>
      </c>
      <c r="S408" s="42">
        <f t="shared" ref="S408:AS408" si="60">SUM(S409:S453)</f>
        <v>0.09</v>
      </c>
      <c r="T408" s="42"/>
      <c r="U408" s="42">
        <f t="shared" si="60"/>
        <v>0.33550000000000002</v>
      </c>
      <c r="V408" s="42"/>
      <c r="W408" s="42">
        <f t="shared" si="60"/>
        <v>0.23250000000000001</v>
      </c>
      <c r="X408" s="42"/>
      <c r="Y408" s="42">
        <f t="shared" si="60"/>
        <v>0.23900000000000002</v>
      </c>
      <c r="Z408" s="42"/>
      <c r="AA408" s="42">
        <f t="shared" si="60"/>
        <v>8.5499999999999993E-2</v>
      </c>
      <c r="AB408" s="42"/>
      <c r="AC408" s="42">
        <f t="shared" si="60"/>
        <v>6.7500000000000004E-2</v>
      </c>
      <c r="AD408" s="42"/>
      <c r="AE408" s="42">
        <f t="shared" si="60"/>
        <v>0</v>
      </c>
      <c r="AF408" s="42"/>
      <c r="AG408" s="42">
        <f t="shared" si="60"/>
        <v>0</v>
      </c>
      <c r="AH408" s="42"/>
      <c r="AI408" s="42">
        <f t="shared" si="60"/>
        <v>0</v>
      </c>
      <c r="AJ408" s="42"/>
      <c r="AK408" s="42">
        <f t="shared" si="60"/>
        <v>0</v>
      </c>
      <c r="AL408" s="42"/>
      <c r="AM408" s="42">
        <f t="shared" si="60"/>
        <v>0</v>
      </c>
      <c r="AN408" s="42"/>
      <c r="AO408" s="42">
        <f t="shared" si="60"/>
        <v>0</v>
      </c>
      <c r="AP408" s="42"/>
      <c r="AQ408" s="42">
        <f t="shared" si="60"/>
        <v>0</v>
      </c>
      <c r="AR408" s="42"/>
      <c r="AS408" s="42">
        <f t="shared" si="60"/>
        <v>0</v>
      </c>
      <c r="AT408" s="42"/>
      <c r="AU408" s="42"/>
      <c r="AV408" s="48">
        <f>SUM(S408:AS408)</f>
        <v>1.05</v>
      </c>
      <c r="AW408" s="48"/>
      <c r="AX408" s="66">
        <f>SUM(AX409:AX453)</f>
        <v>1.4400000000000004</v>
      </c>
      <c r="AY408" s="66">
        <f t="shared" ref="AY408:BL408" si="61">SUM(AY409:AY453)</f>
        <v>0.03</v>
      </c>
      <c r="AZ408" s="66">
        <f t="shared" si="61"/>
        <v>0.5</v>
      </c>
      <c r="BA408" s="66">
        <f t="shared" si="61"/>
        <v>0.4</v>
      </c>
      <c r="BB408" s="66">
        <f t="shared" si="61"/>
        <v>0.43200000000000005</v>
      </c>
      <c r="BC408" s="66">
        <f t="shared" si="61"/>
        <v>4.8000000000000001E-2</v>
      </c>
      <c r="BD408" s="66">
        <f t="shared" si="61"/>
        <v>0.03</v>
      </c>
      <c r="BE408" s="66">
        <f t="shared" si="61"/>
        <v>0</v>
      </c>
      <c r="BF408" s="66">
        <f t="shared" si="61"/>
        <v>0</v>
      </c>
      <c r="BG408" s="66">
        <f t="shared" si="61"/>
        <v>0</v>
      </c>
      <c r="BH408" s="66"/>
      <c r="BI408" s="66"/>
      <c r="BJ408" s="66"/>
      <c r="BK408" s="66"/>
      <c r="BL408" s="66">
        <f t="shared" si="61"/>
        <v>0</v>
      </c>
      <c r="BM408" s="67">
        <f>SUM(AY408:BL408)</f>
        <v>1.4400000000000002</v>
      </c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</row>
    <row r="409" spans="1:78" s="10" customFormat="1" ht="17.25" customHeight="1" x14ac:dyDescent="0.25">
      <c r="A409" s="33"/>
      <c r="B409" s="34"/>
      <c r="C409" s="35"/>
      <c r="D409" s="49"/>
      <c r="E409" s="36"/>
      <c r="F409" s="36"/>
      <c r="G409" s="52"/>
      <c r="H409" s="38"/>
      <c r="I409" s="50"/>
      <c r="J409" s="54" t="s">
        <v>337</v>
      </c>
      <c r="K409" s="46" t="s">
        <v>267</v>
      </c>
      <c r="L409" s="46" t="s">
        <v>57</v>
      </c>
      <c r="M409" s="46"/>
      <c r="R409" s="43">
        <v>0.06</v>
      </c>
      <c r="S409" s="43">
        <f>0.5*$R$409</f>
        <v>0.03</v>
      </c>
      <c r="T409" s="43"/>
      <c r="U409" s="43">
        <f>0*$R$409</f>
        <v>0</v>
      </c>
      <c r="V409" s="43"/>
      <c r="W409" s="43">
        <f>0*$R$409</f>
        <v>0</v>
      </c>
      <c r="X409" s="43"/>
      <c r="Y409" s="43">
        <f>0*$R$409</f>
        <v>0</v>
      </c>
      <c r="Z409" s="43"/>
      <c r="AA409" s="43">
        <f>0*$R$409</f>
        <v>0</v>
      </c>
      <c r="AB409" s="43"/>
      <c r="AC409" s="43">
        <f>0.5*$R$409</f>
        <v>0.03</v>
      </c>
      <c r="AD409" s="43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8">
        <f t="shared" ref="AV409:AV453" si="62">SUM(S409:AS409)</f>
        <v>0.06</v>
      </c>
      <c r="AW409" s="48"/>
      <c r="AX409" s="66">
        <v>0.06</v>
      </c>
      <c r="AY409" s="68">
        <f>0.5*$AX$409</f>
        <v>0.03</v>
      </c>
      <c r="AZ409" s="66">
        <f>0*$AX$409</f>
        <v>0</v>
      </c>
      <c r="BA409" s="66">
        <f>0*$AX$409</f>
        <v>0</v>
      </c>
      <c r="BB409" s="66">
        <f>0*$AX$409</f>
        <v>0</v>
      </c>
      <c r="BC409" s="66">
        <f>0*$AX$409</f>
        <v>0</v>
      </c>
      <c r="BD409" s="68">
        <f>0.5*$AX$409</f>
        <v>0.03</v>
      </c>
      <c r="BE409" s="66"/>
      <c r="BF409" s="66"/>
      <c r="BG409" s="66"/>
      <c r="BH409" s="66"/>
      <c r="BI409" s="66"/>
      <c r="BJ409" s="66"/>
      <c r="BK409" s="66"/>
      <c r="BL409" s="66"/>
      <c r="BM409" s="67">
        <f t="shared" ref="BM409:BM452" si="63">SUM(AY409:BL409)</f>
        <v>0.06</v>
      </c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</row>
    <row r="410" spans="1:78" s="10" customFormat="1" ht="17.25" customHeight="1" x14ac:dyDescent="0.25">
      <c r="A410" s="33"/>
      <c r="B410" s="34"/>
      <c r="C410" s="35"/>
      <c r="D410" s="49"/>
      <c r="E410" s="36"/>
      <c r="F410" s="36"/>
      <c r="G410" s="52"/>
      <c r="H410" s="38"/>
      <c r="I410" s="50"/>
      <c r="J410" s="54" t="s">
        <v>338</v>
      </c>
      <c r="K410" s="46" t="s">
        <v>339</v>
      </c>
      <c r="L410" s="46" t="s">
        <v>69</v>
      </c>
      <c r="M410" s="46"/>
      <c r="R410" s="43">
        <v>0.05</v>
      </c>
      <c r="S410" s="43">
        <f>0.7*$R$410</f>
        <v>3.4999999999999996E-2</v>
      </c>
      <c r="T410" s="43"/>
      <c r="U410" s="43">
        <f>0*$R$410</f>
        <v>0</v>
      </c>
      <c r="V410" s="43"/>
      <c r="W410" s="43">
        <f>0.3*$R$410</f>
        <v>1.4999999999999999E-2</v>
      </c>
      <c r="X410" s="43"/>
      <c r="Y410" s="43">
        <f>0*$R$410</f>
        <v>0</v>
      </c>
      <c r="Z410" s="43"/>
      <c r="AA410" s="43">
        <f>0*$R$410</f>
        <v>0</v>
      </c>
      <c r="AB410" s="43"/>
      <c r="AC410" s="43">
        <f>0*$R$410</f>
        <v>0</v>
      </c>
      <c r="AD410" s="43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8">
        <f t="shared" si="62"/>
        <v>4.9999999999999996E-2</v>
      </c>
      <c r="AW410" s="48"/>
      <c r="AX410" s="69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</row>
    <row r="411" spans="1:78" s="10" customFormat="1" ht="17.25" customHeight="1" x14ac:dyDescent="0.25">
      <c r="A411" s="33"/>
      <c r="B411" s="34"/>
      <c r="C411" s="35"/>
      <c r="D411" s="49"/>
      <c r="E411" s="36"/>
      <c r="F411" s="36"/>
      <c r="G411" s="52"/>
      <c r="H411" s="38"/>
      <c r="I411" s="50"/>
      <c r="J411" s="272" t="s">
        <v>1992</v>
      </c>
      <c r="K411" s="264" t="s">
        <v>1991</v>
      </c>
      <c r="Q411" s="9" t="s">
        <v>1899</v>
      </c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8"/>
      <c r="AW411" s="48"/>
      <c r="AX411" s="69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</row>
    <row r="412" spans="1:78" s="10" customFormat="1" ht="29.25" customHeight="1" x14ac:dyDescent="0.25">
      <c r="A412" s="33"/>
      <c r="B412" s="34"/>
      <c r="C412" s="35"/>
      <c r="D412" s="49"/>
      <c r="E412" s="36"/>
      <c r="F412" s="36"/>
      <c r="G412" s="52"/>
      <c r="H412" s="38"/>
      <c r="I412" s="50"/>
      <c r="J412" s="54"/>
      <c r="K412" s="264" t="s">
        <v>1996</v>
      </c>
      <c r="Q412" s="9" t="s">
        <v>1899</v>
      </c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8"/>
      <c r="AW412" s="48"/>
      <c r="AX412" s="69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</row>
    <row r="413" spans="1:78" s="10" customFormat="1" ht="17.25" customHeight="1" x14ac:dyDescent="0.25">
      <c r="A413" s="33"/>
      <c r="B413" s="34"/>
      <c r="C413" s="35"/>
      <c r="D413" s="49"/>
      <c r="E413" s="36"/>
      <c r="F413" s="36"/>
      <c r="G413" s="52"/>
      <c r="H413" s="38"/>
      <c r="I413" s="50"/>
      <c r="J413" s="54"/>
      <c r="K413" s="264" t="s">
        <v>1974</v>
      </c>
      <c r="Q413" s="9" t="s">
        <v>1899</v>
      </c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8"/>
      <c r="AW413" s="48"/>
      <c r="AX413" s="69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</row>
    <row r="414" spans="1:78" s="10" customFormat="1" ht="17.25" customHeight="1" x14ac:dyDescent="0.25">
      <c r="A414" s="33"/>
      <c r="B414" s="34"/>
      <c r="C414" s="35"/>
      <c r="D414" s="49"/>
      <c r="E414" s="36"/>
      <c r="F414" s="36"/>
      <c r="G414" s="52"/>
      <c r="H414" s="38"/>
      <c r="I414" s="50"/>
      <c r="J414" s="275" t="s">
        <v>1921</v>
      </c>
      <c r="K414" s="271" t="s">
        <v>1993</v>
      </c>
      <c r="L414" s="276">
        <v>250</v>
      </c>
      <c r="M414" s="46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8"/>
      <c r="AW414" s="48"/>
      <c r="AX414" s="69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</row>
    <row r="415" spans="1:78" s="10" customFormat="1" ht="17.25" customHeight="1" x14ac:dyDescent="0.25">
      <c r="A415" s="33"/>
      <c r="B415" s="34"/>
      <c r="C415" s="35"/>
      <c r="D415" s="49"/>
      <c r="E415" s="36"/>
      <c r="F415" s="36"/>
      <c r="G415" s="52"/>
      <c r="H415" s="38"/>
      <c r="I415" s="50"/>
      <c r="J415" s="54"/>
      <c r="K415" s="271" t="s">
        <v>1994</v>
      </c>
      <c r="L415" s="276">
        <v>250</v>
      </c>
      <c r="M415" s="46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8"/>
      <c r="AW415" s="48"/>
      <c r="AX415" s="69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</row>
    <row r="416" spans="1:78" s="10" customFormat="1" ht="17.25" customHeight="1" x14ac:dyDescent="0.25">
      <c r="A416" s="33"/>
      <c r="B416" s="34"/>
      <c r="C416" s="35"/>
      <c r="D416" s="49"/>
      <c r="E416" s="36"/>
      <c r="F416" s="36"/>
      <c r="G416" s="52"/>
      <c r="H416" s="38"/>
      <c r="I416" s="50"/>
      <c r="J416" s="54"/>
      <c r="K416" s="271" t="s">
        <v>1995</v>
      </c>
      <c r="L416" s="276">
        <v>250</v>
      </c>
      <c r="M416" s="46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8"/>
      <c r="AW416" s="48"/>
      <c r="AX416" s="69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</row>
    <row r="417" spans="1:78" s="10" customFormat="1" ht="17.25" customHeight="1" x14ac:dyDescent="0.25">
      <c r="A417" s="33"/>
      <c r="B417" s="34"/>
      <c r="C417" s="35"/>
      <c r="D417" s="49"/>
      <c r="E417" s="36"/>
      <c r="F417" s="36"/>
      <c r="G417" s="52"/>
      <c r="H417" s="38"/>
      <c r="I417" s="50"/>
      <c r="J417" s="54" t="s">
        <v>340</v>
      </c>
      <c r="K417" s="46" t="s">
        <v>341</v>
      </c>
      <c r="L417" s="46" t="s">
        <v>69</v>
      </c>
      <c r="M417" s="46"/>
      <c r="R417" s="43">
        <v>3.5000000000000003E-2</v>
      </c>
      <c r="S417" s="43">
        <f>0*$R$417</f>
        <v>0</v>
      </c>
      <c r="T417" s="43"/>
      <c r="U417" s="43">
        <f>0.3*$R$417</f>
        <v>1.0500000000000001E-2</v>
      </c>
      <c r="V417" s="43">
        <v>0.3</v>
      </c>
      <c r="W417" s="43">
        <f>0.5*$R$417</f>
        <v>1.7500000000000002E-2</v>
      </c>
      <c r="X417" s="43"/>
      <c r="Y417" s="43">
        <f>0.2*$R$417</f>
        <v>7.000000000000001E-3</v>
      </c>
      <c r="Z417" s="43"/>
      <c r="AA417" s="43">
        <f>0*$R$417</f>
        <v>0</v>
      </c>
      <c r="AB417" s="43"/>
      <c r="AC417" s="43">
        <f>0*$R$417</f>
        <v>0</v>
      </c>
      <c r="AD417" s="43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8">
        <f t="shared" si="62"/>
        <v>0.33500000000000002</v>
      </c>
      <c r="AW417" s="48"/>
      <c r="AX417" s="69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</row>
    <row r="418" spans="1:78" s="10" customFormat="1" ht="17.25" customHeight="1" x14ac:dyDescent="0.25">
      <c r="A418" s="33"/>
      <c r="B418" s="34"/>
      <c r="C418" s="35"/>
      <c r="D418" s="49"/>
      <c r="E418" s="36"/>
      <c r="F418" s="36"/>
      <c r="G418" s="52"/>
      <c r="H418" s="38"/>
      <c r="I418" s="50"/>
      <c r="J418" s="272" t="s">
        <v>1992</v>
      </c>
      <c r="K418" s="264" t="s">
        <v>1991</v>
      </c>
      <c r="Q418" s="9" t="s">
        <v>1899</v>
      </c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8"/>
      <c r="AW418" s="48"/>
      <c r="AX418" s="69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</row>
    <row r="419" spans="1:78" s="10" customFormat="1" ht="30" customHeight="1" x14ac:dyDescent="0.25">
      <c r="A419" s="33"/>
      <c r="B419" s="34"/>
      <c r="C419" s="35"/>
      <c r="D419" s="49"/>
      <c r="E419" s="36"/>
      <c r="F419" s="36"/>
      <c r="G419" s="52"/>
      <c r="H419" s="38"/>
      <c r="I419" s="50"/>
      <c r="J419" s="54"/>
      <c r="K419" s="264" t="s">
        <v>1997</v>
      </c>
      <c r="Q419" s="9" t="s">
        <v>1899</v>
      </c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8"/>
      <c r="AW419" s="48"/>
      <c r="AX419" s="69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</row>
    <row r="420" spans="1:78" s="10" customFormat="1" ht="17.25" customHeight="1" x14ac:dyDescent="0.25">
      <c r="A420" s="33"/>
      <c r="B420" s="34"/>
      <c r="C420" s="35"/>
      <c r="D420" s="49"/>
      <c r="E420" s="36"/>
      <c r="F420" s="36"/>
      <c r="G420" s="52"/>
      <c r="H420" s="38"/>
      <c r="I420" s="50"/>
      <c r="J420" s="54"/>
      <c r="K420" s="264" t="s">
        <v>1974</v>
      </c>
      <c r="Q420" s="9" t="s">
        <v>1899</v>
      </c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8"/>
      <c r="AW420" s="48"/>
      <c r="AX420" s="69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</row>
    <row r="421" spans="1:78" s="10" customFormat="1" ht="17.25" customHeight="1" x14ac:dyDescent="0.25">
      <c r="A421" s="33"/>
      <c r="B421" s="34"/>
      <c r="C421" s="35"/>
      <c r="D421" s="49"/>
      <c r="E421" s="36"/>
      <c r="F421" s="36"/>
      <c r="G421" s="52"/>
      <c r="H421" s="38"/>
      <c r="I421" s="50"/>
      <c r="J421" s="275" t="s">
        <v>1921</v>
      </c>
      <c r="K421" s="271" t="s">
        <v>1987</v>
      </c>
      <c r="L421" s="276">
        <v>250</v>
      </c>
      <c r="M421" s="46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8"/>
      <c r="AW421" s="48"/>
      <c r="AX421" s="69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</row>
    <row r="422" spans="1:78" s="10" customFormat="1" ht="17.25" customHeight="1" x14ac:dyDescent="0.25">
      <c r="A422" s="33"/>
      <c r="B422" s="34"/>
      <c r="C422" s="35"/>
      <c r="D422" s="49"/>
      <c r="E422" s="36"/>
      <c r="F422" s="36"/>
      <c r="G422" s="52"/>
      <c r="H422" s="38"/>
      <c r="I422" s="50"/>
      <c r="J422" s="54"/>
      <c r="K422" s="271" t="s">
        <v>1988</v>
      </c>
      <c r="L422" s="276">
        <v>250</v>
      </c>
      <c r="M422" s="46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8"/>
      <c r="AW422" s="48"/>
      <c r="AX422" s="69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</row>
    <row r="423" spans="1:78" s="10" customFormat="1" ht="17.25" customHeight="1" x14ac:dyDescent="0.25">
      <c r="A423" s="33"/>
      <c r="B423" s="34"/>
      <c r="C423" s="35"/>
      <c r="D423" s="49"/>
      <c r="E423" s="36"/>
      <c r="F423" s="36"/>
      <c r="G423" s="52"/>
      <c r="H423" s="38"/>
      <c r="I423" s="50"/>
      <c r="J423" s="54"/>
      <c r="K423" s="271" t="s">
        <v>1989</v>
      </c>
      <c r="L423" s="276">
        <v>250</v>
      </c>
      <c r="M423" s="46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8"/>
      <c r="AW423" s="48"/>
      <c r="AX423" s="69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</row>
    <row r="424" spans="1:78" s="10" customFormat="1" ht="33.75" customHeight="1" x14ac:dyDescent="0.25">
      <c r="A424" s="33"/>
      <c r="B424" s="34"/>
      <c r="C424" s="35"/>
      <c r="D424" s="49"/>
      <c r="E424" s="36"/>
      <c r="F424" s="36"/>
      <c r="G424" s="52"/>
      <c r="H424" s="38"/>
      <c r="I424" s="50"/>
      <c r="J424" s="54" t="s">
        <v>342</v>
      </c>
      <c r="K424" s="46" t="s">
        <v>1626</v>
      </c>
      <c r="L424" s="46" t="s">
        <v>69</v>
      </c>
      <c r="M424" s="46" t="s">
        <v>1560</v>
      </c>
      <c r="R424" s="43">
        <v>0.2</v>
      </c>
      <c r="S424" s="43">
        <f>0*$R$424</f>
        <v>0</v>
      </c>
      <c r="T424" s="43"/>
      <c r="U424" s="43">
        <f>0.6*$R$424</f>
        <v>0.12</v>
      </c>
      <c r="V424" s="43"/>
      <c r="W424" s="43">
        <f>0.2*$R$424</f>
        <v>4.0000000000000008E-2</v>
      </c>
      <c r="X424" s="43"/>
      <c r="Y424" s="43">
        <f>0.2*$R$424</f>
        <v>4.0000000000000008E-2</v>
      </c>
      <c r="Z424" s="43"/>
      <c r="AA424" s="43">
        <f>0*$R$424</f>
        <v>0</v>
      </c>
      <c r="AB424" s="43"/>
      <c r="AC424" s="43">
        <f>0*$R$424</f>
        <v>0</v>
      </c>
      <c r="AD424" s="43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8">
        <f t="shared" si="62"/>
        <v>0.2</v>
      </c>
      <c r="AW424" s="48"/>
      <c r="AX424" s="66">
        <v>0.30000000000000004</v>
      </c>
      <c r="AY424" s="66">
        <f>0*$AX$424</f>
        <v>0</v>
      </c>
      <c r="AZ424" s="66">
        <f>0.6*$AX$424</f>
        <v>0.18000000000000002</v>
      </c>
      <c r="BA424" s="66">
        <f>0.2*$AX$424</f>
        <v>6.0000000000000012E-2</v>
      </c>
      <c r="BB424" s="66">
        <f>0.2*$AX$424</f>
        <v>6.0000000000000012E-2</v>
      </c>
      <c r="BC424" s="66">
        <f>0*$AX$424</f>
        <v>0</v>
      </c>
      <c r="BD424" s="66">
        <f>0*$AX$424</f>
        <v>0</v>
      </c>
      <c r="BE424" s="66"/>
      <c r="BF424" s="66"/>
      <c r="BG424" s="66"/>
      <c r="BH424" s="66"/>
      <c r="BI424" s="66"/>
      <c r="BJ424" s="66"/>
      <c r="BK424" s="66"/>
      <c r="BL424" s="66"/>
      <c r="BM424" s="67">
        <f t="shared" si="63"/>
        <v>0.30000000000000004</v>
      </c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</row>
    <row r="425" spans="1:78" s="10" customFormat="1" ht="33.75" customHeight="1" x14ac:dyDescent="0.25">
      <c r="A425" s="33"/>
      <c r="B425" s="34"/>
      <c r="C425" s="35"/>
      <c r="D425" s="49"/>
      <c r="E425" s="36"/>
      <c r="F425" s="36"/>
      <c r="G425" s="52"/>
      <c r="H425" s="38"/>
      <c r="I425" s="50"/>
      <c r="J425" s="272" t="s">
        <v>1992</v>
      </c>
      <c r="K425" s="264" t="s">
        <v>1991</v>
      </c>
      <c r="Q425" s="9" t="s">
        <v>1899</v>
      </c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8"/>
      <c r="AW425" s="48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</row>
    <row r="426" spans="1:78" s="10" customFormat="1" ht="33.75" customHeight="1" x14ac:dyDescent="0.25">
      <c r="A426" s="33"/>
      <c r="B426" s="34"/>
      <c r="C426" s="35"/>
      <c r="D426" s="49"/>
      <c r="E426" s="36"/>
      <c r="F426" s="36"/>
      <c r="G426" s="52"/>
      <c r="H426" s="38"/>
      <c r="I426" s="50"/>
      <c r="J426" s="54"/>
      <c r="K426" s="264" t="s">
        <v>1996</v>
      </c>
      <c r="Q426" s="9" t="s">
        <v>1899</v>
      </c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8"/>
      <c r="AW426" s="48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</row>
    <row r="427" spans="1:78" s="10" customFormat="1" ht="33.75" customHeight="1" x14ac:dyDescent="0.25">
      <c r="A427" s="33"/>
      <c r="B427" s="34"/>
      <c r="C427" s="35"/>
      <c r="D427" s="49"/>
      <c r="E427" s="36"/>
      <c r="F427" s="36"/>
      <c r="G427" s="52"/>
      <c r="H427" s="38"/>
      <c r="I427" s="50"/>
      <c r="J427" s="54"/>
      <c r="K427" s="264" t="s">
        <v>1974</v>
      </c>
      <c r="Q427" s="9" t="s">
        <v>1899</v>
      </c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8"/>
      <c r="AW427" s="48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</row>
    <row r="428" spans="1:78" s="10" customFormat="1" ht="33.75" customHeight="1" x14ac:dyDescent="0.25">
      <c r="A428" s="33"/>
      <c r="B428" s="34"/>
      <c r="C428" s="35"/>
      <c r="D428" s="49"/>
      <c r="E428" s="36"/>
      <c r="F428" s="36"/>
      <c r="G428" s="52"/>
      <c r="H428" s="38"/>
      <c r="I428" s="50"/>
      <c r="J428" s="275" t="s">
        <v>1921</v>
      </c>
      <c r="K428" s="271" t="s">
        <v>1987</v>
      </c>
      <c r="L428" s="276">
        <v>250</v>
      </c>
      <c r="M428" s="46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8"/>
      <c r="AW428" s="48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</row>
    <row r="429" spans="1:78" s="10" customFormat="1" ht="33.75" customHeight="1" x14ac:dyDescent="0.25">
      <c r="A429" s="33"/>
      <c r="B429" s="34"/>
      <c r="C429" s="35"/>
      <c r="D429" s="49"/>
      <c r="E429" s="36"/>
      <c r="F429" s="36"/>
      <c r="G429" s="52"/>
      <c r="H429" s="38"/>
      <c r="I429" s="50"/>
      <c r="J429" s="54"/>
      <c r="K429" s="271" t="s">
        <v>1988</v>
      </c>
      <c r="L429" s="276">
        <v>250</v>
      </c>
      <c r="M429" s="46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8"/>
      <c r="AW429" s="48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</row>
    <row r="430" spans="1:78" s="10" customFormat="1" ht="33.75" customHeight="1" x14ac:dyDescent="0.25">
      <c r="A430" s="33"/>
      <c r="B430" s="34"/>
      <c r="C430" s="35"/>
      <c r="D430" s="49"/>
      <c r="E430" s="36"/>
      <c r="F430" s="36"/>
      <c r="G430" s="52"/>
      <c r="H430" s="38"/>
      <c r="I430" s="50"/>
      <c r="J430" s="54"/>
      <c r="K430" s="271" t="s">
        <v>1989</v>
      </c>
      <c r="L430" s="276">
        <v>250</v>
      </c>
      <c r="M430" s="46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8"/>
      <c r="AW430" s="48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</row>
    <row r="431" spans="1:78" s="10" customFormat="1" ht="33.75" customHeight="1" x14ac:dyDescent="0.25">
      <c r="A431" s="33"/>
      <c r="B431" s="34"/>
      <c r="C431" s="35"/>
      <c r="D431" s="49"/>
      <c r="E431" s="36"/>
      <c r="F431" s="36"/>
      <c r="G431" s="52"/>
      <c r="H431" s="38"/>
      <c r="I431" s="50"/>
      <c r="J431" s="54" t="s">
        <v>344</v>
      </c>
      <c r="K431" s="46" t="s">
        <v>1627</v>
      </c>
      <c r="L431" s="46" t="s">
        <v>69</v>
      </c>
      <c r="M431" s="46" t="s">
        <v>1561</v>
      </c>
      <c r="R431" s="43">
        <v>0.15</v>
      </c>
      <c r="S431" s="43">
        <f>0*$R$424</f>
        <v>0</v>
      </c>
      <c r="T431" s="43"/>
      <c r="U431" s="43">
        <f>0.6*$R$424</f>
        <v>0.12</v>
      </c>
      <c r="V431" s="43"/>
      <c r="W431" s="43">
        <f>0.2*$R$424</f>
        <v>4.0000000000000008E-2</v>
      </c>
      <c r="X431" s="43"/>
      <c r="Y431" s="43">
        <f>0.2*$R$424</f>
        <v>4.0000000000000008E-2</v>
      </c>
      <c r="Z431" s="43"/>
      <c r="AA431" s="43">
        <f>0*$R$424</f>
        <v>0</v>
      </c>
      <c r="AB431" s="43"/>
      <c r="AC431" s="43">
        <f>0*$R$424</f>
        <v>0</v>
      </c>
      <c r="AD431" s="43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8">
        <f t="shared" ref="AV431" si="64">SUM(S431:AS431)</f>
        <v>0.2</v>
      </c>
      <c r="AW431" s="48"/>
      <c r="AX431" s="66">
        <v>0.30000000000000004</v>
      </c>
      <c r="AY431" s="66">
        <f>0*$AX$424</f>
        <v>0</v>
      </c>
      <c r="AZ431" s="66">
        <f>0.6*$AX$424</f>
        <v>0.18000000000000002</v>
      </c>
      <c r="BA431" s="66">
        <f>0.2*$AX$424</f>
        <v>6.0000000000000012E-2</v>
      </c>
      <c r="BB431" s="66">
        <f>0.2*$AX$424</f>
        <v>6.0000000000000012E-2</v>
      </c>
      <c r="BC431" s="66">
        <f>0*$AX$424</f>
        <v>0</v>
      </c>
      <c r="BD431" s="66">
        <f>0*$AX$424</f>
        <v>0</v>
      </c>
      <c r="BE431" s="66"/>
      <c r="BF431" s="66"/>
      <c r="BG431" s="66"/>
      <c r="BH431" s="66"/>
      <c r="BI431" s="66"/>
      <c r="BJ431" s="66"/>
      <c r="BK431" s="66"/>
      <c r="BL431" s="66"/>
      <c r="BM431" s="67">
        <f t="shared" ref="BM431" si="65">SUM(AY431:BL431)</f>
        <v>0.30000000000000004</v>
      </c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</row>
    <row r="432" spans="1:78" s="10" customFormat="1" ht="33.75" customHeight="1" x14ac:dyDescent="0.25">
      <c r="A432" s="33"/>
      <c r="B432" s="34"/>
      <c r="C432" s="35"/>
      <c r="D432" s="49"/>
      <c r="E432" s="36"/>
      <c r="F432" s="36"/>
      <c r="G432" s="52"/>
      <c r="H432" s="38"/>
      <c r="I432" s="50"/>
      <c r="J432" s="272" t="s">
        <v>1992</v>
      </c>
      <c r="K432" s="264" t="s">
        <v>1991</v>
      </c>
      <c r="Q432" s="9" t="s">
        <v>1899</v>
      </c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8"/>
      <c r="AW432" s="48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</row>
    <row r="433" spans="1:78" s="10" customFormat="1" ht="33.75" customHeight="1" x14ac:dyDescent="0.25">
      <c r="A433" s="33"/>
      <c r="B433" s="34"/>
      <c r="C433" s="35"/>
      <c r="D433" s="49"/>
      <c r="E433" s="36"/>
      <c r="F433" s="36"/>
      <c r="G433" s="52"/>
      <c r="H433" s="38"/>
      <c r="I433" s="50"/>
      <c r="J433" s="54"/>
      <c r="K433" s="264" t="s">
        <v>1996</v>
      </c>
      <c r="Q433" s="9" t="s">
        <v>1899</v>
      </c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8"/>
      <c r="AW433" s="48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</row>
    <row r="434" spans="1:78" s="10" customFormat="1" ht="33.75" customHeight="1" x14ac:dyDescent="0.25">
      <c r="A434" s="33"/>
      <c r="B434" s="34"/>
      <c r="C434" s="35"/>
      <c r="D434" s="49"/>
      <c r="E434" s="36"/>
      <c r="F434" s="36"/>
      <c r="G434" s="52"/>
      <c r="H434" s="38"/>
      <c r="I434" s="50"/>
      <c r="J434" s="54"/>
      <c r="K434" s="264" t="s">
        <v>1974</v>
      </c>
      <c r="Q434" s="9" t="s">
        <v>1899</v>
      </c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8"/>
      <c r="AW434" s="48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</row>
    <row r="435" spans="1:78" s="10" customFormat="1" ht="33.75" customHeight="1" x14ac:dyDescent="0.25">
      <c r="A435" s="33"/>
      <c r="B435" s="34"/>
      <c r="C435" s="35"/>
      <c r="D435" s="49"/>
      <c r="E435" s="36"/>
      <c r="F435" s="36"/>
      <c r="G435" s="52"/>
      <c r="H435" s="38"/>
      <c r="I435" s="50"/>
      <c r="J435" s="275" t="s">
        <v>1921</v>
      </c>
      <c r="K435" s="271" t="s">
        <v>1987</v>
      </c>
      <c r="L435" s="276">
        <v>250</v>
      </c>
      <c r="M435" s="46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8"/>
      <c r="AW435" s="48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</row>
    <row r="436" spans="1:78" s="10" customFormat="1" ht="33.75" customHeight="1" x14ac:dyDescent="0.25">
      <c r="A436" s="33"/>
      <c r="B436" s="34"/>
      <c r="C436" s="35"/>
      <c r="D436" s="49"/>
      <c r="E436" s="36"/>
      <c r="F436" s="36"/>
      <c r="G436" s="52"/>
      <c r="H436" s="38"/>
      <c r="I436" s="50"/>
      <c r="J436" s="54"/>
      <c r="K436" s="271" t="s">
        <v>1988</v>
      </c>
      <c r="L436" s="276">
        <v>250</v>
      </c>
      <c r="M436" s="46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8"/>
      <c r="AW436" s="48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</row>
    <row r="437" spans="1:78" s="10" customFormat="1" ht="33.75" customHeight="1" x14ac:dyDescent="0.25">
      <c r="A437" s="33"/>
      <c r="B437" s="34"/>
      <c r="C437" s="35"/>
      <c r="D437" s="49"/>
      <c r="E437" s="36"/>
      <c r="F437" s="36"/>
      <c r="G437" s="52"/>
      <c r="H437" s="38"/>
      <c r="I437" s="50"/>
      <c r="J437" s="54"/>
      <c r="K437" s="271" t="s">
        <v>1989</v>
      </c>
      <c r="L437" s="276">
        <v>250</v>
      </c>
      <c r="M437" s="46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8"/>
      <c r="AW437" s="48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</row>
    <row r="438" spans="1:78" s="10" customFormat="1" ht="30.75" customHeight="1" x14ac:dyDescent="0.25">
      <c r="A438" s="33"/>
      <c r="B438" s="34"/>
      <c r="C438" s="35"/>
      <c r="D438" s="49"/>
      <c r="E438" s="36"/>
      <c r="F438" s="36"/>
      <c r="G438" s="52"/>
      <c r="H438" s="38"/>
      <c r="I438" s="50"/>
      <c r="J438" s="54" t="s">
        <v>346</v>
      </c>
      <c r="K438" s="46" t="s">
        <v>1629</v>
      </c>
      <c r="L438" s="46" t="s">
        <v>69</v>
      </c>
      <c r="M438" s="46" t="s">
        <v>1542</v>
      </c>
      <c r="R438" s="43">
        <v>0.15</v>
      </c>
      <c r="S438" s="43">
        <f>0*$R$438</f>
        <v>0</v>
      </c>
      <c r="T438" s="43"/>
      <c r="U438" s="43">
        <f>0.2*$R$438</f>
        <v>0.03</v>
      </c>
      <c r="V438" s="43"/>
      <c r="W438" s="43">
        <f>0.4*$R$438</f>
        <v>0.06</v>
      </c>
      <c r="X438" s="43"/>
      <c r="Y438" s="43">
        <f>0.4*$R$438</f>
        <v>0.06</v>
      </c>
      <c r="Z438" s="43"/>
      <c r="AA438" s="43">
        <f>0*$R$438</f>
        <v>0</v>
      </c>
      <c r="AB438" s="43"/>
      <c r="AC438" s="43">
        <f>0*$R$438</f>
        <v>0</v>
      </c>
      <c r="AD438" s="43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8">
        <f t="shared" si="62"/>
        <v>0.15</v>
      </c>
      <c r="AW438" s="48"/>
      <c r="AX438" s="66">
        <v>0.35</v>
      </c>
      <c r="AY438" s="66">
        <f>0*$AX$438</f>
        <v>0</v>
      </c>
      <c r="AZ438" s="66">
        <f>0.2*$AX$438</f>
        <v>6.9999999999999993E-2</v>
      </c>
      <c r="BA438" s="66">
        <f>0.4*$AX$438</f>
        <v>0.13999999999999999</v>
      </c>
      <c r="BB438" s="66">
        <f>0.4*$AX$438</f>
        <v>0.13999999999999999</v>
      </c>
      <c r="BC438" s="66">
        <f>0*$AX$438</f>
        <v>0</v>
      </c>
      <c r="BD438" s="66">
        <f>0*$AX$438</f>
        <v>0</v>
      </c>
      <c r="BE438" s="66"/>
      <c r="BF438" s="66"/>
      <c r="BG438" s="66"/>
      <c r="BH438" s="66"/>
      <c r="BI438" s="66"/>
      <c r="BJ438" s="66"/>
      <c r="BK438" s="66"/>
      <c r="BL438" s="66"/>
      <c r="BM438" s="67">
        <f t="shared" si="63"/>
        <v>0.35</v>
      </c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</row>
    <row r="439" spans="1:78" s="10" customFormat="1" ht="30.75" customHeight="1" x14ac:dyDescent="0.25">
      <c r="A439" s="33"/>
      <c r="B439" s="34"/>
      <c r="C439" s="35"/>
      <c r="D439" s="49"/>
      <c r="E439" s="36"/>
      <c r="F439" s="36"/>
      <c r="G439" s="52"/>
      <c r="H439" s="38"/>
      <c r="I439" s="50"/>
      <c r="J439" s="272" t="s">
        <v>1992</v>
      </c>
      <c r="K439" s="264" t="s">
        <v>1991</v>
      </c>
      <c r="Q439" s="9" t="s">
        <v>1899</v>
      </c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8"/>
      <c r="AW439" s="48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</row>
    <row r="440" spans="1:78" s="10" customFormat="1" ht="30.75" customHeight="1" x14ac:dyDescent="0.25">
      <c r="A440" s="33"/>
      <c r="B440" s="34"/>
      <c r="C440" s="35"/>
      <c r="D440" s="49"/>
      <c r="E440" s="36"/>
      <c r="F440" s="36"/>
      <c r="G440" s="52"/>
      <c r="H440" s="38"/>
      <c r="I440" s="50"/>
      <c r="J440" s="54"/>
      <c r="K440" s="264" t="s">
        <v>1996</v>
      </c>
      <c r="Q440" s="9" t="s">
        <v>1899</v>
      </c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8"/>
      <c r="AW440" s="48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</row>
    <row r="441" spans="1:78" s="10" customFormat="1" ht="30.75" customHeight="1" x14ac:dyDescent="0.25">
      <c r="A441" s="33"/>
      <c r="B441" s="34"/>
      <c r="C441" s="35"/>
      <c r="D441" s="49"/>
      <c r="E441" s="36"/>
      <c r="F441" s="36"/>
      <c r="G441" s="52"/>
      <c r="H441" s="38"/>
      <c r="I441" s="50"/>
      <c r="J441" s="54"/>
      <c r="K441" s="264" t="s">
        <v>1974</v>
      </c>
      <c r="Q441" s="9" t="s">
        <v>1899</v>
      </c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8"/>
      <c r="AW441" s="48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</row>
    <row r="442" spans="1:78" s="10" customFormat="1" ht="30.75" customHeight="1" x14ac:dyDescent="0.25">
      <c r="A442" s="33"/>
      <c r="B442" s="34"/>
      <c r="C442" s="35"/>
      <c r="D442" s="49"/>
      <c r="E442" s="36"/>
      <c r="F442" s="36"/>
      <c r="G442" s="52"/>
      <c r="H442" s="38"/>
      <c r="I442" s="50"/>
      <c r="J442" s="275" t="s">
        <v>1921</v>
      </c>
      <c r="K442" s="271" t="s">
        <v>1987</v>
      </c>
      <c r="L442" s="276">
        <v>250</v>
      </c>
      <c r="M442" s="46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8"/>
      <c r="AW442" s="48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</row>
    <row r="443" spans="1:78" s="10" customFormat="1" ht="30.75" customHeight="1" x14ac:dyDescent="0.25">
      <c r="A443" s="33"/>
      <c r="B443" s="34"/>
      <c r="C443" s="35"/>
      <c r="D443" s="49"/>
      <c r="E443" s="36"/>
      <c r="F443" s="36"/>
      <c r="G443" s="52"/>
      <c r="H443" s="38"/>
      <c r="I443" s="50"/>
      <c r="J443" s="54"/>
      <c r="K443" s="271" t="s">
        <v>1988</v>
      </c>
      <c r="L443" s="276">
        <v>250</v>
      </c>
      <c r="M443" s="46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8"/>
      <c r="AW443" s="48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</row>
    <row r="444" spans="1:78" s="10" customFormat="1" ht="30.75" customHeight="1" x14ac:dyDescent="0.25">
      <c r="A444" s="33"/>
      <c r="B444" s="34"/>
      <c r="C444" s="35"/>
      <c r="D444" s="49"/>
      <c r="E444" s="36"/>
      <c r="F444" s="36"/>
      <c r="G444" s="52"/>
      <c r="H444" s="38"/>
      <c r="I444" s="50"/>
      <c r="J444" s="54"/>
      <c r="K444" s="271" t="s">
        <v>1989</v>
      </c>
      <c r="L444" s="276">
        <v>250</v>
      </c>
      <c r="M444" s="46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8"/>
      <c r="AW444" s="48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</row>
    <row r="445" spans="1:78" s="10" customFormat="1" ht="30.75" customHeight="1" x14ac:dyDescent="0.25">
      <c r="A445" s="33"/>
      <c r="B445" s="34"/>
      <c r="C445" s="35"/>
      <c r="D445" s="49"/>
      <c r="E445" s="36"/>
      <c r="F445" s="36"/>
      <c r="G445" s="52"/>
      <c r="H445" s="38"/>
      <c r="I445" s="50"/>
      <c r="J445" s="54" t="s">
        <v>349</v>
      </c>
      <c r="K445" s="46" t="s">
        <v>1630</v>
      </c>
      <c r="L445" s="46" t="s">
        <v>69</v>
      </c>
      <c r="M445" s="46" t="s">
        <v>1542</v>
      </c>
      <c r="R445" s="43">
        <v>0.15</v>
      </c>
      <c r="S445" s="43">
        <f>0*$R$438</f>
        <v>0</v>
      </c>
      <c r="T445" s="43"/>
      <c r="U445" s="43">
        <f>0.2*$R$438</f>
        <v>0.03</v>
      </c>
      <c r="V445" s="43"/>
      <c r="W445" s="43">
        <f>0.4*$R$438</f>
        <v>0.06</v>
      </c>
      <c r="X445" s="43"/>
      <c r="Y445" s="43">
        <f>0.4*$R$438</f>
        <v>0.06</v>
      </c>
      <c r="Z445" s="43"/>
      <c r="AA445" s="43">
        <f>0*$R$438</f>
        <v>0</v>
      </c>
      <c r="AB445" s="43"/>
      <c r="AC445" s="43">
        <f>0*$R$438</f>
        <v>0</v>
      </c>
      <c r="AD445" s="43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8">
        <f t="shared" ref="AV445" si="66">SUM(S445:AS445)</f>
        <v>0.15</v>
      </c>
      <c r="AW445" s="48"/>
      <c r="AX445" s="66">
        <v>0.35</v>
      </c>
      <c r="AY445" s="66">
        <f>0*$AX$438</f>
        <v>0</v>
      </c>
      <c r="AZ445" s="66">
        <f>0.2*$AX$438</f>
        <v>6.9999999999999993E-2</v>
      </c>
      <c r="BA445" s="66">
        <f>0.4*$AX$438</f>
        <v>0.13999999999999999</v>
      </c>
      <c r="BB445" s="66">
        <f>0.4*$AX$438</f>
        <v>0.13999999999999999</v>
      </c>
      <c r="BC445" s="66">
        <f>0*$AX$438</f>
        <v>0</v>
      </c>
      <c r="BD445" s="66">
        <f>0*$AX$438</f>
        <v>0</v>
      </c>
      <c r="BE445" s="66"/>
      <c r="BF445" s="66"/>
      <c r="BG445" s="66"/>
      <c r="BH445" s="66"/>
      <c r="BI445" s="66"/>
      <c r="BJ445" s="66"/>
      <c r="BK445" s="66"/>
      <c r="BL445" s="66"/>
      <c r="BM445" s="67">
        <f t="shared" ref="BM445" si="67">SUM(AY445:BL445)</f>
        <v>0.35</v>
      </c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</row>
    <row r="446" spans="1:78" s="10" customFormat="1" ht="30.75" customHeight="1" x14ac:dyDescent="0.25">
      <c r="A446" s="33"/>
      <c r="B446" s="34"/>
      <c r="C446" s="35"/>
      <c r="D446" s="49"/>
      <c r="E446" s="36"/>
      <c r="F446" s="36"/>
      <c r="G446" s="52"/>
      <c r="H446" s="38"/>
      <c r="I446" s="50"/>
      <c r="J446" s="272" t="s">
        <v>1992</v>
      </c>
      <c r="K446" s="264" t="s">
        <v>1991</v>
      </c>
      <c r="Q446" s="9" t="s">
        <v>1899</v>
      </c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8"/>
      <c r="AW446" s="48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</row>
    <row r="447" spans="1:78" s="10" customFormat="1" ht="30.75" customHeight="1" x14ac:dyDescent="0.25">
      <c r="A447" s="33"/>
      <c r="B447" s="34"/>
      <c r="C447" s="35"/>
      <c r="D447" s="49"/>
      <c r="E447" s="36"/>
      <c r="F447" s="36"/>
      <c r="G447" s="52"/>
      <c r="H447" s="38"/>
      <c r="I447" s="50"/>
      <c r="J447" s="54"/>
      <c r="K447" s="264" t="s">
        <v>1996</v>
      </c>
      <c r="Q447" s="9" t="s">
        <v>1899</v>
      </c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8"/>
      <c r="AW447" s="48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</row>
    <row r="448" spans="1:78" s="10" customFormat="1" ht="30.75" customHeight="1" x14ac:dyDescent="0.25">
      <c r="A448" s="33"/>
      <c r="B448" s="34"/>
      <c r="C448" s="35"/>
      <c r="D448" s="49"/>
      <c r="E448" s="36"/>
      <c r="F448" s="36"/>
      <c r="G448" s="52"/>
      <c r="H448" s="38"/>
      <c r="I448" s="50"/>
      <c r="J448" s="54"/>
      <c r="K448" s="264" t="s">
        <v>1974</v>
      </c>
      <c r="Q448" s="9" t="s">
        <v>1899</v>
      </c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8"/>
      <c r="AW448" s="48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</row>
    <row r="449" spans="1:78" s="10" customFormat="1" ht="30.75" customHeight="1" x14ac:dyDescent="0.25">
      <c r="A449" s="33"/>
      <c r="B449" s="34"/>
      <c r="C449" s="35"/>
      <c r="D449" s="49"/>
      <c r="E449" s="36"/>
      <c r="F449" s="36"/>
      <c r="G449" s="52"/>
      <c r="H449" s="38"/>
      <c r="I449" s="50"/>
      <c r="J449" s="275" t="s">
        <v>1921</v>
      </c>
      <c r="K449" s="271" t="s">
        <v>1987</v>
      </c>
      <c r="L449" s="276">
        <v>250</v>
      </c>
      <c r="M449" s="46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8"/>
      <c r="AW449" s="48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</row>
    <row r="450" spans="1:78" s="10" customFormat="1" ht="30.75" customHeight="1" x14ac:dyDescent="0.25">
      <c r="A450" s="33"/>
      <c r="B450" s="34"/>
      <c r="C450" s="35"/>
      <c r="D450" s="49"/>
      <c r="E450" s="36"/>
      <c r="F450" s="36"/>
      <c r="G450" s="52"/>
      <c r="H450" s="38"/>
      <c r="I450" s="50"/>
      <c r="J450" s="54"/>
      <c r="K450" s="271" t="s">
        <v>1988</v>
      </c>
      <c r="L450" s="276">
        <v>250</v>
      </c>
      <c r="M450" s="46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8"/>
      <c r="AW450" s="48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</row>
    <row r="451" spans="1:78" s="10" customFormat="1" ht="30.75" customHeight="1" x14ac:dyDescent="0.25">
      <c r="A451" s="33"/>
      <c r="B451" s="34"/>
      <c r="C451" s="35"/>
      <c r="D451" s="49"/>
      <c r="E451" s="36"/>
      <c r="F451" s="36"/>
      <c r="G451" s="52"/>
      <c r="H451" s="38"/>
      <c r="I451" s="50"/>
      <c r="J451" s="54"/>
      <c r="K451" s="271" t="s">
        <v>1989</v>
      </c>
      <c r="L451" s="276">
        <v>250</v>
      </c>
      <c r="M451" s="46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8"/>
      <c r="AW451" s="48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</row>
    <row r="452" spans="1:78" s="10" customFormat="1" ht="17.25" customHeight="1" x14ac:dyDescent="0.25">
      <c r="A452" s="33"/>
      <c r="B452" s="34"/>
      <c r="C452" s="35"/>
      <c r="D452" s="49"/>
      <c r="E452" s="36"/>
      <c r="F452" s="36"/>
      <c r="G452" s="52"/>
      <c r="H452" s="38"/>
      <c r="I452" s="50"/>
      <c r="J452" s="70" t="s">
        <v>351</v>
      </c>
      <c r="K452" s="46" t="s">
        <v>347</v>
      </c>
      <c r="L452" s="46" t="s">
        <v>348</v>
      </c>
      <c r="M452" s="215" t="s">
        <v>1541</v>
      </c>
      <c r="R452" s="43">
        <v>0.08</v>
      </c>
      <c r="S452" s="43">
        <f>0*$R$452</f>
        <v>0</v>
      </c>
      <c r="T452" s="43"/>
      <c r="U452" s="43">
        <f>0*$R$452</f>
        <v>0</v>
      </c>
      <c r="V452" s="43"/>
      <c r="W452" s="43">
        <f>0*$R$452</f>
        <v>0</v>
      </c>
      <c r="X452" s="43"/>
      <c r="Y452" s="43">
        <f>0.4*$R$452</f>
        <v>3.2000000000000001E-2</v>
      </c>
      <c r="Z452" s="43"/>
      <c r="AA452" s="43">
        <f>0.6*$R$452</f>
        <v>4.8000000000000001E-2</v>
      </c>
      <c r="AB452" s="43"/>
      <c r="AC452" s="43">
        <f>0*$R$452</f>
        <v>0</v>
      </c>
      <c r="AD452" s="43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8">
        <f t="shared" si="62"/>
        <v>0.08</v>
      </c>
      <c r="AW452" s="48"/>
      <c r="AX452" s="66">
        <v>0.08</v>
      </c>
      <c r="AY452" s="66">
        <f>0*$AX$452</f>
        <v>0</v>
      </c>
      <c r="AZ452" s="66">
        <f>0*$AX$452</f>
        <v>0</v>
      </c>
      <c r="BA452" s="66">
        <f>0*$AX$452</f>
        <v>0</v>
      </c>
      <c r="BB452" s="66">
        <f>0.4*$AX$452</f>
        <v>3.2000000000000001E-2</v>
      </c>
      <c r="BC452" s="66">
        <f>0.6*$AX$452</f>
        <v>4.8000000000000001E-2</v>
      </c>
      <c r="BD452" s="66">
        <f>0*$AX$452</f>
        <v>0</v>
      </c>
      <c r="BE452" s="66"/>
      <c r="BF452" s="66"/>
      <c r="BG452" s="66"/>
      <c r="BH452" s="66"/>
      <c r="BI452" s="66"/>
      <c r="BJ452" s="66"/>
      <c r="BK452" s="66"/>
      <c r="BL452" s="66"/>
      <c r="BM452" s="67">
        <f t="shared" si="63"/>
        <v>0.08</v>
      </c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</row>
    <row r="453" spans="1:78" s="10" customFormat="1" ht="17.25" customHeight="1" x14ac:dyDescent="0.25">
      <c r="A453" s="33"/>
      <c r="B453" s="34"/>
      <c r="C453" s="35"/>
      <c r="D453" s="49"/>
      <c r="E453" s="36"/>
      <c r="F453" s="36"/>
      <c r="G453" s="52"/>
      <c r="H453" s="38"/>
      <c r="I453" s="50"/>
      <c r="J453" s="70" t="s">
        <v>1543</v>
      </c>
      <c r="K453" s="46" t="s">
        <v>350</v>
      </c>
      <c r="L453" s="46" t="s">
        <v>57</v>
      </c>
      <c r="M453" s="46"/>
      <c r="R453" s="43">
        <v>0.125</v>
      </c>
      <c r="S453" s="43">
        <f>0.2*$R$453</f>
        <v>2.5000000000000001E-2</v>
      </c>
      <c r="T453" s="43"/>
      <c r="U453" s="43">
        <f>0.2*$R$453</f>
        <v>2.5000000000000001E-2</v>
      </c>
      <c r="V453" s="43"/>
      <c r="W453" s="43">
        <f>0*$R$453</f>
        <v>0</v>
      </c>
      <c r="X453" s="43"/>
      <c r="Y453" s="43">
        <f>0*$R$453</f>
        <v>0</v>
      </c>
      <c r="Z453" s="43"/>
      <c r="AA453" s="43">
        <f>0.3*$R$453</f>
        <v>3.7499999999999999E-2</v>
      </c>
      <c r="AB453" s="43"/>
      <c r="AC453" s="43">
        <f>0.3*$R$453</f>
        <v>3.7499999999999999E-2</v>
      </c>
      <c r="AD453" s="43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8">
        <f t="shared" si="62"/>
        <v>0.125</v>
      </c>
      <c r="AW453" s="48"/>
      <c r="AX453" s="69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</row>
    <row r="454" spans="1:78" s="10" customFormat="1" ht="17.25" customHeight="1" x14ac:dyDescent="0.25">
      <c r="A454" s="33"/>
      <c r="B454" s="34"/>
      <c r="C454" s="35"/>
      <c r="D454" s="49"/>
      <c r="E454" s="36"/>
      <c r="F454" s="36"/>
      <c r="G454" s="52"/>
      <c r="H454" s="38"/>
      <c r="I454" s="50"/>
      <c r="J454" s="70" t="s">
        <v>1544</v>
      </c>
      <c r="K454" s="71" t="s">
        <v>352</v>
      </c>
      <c r="L454" s="46" t="s">
        <v>73</v>
      </c>
      <c r="M454" s="214"/>
      <c r="R454" s="69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8"/>
      <c r="AW454" s="48"/>
      <c r="AX454" s="66">
        <v>0.1</v>
      </c>
      <c r="AY454" s="66">
        <f>0.2*$AX$454</f>
        <v>2.0000000000000004E-2</v>
      </c>
      <c r="AZ454" s="66">
        <f>0.2*$AX$454</f>
        <v>2.0000000000000004E-2</v>
      </c>
      <c r="BA454" s="66">
        <f>0*$AX$454</f>
        <v>0</v>
      </c>
      <c r="BB454" s="66">
        <f>0*$AX$454</f>
        <v>0</v>
      </c>
      <c r="BC454" s="66">
        <f>0.3*$AX$454</f>
        <v>0.03</v>
      </c>
      <c r="BD454" s="66">
        <f>0.3*$AX$454</f>
        <v>0.03</v>
      </c>
      <c r="BE454" s="66"/>
      <c r="BF454" s="66"/>
      <c r="BG454" s="66"/>
      <c r="BH454" s="66"/>
      <c r="BI454" s="66"/>
      <c r="BJ454" s="66"/>
      <c r="BK454" s="66"/>
      <c r="BL454" s="66"/>
      <c r="BM454" s="67">
        <f>SUM(AY454:BL454)</f>
        <v>0.1</v>
      </c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</row>
    <row r="455" spans="1:78" s="10" customFormat="1" ht="17.25" customHeight="1" x14ac:dyDescent="0.25">
      <c r="A455" s="33" t="s">
        <v>36</v>
      </c>
      <c r="B455" s="34" t="s">
        <v>327</v>
      </c>
      <c r="C455" s="35" t="s">
        <v>328</v>
      </c>
      <c r="D455" s="49">
        <v>206.1</v>
      </c>
      <c r="E455" s="36" t="s">
        <v>95</v>
      </c>
      <c r="F455" s="36" t="s">
        <v>99</v>
      </c>
      <c r="G455" s="52">
        <v>225</v>
      </c>
      <c r="H455" s="38" t="s">
        <v>353</v>
      </c>
      <c r="I455" s="50" t="s">
        <v>354</v>
      </c>
      <c r="J455" s="38" t="s">
        <v>355</v>
      </c>
      <c r="K455" s="50" t="s">
        <v>354</v>
      </c>
      <c r="L455" s="215" t="s">
        <v>65</v>
      </c>
      <c r="M455" s="215"/>
      <c r="R455" s="42">
        <f>SUM(R456:R464)</f>
        <v>1.0000000000000002</v>
      </c>
      <c r="S455" s="42">
        <f t="shared" ref="S455:AC455" si="68">SUM(S456:S464)</f>
        <v>8.3750000000000005E-2</v>
      </c>
      <c r="T455" s="42"/>
      <c r="U455" s="42">
        <f t="shared" si="68"/>
        <v>0.34925</v>
      </c>
      <c r="V455" s="42"/>
      <c r="W455" s="42">
        <f t="shared" si="68"/>
        <v>0.23250000000000001</v>
      </c>
      <c r="X455" s="42"/>
      <c r="Y455" s="42">
        <f t="shared" si="68"/>
        <v>0.219</v>
      </c>
      <c r="Z455" s="42"/>
      <c r="AA455" s="42">
        <f t="shared" si="68"/>
        <v>9.1749999999999998E-2</v>
      </c>
      <c r="AB455" s="42"/>
      <c r="AC455" s="42">
        <f t="shared" si="68"/>
        <v>7.3749999999999996E-2</v>
      </c>
      <c r="AD455" s="42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 spans="1:78" s="10" customFormat="1" ht="17.25" customHeight="1" x14ac:dyDescent="0.2">
      <c r="A456" s="33"/>
      <c r="B456" s="34"/>
      <c r="C456" s="35"/>
      <c r="D456" s="49"/>
      <c r="E456" s="36"/>
      <c r="F456" s="36"/>
      <c r="G456" s="52"/>
      <c r="H456" s="38"/>
      <c r="I456" s="50"/>
      <c r="J456" s="38" t="s">
        <v>1570</v>
      </c>
      <c r="K456" s="216" t="s">
        <v>1631</v>
      </c>
      <c r="L456" s="217" t="s">
        <v>1562</v>
      </c>
      <c r="M456" s="215"/>
      <c r="R456" s="218">
        <v>0.44440378004627029</v>
      </c>
      <c r="S456" s="43">
        <f>0.5*$R$409</f>
        <v>0.03</v>
      </c>
      <c r="T456" s="43"/>
      <c r="U456" s="43">
        <f>0*$R$409</f>
        <v>0</v>
      </c>
      <c r="V456" s="43"/>
      <c r="W456" s="43">
        <f>0*$R$409</f>
        <v>0</v>
      </c>
      <c r="X456" s="43"/>
      <c r="Y456" s="43">
        <f>0*$R$409</f>
        <v>0</v>
      </c>
      <c r="Z456" s="43"/>
      <c r="AA456" s="43">
        <f>0*$R$409</f>
        <v>0</v>
      </c>
      <c r="AB456" s="43"/>
      <c r="AC456" s="43">
        <f>0.5*$R$409</f>
        <v>0.03</v>
      </c>
      <c r="AD456" s="43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 spans="1:78" s="10" customFormat="1" ht="17.25" customHeight="1" x14ac:dyDescent="0.2">
      <c r="A457" s="33"/>
      <c r="B457" s="34"/>
      <c r="C457" s="35"/>
      <c r="D457" s="49"/>
      <c r="E457" s="36"/>
      <c r="F457" s="36"/>
      <c r="G457" s="52"/>
      <c r="H457" s="38"/>
      <c r="I457" s="50"/>
      <c r="J457" s="38" t="s">
        <v>1571</v>
      </c>
      <c r="K457" s="216" t="s">
        <v>1632</v>
      </c>
      <c r="L457" s="217" t="s">
        <v>1564</v>
      </c>
      <c r="M457" s="216" t="s">
        <v>1563</v>
      </c>
      <c r="R457" s="218">
        <v>5.0191485746402288E-2</v>
      </c>
      <c r="S457" s="43">
        <f>0.7*$R$410</f>
        <v>3.4999999999999996E-2</v>
      </c>
      <c r="T457" s="43"/>
      <c r="U457" s="43">
        <f>0*$R$410</f>
        <v>0</v>
      </c>
      <c r="V457" s="43"/>
      <c r="W457" s="43">
        <f>0.3*$R$410</f>
        <v>1.4999999999999999E-2</v>
      </c>
      <c r="X457" s="43"/>
      <c r="Y457" s="43">
        <f>0*$R$410</f>
        <v>0</v>
      </c>
      <c r="Z457" s="43"/>
      <c r="AA457" s="43">
        <f>0*$R$410</f>
        <v>0</v>
      </c>
      <c r="AB457" s="43"/>
      <c r="AC457" s="43">
        <f>0*$R$410</f>
        <v>0</v>
      </c>
      <c r="AD457" s="43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 spans="1:78" s="10" customFormat="1" ht="17.25" customHeight="1" x14ac:dyDescent="0.2">
      <c r="A458" s="33"/>
      <c r="B458" s="34"/>
      <c r="C458" s="35"/>
      <c r="D458" s="49"/>
      <c r="E458" s="36"/>
      <c r="F458" s="36"/>
      <c r="G458" s="52"/>
      <c r="H458" s="38"/>
      <c r="I458" s="50"/>
      <c r="J458" s="38" t="s">
        <v>1572</v>
      </c>
      <c r="K458" s="216" t="s">
        <v>1633</v>
      </c>
      <c r="L458" s="217" t="s">
        <v>1564</v>
      </c>
      <c r="M458" s="216" t="s">
        <v>1563</v>
      </c>
      <c r="R458" s="218">
        <v>0.15187107062098892</v>
      </c>
      <c r="S458" s="43">
        <f>0*$R$417</f>
        <v>0</v>
      </c>
      <c r="T458" s="43"/>
      <c r="U458" s="43">
        <f>0.3*$R$417</f>
        <v>1.0500000000000001E-2</v>
      </c>
      <c r="V458" s="43"/>
      <c r="W458" s="43">
        <f>0.5*$R$417</f>
        <v>1.7500000000000002E-2</v>
      </c>
      <c r="X458" s="43"/>
      <c r="Y458" s="43">
        <f>0.2*$R$417</f>
        <v>7.000000000000001E-3</v>
      </c>
      <c r="Z458" s="43"/>
      <c r="AA458" s="43">
        <f>0*$R$417</f>
        <v>0</v>
      </c>
      <c r="AB458" s="43"/>
      <c r="AC458" s="43">
        <f>0*$R$417</f>
        <v>0</v>
      </c>
      <c r="AD458" s="43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 spans="1:78" s="10" customFormat="1" ht="17.25" customHeight="1" x14ac:dyDescent="0.2">
      <c r="A459" s="33"/>
      <c r="B459" s="34"/>
      <c r="C459" s="35"/>
      <c r="D459" s="49"/>
      <c r="E459" s="36"/>
      <c r="F459" s="36"/>
      <c r="G459" s="52"/>
      <c r="H459" s="38"/>
      <c r="I459" s="50"/>
      <c r="J459" s="38" t="s">
        <v>1573</v>
      </c>
      <c r="K459" s="216" t="s">
        <v>1565</v>
      </c>
      <c r="L459" s="217" t="s">
        <v>1564</v>
      </c>
      <c r="M459" s="216" t="s">
        <v>1566</v>
      </c>
      <c r="R459" s="218">
        <v>0.19344635131425883</v>
      </c>
      <c r="S459" s="43">
        <f>0*$R$424</f>
        <v>0</v>
      </c>
      <c r="T459" s="43"/>
      <c r="U459" s="43">
        <f>0.7*$R$424</f>
        <v>0.13999999999999999</v>
      </c>
      <c r="V459" s="43"/>
      <c r="W459" s="43">
        <f>0.2*$R$424</f>
        <v>4.0000000000000008E-2</v>
      </c>
      <c r="X459" s="43"/>
      <c r="Y459" s="43">
        <f>0.1*$R$424</f>
        <v>2.0000000000000004E-2</v>
      </c>
      <c r="Z459" s="43"/>
      <c r="AA459" s="43">
        <f>0*$R$424</f>
        <v>0</v>
      </c>
      <c r="AB459" s="43"/>
      <c r="AC459" s="43">
        <f>0*$R$424</f>
        <v>0</v>
      </c>
      <c r="AD459" s="43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78" s="10" customFormat="1" ht="17.25" customHeight="1" x14ac:dyDescent="0.2">
      <c r="A460" s="33"/>
      <c r="B460" s="34"/>
      <c r="C460" s="35"/>
      <c r="D460" s="49"/>
      <c r="E460" s="36"/>
      <c r="F460" s="36"/>
      <c r="G460" s="52"/>
      <c r="H460" s="38"/>
      <c r="I460" s="50"/>
      <c r="J460" s="38" t="s">
        <v>1574</v>
      </c>
      <c r="K460" s="216" t="s">
        <v>1567</v>
      </c>
      <c r="L460" s="217" t="s">
        <v>1564</v>
      </c>
      <c r="M460" s="216" t="s">
        <v>1563</v>
      </c>
      <c r="R460" s="218">
        <v>1.071797351876299E-2</v>
      </c>
      <c r="S460" s="43">
        <f>0*$R$424</f>
        <v>0</v>
      </c>
      <c r="T460" s="43"/>
      <c r="U460" s="43">
        <f>0.6*$R$424</f>
        <v>0.12</v>
      </c>
      <c r="V460" s="43"/>
      <c r="W460" s="43">
        <f>0.2*$R$424</f>
        <v>4.0000000000000008E-2</v>
      </c>
      <c r="X460" s="43"/>
      <c r="Y460" s="43">
        <f>0.2*$R$424</f>
        <v>4.0000000000000008E-2</v>
      </c>
      <c r="Z460" s="43"/>
      <c r="AA460" s="43">
        <f>0*$R$424</f>
        <v>0</v>
      </c>
      <c r="AB460" s="43"/>
      <c r="AC460" s="43">
        <f>0*$R$424</f>
        <v>0</v>
      </c>
      <c r="AD460" s="43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78" s="10" customFormat="1" ht="17.25" customHeight="1" x14ac:dyDescent="0.2">
      <c r="A461" s="33"/>
      <c r="B461" s="34"/>
      <c r="C461" s="35"/>
      <c r="D461" s="49"/>
      <c r="E461" s="36"/>
      <c r="F461" s="36"/>
      <c r="G461" s="52"/>
      <c r="H461" s="38"/>
      <c r="I461" s="50"/>
      <c r="J461" s="38" t="s">
        <v>1575</v>
      </c>
      <c r="K461" s="216" t="s">
        <v>1634</v>
      </c>
      <c r="L461" s="217" t="s">
        <v>1568</v>
      </c>
      <c r="M461" s="215"/>
      <c r="R461" s="218">
        <v>2.9526709974250723E-2</v>
      </c>
      <c r="S461" s="43">
        <f>0*$R$438</f>
        <v>0</v>
      </c>
      <c r="T461" s="43"/>
      <c r="U461" s="43">
        <f>0.2*$R$438</f>
        <v>0.03</v>
      </c>
      <c r="V461" s="43"/>
      <c r="W461" s="43">
        <f>0.4*$R$438</f>
        <v>0.06</v>
      </c>
      <c r="X461" s="43"/>
      <c r="Y461" s="43">
        <f>0.4*$R$438</f>
        <v>0.06</v>
      </c>
      <c r="Z461" s="43"/>
      <c r="AA461" s="43">
        <f>0*$R$438</f>
        <v>0</v>
      </c>
      <c r="AB461" s="43"/>
      <c r="AC461" s="43">
        <f>0*$R$438</f>
        <v>0</v>
      </c>
      <c r="AD461" s="43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78" s="10" customFormat="1" ht="17.25" customHeight="1" x14ac:dyDescent="0.2">
      <c r="A462" s="33"/>
      <c r="B462" s="34"/>
      <c r="C462" s="35"/>
      <c r="D462" s="49"/>
      <c r="E462" s="36"/>
      <c r="F462" s="36"/>
      <c r="G462" s="52"/>
      <c r="H462" s="38"/>
      <c r="I462" s="50"/>
      <c r="J462" s="38" t="s">
        <v>1576</v>
      </c>
      <c r="K462" s="216" t="s">
        <v>1635</v>
      </c>
      <c r="L462" s="217" t="s">
        <v>1568</v>
      </c>
      <c r="M462" s="215"/>
      <c r="R462" s="218">
        <v>0.10540212006744482</v>
      </c>
      <c r="S462" s="43">
        <f>0*$R$438</f>
        <v>0</v>
      </c>
      <c r="T462" s="43"/>
      <c r="U462" s="43">
        <f>0.2*$R$438</f>
        <v>0.03</v>
      </c>
      <c r="V462" s="43"/>
      <c r="W462" s="43">
        <f>0.4*$R$438</f>
        <v>0.06</v>
      </c>
      <c r="X462" s="43"/>
      <c r="Y462" s="43">
        <f>0.4*$R$438</f>
        <v>0.06</v>
      </c>
      <c r="Z462" s="43"/>
      <c r="AA462" s="43">
        <f>0*$R$438</f>
        <v>0</v>
      </c>
      <c r="AB462" s="43"/>
      <c r="AC462" s="43">
        <f>0*$R$438</f>
        <v>0</v>
      </c>
      <c r="AD462" s="43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78" s="10" customFormat="1" ht="17.25" customHeight="1" x14ac:dyDescent="0.2">
      <c r="A463" s="33"/>
      <c r="B463" s="34"/>
      <c r="C463" s="35"/>
      <c r="D463" s="49"/>
      <c r="E463" s="36"/>
      <c r="F463" s="36"/>
      <c r="G463" s="52"/>
      <c r="H463" s="38"/>
      <c r="I463" s="50"/>
      <c r="J463" s="38" t="s">
        <v>1577</v>
      </c>
      <c r="K463" s="216" t="s">
        <v>1569</v>
      </c>
      <c r="L463" s="217" t="s">
        <v>57</v>
      </c>
      <c r="M463" s="215"/>
      <c r="R463" s="218">
        <v>7.9051590050583601E-3</v>
      </c>
      <c r="S463" s="43">
        <f>0*$R$452</f>
        <v>0</v>
      </c>
      <c r="T463" s="43"/>
      <c r="U463" s="43">
        <f>0*$R$452</f>
        <v>0</v>
      </c>
      <c r="V463" s="43"/>
      <c r="W463" s="43">
        <f>0*$R$452</f>
        <v>0</v>
      </c>
      <c r="X463" s="43"/>
      <c r="Y463" s="43">
        <f>0.4*$R$452</f>
        <v>3.2000000000000001E-2</v>
      </c>
      <c r="Z463" s="43"/>
      <c r="AA463" s="43">
        <f>0.6*$R$452</f>
        <v>4.8000000000000001E-2</v>
      </c>
      <c r="AB463" s="43"/>
      <c r="AC463" s="43">
        <f>0*$R$452</f>
        <v>0</v>
      </c>
      <c r="AD463" s="43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78" s="10" customFormat="1" ht="17.25" customHeight="1" x14ac:dyDescent="0.2">
      <c r="A464" s="33"/>
      <c r="B464" s="34"/>
      <c r="C464" s="35"/>
      <c r="D464" s="49"/>
      <c r="E464" s="36"/>
      <c r="F464" s="36"/>
      <c r="G464" s="52"/>
      <c r="H464" s="38"/>
      <c r="I464" s="50"/>
      <c r="J464" s="38" t="s">
        <v>1578</v>
      </c>
      <c r="K464" s="216" t="s">
        <v>1636</v>
      </c>
      <c r="L464" s="217" t="s">
        <v>1568</v>
      </c>
      <c r="M464" s="215"/>
      <c r="R464" s="218">
        <v>6.535349706562798E-3</v>
      </c>
      <c r="S464" s="43">
        <f>0.15*$R$453</f>
        <v>1.8749999999999999E-2</v>
      </c>
      <c r="T464" s="43"/>
      <c r="U464" s="43">
        <f>0.15*$R$453</f>
        <v>1.8749999999999999E-2</v>
      </c>
      <c r="V464" s="43"/>
      <c r="W464" s="43">
        <f>0*$R$453</f>
        <v>0</v>
      </c>
      <c r="X464" s="43"/>
      <c r="Y464" s="43">
        <f>0*$R$453</f>
        <v>0</v>
      </c>
      <c r="Z464" s="43"/>
      <c r="AA464" s="43">
        <f>0.35*$R$453</f>
        <v>4.3749999999999997E-2</v>
      </c>
      <c r="AB464" s="43"/>
      <c r="AC464" s="43">
        <f>0.35*$R$453</f>
        <v>4.3749999999999997E-2</v>
      </c>
      <c r="AD464" s="43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 spans="1:49" s="10" customFormat="1" ht="17.25" customHeight="1" x14ac:dyDescent="0.25">
      <c r="A465" s="33" t="s">
        <v>36</v>
      </c>
      <c r="B465" s="34" t="s">
        <v>327</v>
      </c>
      <c r="C465" s="35" t="s">
        <v>328</v>
      </c>
      <c r="D465" s="49">
        <v>206.2</v>
      </c>
      <c r="E465" s="36" t="s">
        <v>95</v>
      </c>
      <c r="F465" s="36" t="s">
        <v>99</v>
      </c>
      <c r="G465" s="52">
        <v>225</v>
      </c>
      <c r="H465" s="38" t="s">
        <v>356</v>
      </c>
      <c r="I465" s="50" t="s">
        <v>357</v>
      </c>
      <c r="J465" s="38" t="s">
        <v>1579</v>
      </c>
      <c r="K465" s="215" t="s">
        <v>357</v>
      </c>
      <c r="L465" s="215" t="s">
        <v>65</v>
      </c>
      <c r="M465" s="215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 spans="1:49" s="10" customFormat="1" ht="17.25" customHeight="1" x14ac:dyDescent="0.25">
      <c r="A466" s="33" t="s">
        <v>36</v>
      </c>
      <c r="B466" s="34" t="s">
        <v>327</v>
      </c>
      <c r="C466" s="35" t="s">
        <v>328</v>
      </c>
      <c r="D466" s="49">
        <v>206.5</v>
      </c>
      <c r="E466" s="36" t="s">
        <v>95</v>
      </c>
      <c r="F466" s="36" t="s">
        <v>99</v>
      </c>
      <c r="G466" s="52">
        <v>225</v>
      </c>
      <c r="H466" s="38" t="s">
        <v>359</v>
      </c>
      <c r="I466" s="50" t="s">
        <v>360</v>
      </c>
      <c r="J466" s="38" t="s">
        <v>361</v>
      </c>
      <c r="K466" s="50" t="s">
        <v>360</v>
      </c>
      <c r="L466" s="10" t="s">
        <v>73</v>
      </c>
      <c r="R466" s="42">
        <f t="shared" ref="R466:AS466" si="69">SUM(R467:R475)</f>
        <v>1.125</v>
      </c>
      <c r="S466" s="42">
        <f t="shared" si="69"/>
        <v>0.08</v>
      </c>
      <c r="T466" s="42"/>
      <c r="U466" s="42">
        <f t="shared" si="69"/>
        <v>0.2505</v>
      </c>
      <c r="V466" s="42"/>
      <c r="W466" s="42">
        <f t="shared" si="69"/>
        <v>0.22249999999999998</v>
      </c>
      <c r="X466" s="42"/>
      <c r="Y466" s="42">
        <f t="shared" si="69"/>
        <v>0.21299999999999999</v>
      </c>
      <c r="Z466" s="42"/>
      <c r="AA466" s="42">
        <f t="shared" si="69"/>
        <v>0.22899999999999998</v>
      </c>
      <c r="AB466" s="42"/>
      <c r="AC466" s="42">
        <f t="shared" si="69"/>
        <v>0.13</v>
      </c>
      <c r="AD466" s="42"/>
      <c r="AE466" s="42">
        <f t="shared" si="69"/>
        <v>0</v>
      </c>
      <c r="AF466" s="42"/>
      <c r="AG466" s="42">
        <f t="shared" si="69"/>
        <v>0</v>
      </c>
      <c r="AH466" s="42"/>
      <c r="AI466" s="42">
        <f t="shared" si="69"/>
        <v>0</v>
      </c>
      <c r="AJ466" s="42"/>
      <c r="AK466" s="42">
        <f t="shared" si="69"/>
        <v>0</v>
      </c>
      <c r="AL466" s="42"/>
      <c r="AM466" s="42">
        <f t="shared" si="69"/>
        <v>0</v>
      </c>
      <c r="AN466" s="42"/>
      <c r="AO466" s="42">
        <f t="shared" si="69"/>
        <v>0</v>
      </c>
      <c r="AP466" s="42"/>
      <c r="AQ466" s="42">
        <f t="shared" si="69"/>
        <v>0</v>
      </c>
      <c r="AR466" s="42"/>
      <c r="AS466" s="42">
        <f t="shared" si="69"/>
        <v>0</v>
      </c>
      <c r="AT466" s="42"/>
      <c r="AU466" s="42"/>
      <c r="AV466" s="48">
        <f>SUM(S466:AS466)</f>
        <v>1.125</v>
      </c>
      <c r="AW466" s="48"/>
    </row>
    <row r="467" spans="1:49" s="10" customFormat="1" ht="17.25" customHeight="1" x14ac:dyDescent="0.25">
      <c r="A467" s="33"/>
      <c r="B467" s="34"/>
      <c r="C467" s="35"/>
      <c r="D467" s="49"/>
      <c r="E467" s="36"/>
      <c r="F467" s="36"/>
      <c r="G467" s="52"/>
      <c r="H467" s="38"/>
      <c r="I467" s="50"/>
      <c r="J467" s="54" t="s">
        <v>362</v>
      </c>
      <c r="K467" s="46" t="s">
        <v>267</v>
      </c>
      <c r="L467" s="46" t="s">
        <v>57</v>
      </c>
      <c r="M467" s="46"/>
      <c r="N467" s="10" t="s">
        <v>363</v>
      </c>
      <c r="R467" s="43">
        <v>0.05</v>
      </c>
      <c r="S467" s="43">
        <f>0.5*$R$467</f>
        <v>2.5000000000000001E-2</v>
      </c>
      <c r="T467" s="43"/>
      <c r="U467" s="43">
        <f>0*$R$467</f>
        <v>0</v>
      </c>
      <c r="V467" s="43"/>
      <c r="W467" s="43">
        <f>0*$R$467</f>
        <v>0</v>
      </c>
      <c r="X467" s="43"/>
      <c r="Y467" s="43">
        <f>0*$R$467</f>
        <v>0</v>
      </c>
      <c r="Z467" s="43"/>
      <c r="AA467" s="43">
        <f>0*$R$467</f>
        <v>0</v>
      </c>
      <c r="AB467" s="43"/>
      <c r="AC467" s="43">
        <f>0.5*$R$467</f>
        <v>2.5000000000000001E-2</v>
      </c>
      <c r="AD467" s="43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8">
        <f t="shared" ref="AV467:AV475" si="70">SUM(S467:AS467)</f>
        <v>0.05</v>
      </c>
      <c r="AW467" s="48"/>
    </row>
    <row r="468" spans="1:49" s="10" customFormat="1" ht="17.25" customHeight="1" x14ac:dyDescent="0.25">
      <c r="A468" s="33"/>
      <c r="B468" s="34"/>
      <c r="C468" s="35"/>
      <c r="D468" s="49"/>
      <c r="E468" s="36"/>
      <c r="F468" s="36"/>
      <c r="G468" s="52"/>
      <c r="H468" s="38"/>
      <c r="I468" s="50"/>
      <c r="J468" s="54" t="s">
        <v>364</v>
      </c>
      <c r="K468" s="46" t="s">
        <v>339</v>
      </c>
      <c r="L468" s="46" t="s">
        <v>69</v>
      </c>
      <c r="M468" s="46"/>
      <c r="N468" s="10" t="s">
        <v>363</v>
      </c>
      <c r="R468" s="43">
        <v>0.05</v>
      </c>
      <c r="S468" s="43">
        <f>0.7*$R$468</f>
        <v>3.4999999999999996E-2</v>
      </c>
      <c r="T468" s="43"/>
      <c r="U468" s="43">
        <f>0*$R$468</f>
        <v>0</v>
      </c>
      <c r="V468" s="43"/>
      <c r="W468" s="43">
        <f>0.3*$R$468</f>
        <v>1.4999999999999999E-2</v>
      </c>
      <c r="X468" s="43"/>
      <c r="Y468" s="43">
        <f>0*$R$468</f>
        <v>0</v>
      </c>
      <c r="Z468" s="43"/>
      <c r="AA468" s="43">
        <f>0*$R$468</f>
        <v>0</v>
      </c>
      <c r="AB468" s="43"/>
      <c r="AC468" s="43">
        <f>0*$R$468</f>
        <v>0</v>
      </c>
      <c r="AD468" s="43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8">
        <f t="shared" si="70"/>
        <v>4.9999999999999996E-2</v>
      </c>
      <c r="AW468" s="48"/>
    </row>
    <row r="469" spans="1:49" s="10" customFormat="1" ht="17.25" customHeight="1" x14ac:dyDescent="0.25">
      <c r="A469" s="33"/>
      <c r="B469" s="34"/>
      <c r="C469" s="35"/>
      <c r="D469" s="49"/>
      <c r="E469" s="36"/>
      <c r="F469" s="36"/>
      <c r="G469" s="52"/>
      <c r="H469" s="38"/>
      <c r="I469" s="50"/>
      <c r="J469" s="54" t="s">
        <v>365</v>
      </c>
      <c r="K469" s="46" t="s">
        <v>341</v>
      </c>
      <c r="L469" s="46" t="s">
        <v>69</v>
      </c>
      <c r="M469" s="46"/>
      <c r="N469" s="10" t="s">
        <v>363</v>
      </c>
      <c r="R469" s="43">
        <v>3.5000000000000003E-2</v>
      </c>
      <c r="S469" s="43">
        <f>0*$R$469</f>
        <v>0</v>
      </c>
      <c r="T469" s="43"/>
      <c r="U469" s="43">
        <f>0.3*$R$469</f>
        <v>1.0500000000000001E-2</v>
      </c>
      <c r="V469" s="43"/>
      <c r="W469" s="43">
        <f>0.5*$R$469</f>
        <v>1.7500000000000002E-2</v>
      </c>
      <c r="X469" s="43"/>
      <c r="Y469" s="43">
        <f>0.2*$R$469</f>
        <v>7.000000000000001E-3</v>
      </c>
      <c r="Z469" s="43"/>
      <c r="AA469" s="43">
        <f>0*$R$469</f>
        <v>0</v>
      </c>
      <c r="AB469" s="43"/>
      <c r="AC469" s="43">
        <f>0*$R$469</f>
        <v>0</v>
      </c>
      <c r="AD469" s="43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8">
        <f t="shared" si="70"/>
        <v>3.5000000000000003E-2</v>
      </c>
      <c r="AW469" s="48"/>
    </row>
    <row r="470" spans="1:49" s="10" customFormat="1" ht="17.25" customHeight="1" x14ac:dyDescent="0.25">
      <c r="A470" s="33"/>
      <c r="B470" s="34"/>
      <c r="C470" s="35"/>
      <c r="D470" s="49"/>
      <c r="E470" s="36"/>
      <c r="F470" s="36"/>
      <c r="G470" s="52"/>
      <c r="H470" s="38"/>
      <c r="I470" s="50"/>
      <c r="J470" s="54" t="s">
        <v>366</v>
      </c>
      <c r="K470" s="46" t="s">
        <v>367</v>
      </c>
      <c r="L470" s="46" t="s">
        <v>348</v>
      </c>
      <c r="M470" s="46" t="s">
        <v>1541</v>
      </c>
      <c r="R470" s="43">
        <v>0.04</v>
      </c>
      <c r="S470" s="43">
        <f>0*$R$470</f>
        <v>0</v>
      </c>
      <c r="T470" s="43"/>
      <c r="U470" s="43">
        <f>0*$R$470</f>
        <v>0</v>
      </c>
      <c r="V470" s="43"/>
      <c r="W470" s="43">
        <f>0*$R$470</f>
        <v>0</v>
      </c>
      <c r="X470" s="43"/>
      <c r="Y470" s="43">
        <f>0.4*$R$470</f>
        <v>1.6E-2</v>
      </c>
      <c r="Z470" s="43"/>
      <c r="AA470" s="43">
        <f>0.6*$R$470</f>
        <v>2.4E-2</v>
      </c>
      <c r="AB470" s="43"/>
      <c r="AC470" s="43">
        <f>0*$R$470</f>
        <v>0</v>
      </c>
      <c r="AD470" s="43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8">
        <f t="shared" si="70"/>
        <v>0.04</v>
      </c>
      <c r="AW470" s="48"/>
    </row>
    <row r="471" spans="1:49" s="10" customFormat="1" ht="33.75" customHeight="1" x14ac:dyDescent="0.25">
      <c r="A471" s="33"/>
      <c r="B471" s="34"/>
      <c r="C471" s="35"/>
      <c r="D471" s="49"/>
      <c r="E471" s="36"/>
      <c r="F471" s="36"/>
      <c r="G471" s="52"/>
      <c r="H471" s="38"/>
      <c r="I471" s="50"/>
      <c r="J471" s="54" t="s">
        <v>368</v>
      </c>
      <c r="K471" s="46" t="s">
        <v>1637</v>
      </c>
      <c r="L471" s="46" t="s">
        <v>69</v>
      </c>
      <c r="M471" s="46" t="s">
        <v>1542</v>
      </c>
      <c r="R471" s="43">
        <v>0.25</v>
      </c>
      <c r="S471" s="43">
        <f>0*$R$471</f>
        <v>0</v>
      </c>
      <c r="T471" s="43"/>
      <c r="U471" s="43">
        <f>0.6*$R$471</f>
        <v>0.15</v>
      </c>
      <c r="V471" s="43"/>
      <c r="W471" s="43">
        <f>0.2*$R$471</f>
        <v>0.05</v>
      </c>
      <c r="X471" s="43"/>
      <c r="Y471" s="43">
        <f>0.2*$R$471</f>
        <v>0.05</v>
      </c>
      <c r="Z471" s="43"/>
      <c r="AA471" s="43">
        <f>0*$R$471</f>
        <v>0</v>
      </c>
      <c r="AB471" s="43"/>
      <c r="AC471" s="43">
        <f>0*$R$471</f>
        <v>0</v>
      </c>
      <c r="AD471" s="43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8">
        <f t="shared" si="70"/>
        <v>0.25</v>
      </c>
      <c r="AW471" s="48"/>
    </row>
    <row r="472" spans="1:49" s="10" customFormat="1" ht="33.75" customHeight="1" x14ac:dyDescent="0.25">
      <c r="A472" s="33"/>
      <c r="B472" s="34"/>
      <c r="C472" s="35"/>
      <c r="D472" s="49"/>
      <c r="E472" s="36"/>
      <c r="F472" s="36"/>
      <c r="G472" s="52"/>
      <c r="H472" s="38"/>
      <c r="I472" s="50"/>
      <c r="J472" s="54" t="s">
        <v>370</v>
      </c>
      <c r="K472" s="46" t="s">
        <v>371</v>
      </c>
      <c r="L472" s="46" t="s">
        <v>69</v>
      </c>
      <c r="M472" s="46" t="s">
        <v>1542</v>
      </c>
      <c r="R472" s="43">
        <v>0.35</v>
      </c>
      <c r="S472" s="43">
        <f>0*$R$472</f>
        <v>0</v>
      </c>
      <c r="T472" s="43"/>
      <c r="U472" s="43">
        <f>0.2*$R$472</f>
        <v>6.9999999999999993E-2</v>
      </c>
      <c r="V472" s="43"/>
      <c r="W472" s="43">
        <f>0.4*$R$472</f>
        <v>0.13999999999999999</v>
      </c>
      <c r="X472" s="43"/>
      <c r="Y472" s="43">
        <f>0.4*$R$472</f>
        <v>0.13999999999999999</v>
      </c>
      <c r="Z472" s="43"/>
      <c r="AA472" s="43">
        <f>0*$R$472</f>
        <v>0</v>
      </c>
      <c r="AB472" s="43"/>
      <c r="AC472" s="43">
        <f>0*$R$472</f>
        <v>0</v>
      </c>
      <c r="AD472" s="43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8">
        <f t="shared" si="70"/>
        <v>0.35</v>
      </c>
      <c r="AW472" s="48"/>
    </row>
    <row r="473" spans="1:49" s="10" customFormat="1" ht="17.25" customHeight="1" x14ac:dyDescent="0.25">
      <c r="A473" s="33"/>
      <c r="B473" s="34"/>
      <c r="C473" s="35"/>
      <c r="D473" s="49"/>
      <c r="E473" s="36"/>
      <c r="F473" s="36"/>
      <c r="G473" s="52"/>
      <c r="H473" s="38"/>
      <c r="I473" s="50"/>
      <c r="J473" s="54" t="s">
        <v>372</v>
      </c>
      <c r="K473" s="46" t="s">
        <v>1638</v>
      </c>
      <c r="L473" s="46" t="s">
        <v>348</v>
      </c>
      <c r="M473" s="46" t="s">
        <v>1546</v>
      </c>
      <c r="R473" s="43">
        <v>0.125</v>
      </c>
      <c r="S473" s="43">
        <f>0*$R$473</f>
        <v>0</v>
      </c>
      <c r="T473" s="43"/>
      <c r="U473" s="43">
        <f>0*$R$473</f>
        <v>0</v>
      </c>
      <c r="V473" s="43"/>
      <c r="W473" s="43">
        <f>0*$R$473</f>
        <v>0</v>
      </c>
      <c r="X473" s="43"/>
      <c r="Y473" s="43">
        <f>0*$R$473</f>
        <v>0</v>
      </c>
      <c r="Z473" s="43"/>
      <c r="AA473" s="43">
        <f>0.7*$R$473</f>
        <v>8.7499999999999994E-2</v>
      </c>
      <c r="AB473" s="43"/>
      <c r="AC473" s="43">
        <f>0.3*$R$473</f>
        <v>3.7499999999999999E-2</v>
      </c>
      <c r="AD473" s="43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8">
        <f t="shared" si="70"/>
        <v>0.125</v>
      </c>
      <c r="AW473" s="48"/>
    </row>
    <row r="474" spans="1:49" s="10" customFormat="1" ht="17.25" customHeight="1" x14ac:dyDescent="0.25">
      <c r="A474" s="33"/>
      <c r="B474" s="34"/>
      <c r="C474" s="35"/>
      <c r="D474" s="49"/>
      <c r="E474" s="36"/>
      <c r="F474" s="36"/>
      <c r="G474" s="52"/>
      <c r="H474" s="38"/>
      <c r="I474" s="50"/>
      <c r="J474" s="54" t="s">
        <v>374</v>
      </c>
      <c r="K474" s="46" t="s">
        <v>1639</v>
      </c>
      <c r="L474" s="46" t="s">
        <v>348</v>
      </c>
      <c r="M474" s="46" t="s">
        <v>1546</v>
      </c>
      <c r="R474" s="43">
        <v>0.125</v>
      </c>
      <c r="S474" s="43">
        <f>0*$R$473</f>
        <v>0</v>
      </c>
      <c r="T474" s="43"/>
      <c r="U474" s="43">
        <f>0*$R$473</f>
        <v>0</v>
      </c>
      <c r="V474" s="43"/>
      <c r="W474" s="43">
        <f>0*$R$473</f>
        <v>0</v>
      </c>
      <c r="X474" s="43"/>
      <c r="Y474" s="43">
        <f>0*$R$473</f>
        <v>0</v>
      </c>
      <c r="Z474" s="43"/>
      <c r="AA474" s="43">
        <f>0.7*$R$473</f>
        <v>8.7499999999999994E-2</v>
      </c>
      <c r="AB474" s="43"/>
      <c r="AC474" s="43">
        <f>0.3*$R$473</f>
        <v>3.7499999999999999E-2</v>
      </c>
      <c r="AD474" s="43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8">
        <f t="shared" ref="AV474" si="71">SUM(S474:AS474)</f>
        <v>0.125</v>
      </c>
      <c r="AW474" s="48"/>
    </row>
    <row r="475" spans="1:49" s="10" customFormat="1" ht="17.25" customHeight="1" x14ac:dyDescent="0.25">
      <c r="A475" s="33"/>
      <c r="B475" s="34"/>
      <c r="C475" s="35"/>
      <c r="D475" s="49"/>
      <c r="E475" s="36"/>
      <c r="F475" s="36"/>
      <c r="G475" s="52"/>
      <c r="H475" s="38"/>
      <c r="I475" s="50"/>
      <c r="J475" s="54" t="s">
        <v>1545</v>
      </c>
      <c r="K475" s="46" t="s">
        <v>375</v>
      </c>
      <c r="L475" s="46" t="s">
        <v>57</v>
      </c>
      <c r="M475" s="46"/>
      <c r="R475" s="43">
        <v>0.1</v>
      </c>
      <c r="S475" s="43">
        <f>0.2*$R$475</f>
        <v>2.0000000000000004E-2</v>
      </c>
      <c r="T475" s="43"/>
      <c r="U475" s="43">
        <f>0.2*$R$475</f>
        <v>2.0000000000000004E-2</v>
      </c>
      <c r="V475" s="43"/>
      <c r="W475" s="43">
        <f>0*$R$475</f>
        <v>0</v>
      </c>
      <c r="X475" s="43"/>
      <c r="Y475" s="43">
        <f>0*$R$475</f>
        <v>0</v>
      </c>
      <c r="Z475" s="43"/>
      <c r="AA475" s="43">
        <f>0.3*$R$475</f>
        <v>0.03</v>
      </c>
      <c r="AB475" s="43"/>
      <c r="AC475" s="43">
        <f>0.3*$R$475</f>
        <v>0.03</v>
      </c>
      <c r="AD475" s="43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8">
        <f t="shared" si="70"/>
        <v>0.1</v>
      </c>
      <c r="AW475" s="48"/>
    </row>
    <row r="476" spans="1:49" s="10" customFormat="1" ht="17.25" customHeight="1" x14ac:dyDescent="0.25">
      <c r="A476" s="33" t="s">
        <v>36</v>
      </c>
      <c r="B476" s="34" t="s">
        <v>327</v>
      </c>
      <c r="C476" s="35" t="s">
        <v>328</v>
      </c>
      <c r="D476" s="49">
        <v>207.1</v>
      </c>
      <c r="E476" s="36" t="s">
        <v>95</v>
      </c>
      <c r="F476" s="36" t="s">
        <v>99</v>
      </c>
      <c r="G476" s="52">
        <v>225</v>
      </c>
      <c r="H476" s="38" t="s">
        <v>376</v>
      </c>
      <c r="I476" s="50" t="s">
        <v>377</v>
      </c>
      <c r="J476" s="38" t="s">
        <v>378</v>
      </c>
      <c r="K476" s="46" t="s">
        <v>377</v>
      </c>
      <c r="L476" s="10" t="s">
        <v>73</v>
      </c>
      <c r="S476" s="20"/>
      <c r="T476" s="20">
        <v>0.15</v>
      </c>
      <c r="U476" s="20"/>
      <c r="V476" s="20">
        <v>0.15</v>
      </c>
      <c r="W476" s="20"/>
      <c r="X476" s="20">
        <v>0.2</v>
      </c>
      <c r="Y476" s="20"/>
      <c r="Z476" s="20">
        <v>0.3</v>
      </c>
      <c r="AA476" s="20"/>
      <c r="AB476" s="20">
        <v>0.1</v>
      </c>
      <c r="AC476" s="20"/>
      <c r="AD476" s="20">
        <v>0.1</v>
      </c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 spans="1:49" s="10" customFormat="1" ht="17.25" customHeight="1" x14ac:dyDescent="0.25">
      <c r="A477" s="33"/>
      <c r="B477" s="34"/>
      <c r="C477" s="35"/>
      <c r="D477" s="49"/>
      <c r="E477" s="36"/>
      <c r="F477" s="36"/>
      <c r="G477" s="52"/>
      <c r="H477" s="38"/>
      <c r="I477" s="50"/>
      <c r="J477" s="262" t="s">
        <v>1883</v>
      </c>
      <c r="K477" s="263" t="s">
        <v>1884</v>
      </c>
      <c r="L477" s="263" t="s">
        <v>65</v>
      </c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 spans="1:49" s="10" customFormat="1" ht="17.25" customHeight="1" x14ac:dyDescent="0.25">
      <c r="A478" s="33"/>
      <c r="B478" s="34"/>
      <c r="C478" s="35"/>
      <c r="D478" s="49"/>
      <c r="E478" s="36"/>
      <c r="F478" s="36"/>
      <c r="G478" s="52"/>
      <c r="H478" s="38"/>
      <c r="I478" s="50"/>
      <c r="J478" s="262" t="s">
        <v>1885</v>
      </c>
      <c r="K478" s="263" t="s">
        <v>1886</v>
      </c>
      <c r="L478" s="263" t="s">
        <v>65</v>
      </c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 spans="1:49" s="10" customFormat="1" ht="17.25" customHeight="1" x14ac:dyDescent="0.25">
      <c r="A479" s="33"/>
      <c r="B479" s="34"/>
      <c r="C479" s="35"/>
      <c r="D479" s="49"/>
      <c r="E479" s="36"/>
      <c r="F479" s="36"/>
      <c r="G479" s="52"/>
      <c r="H479" s="38"/>
      <c r="I479" s="50"/>
      <c r="J479" s="262" t="s">
        <v>1887</v>
      </c>
      <c r="K479" s="263" t="s">
        <v>1888</v>
      </c>
      <c r="L479" s="263" t="s">
        <v>69</v>
      </c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 spans="1:49" s="10" customFormat="1" ht="17.25" customHeight="1" x14ac:dyDescent="0.25">
      <c r="A480" s="33"/>
      <c r="B480" s="34"/>
      <c r="C480" s="35"/>
      <c r="D480" s="49"/>
      <c r="E480" s="36"/>
      <c r="F480" s="36"/>
      <c r="G480" s="52"/>
      <c r="H480" s="38"/>
      <c r="I480" s="50"/>
      <c r="J480" s="262" t="s">
        <v>1889</v>
      </c>
      <c r="K480" s="263" t="s">
        <v>1890</v>
      </c>
      <c r="L480" s="263" t="s">
        <v>348</v>
      </c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 spans="1:49" s="10" customFormat="1" ht="17.25" customHeight="1" x14ac:dyDescent="0.25">
      <c r="A481" s="33" t="s">
        <v>36</v>
      </c>
      <c r="B481" s="34" t="s">
        <v>327</v>
      </c>
      <c r="C481" s="35" t="s">
        <v>328</v>
      </c>
      <c r="D481" s="49">
        <v>207.1</v>
      </c>
      <c r="E481" s="36" t="s">
        <v>95</v>
      </c>
      <c r="F481" s="36" t="s">
        <v>99</v>
      </c>
      <c r="G481" s="52">
        <v>225</v>
      </c>
      <c r="H481" s="38" t="s">
        <v>379</v>
      </c>
      <c r="I481" s="50" t="s">
        <v>380</v>
      </c>
      <c r="J481" s="38" t="s">
        <v>381</v>
      </c>
      <c r="K481" s="50" t="s">
        <v>380</v>
      </c>
      <c r="L481" s="10" t="s">
        <v>57</v>
      </c>
      <c r="R481" s="43">
        <f>Q481</f>
        <v>0</v>
      </c>
      <c r="S481" s="43">
        <f>0.5*$R$41</f>
        <v>0.05</v>
      </c>
      <c r="T481" s="43">
        <v>0.5</v>
      </c>
      <c r="U481" s="43">
        <f>0*$R$41</f>
        <v>0</v>
      </c>
      <c r="V481" s="43"/>
      <c r="W481" s="43">
        <f>0*$R$41</f>
        <v>0</v>
      </c>
      <c r="X481" s="43"/>
      <c r="Y481" s="43">
        <f>0.5*$R$41</f>
        <v>0.05</v>
      </c>
      <c r="Z481" s="43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8">
        <f t="shared" ref="AV481" si="72">SUM(S481:AS481)</f>
        <v>0.60000000000000009</v>
      </c>
    </row>
    <row r="482" spans="1:49" s="10" customFormat="1" ht="17.25" customHeight="1" x14ac:dyDescent="0.25">
      <c r="A482" s="33"/>
      <c r="B482" s="34"/>
      <c r="C482" s="35"/>
      <c r="D482" s="49"/>
      <c r="E482" s="36"/>
      <c r="F482" s="36"/>
      <c r="G482" s="52"/>
      <c r="H482" s="38"/>
      <c r="I482" s="50"/>
      <c r="J482" s="262" t="s">
        <v>1891</v>
      </c>
      <c r="K482" s="263" t="s">
        <v>745</v>
      </c>
      <c r="L482" s="263" t="s">
        <v>57</v>
      </c>
      <c r="R482" s="43"/>
      <c r="S482" s="43"/>
      <c r="T482" s="43"/>
      <c r="U482" s="43"/>
      <c r="V482" s="43"/>
      <c r="W482" s="43"/>
      <c r="X482" s="43"/>
      <c r="Y482" s="43"/>
      <c r="Z482" s="43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8"/>
    </row>
    <row r="483" spans="1:49" s="10" customFormat="1" ht="17.25" customHeight="1" x14ac:dyDescent="0.25">
      <c r="A483" s="33"/>
      <c r="B483" s="34"/>
      <c r="C483" s="35"/>
      <c r="D483" s="49"/>
      <c r="E483" s="36"/>
      <c r="F483" s="36"/>
      <c r="G483" s="52"/>
      <c r="H483" s="38"/>
      <c r="I483" s="50"/>
      <c r="J483" s="262" t="s">
        <v>1892</v>
      </c>
      <c r="K483" s="263" t="s">
        <v>1893</v>
      </c>
      <c r="L483" s="263" t="s">
        <v>57</v>
      </c>
      <c r="R483" s="43"/>
      <c r="S483" s="43"/>
      <c r="T483" s="43"/>
      <c r="U483" s="43"/>
      <c r="V483" s="43"/>
      <c r="W483" s="43"/>
      <c r="X483" s="43"/>
      <c r="Y483" s="43"/>
      <c r="Z483" s="43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8"/>
    </row>
    <row r="484" spans="1:49" s="10" customFormat="1" ht="17.25" customHeight="1" x14ac:dyDescent="0.25">
      <c r="A484" s="33" t="s">
        <v>36</v>
      </c>
      <c r="B484" s="34" t="s">
        <v>382</v>
      </c>
      <c r="C484" s="35" t="s">
        <v>383</v>
      </c>
      <c r="D484" s="49">
        <v>208</v>
      </c>
      <c r="E484" s="36" t="s">
        <v>95</v>
      </c>
      <c r="F484" s="36" t="s">
        <v>99</v>
      </c>
      <c r="G484" s="52">
        <v>226</v>
      </c>
      <c r="H484" s="38" t="s">
        <v>384</v>
      </c>
      <c r="I484" s="50" t="s">
        <v>385</v>
      </c>
      <c r="J484" s="38" t="s">
        <v>386</v>
      </c>
      <c r="K484" s="50" t="s">
        <v>385</v>
      </c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 spans="1:49" s="10" customFormat="1" ht="17.25" customHeight="1" x14ac:dyDescent="0.25">
      <c r="A485" s="33" t="s">
        <v>36</v>
      </c>
      <c r="B485" s="34" t="s">
        <v>382</v>
      </c>
      <c r="C485" s="35" t="s">
        <v>383</v>
      </c>
      <c r="D485" s="49">
        <v>208</v>
      </c>
      <c r="E485" s="36" t="s">
        <v>95</v>
      </c>
      <c r="F485" s="36" t="s">
        <v>99</v>
      </c>
      <c r="G485" s="52">
        <v>226</v>
      </c>
      <c r="H485" s="38" t="s">
        <v>387</v>
      </c>
      <c r="I485" s="50" t="s">
        <v>388</v>
      </c>
      <c r="J485" s="38" t="s">
        <v>389</v>
      </c>
      <c r="K485" s="50" t="s">
        <v>388</v>
      </c>
      <c r="L485" s="10" t="s">
        <v>65</v>
      </c>
      <c r="R485" s="42">
        <f>SUM(R486:R541)</f>
        <v>1.0000000000000002</v>
      </c>
      <c r="S485" s="42">
        <f>SUM(S486:S541)</f>
        <v>0.06</v>
      </c>
      <c r="T485" s="42"/>
      <c r="U485" s="42">
        <f>SUM(U486:U541)</f>
        <v>0.31999999999999995</v>
      </c>
      <c r="V485" s="42"/>
      <c r="W485" s="42">
        <f>SUM(W486:W541)</f>
        <v>0.255</v>
      </c>
      <c r="X485" s="42"/>
      <c r="Y485" s="42">
        <f>SUM(Y486:Y541)</f>
        <v>0.15750000000000003</v>
      </c>
      <c r="Z485" s="42"/>
      <c r="AA485" s="42">
        <f>SUM(AA486:AA541)</f>
        <v>0.13250000000000001</v>
      </c>
      <c r="AB485" s="42"/>
      <c r="AC485" s="42">
        <f>SUM(AC486:AC541)</f>
        <v>7.5000000000000011E-2</v>
      </c>
      <c r="AD485" s="42"/>
      <c r="AE485" s="42">
        <f>SUM(AE486:AE541)</f>
        <v>0</v>
      </c>
      <c r="AF485" s="42"/>
      <c r="AG485" s="42">
        <f>SUM(AG486:AG541)</f>
        <v>0</v>
      </c>
      <c r="AH485" s="42"/>
      <c r="AI485" s="42">
        <f>SUM(AI486:AI541)</f>
        <v>0</v>
      </c>
      <c r="AJ485" s="42"/>
      <c r="AK485" s="42">
        <f>SUM(AK486:AK541)</f>
        <v>0</v>
      </c>
      <c r="AL485" s="42"/>
      <c r="AM485" s="42">
        <f>SUM(AM486:AM541)</f>
        <v>0</v>
      </c>
      <c r="AN485" s="42"/>
      <c r="AO485" s="42">
        <f>SUM(AO486:AO541)</f>
        <v>0</v>
      </c>
      <c r="AP485" s="42"/>
      <c r="AQ485" s="42">
        <f>SUM(AQ486:AQ541)</f>
        <v>0</v>
      </c>
      <c r="AR485" s="42"/>
      <c r="AS485" s="42">
        <f>SUM(AS486:AS541)</f>
        <v>0</v>
      </c>
      <c r="AT485" s="42"/>
      <c r="AU485" s="42"/>
      <c r="AV485" s="48">
        <f>SUM(S485:AS485)</f>
        <v>1</v>
      </c>
      <c r="AW485" s="48"/>
    </row>
    <row r="486" spans="1:49" s="10" customFormat="1" ht="17.25" customHeight="1" x14ac:dyDescent="0.25">
      <c r="A486" s="33"/>
      <c r="B486" s="34"/>
      <c r="C486" s="35"/>
      <c r="D486" s="49"/>
      <c r="E486" s="36"/>
      <c r="F486" s="36"/>
      <c r="G486" s="52"/>
      <c r="H486" s="38"/>
      <c r="I486" s="50"/>
      <c r="J486" s="54" t="s">
        <v>390</v>
      </c>
      <c r="K486" s="46" t="s">
        <v>267</v>
      </c>
      <c r="L486" s="46" t="s">
        <v>57</v>
      </c>
      <c r="M486" s="46"/>
      <c r="R486" s="43">
        <v>0.05</v>
      </c>
      <c r="S486" s="43">
        <f>0.5*$R$486</f>
        <v>2.5000000000000001E-2</v>
      </c>
      <c r="T486" s="43"/>
      <c r="U486" s="43">
        <f>0*$R$486</f>
        <v>0</v>
      </c>
      <c r="V486" s="43"/>
      <c r="W486" s="43">
        <f>0*$R$486</f>
        <v>0</v>
      </c>
      <c r="X486" s="43"/>
      <c r="Y486" s="43">
        <f>0*$R$486</f>
        <v>0</v>
      </c>
      <c r="Z486" s="43"/>
      <c r="AA486" s="43">
        <f>0*$R$486</f>
        <v>0</v>
      </c>
      <c r="AB486" s="43"/>
      <c r="AC486" s="43">
        <f>0.5*$R$486</f>
        <v>2.5000000000000001E-2</v>
      </c>
      <c r="AD486" s="43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8">
        <f t="shared" ref="AV486:AV541" si="73">SUM(S486:AS486)</f>
        <v>0.05</v>
      </c>
      <c r="AW486" s="48"/>
    </row>
    <row r="487" spans="1:49" s="10" customFormat="1" ht="17.25" customHeight="1" x14ac:dyDescent="0.25">
      <c r="A487" s="33"/>
      <c r="B487" s="34"/>
      <c r="C487" s="35"/>
      <c r="D487" s="49"/>
      <c r="E487" s="36"/>
      <c r="F487" s="36"/>
      <c r="G487" s="52"/>
      <c r="H487" s="38"/>
      <c r="I487" s="50"/>
      <c r="J487" s="54" t="s">
        <v>391</v>
      </c>
      <c r="K487" s="46" t="s">
        <v>392</v>
      </c>
      <c r="L487" s="46" t="s">
        <v>69</v>
      </c>
      <c r="M487" s="46"/>
      <c r="R487" s="43">
        <v>0.05</v>
      </c>
      <c r="S487" s="43">
        <f>0.7*$R$487</f>
        <v>3.4999999999999996E-2</v>
      </c>
      <c r="T487" s="43"/>
      <c r="U487" s="43">
        <f>0*$R$487</f>
        <v>0</v>
      </c>
      <c r="V487" s="43"/>
      <c r="W487" s="43">
        <f>0.3*$R$487</f>
        <v>1.4999999999999999E-2</v>
      </c>
      <c r="X487" s="43"/>
      <c r="Y487" s="43">
        <f>0*$R$487</f>
        <v>0</v>
      </c>
      <c r="Z487" s="43"/>
      <c r="AA487" s="43">
        <f>0*$R$487</f>
        <v>0</v>
      </c>
      <c r="AB487" s="43"/>
      <c r="AC487" s="43">
        <f>0*$R$487</f>
        <v>0</v>
      </c>
      <c r="AD487" s="43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8">
        <f t="shared" si="73"/>
        <v>4.9999999999999996E-2</v>
      </c>
      <c r="AW487" s="48"/>
    </row>
    <row r="488" spans="1:49" s="10" customFormat="1" ht="17.25" customHeight="1" x14ac:dyDescent="0.25">
      <c r="A488" s="33"/>
      <c r="B488" s="34"/>
      <c r="C488" s="35"/>
      <c r="D488" s="49"/>
      <c r="E488" s="36"/>
      <c r="F488" s="36"/>
      <c r="G488" s="52"/>
      <c r="H488" s="38"/>
      <c r="I488" s="50"/>
      <c r="J488" s="272" t="s">
        <v>1992</v>
      </c>
      <c r="K488" s="264" t="s">
        <v>1991</v>
      </c>
      <c r="Q488" s="9" t="s">
        <v>1899</v>
      </c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8"/>
      <c r="AW488" s="48"/>
    </row>
    <row r="489" spans="1:49" s="10" customFormat="1" ht="30" customHeight="1" x14ac:dyDescent="0.25">
      <c r="A489" s="33"/>
      <c r="B489" s="34"/>
      <c r="C489" s="35"/>
      <c r="D489" s="49"/>
      <c r="E489" s="36"/>
      <c r="F489" s="36"/>
      <c r="G489" s="52"/>
      <c r="H489" s="38"/>
      <c r="I489" s="50"/>
      <c r="J489" s="54"/>
      <c r="K489" s="264" t="s">
        <v>1996</v>
      </c>
      <c r="Q489" s="9" t="s">
        <v>1899</v>
      </c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8"/>
      <c r="AW489" s="48"/>
    </row>
    <row r="490" spans="1:49" s="10" customFormat="1" ht="17.25" customHeight="1" x14ac:dyDescent="0.25">
      <c r="A490" s="33"/>
      <c r="B490" s="34"/>
      <c r="C490" s="35"/>
      <c r="D490" s="49"/>
      <c r="E490" s="36"/>
      <c r="F490" s="36"/>
      <c r="G490" s="52"/>
      <c r="H490" s="38"/>
      <c r="I490" s="50"/>
      <c r="J490" s="54"/>
      <c r="K490" s="264" t="s">
        <v>1974</v>
      </c>
      <c r="Q490" s="9" t="s">
        <v>1899</v>
      </c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8"/>
      <c r="AW490" s="48"/>
    </row>
    <row r="491" spans="1:49" s="10" customFormat="1" ht="17.25" customHeight="1" x14ac:dyDescent="0.25">
      <c r="A491" s="33"/>
      <c r="B491" s="34"/>
      <c r="C491" s="35"/>
      <c r="D491" s="49"/>
      <c r="E491" s="36"/>
      <c r="F491" s="36"/>
      <c r="G491" s="52"/>
      <c r="H491" s="38"/>
      <c r="I491" s="50"/>
      <c r="J491" s="275" t="s">
        <v>1921</v>
      </c>
      <c r="K491" s="271" t="s">
        <v>1993</v>
      </c>
      <c r="L491" s="276">
        <v>250</v>
      </c>
      <c r="M491" s="46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8"/>
      <c r="AW491" s="48"/>
    </row>
    <row r="492" spans="1:49" s="10" customFormat="1" ht="17.25" customHeight="1" x14ac:dyDescent="0.25">
      <c r="A492" s="33"/>
      <c r="B492" s="34"/>
      <c r="C492" s="35"/>
      <c r="D492" s="49"/>
      <c r="E492" s="36"/>
      <c r="F492" s="36"/>
      <c r="G492" s="52"/>
      <c r="H492" s="38"/>
      <c r="I492" s="50"/>
      <c r="J492" s="54"/>
      <c r="K492" s="271" t="s">
        <v>1994</v>
      </c>
      <c r="L492" s="276">
        <v>250</v>
      </c>
      <c r="M492" s="46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8"/>
      <c r="AW492" s="48"/>
    </row>
    <row r="493" spans="1:49" s="10" customFormat="1" ht="17.25" customHeight="1" x14ac:dyDescent="0.25">
      <c r="A493" s="33"/>
      <c r="B493" s="34"/>
      <c r="C493" s="35"/>
      <c r="D493" s="49"/>
      <c r="E493" s="36"/>
      <c r="F493" s="36"/>
      <c r="G493" s="52"/>
      <c r="H493" s="38"/>
      <c r="I493" s="50"/>
      <c r="J493" s="54"/>
      <c r="K493" s="271" t="s">
        <v>1995</v>
      </c>
      <c r="L493" s="276">
        <v>250</v>
      </c>
      <c r="M493" s="46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8"/>
      <c r="AW493" s="48"/>
    </row>
    <row r="494" spans="1:49" s="10" customFormat="1" ht="17.25" customHeight="1" x14ac:dyDescent="0.25">
      <c r="A494" s="33"/>
      <c r="B494" s="34"/>
      <c r="C494" s="35"/>
      <c r="D494" s="49"/>
      <c r="E494" s="36"/>
      <c r="F494" s="36"/>
      <c r="G494" s="52"/>
      <c r="H494" s="38"/>
      <c r="I494" s="50"/>
      <c r="J494" s="54" t="s">
        <v>393</v>
      </c>
      <c r="K494" s="46" t="s">
        <v>1641</v>
      </c>
      <c r="L494" s="46" t="s">
        <v>69</v>
      </c>
      <c r="M494" s="46" t="s">
        <v>1549</v>
      </c>
      <c r="R494" s="43">
        <v>0.2</v>
      </c>
      <c r="S494" s="43">
        <f>0*$R$494</f>
        <v>0</v>
      </c>
      <c r="T494" s="43"/>
      <c r="U494" s="43">
        <f>0.7*$R$494</f>
        <v>0.13999999999999999</v>
      </c>
      <c r="V494" s="43"/>
      <c r="W494" s="43">
        <f>0.2*$R$494</f>
        <v>4.0000000000000008E-2</v>
      </c>
      <c r="X494" s="43"/>
      <c r="Y494" s="43">
        <f>0.1*$R$494</f>
        <v>2.0000000000000004E-2</v>
      </c>
      <c r="Z494" s="43"/>
      <c r="AA494" s="43">
        <f>0*$R$494</f>
        <v>0</v>
      </c>
      <c r="AB494" s="43"/>
      <c r="AC494" s="43">
        <f>0*$R$494</f>
        <v>0</v>
      </c>
      <c r="AD494" s="43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8">
        <f t="shared" si="73"/>
        <v>0.2</v>
      </c>
      <c r="AW494" s="48"/>
    </row>
    <row r="495" spans="1:49" s="10" customFormat="1" ht="17.25" customHeight="1" x14ac:dyDescent="0.25">
      <c r="A495" s="33"/>
      <c r="B495" s="34"/>
      <c r="C495" s="35"/>
      <c r="D495" s="49"/>
      <c r="E495" s="36"/>
      <c r="F495" s="36"/>
      <c r="G495" s="52"/>
      <c r="H495" s="38"/>
      <c r="I495" s="50"/>
      <c r="J495" s="272" t="s">
        <v>1992</v>
      </c>
      <c r="K495" s="264" t="s">
        <v>1991</v>
      </c>
      <c r="Q495" s="9" t="s">
        <v>1899</v>
      </c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8"/>
      <c r="AW495" s="48"/>
    </row>
    <row r="496" spans="1:49" s="10" customFormat="1" ht="27" customHeight="1" x14ac:dyDescent="0.25">
      <c r="A496" s="33"/>
      <c r="B496" s="34"/>
      <c r="C496" s="35"/>
      <c r="D496" s="49"/>
      <c r="E496" s="36"/>
      <c r="F496" s="36"/>
      <c r="G496" s="52"/>
      <c r="H496" s="38"/>
      <c r="I496" s="50"/>
      <c r="J496" s="54"/>
      <c r="K496" s="264" t="s">
        <v>1996</v>
      </c>
      <c r="Q496" s="9" t="s">
        <v>1899</v>
      </c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8"/>
      <c r="AW496" s="48"/>
    </row>
    <row r="497" spans="1:49" s="10" customFormat="1" ht="17.25" customHeight="1" x14ac:dyDescent="0.25">
      <c r="A497" s="33"/>
      <c r="B497" s="34"/>
      <c r="C497" s="35"/>
      <c r="D497" s="49"/>
      <c r="E497" s="36"/>
      <c r="F497" s="36"/>
      <c r="G497" s="52"/>
      <c r="H497" s="38"/>
      <c r="I497" s="50"/>
      <c r="J497" s="54"/>
      <c r="K497" s="264" t="s">
        <v>1974</v>
      </c>
      <c r="Q497" s="9" t="s">
        <v>1899</v>
      </c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8"/>
      <c r="AW497" s="48"/>
    </row>
    <row r="498" spans="1:49" s="10" customFormat="1" ht="17.25" customHeight="1" x14ac:dyDescent="0.25">
      <c r="A498" s="33"/>
      <c r="B498" s="34"/>
      <c r="C498" s="35"/>
      <c r="D498" s="49"/>
      <c r="E498" s="36"/>
      <c r="F498" s="36"/>
      <c r="G498" s="52"/>
      <c r="H498" s="38"/>
      <c r="I498" s="50"/>
      <c r="J498" s="275" t="s">
        <v>1921</v>
      </c>
      <c r="K498" s="271" t="s">
        <v>1987</v>
      </c>
      <c r="L498" s="276">
        <v>250</v>
      </c>
      <c r="M498" s="46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8"/>
      <c r="AW498" s="48"/>
    </row>
    <row r="499" spans="1:49" s="10" customFormat="1" ht="17.25" customHeight="1" x14ac:dyDescent="0.25">
      <c r="A499" s="33"/>
      <c r="B499" s="34"/>
      <c r="C499" s="35"/>
      <c r="D499" s="49"/>
      <c r="E499" s="36"/>
      <c r="F499" s="36"/>
      <c r="G499" s="52"/>
      <c r="H499" s="38"/>
      <c r="I499" s="50"/>
      <c r="J499" s="54"/>
      <c r="K499" s="271" t="s">
        <v>1988</v>
      </c>
      <c r="L499" s="276">
        <v>250</v>
      </c>
      <c r="M499" s="46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8"/>
      <c r="AW499" s="48"/>
    </row>
    <row r="500" spans="1:49" s="10" customFormat="1" ht="17.25" customHeight="1" x14ac:dyDescent="0.25">
      <c r="A500" s="33"/>
      <c r="B500" s="34"/>
      <c r="C500" s="35"/>
      <c r="D500" s="49"/>
      <c r="E500" s="36"/>
      <c r="F500" s="36"/>
      <c r="G500" s="52"/>
      <c r="H500" s="38"/>
      <c r="I500" s="50"/>
      <c r="J500" s="54"/>
      <c r="K500" s="271" t="s">
        <v>1989</v>
      </c>
      <c r="L500" s="276">
        <v>250</v>
      </c>
      <c r="M500" s="46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8"/>
      <c r="AW500" s="48"/>
    </row>
    <row r="501" spans="1:49" s="10" customFormat="1" ht="17.25" customHeight="1" x14ac:dyDescent="0.25">
      <c r="A501" s="33"/>
      <c r="B501" s="34"/>
      <c r="C501" s="35"/>
      <c r="D501" s="49"/>
      <c r="E501" s="36"/>
      <c r="F501" s="36"/>
      <c r="G501" s="52"/>
      <c r="H501" s="38"/>
      <c r="I501" s="50"/>
      <c r="J501" s="54" t="s">
        <v>395</v>
      </c>
      <c r="K501" s="46" t="s">
        <v>1642</v>
      </c>
      <c r="L501" s="46" t="s">
        <v>69</v>
      </c>
      <c r="M501" s="46" t="s">
        <v>1548</v>
      </c>
      <c r="R501" s="43">
        <v>0.2</v>
      </c>
      <c r="S501" s="43">
        <f>0*$R$494</f>
        <v>0</v>
      </c>
      <c r="T501" s="43"/>
      <c r="U501" s="43">
        <f>0.7*$R$494</f>
        <v>0.13999999999999999</v>
      </c>
      <c r="V501" s="43"/>
      <c r="W501" s="43">
        <f>0.2*$R$494</f>
        <v>4.0000000000000008E-2</v>
      </c>
      <c r="X501" s="43"/>
      <c r="Y501" s="43">
        <f>0.1*$R$494</f>
        <v>2.0000000000000004E-2</v>
      </c>
      <c r="Z501" s="43"/>
      <c r="AA501" s="43">
        <f>0*$R$494</f>
        <v>0</v>
      </c>
      <c r="AB501" s="43"/>
      <c r="AC501" s="43">
        <f>0*$R$494</f>
        <v>0</v>
      </c>
      <c r="AD501" s="43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8">
        <f t="shared" ref="AV501" si="74">SUM(S501:AS501)</f>
        <v>0.2</v>
      </c>
      <c r="AW501" s="48"/>
    </row>
    <row r="502" spans="1:49" s="10" customFormat="1" ht="17.25" customHeight="1" x14ac:dyDescent="0.25">
      <c r="A502" s="33"/>
      <c r="B502" s="34"/>
      <c r="C502" s="35"/>
      <c r="D502" s="49"/>
      <c r="E502" s="36"/>
      <c r="F502" s="36"/>
      <c r="G502" s="52"/>
      <c r="H502" s="38"/>
      <c r="I502" s="50"/>
      <c r="J502" s="272" t="s">
        <v>1992</v>
      </c>
      <c r="K502" s="264" t="s">
        <v>1991</v>
      </c>
      <c r="Q502" s="9" t="s">
        <v>1899</v>
      </c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8"/>
      <c r="AW502" s="48"/>
    </row>
    <row r="503" spans="1:49" s="10" customFormat="1" ht="27.75" customHeight="1" x14ac:dyDescent="0.25">
      <c r="A503" s="33"/>
      <c r="B503" s="34"/>
      <c r="C503" s="35"/>
      <c r="D503" s="49"/>
      <c r="E503" s="36"/>
      <c r="F503" s="36"/>
      <c r="G503" s="52"/>
      <c r="H503" s="38"/>
      <c r="I503" s="50"/>
      <c r="J503" s="54"/>
      <c r="K503" s="264" t="s">
        <v>1996</v>
      </c>
      <c r="Q503" s="9" t="s">
        <v>1899</v>
      </c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8"/>
      <c r="AW503" s="48"/>
    </row>
    <row r="504" spans="1:49" s="10" customFormat="1" ht="17.25" customHeight="1" x14ac:dyDescent="0.25">
      <c r="A504" s="33"/>
      <c r="B504" s="34"/>
      <c r="C504" s="35"/>
      <c r="D504" s="49"/>
      <c r="E504" s="36"/>
      <c r="F504" s="36"/>
      <c r="G504" s="52"/>
      <c r="H504" s="38"/>
      <c r="I504" s="50"/>
      <c r="J504" s="54"/>
      <c r="K504" s="264" t="s">
        <v>1974</v>
      </c>
      <c r="Q504" s="9" t="s">
        <v>1899</v>
      </c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8"/>
      <c r="AW504" s="48"/>
    </row>
    <row r="505" spans="1:49" s="10" customFormat="1" ht="17.25" customHeight="1" x14ac:dyDescent="0.25">
      <c r="A505" s="33"/>
      <c r="B505" s="34"/>
      <c r="C505" s="35"/>
      <c r="D505" s="49"/>
      <c r="E505" s="36"/>
      <c r="F505" s="36"/>
      <c r="G505" s="52"/>
      <c r="H505" s="38"/>
      <c r="I505" s="50"/>
      <c r="J505" s="275" t="s">
        <v>1921</v>
      </c>
      <c r="K505" s="271" t="s">
        <v>1987</v>
      </c>
      <c r="L505" s="276">
        <v>250</v>
      </c>
      <c r="M505" s="46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8"/>
      <c r="AW505" s="48"/>
    </row>
    <row r="506" spans="1:49" s="10" customFormat="1" ht="17.25" customHeight="1" x14ac:dyDescent="0.25">
      <c r="A506" s="33"/>
      <c r="B506" s="34"/>
      <c r="C506" s="35"/>
      <c r="D506" s="49"/>
      <c r="E506" s="36"/>
      <c r="F506" s="36"/>
      <c r="G506" s="52"/>
      <c r="H506" s="38"/>
      <c r="I506" s="50"/>
      <c r="J506" s="54"/>
      <c r="K506" s="271" t="s">
        <v>1988</v>
      </c>
      <c r="L506" s="276">
        <v>250</v>
      </c>
      <c r="M506" s="46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8"/>
      <c r="AW506" s="48"/>
    </row>
    <row r="507" spans="1:49" s="10" customFormat="1" ht="17.25" customHeight="1" x14ac:dyDescent="0.25">
      <c r="A507" s="33"/>
      <c r="B507" s="34"/>
      <c r="C507" s="35"/>
      <c r="D507" s="49"/>
      <c r="E507" s="36"/>
      <c r="F507" s="36"/>
      <c r="G507" s="52"/>
      <c r="H507" s="38"/>
      <c r="I507" s="50"/>
      <c r="J507" s="54"/>
      <c r="K507" s="271" t="s">
        <v>1989</v>
      </c>
      <c r="L507" s="276">
        <v>250</v>
      </c>
      <c r="M507" s="46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8"/>
      <c r="AW507" s="48"/>
    </row>
    <row r="508" spans="1:49" s="10" customFormat="1" ht="17.25" customHeight="1" x14ac:dyDescent="0.25">
      <c r="A508" s="33"/>
      <c r="B508" s="34"/>
      <c r="C508" s="35"/>
      <c r="D508" s="49"/>
      <c r="E508" s="36"/>
      <c r="F508" s="36"/>
      <c r="G508" s="52"/>
      <c r="H508" s="38"/>
      <c r="I508" s="50"/>
      <c r="J508" s="54" t="s">
        <v>397</v>
      </c>
      <c r="K508" s="46" t="s">
        <v>1640</v>
      </c>
      <c r="L508" s="46" t="s">
        <v>69</v>
      </c>
      <c r="M508" s="46" t="s">
        <v>1547</v>
      </c>
      <c r="R508" s="43">
        <v>0.3</v>
      </c>
      <c r="S508" s="43">
        <f>0*$R$508</f>
        <v>0</v>
      </c>
      <c r="T508" s="43"/>
      <c r="U508" s="43">
        <f>0.1*$R$508</f>
        <v>0.03</v>
      </c>
      <c r="V508" s="43"/>
      <c r="W508" s="43">
        <f>0.5*$R$508</f>
        <v>0.15</v>
      </c>
      <c r="X508" s="43"/>
      <c r="Y508" s="43">
        <f>0.2*$R$508</f>
        <v>0.06</v>
      </c>
      <c r="Z508" s="43"/>
      <c r="AA508" s="43">
        <f>0.2*$R$508</f>
        <v>0.06</v>
      </c>
      <c r="AB508" s="43"/>
      <c r="AC508" s="43">
        <f>0*$R$508</f>
        <v>0</v>
      </c>
      <c r="AD508" s="43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8">
        <f t="shared" si="73"/>
        <v>0.3</v>
      </c>
      <c r="AW508" s="48"/>
    </row>
    <row r="509" spans="1:49" s="10" customFormat="1" ht="17.25" customHeight="1" x14ac:dyDescent="0.25">
      <c r="A509" s="33"/>
      <c r="B509" s="34"/>
      <c r="C509" s="35"/>
      <c r="D509" s="49"/>
      <c r="E509" s="36"/>
      <c r="F509" s="36"/>
      <c r="G509" s="52"/>
      <c r="H509" s="38"/>
      <c r="I509" s="50"/>
      <c r="J509" s="272" t="s">
        <v>1992</v>
      </c>
      <c r="K509" s="264" t="s">
        <v>1991</v>
      </c>
      <c r="Q509" s="9" t="s">
        <v>1899</v>
      </c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8"/>
      <c r="AW509" s="48"/>
    </row>
    <row r="510" spans="1:49" s="10" customFormat="1" ht="30.75" customHeight="1" x14ac:dyDescent="0.25">
      <c r="A510" s="33"/>
      <c r="B510" s="34"/>
      <c r="C510" s="35"/>
      <c r="D510" s="49"/>
      <c r="E510" s="36"/>
      <c r="F510" s="36"/>
      <c r="G510" s="52"/>
      <c r="H510" s="38"/>
      <c r="I510" s="50"/>
      <c r="J510" s="54"/>
      <c r="K510" s="264" t="s">
        <v>1996</v>
      </c>
      <c r="Q510" s="9" t="s">
        <v>1899</v>
      </c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8"/>
      <c r="AW510" s="48"/>
    </row>
    <row r="511" spans="1:49" s="10" customFormat="1" ht="17.25" customHeight="1" x14ac:dyDescent="0.25">
      <c r="A511" s="33"/>
      <c r="B511" s="34"/>
      <c r="C511" s="35"/>
      <c r="D511" s="49"/>
      <c r="E511" s="36"/>
      <c r="F511" s="36"/>
      <c r="G511" s="52"/>
      <c r="H511" s="38"/>
      <c r="I511" s="50"/>
      <c r="J511" s="54"/>
      <c r="K511" s="264" t="s">
        <v>1974</v>
      </c>
      <c r="Q511" s="9" t="s">
        <v>1899</v>
      </c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8"/>
      <c r="AW511" s="48"/>
    </row>
    <row r="512" spans="1:49" s="10" customFormat="1" ht="17.25" customHeight="1" x14ac:dyDescent="0.25">
      <c r="A512" s="33"/>
      <c r="B512" s="34"/>
      <c r="C512" s="35"/>
      <c r="D512" s="49"/>
      <c r="E512" s="36"/>
      <c r="F512" s="36"/>
      <c r="G512" s="52"/>
      <c r="H512" s="38"/>
      <c r="I512" s="50"/>
      <c r="J512" s="275" t="s">
        <v>1921</v>
      </c>
      <c r="K512" s="271" t="s">
        <v>1987</v>
      </c>
      <c r="L512" s="276">
        <v>250</v>
      </c>
      <c r="M512" s="46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8"/>
      <c r="AW512" s="48"/>
    </row>
    <row r="513" spans="1:49" s="10" customFormat="1" ht="17.25" customHeight="1" x14ac:dyDescent="0.25">
      <c r="A513" s="33"/>
      <c r="B513" s="34"/>
      <c r="C513" s="35"/>
      <c r="D513" s="49"/>
      <c r="E513" s="36"/>
      <c r="F513" s="36"/>
      <c r="G513" s="52"/>
      <c r="H513" s="38"/>
      <c r="I513" s="50"/>
      <c r="J513" s="54"/>
      <c r="K513" s="271" t="s">
        <v>1988</v>
      </c>
      <c r="L513" s="276">
        <v>250</v>
      </c>
      <c r="M513" s="46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8"/>
      <c r="AW513" s="48"/>
    </row>
    <row r="514" spans="1:49" s="10" customFormat="1" ht="17.25" customHeight="1" x14ac:dyDescent="0.25">
      <c r="A514" s="33"/>
      <c r="B514" s="34"/>
      <c r="C514" s="35"/>
      <c r="D514" s="49"/>
      <c r="E514" s="36"/>
      <c r="F514" s="36"/>
      <c r="G514" s="52"/>
      <c r="H514" s="38"/>
      <c r="I514" s="50"/>
      <c r="J514" s="54"/>
      <c r="K514" s="271" t="s">
        <v>1989</v>
      </c>
      <c r="L514" s="276">
        <v>250</v>
      </c>
      <c r="M514" s="46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8"/>
      <c r="AW514" s="48"/>
    </row>
    <row r="515" spans="1:49" s="10" customFormat="1" ht="17.25" customHeight="1" x14ac:dyDescent="0.25">
      <c r="A515" s="33"/>
      <c r="B515" s="34"/>
      <c r="C515" s="35"/>
      <c r="D515" s="49"/>
      <c r="E515" s="36"/>
      <c r="F515" s="36"/>
      <c r="G515" s="52"/>
      <c r="H515" s="38"/>
      <c r="I515" s="50"/>
      <c r="J515" s="54" t="s">
        <v>401</v>
      </c>
      <c r="K515" s="46" t="s">
        <v>1550</v>
      </c>
      <c r="L515" s="46" t="s">
        <v>65</v>
      </c>
      <c r="M515" s="46" t="s">
        <v>1553</v>
      </c>
      <c r="R515" s="43">
        <v>0.05</v>
      </c>
      <c r="S515" s="43">
        <f t="shared" ref="S515:W517" si="75">0*$R$519</f>
        <v>0</v>
      </c>
      <c r="T515" s="43"/>
      <c r="U515" s="43">
        <f t="shared" si="75"/>
        <v>0</v>
      </c>
      <c r="V515" s="43"/>
      <c r="W515" s="43">
        <f t="shared" si="75"/>
        <v>0</v>
      </c>
      <c r="X515" s="43"/>
      <c r="Y515" s="249">
        <f>0.3*$R$515</f>
        <v>1.4999999999999999E-2</v>
      </c>
      <c r="Z515" s="249"/>
      <c r="AA515" s="249">
        <f>0.4*$R$515</f>
        <v>2.0000000000000004E-2</v>
      </c>
      <c r="AB515" s="249"/>
      <c r="AC515" s="249">
        <f>0.3*$R$515</f>
        <v>1.4999999999999999E-2</v>
      </c>
      <c r="AD515" s="43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8">
        <f t="shared" ref="AV515" si="76">SUM(S515:AS515)</f>
        <v>0.05</v>
      </c>
      <c r="AW515" s="48"/>
    </row>
    <row r="516" spans="1:49" s="10" customFormat="1" ht="17.25" customHeight="1" x14ac:dyDescent="0.25">
      <c r="A516" s="33"/>
      <c r="B516" s="34"/>
      <c r="C516" s="35"/>
      <c r="D516" s="49"/>
      <c r="E516" s="36"/>
      <c r="F516" s="36"/>
      <c r="G516" s="52"/>
      <c r="H516" s="38"/>
      <c r="I516" s="50"/>
      <c r="J516" s="54" t="s">
        <v>403</v>
      </c>
      <c r="K516" s="46" t="s">
        <v>1551</v>
      </c>
      <c r="L516" s="46" t="s">
        <v>65</v>
      </c>
      <c r="M516" s="46" t="s">
        <v>1553</v>
      </c>
      <c r="R516" s="43">
        <v>0.05</v>
      </c>
      <c r="S516" s="43">
        <f t="shared" si="75"/>
        <v>0</v>
      </c>
      <c r="T516" s="43"/>
      <c r="U516" s="43">
        <f t="shared" si="75"/>
        <v>0</v>
      </c>
      <c r="V516" s="43"/>
      <c r="W516" s="43">
        <f t="shared" si="75"/>
        <v>0</v>
      </c>
      <c r="X516" s="43"/>
      <c r="Y516" s="249">
        <f>0.3*$R$516</f>
        <v>1.4999999999999999E-2</v>
      </c>
      <c r="Z516" s="249"/>
      <c r="AA516" s="249">
        <f>0.4*$R$516</f>
        <v>2.0000000000000004E-2</v>
      </c>
      <c r="AB516" s="249"/>
      <c r="AC516" s="249">
        <f>0.3*$R$516</f>
        <v>1.4999999999999999E-2</v>
      </c>
      <c r="AD516" s="43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8">
        <f t="shared" ref="AV516" si="77">SUM(S516:AS516)</f>
        <v>0.05</v>
      </c>
      <c r="AW516" s="48"/>
    </row>
    <row r="517" spans="1:49" s="10" customFormat="1" ht="17.25" customHeight="1" x14ac:dyDescent="0.25">
      <c r="A517" s="33"/>
      <c r="B517" s="34"/>
      <c r="C517" s="35"/>
      <c r="D517" s="49"/>
      <c r="E517" s="36"/>
      <c r="F517" s="36"/>
      <c r="G517" s="52"/>
      <c r="H517" s="38"/>
      <c r="I517" s="50"/>
      <c r="J517" s="54" t="s">
        <v>405</v>
      </c>
      <c r="K517" s="46" t="s">
        <v>1552</v>
      </c>
      <c r="L517" s="46" t="s">
        <v>65</v>
      </c>
      <c r="M517" s="46" t="s">
        <v>1553</v>
      </c>
      <c r="R517" s="43">
        <v>0.05</v>
      </c>
      <c r="S517" s="43">
        <f t="shared" si="75"/>
        <v>0</v>
      </c>
      <c r="T517" s="43"/>
      <c r="U517" s="43">
        <f t="shared" si="75"/>
        <v>0</v>
      </c>
      <c r="V517" s="43"/>
      <c r="W517" s="43">
        <f t="shared" si="75"/>
        <v>0</v>
      </c>
      <c r="X517" s="43"/>
      <c r="Y517" s="249">
        <f>0.3*$R$517</f>
        <v>1.4999999999999999E-2</v>
      </c>
      <c r="Z517" s="249"/>
      <c r="AA517" s="249">
        <f>0.4*$R$517</f>
        <v>2.0000000000000004E-2</v>
      </c>
      <c r="AB517" s="249"/>
      <c r="AC517" s="249">
        <f>0.3*$R$517</f>
        <v>1.4999999999999999E-2</v>
      </c>
      <c r="AD517" s="43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8">
        <f t="shared" ref="AV517" si="78">SUM(S517:AS517)</f>
        <v>0.05</v>
      </c>
      <c r="AW517" s="48"/>
    </row>
    <row r="518" spans="1:49" s="10" customFormat="1" ht="17.25" customHeight="1" x14ac:dyDescent="0.25">
      <c r="A518" s="33"/>
      <c r="B518" s="34"/>
      <c r="C518" s="35"/>
      <c r="D518" s="49"/>
      <c r="E518" s="36"/>
      <c r="F518" s="36"/>
      <c r="G518" s="52"/>
      <c r="H518" s="38"/>
      <c r="I518" s="50"/>
      <c r="J518" s="54" t="s">
        <v>407</v>
      </c>
      <c r="K518" s="46" t="s">
        <v>1644</v>
      </c>
      <c r="L518" s="46" t="s">
        <v>348</v>
      </c>
      <c r="M518" s="46" t="s">
        <v>1643</v>
      </c>
      <c r="R518" s="43">
        <v>0.05</v>
      </c>
      <c r="S518" s="43">
        <f>0*$R$518</f>
        <v>0</v>
      </c>
      <c r="T518" s="43"/>
      <c r="U518" s="43">
        <f>0.2*$R$518</f>
        <v>1.0000000000000002E-2</v>
      </c>
      <c r="V518" s="43"/>
      <c r="W518" s="43">
        <f>0.2*$R$518</f>
        <v>1.0000000000000002E-2</v>
      </c>
      <c r="X518" s="43"/>
      <c r="Y518" s="43">
        <f>0.25*$R$518</f>
        <v>1.2500000000000001E-2</v>
      </c>
      <c r="Z518" s="43"/>
      <c r="AA518" s="43">
        <f>0.25*$R$518</f>
        <v>1.2500000000000001E-2</v>
      </c>
      <c r="AB518" s="43"/>
      <c r="AC518" s="43">
        <f>0.1*$R$518</f>
        <v>5.000000000000001E-3</v>
      </c>
      <c r="AD518" s="43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8">
        <f t="shared" si="73"/>
        <v>0.05</v>
      </c>
      <c r="AW518" s="48"/>
    </row>
    <row r="519" spans="1:49" s="10" customFormat="1" ht="17.25" customHeight="1" x14ac:dyDescent="0.25">
      <c r="A519" s="33"/>
      <c r="B519" s="34"/>
      <c r="C519" s="35"/>
      <c r="D519" s="49"/>
      <c r="E519" s="36"/>
      <c r="F519" s="36"/>
      <c r="G519" s="52"/>
      <c r="H519" s="38"/>
      <c r="I519" s="50"/>
      <c r="J519" s="54" t="s">
        <v>409</v>
      </c>
      <c r="K519" s="46" t="s">
        <v>402</v>
      </c>
      <c r="L519" s="46" t="s">
        <v>65</v>
      </c>
      <c r="M519" s="46" t="s">
        <v>1554</v>
      </c>
      <c r="R519" s="43">
        <v>0</v>
      </c>
      <c r="T519" s="249">
        <v>0.1</v>
      </c>
      <c r="U519" s="249"/>
      <c r="V519" s="249">
        <v>0.2</v>
      </c>
      <c r="W519" s="249"/>
      <c r="X519" s="249">
        <v>0.3</v>
      </c>
      <c r="Y519" s="249"/>
      <c r="Z519" s="249">
        <v>0.15</v>
      </c>
      <c r="AA519" s="249">
        <f t="shared" ref="AA519:AC519" si="79">0*$R$519</f>
        <v>0</v>
      </c>
      <c r="AB519" s="249">
        <v>0.15</v>
      </c>
      <c r="AC519" s="249">
        <f t="shared" si="79"/>
        <v>0</v>
      </c>
      <c r="AD519" s="249">
        <v>0.1</v>
      </c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8">
        <f>SUM(T519:AS519)</f>
        <v>1.0000000000000002</v>
      </c>
      <c r="AW519" s="48"/>
    </row>
    <row r="520" spans="1:49" s="10" customFormat="1" ht="17.25" customHeight="1" x14ac:dyDescent="0.25">
      <c r="A520" s="33"/>
      <c r="B520" s="34"/>
      <c r="C520" s="35"/>
      <c r="D520" s="49"/>
      <c r="E520" s="36"/>
      <c r="F520" s="36"/>
      <c r="G520" s="52"/>
      <c r="H520" s="38"/>
      <c r="I520" s="50"/>
      <c r="J520" s="54" t="s">
        <v>1556</v>
      </c>
      <c r="K520" s="46" t="s">
        <v>404</v>
      </c>
      <c r="L520" s="46" t="s">
        <v>282</v>
      </c>
      <c r="M520" s="46" t="s">
        <v>1555</v>
      </c>
      <c r="R520" s="43">
        <v>0</v>
      </c>
      <c r="S520" s="43">
        <f t="shared" ref="S520:AC520" si="80">0*$R$520</f>
        <v>0</v>
      </c>
      <c r="T520" s="249"/>
      <c r="U520" s="249">
        <f t="shared" si="80"/>
        <v>0</v>
      </c>
      <c r="V520" s="249"/>
      <c r="W520" s="249">
        <f t="shared" si="80"/>
        <v>0</v>
      </c>
      <c r="X520" s="249">
        <v>0.5</v>
      </c>
      <c r="Y520" s="249">
        <f t="shared" si="80"/>
        <v>0</v>
      </c>
      <c r="Z520" s="249">
        <v>0.5</v>
      </c>
      <c r="AA520" s="249">
        <f t="shared" si="80"/>
        <v>0</v>
      </c>
      <c r="AB520" s="249"/>
      <c r="AC520" s="249">
        <f t="shared" si="80"/>
        <v>0</v>
      </c>
      <c r="AD520" s="249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8">
        <f t="shared" si="73"/>
        <v>1</v>
      </c>
      <c r="AW520" s="48"/>
    </row>
    <row r="521" spans="1:49" s="10" customFormat="1" ht="17.25" customHeight="1" x14ac:dyDescent="0.25">
      <c r="A521" s="33"/>
      <c r="B521" s="34"/>
      <c r="C521" s="35"/>
      <c r="D521" s="49"/>
      <c r="E521" s="36"/>
      <c r="F521" s="36"/>
      <c r="G521" s="52"/>
      <c r="H521" s="38"/>
      <c r="I521" s="50"/>
      <c r="J521" s="272" t="s">
        <v>1894</v>
      </c>
      <c r="K521" s="264" t="s">
        <v>1991</v>
      </c>
      <c r="Q521" s="9" t="s">
        <v>1899</v>
      </c>
      <c r="R521" s="43"/>
      <c r="S521" s="43"/>
      <c r="T521" s="249"/>
      <c r="U521" s="249"/>
      <c r="V521" s="249"/>
      <c r="W521" s="249"/>
      <c r="X521" s="249"/>
      <c r="Y521" s="249"/>
      <c r="Z521" s="249"/>
      <c r="AA521" s="249"/>
      <c r="AB521" s="249"/>
      <c r="AC521" s="249"/>
      <c r="AD521" s="249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8"/>
      <c r="AW521" s="48"/>
    </row>
    <row r="522" spans="1:49" s="10" customFormat="1" ht="21.75" customHeight="1" x14ac:dyDescent="0.25">
      <c r="A522" s="33"/>
      <c r="B522" s="34"/>
      <c r="C522" s="35"/>
      <c r="D522" s="49"/>
      <c r="E522" s="36"/>
      <c r="F522" s="36"/>
      <c r="G522" s="52"/>
      <c r="H522" s="38"/>
      <c r="I522" s="50"/>
      <c r="J522" s="54"/>
      <c r="K522" s="264" t="s">
        <v>1998</v>
      </c>
      <c r="Q522" s="9" t="s">
        <v>1899</v>
      </c>
      <c r="R522" s="43"/>
      <c r="S522" s="43"/>
      <c r="T522" s="249"/>
      <c r="U522" s="249"/>
      <c r="V522" s="249"/>
      <c r="W522" s="249"/>
      <c r="X522" s="249"/>
      <c r="Y522" s="249"/>
      <c r="Z522" s="249"/>
      <c r="AA522" s="249"/>
      <c r="AB522" s="249"/>
      <c r="AC522" s="249"/>
      <c r="AD522" s="249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8"/>
      <c r="AW522" s="48"/>
    </row>
    <row r="523" spans="1:49" s="10" customFormat="1" ht="17.25" customHeight="1" x14ac:dyDescent="0.25">
      <c r="A523" s="33"/>
      <c r="B523" s="34"/>
      <c r="C523" s="35"/>
      <c r="D523" s="49"/>
      <c r="E523" s="36"/>
      <c r="F523" s="36"/>
      <c r="G523" s="52"/>
      <c r="H523" s="38"/>
      <c r="I523" s="50"/>
      <c r="J523" s="54"/>
      <c r="K523" s="264" t="s">
        <v>1974</v>
      </c>
      <c r="Q523" s="9" t="s">
        <v>1899</v>
      </c>
      <c r="R523" s="43"/>
      <c r="S523" s="43"/>
      <c r="T523" s="249"/>
      <c r="U523" s="249"/>
      <c r="V523" s="249"/>
      <c r="W523" s="249"/>
      <c r="X523" s="249"/>
      <c r="Y523" s="249"/>
      <c r="Z523" s="249"/>
      <c r="AA523" s="249"/>
      <c r="AB523" s="249"/>
      <c r="AC523" s="249"/>
      <c r="AD523" s="249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8"/>
      <c r="AW523" s="48"/>
    </row>
    <row r="524" spans="1:49" s="10" customFormat="1" ht="17.25" customHeight="1" x14ac:dyDescent="0.25">
      <c r="A524" s="33"/>
      <c r="B524" s="34"/>
      <c r="C524" s="35"/>
      <c r="D524" s="49"/>
      <c r="E524" s="36"/>
      <c r="F524" s="36"/>
      <c r="G524" s="52"/>
      <c r="H524" s="38"/>
      <c r="I524" s="50"/>
      <c r="J524" s="275" t="s">
        <v>1921</v>
      </c>
      <c r="K524" s="271" t="s">
        <v>1999</v>
      </c>
      <c r="L524" s="276" t="s">
        <v>1899</v>
      </c>
      <c r="M524" s="46"/>
      <c r="R524" s="43"/>
      <c r="S524" s="43"/>
      <c r="T524" s="249"/>
      <c r="U524" s="249"/>
      <c r="V524" s="249"/>
      <c r="W524" s="249"/>
      <c r="X524" s="249"/>
      <c r="Y524" s="249"/>
      <c r="Z524" s="249"/>
      <c r="AA524" s="249"/>
      <c r="AB524" s="249"/>
      <c r="AC524" s="249"/>
      <c r="AD524" s="249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8"/>
      <c r="AW524" s="48"/>
    </row>
    <row r="525" spans="1:49" s="10" customFormat="1" ht="17.25" customHeight="1" x14ac:dyDescent="0.25">
      <c r="A525" s="33"/>
      <c r="B525" s="34"/>
      <c r="C525" s="35"/>
      <c r="D525" s="49"/>
      <c r="E525" s="36"/>
      <c r="F525" s="36"/>
      <c r="G525" s="52"/>
      <c r="H525" s="38"/>
      <c r="I525" s="50"/>
      <c r="J525" s="54"/>
      <c r="K525" s="271" t="s">
        <v>2000</v>
      </c>
      <c r="L525" s="276" t="s">
        <v>1899</v>
      </c>
      <c r="M525" s="46"/>
      <c r="R525" s="43"/>
      <c r="S525" s="43"/>
      <c r="T525" s="249"/>
      <c r="U525" s="249"/>
      <c r="V525" s="249"/>
      <c r="W525" s="249"/>
      <c r="X525" s="249"/>
      <c r="Y525" s="249"/>
      <c r="Z525" s="249"/>
      <c r="AA525" s="249"/>
      <c r="AB525" s="249"/>
      <c r="AC525" s="249"/>
      <c r="AD525" s="249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8"/>
      <c r="AW525" s="48"/>
    </row>
    <row r="526" spans="1:49" s="10" customFormat="1" ht="17.25" customHeight="1" x14ac:dyDescent="0.25">
      <c r="A526" s="33"/>
      <c r="B526" s="34"/>
      <c r="C526" s="35"/>
      <c r="D526" s="49"/>
      <c r="E526" s="36"/>
      <c r="F526" s="36"/>
      <c r="G526" s="52"/>
      <c r="H526" s="38"/>
      <c r="I526" s="50"/>
      <c r="J526" s="54"/>
      <c r="K526" s="271" t="s">
        <v>2001</v>
      </c>
      <c r="L526" s="276" t="s">
        <v>1899</v>
      </c>
      <c r="M526" s="46"/>
      <c r="R526" s="43"/>
      <c r="S526" s="43"/>
      <c r="T526" s="249"/>
      <c r="U526" s="249"/>
      <c r="V526" s="249"/>
      <c r="W526" s="249"/>
      <c r="X526" s="249"/>
      <c r="Y526" s="249"/>
      <c r="Z526" s="249"/>
      <c r="AA526" s="249"/>
      <c r="AB526" s="249"/>
      <c r="AC526" s="249"/>
      <c r="AD526" s="249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8"/>
      <c r="AW526" s="48"/>
    </row>
    <row r="527" spans="1:49" s="10" customFormat="1" ht="17.25" customHeight="1" x14ac:dyDescent="0.25">
      <c r="A527" s="33"/>
      <c r="B527" s="34"/>
      <c r="C527" s="35"/>
      <c r="D527" s="49"/>
      <c r="E527" s="36"/>
      <c r="F527" s="36"/>
      <c r="G527" s="52"/>
      <c r="H527" s="38"/>
      <c r="I527" s="50"/>
      <c r="J527" s="54" t="s">
        <v>1557</v>
      </c>
      <c r="K527" s="46" t="s">
        <v>406</v>
      </c>
      <c r="L527" s="46" t="s">
        <v>57</v>
      </c>
      <c r="M527" s="46"/>
      <c r="R527" s="43">
        <v>0</v>
      </c>
      <c r="S527" s="43">
        <f t="shared" ref="S527" si="81">0*$R$527</f>
        <v>0</v>
      </c>
      <c r="T527" s="249">
        <v>0.1</v>
      </c>
      <c r="U527" s="249"/>
      <c r="V527" s="249">
        <v>0.2</v>
      </c>
      <c r="W527" s="249"/>
      <c r="X527" s="249">
        <v>0.3</v>
      </c>
      <c r="Y527" s="249"/>
      <c r="Z527" s="249">
        <v>0.15</v>
      </c>
      <c r="AA527" s="249"/>
      <c r="AB527" s="249">
        <v>0.15</v>
      </c>
      <c r="AC527" s="249"/>
      <c r="AD527" s="249">
        <v>0.1</v>
      </c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8">
        <f t="shared" si="73"/>
        <v>1.0000000000000002</v>
      </c>
      <c r="AW527" s="48"/>
    </row>
    <row r="528" spans="1:49" s="10" customFormat="1" ht="17.25" customHeight="1" x14ac:dyDescent="0.25">
      <c r="A528" s="33"/>
      <c r="B528" s="34"/>
      <c r="C528" s="35"/>
      <c r="D528" s="49"/>
      <c r="E528" s="36"/>
      <c r="F528" s="36"/>
      <c r="G528" s="52"/>
      <c r="H528" s="38"/>
      <c r="I528" s="50"/>
      <c r="J528" s="272" t="s">
        <v>1894</v>
      </c>
      <c r="K528" s="264" t="s">
        <v>1991</v>
      </c>
      <c r="Q528" s="9" t="s">
        <v>1899</v>
      </c>
      <c r="R528" s="43"/>
      <c r="S528" s="43"/>
      <c r="T528" s="249"/>
      <c r="U528" s="249"/>
      <c r="V528" s="249"/>
      <c r="W528" s="249"/>
      <c r="X528" s="249"/>
      <c r="Y528" s="249"/>
      <c r="Z528" s="249"/>
      <c r="AA528" s="249"/>
      <c r="AB528" s="249"/>
      <c r="AC528" s="249"/>
      <c r="AD528" s="249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8"/>
      <c r="AW528" s="48"/>
    </row>
    <row r="529" spans="1:49" s="10" customFormat="1" ht="17.25" customHeight="1" x14ac:dyDescent="0.25">
      <c r="A529" s="33"/>
      <c r="B529" s="34"/>
      <c r="C529" s="35"/>
      <c r="D529" s="49"/>
      <c r="E529" s="36"/>
      <c r="F529" s="36"/>
      <c r="G529" s="52"/>
      <c r="H529" s="38"/>
      <c r="I529" s="50"/>
      <c r="J529" s="54"/>
      <c r="K529" s="264" t="s">
        <v>1998</v>
      </c>
      <c r="Q529" s="9" t="s">
        <v>1899</v>
      </c>
      <c r="R529" s="43"/>
      <c r="S529" s="43"/>
      <c r="T529" s="249"/>
      <c r="U529" s="249"/>
      <c r="V529" s="249"/>
      <c r="W529" s="249"/>
      <c r="X529" s="249"/>
      <c r="Y529" s="249"/>
      <c r="Z529" s="249"/>
      <c r="AA529" s="249"/>
      <c r="AB529" s="249"/>
      <c r="AC529" s="249"/>
      <c r="AD529" s="249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8"/>
      <c r="AW529" s="48"/>
    </row>
    <row r="530" spans="1:49" s="10" customFormat="1" ht="17.25" customHeight="1" x14ac:dyDescent="0.25">
      <c r="A530" s="33"/>
      <c r="B530" s="34"/>
      <c r="C530" s="35"/>
      <c r="D530" s="49"/>
      <c r="E530" s="36"/>
      <c r="F530" s="36"/>
      <c r="G530" s="52"/>
      <c r="H530" s="38"/>
      <c r="I530" s="50"/>
      <c r="J530" s="54"/>
      <c r="K530" s="264" t="s">
        <v>1974</v>
      </c>
      <c r="Q530" s="9" t="s">
        <v>1899</v>
      </c>
      <c r="R530" s="43"/>
      <c r="S530" s="43"/>
      <c r="T530" s="249"/>
      <c r="U530" s="249"/>
      <c r="V530" s="249"/>
      <c r="W530" s="249"/>
      <c r="X530" s="249"/>
      <c r="Y530" s="249"/>
      <c r="Z530" s="249"/>
      <c r="AA530" s="249"/>
      <c r="AB530" s="249"/>
      <c r="AC530" s="249"/>
      <c r="AD530" s="249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8"/>
      <c r="AW530" s="48"/>
    </row>
    <row r="531" spans="1:49" s="10" customFormat="1" ht="17.25" customHeight="1" x14ac:dyDescent="0.25">
      <c r="A531" s="33"/>
      <c r="B531" s="34"/>
      <c r="C531" s="35"/>
      <c r="D531" s="49"/>
      <c r="E531" s="36"/>
      <c r="F531" s="36"/>
      <c r="G531" s="52"/>
      <c r="H531" s="38"/>
      <c r="I531" s="50"/>
      <c r="J531" s="275" t="s">
        <v>1921</v>
      </c>
      <c r="K531" s="271" t="s">
        <v>1999</v>
      </c>
      <c r="L531" s="276" t="s">
        <v>1899</v>
      </c>
      <c r="M531" s="46"/>
      <c r="R531" s="43"/>
      <c r="S531" s="43"/>
      <c r="T531" s="249"/>
      <c r="U531" s="249"/>
      <c r="V531" s="249"/>
      <c r="W531" s="249"/>
      <c r="X531" s="249"/>
      <c r="Y531" s="249"/>
      <c r="Z531" s="249"/>
      <c r="AA531" s="249"/>
      <c r="AB531" s="249"/>
      <c r="AC531" s="249"/>
      <c r="AD531" s="249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8"/>
      <c r="AW531" s="48"/>
    </row>
    <row r="532" spans="1:49" s="10" customFormat="1" ht="17.25" customHeight="1" x14ac:dyDescent="0.25">
      <c r="A532" s="33"/>
      <c r="B532" s="34"/>
      <c r="C532" s="35"/>
      <c r="D532" s="49"/>
      <c r="E532" s="36"/>
      <c r="F532" s="36"/>
      <c r="G532" s="52"/>
      <c r="H532" s="38"/>
      <c r="I532" s="50"/>
      <c r="J532" s="54"/>
      <c r="K532" s="271" t="s">
        <v>2002</v>
      </c>
      <c r="L532" s="276" t="s">
        <v>1899</v>
      </c>
      <c r="M532" s="46"/>
      <c r="R532" s="43"/>
      <c r="S532" s="43"/>
      <c r="T532" s="249"/>
      <c r="U532" s="249"/>
      <c r="V532" s="249"/>
      <c r="W532" s="249"/>
      <c r="X532" s="249"/>
      <c r="Y532" s="249"/>
      <c r="Z532" s="249"/>
      <c r="AA532" s="249"/>
      <c r="AB532" s="249"/>
      <c r="AC532" s="249"/>
      <c r="AD532" s="249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8"/>
      <c r="AW532" s="48"/>
    </row>
    <row r="533" spans="1:49" s="10" customFormat="1" ht="17.25" customHeight="1" x14ac:dyDescent="0.25">
      <c r="A533" s="33"/>
      <c r="B533" s="34"/>
      <c r="C533" s="35"/>
      <c r="D533" s="49"/>
      <c r="E533" s="36"/>
      <c r="F533" s="36"/>
      <c r="G533" s="52"/>
      <c r="H533" s="38"/>
      <c r="I533" s="50"/>
      <c r="J533" s="54"/>
      <c r="K533" s="271" t="s">
        <v>2003</v>
      </c>
      <c r="L533" s="276" t="s">
        <v>1899</v>
      </c>
      <c r="M533" s="46"/>
      <c r="R533" s="43"/>
      <c r="S533" s="43"/>
      <c r="T533" s="249"/>
      <c r="U533" s="249"/>
      <c r="V533" s="249"/>
      <c r="W533" s="249"/>
      <c r="X533" s="249"/>
      <c r="Y533" s="249"/>
      <c r="Z533" s="249"/>
      <c r="AA533" s="249"/>
      <c r="AB533" s="249"/>
      <c r="AC533" s="249"/>
      <c r="AD533" s="249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8"/>
      <c r="AW533" s="48"/>
    </row>
    <row r="534" spans="1:49" s="10" customFormat="1" ht="17.25" customHeight="1" x14ac:dyDescent="0.25">
      <c r="A534" s="33"/>
      <c r="B534" s="34"/>
      <c r="C534" s="35"/>
      <c r="D534" s="49"/>
      <c r="E534" s="36"/>
      <c r="F534" s="36"/>
      <c r="G534" s="52"/>
      <c r="H534" s="38"/>
      <c r="I534" s="50"/>
      <c r="J534" s="54" t="s">
        <v>1558</v>
      </c>
      <c r="K534" s="46" t="s">
        <v>408</v>
      </c>
      <c r="L534" s="46" t="s">
        <v>65</v>
      </c>
      <c r="M534" s="46"/>
      <c r="R534" s="43">
        <v>0</v>
      </c>
      <c r="S534" s="43">
        <f t="shared" ref="S534" si="82">0*$R$534</f>
        <v>0</v>
      </c>
      <c r="T534" s="249">
        <v>0.1</v>
      </c>
      <c r="U534" s="249"/>
      <c r="V534" s="249">
        <v>0.2</v>
      </c>
      <c r="W534" s="249"/>
      <c r="X534" s="249">
        <v>0.3</v>
      </c>
      <c r="Y534" s="249"/>
      <c r="Z534" s="249">
        <v>0.15</v>
      </c>
      <c r="AA534" s="249"/>
      <c r="AB534" s="249">
        <v>0.15</v>
      </c>
      <c r="AC534" s="249"/>
      <c r="AD534" s="249">
        <v>0.1</v>
      </c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8">
        <f t="shared" si="73"/>
        <v>1.0000000000000002</v>
      </c>
      <c r="AW534" s="48"/>
    </row>
    <row r="535" spans="1:49" s="10" customFormat="1" ht="17.25" customHeight="1" x14ac:dyDescent="0.25">
      <c r="A535" s="33"/>
      <c r="B535" s="34"/>
      <c r="C535" s="35"/>
      <c r="D535" s="49"/>
      <c r="E535" s="36"/>
      <c r="F535" s="36"/>
      <c r="G535" s="52"/>
      <c r="H535" s="38"/>
      <c r="I535" s="50"/>
      <c r="J535" s="272" t="s">
        <v>1894</v>
      </c>
      <c r="K535" s="264" t="s">
        <v>1991</v>
      </c>
      <c r="Q535" s="9" t="s">
        <v>1899</v>
      </c>
      <c r="R535" s="43"/>
      <c r="S535" s="43"/>
      <c r="T535" s="249"/>
      <c r="U535" s="249"/>
      <c r="V535" s="249"/>
      <c r="W535" s="249"/>
      <c r="X535" s="249"/>
      <c r="Y535" s="249"/>
      <c r="Z535" s="249"/>
      <c r="AA535" s="249"/>
      <c r="AB535" s="249"/>
      <c r="AC535" s="249"/>
      <c r="AD535" s="249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8"/>
      <c r="AW535" s="48"/>
    </row>
    <row r="536" spans="1:49" s="10" customFormat="1" ht="17.25" customHeight="1" x14ac:dyDescent="0.25">
      <c r="A536" s="33"/>
      <c r="B536" s="34"/>
      <c r="C536" s="35"/>
      <c r="D536" s="49"/>
      <c r="E536" s="36"/>
      <c r="F536" s="36"/>
      <c r="G536" s="52"/>
      <c r="H536" s="38"/>
      <c r="I536" s="50"/>
      <c r="J536" s="54"/>
      <c r="K536" s="264" t="s">
        <v>1998</v>
      </c>
      <c r="Q536" s="9" t="s">
        <v>1899</v>
      </c>
      <c r="R536" s="43"/>
      <c r="S536" s="43"/>
      <c r="T536" s="249"/>
      <c r="U536" s="249"/>
      <c r="V536" s="249"/>
      <c r="W536" s="249"/>
      <c r="X536" s="249"/>
      <c r="Y536" s="249"/>
      <c r="Z536" s="249"/>
      <c r="AA536" s="249"/>
      <c r="AB536" s="249"/>
      <c r="AC536" s="249"/>
      <c r="AD536" s="249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8"/>
      <c r="AW536" s="48"/>
    </row>
    <row r="537" spans="1:49" s="10" customFormat="1" ht="17.25" customHeight="1" x14ac:dyDescent="0.25">
      <c r="A537" s="33"/>
      <c r="B537" s="34"/>
      <c r="C537" s="35"/>
      <c r="D537" s="49"/>
      <c r="E537" s="36"/>
      <c r="F537" s="36"/>
      <c r="G537" s="52"/>
      <c r="H537" s="38"/>
      <c r="I537" s="50"/>
      <c r="J537" s="54"/>
      <c r="K537" s="264" t="s">
        <v>1974</v>
      </c>
      <c r="Q537" s="9" t="s">
        <v>1899</v>
      </c>
      <c r="R537" s="43"/>
      <c r="S537" s="43"/>
      <c r="T537" s="249"/>
      <c r="U537" s="249"/>
      <c r="V537" s="249"/>
      <c r="W537" s="249"/>
      <c r="X537" s="249"/>
      <c r="Y537" s="249"/>
      <c r="Z537" s="249"/>
      <c r="AA537" s="249"/>
      <c r="AB537" s="249"/>
      <c r="AC537" s="249"/>
      <c r="AD537" s="249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8"/>
      <c r="AW537" s="48"/>
    </row>
    <row r="538" spans="1:49" s="10" customFormat="1" ht="17.25" customHeight="1" x14ac:dyDescent="0.25">
      <c r="A538" s="33"/>
      <c r="B538" s="34"/>
      <c r="C538" s="35"/>
      <c r="D538" s="49"/>
      <c r="E538" s="36"/>
      <c r="F538" s="36"/>
      <c r="G538" s="52"/>
      <c r="H538" s="38"/>
      <c r="I538" s="50"/>
      <c r="J538" s="275" t="s">
        <v>1921</v>
      </c>
      <c r="K538" s="271" t="s">
        <v>1999</v>
      </c>
      <c r="L538" s="276" t="s">
        <v>1899</v>
      </c>
      <c r="M538" s="46"/>
      <c r="R538" s="43"/>
      <c r="S538" s="43"/>
      <c r="T538" s="249"/>
      <c r="U538" s="249"/>
      <c r="V538" s="249"/>
      <c r="W538" s="249"/>
      <c r="X538" s="249"/>
      <c r="Y538" s="249"/>
      <c r="Z538" s="249"/>
      <c r="AA538" s="249"/>
      <c r="AB538" s="249"/>
      <c r="AC538" s="249"/>
      <c r="AD538" s="249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8"/>
      <c r="AW538" s="48"/>
    </row>
    <row r="539" spans="1:49" s="10" customFormat="1" ht="17.25" customHeight="1" x14ac:dyDescent="0.25">
      <c r="A539" s="33"/>
      <c r="B539" s="34"/>
      <c r="C539" s="35"/>
      <c r="D539" s="49"/>
      <c r="E539" s="36"/>
      <c r="F539" s="36"/>
      <c r="G539" s="52"/>
      <c r="H539" s="38"/>
      <c r="I539" s="50"/>
      <c r="J539" s="54"/>
      <c r="K539" s="271" t="s">
        <v>2002</v>
      </c>
      <c r="L539" s="276" t="s">
        <v>1899</v>
      </c>
      <c r="M539" s="46"/>
      <c r="R539" s="43"/>
      <c r="S539" s="43"/>
      <c r="T539" s="249"/>
      <c r="U539" s="249"/>
      <c r="V539" s="249"/>
      <c r="W539" s="249"/>
      <c r="X539" s="249"/>
      <c r="Y539" s="249"/>
      <c r="Z539" s="249"/>
      <c r="AA539" s="249"/>
      <c r="AB539" s="249"/>
      <c r="AC539" s="249"/>
      <c r="AD539" s="249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8"/>
      <c r="AW539" s="48"/>
    </row>
    <row r="540" spans="1:49" s="10" customFormat="1" ht="17.25" customHeight="1" x14ac:dyDescent="0.25">
      <c r="A540" s="33"/>
      <c r="B540" s="34"/>
      <c r="C540" s="35"/>
      <c r="D540" s="49"/>
      <c r="E540" s="36"/>
      <c r="F540" s="36"/>
      <c r="G540" s="52"/>
      <c r="H540" s="38"/>
      <c r="I540" s="50"/>
      <c r="J540" s="54"/>
      <c r="K540" s="271" t="s">
        <v>2004</v>
      </c>
      <c r="L540" s="276" t="s">
        <v>1899</v>
      </c>
      <c r="M540" s="46"/>
      <c r="R540" s="43"/>
      <c r="S540" s="43"/>
      <c r="T540" s="249"/>
      <c r="U540" s="249"/>
      <c r="V540" s="249"/>
      <c r="W540" s="249"/>
      <c r="X540" s="249"/>
      <c r="Y540" s="249"/>
      <c r="Z540" s="249"/>
      <c r="AA540" s="249"/>
      <c r="AB540" s="249"/>
      <c r="AC540" s="249"/>
      <c r="AD540" s="249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8"/>
      <c r="AW540" s="48"/>
    </row>
    <row r="541" spans="1:49" s="10" customFormat="1" ht="17.25" customHeight="1" x14ac:dyDescent="0.25">
      <c r="A541" s="33"/>
      <c r="B541" s="34"/>
      <c r="C541" s="35"/>
      <c r="D541" s="49"/>
      <c r="E541" s="36"/>
      <c r="F541" s="36"/>
      <c r="G541" s="52"/>
      <c r="H541" s="38"/>
      <c r="I541" s="50"/>
      <c r="J541" s="54" t="s">
        <v>1559</v>
      </c>
      <c r="K541" s="46" t="s">
        <v>410</v>
      </c>
      <c r="L541" s="46" t="s">
        <v>282</v>
      </c>
      <c r="M541" s="46"/>
      <c r="R541" s="43">
        <v>0</v>
      </c>
      <c r="S541" s="43">
        <f t="shared" ref="S541:AC541" si="83">0*$R$541</f>
        <v>0</v>
      </c>
      <c r="T541" s="249"/>
      <c r="U541" s="249">
        <f t="shared" si="83"/>
        <v>0</v>
      </c>
      <c r="V541" s="249"/>
      <c r="W541" s="249">
        <f t="shared" si="83"/>
        <v>0</v>
      </c>
      <c r="X541" s="249">
        <v>0.5</v>
      </c>
      <c r="Y541" s="249">
        <f t="shared" si="83"/>
        <v>0</v>
      </c>
      <c r="Z541" s="249">
        <v>0.5</v>
      </c>
      <c r="AA541" s="249">
        <f t="shared" si="83"/>
        <v>0</v>
      </c>
      <c r="AB541" s="249"/>
      <c r="AC541" s="249">
        <f t="shared" si="83"/>
        <v>0</v>
      </c>
      <c r="AD541" s="249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8">
        <f t="shared" si="73"/>
        <v>1</v>
      </c>
      <c r="AW541" s="48"/>
    </row>
    <row r="542" spans="1:49" s="10" customFormat="1" ht="17.25" customHeight="1" x14ac:dyDescent="0.25">
      <c r="A542" s="33"/>
      <c r="B542" s="34"/>
      <c r="C542" s="35"/>
      <c r="D542" s="49"/>
      <c r="E542" s="36"/>
      <c r="F542" s="36"/>
      <c r="G542" s="52"/>
      <c r="H542" s="38"/>
      <c r="I542" s="50"/>
      <c r="J542" s="272" t="s">
        <v>1894</v>
      </c>
      <c r="K542" s="264" t="s">
        <v>1991</v>
      </c>
      <c r="Q542" s="9" t="s">
        <v>1899</v>
      </c>
      <c r="R542" s="43"/>
      <c r="S542" s="43"/>
      <c r="T542" s="249"/>
      <c r="U542" s="249"/>
      <c r="V542" s="249"/>
      <c r="W542" s="249"/>
      <c r="X542" s="249"/>
      <c r="Y542" s="249"/>
      <c r="Z542" s="249"/>
      <c r="AA542" s="249"/>
      <c r="AB542" s="249"/>
      <c r="AC542" s="249"/>
      <c r="AD542" s="249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8"/>
      <c r="AW542" s="48"/>
    </row>
    <row r="543" spans="1:49" s="10" customFormat="1" ht="17.25" customHeight="1" x14ac:dyDescent="0.25">
      <c r="A543" s="33"/>
      <c r="B543" s="34"/>
      <c r="C543" s="35"/>
      <c r="D543" s="49"/>
      <c r="E543" s="36"/>
      <c r="F543" s="36"/>
      <c r="G543" s="52"/>
      <c r="H543" s="38"/>
      <c r="I543" s="50"/>
      <c r="J543" s="54"/>
      <c r="K543" s="264" t="s">
        <v>1998</v>
      </c>
      <c r="Q543" s="9" t="s">
        <v>1899</v>
      </c>
      <c r="R543" s="43"/>
      <c r="S543" s="43"/>
      <c r="T543" s="249"/>
      <c r="U543" s="249"/>
      <c r="V543" s="249"/>
      <c r="W543" s="249"/>
      <c r="X543" s="249"/>
      <c r="Y543" s="249"/>
      <c r="Z543" s="249"/>
      <c r="AA543" s="249"/>
      <c r="AB543" s="249"/>
      <c r="AC543" s="249"/>
      <c r="AD543" s="249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8"/>
      <c r="AW543" s="48"/>
    </row>
    <row r="544" spans="1:49" s="10" customFormat="1" ht="17.25" customHeight="1" x14ac:dyDescent="0.25">
      <c r="A544" s="33"/>
      <c r="B544" s="34"/>
      <c r="C544" s="35"/>
      <c r="D544" s="49"/>
      <c r="E544" s="36"/>
      <c r="F544" s="36"/>
      <c r="G544" s="52"/>
      <c r="H544" s="38"/>
      <c r="I544" s="50"/>
      <c r="J544" s="54"/>
      <c r="K544" s="264" t="s">
        <v>1974</v>
      </c>
      <c r="Q544" s="9" t="s">
        <v>1899</v>
      </c>
      <c r="R544" s="43"/>
      <c r="S544" s="43"/>
      <c r="T544" s="249"/>
      <c r="U544" s="249"/>
      <c r="V544" s="249"/>
      <c r="W544" s="249"/>
      <c r="X544" s="249"/>
      <c r="Y544" s="249"/>
      <c r="Z544" s="249"/>
      <c r="AA544" s="249"/>
      <c r="AB544" s="249"/>
      <c r="AC544" s="249"/>
      <c r="AD544" s="249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8"/>
      <c r="AW544" s="48"/>
    </row>
    <row r="545" spans="1:49" s="10" customFormat="1" ht="17.25" customHeight="1" x14ac:dyDescent="0.25">
      <c r="A545" s="33"/>
      <c r="B545" s="34"/>
      <c r="C545" s="35"/>
      <c r="D545" s="49"/>
      <c r="E545" s="36"/>
      <c r="F545" s="36"/>
      <c r="G545" s="52"/>
      <c r="H545" s="38"/>
      <c r="I545" s="50"/>
      <c r="J545" s="275" t="s">
        <v>1921</v>
      </c>
      <c r="K545" s="271" t="s">
        <v>1999</v>
      </c>
      <c r="L545" s="276" t="s">
        <v>1899</v>
      </c>
      <c r="M545" s="46"/>
      <c r="R545" s="43"/>
      <c r="S545" s="43"/>
      <c r="T545" s="249"/>
      <c r="U545" s="249"/>
      <c r="V545" s="249"/>
      <c r="W545" s="249"/>
      <c r="X545" s="249"/>
      <c r="Y545" s="249"/>
      <c r="Z545" s="249"/>
      <c r="AA545" s="249"/>
      <c r="AB545" s="249"/>
      <c r="AC545" s="249"/>
      <c r="AD545" s="249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8"/>
      <c r="AW545" s="48"/>
    </row>
    <row r="546" spans="1:49" s="10" customFormat="1" ht="17.25" customHeight="1" x14ac:dyDescent="0.25">
      <c r="A546" s="33"/>
      <c r="B546" s="34"/>
      <c r="C546" s="35"/>
      <c r="D546" s="49"/>
      <c r="E546" s="36"/>
      <c r="F546" s="36"/>
      <c r="G546" s="52"/>
      <c r="H546" s="38"/>
      <c r="I546" s="50"/>
      <c r="J546" s="54"/>
      <c r="K546" s="271" t="s">
        <v>2005</v>
      </c>
      <c r="L546" s="276" t="s">
        <v>1899</v>
      </c>
      <c r="M546" s="46"/>
      <c r="R546" s="43"/>
      <c r="S546" s="43"/>
      <c r="T546" s="249"/>
      <c r="U546" s="249"/>
      <c r="V546" s="249"/>
      <c r="W546" s="249"/>
      <c r="X546" s="249"/>
      <c r="Y546" s="249"/>
      <c r="Z546" s="249"/>
      <c r="AA546" s="249"/>
      <c r="AB546" s="249"/>
      <c r="AC546" s="249"/>
      <c r="AD546" s="249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8"/>
      <c r="AW546" s="48"/>
    </row>
    <row r="547" spans="1:49" s="10" customFormat="1" ht="17.25" customHeight="1" x14ac:dyDescent="0.25">
      <c r="A547" s="33"/>
      <c r="B547" s="34"/>
      <c r="C547" s="35"/>
      <c r="D547" s="49"/>
      <c r="E547" s="36"/>
      <c r="F547" s="36"/>
      <c r="G547" s="52"/>
      <c r="H547" s="38"/>
      <c r="I547" s="50"/>
      <c r="J547" s="54"/>
      <c r="K547" s="271" t="s">
        <v>2006</v>
      </c>
      <c r="L547" s="276" t="s">
        <v>1899</v>
      </c>
      <c r="M547" s="46"/>
      <c r="R547" s="43"/>
      <c r="S547" s="43"/>
      <c r="T547" s="249"/>
      <c r="U547" s="249"/>
      <c r="V547" s="249"/>
      <c r="W547" s="249"/>
      <c r="X547" s="249"/>
      <c r="Y547" s="249"/>
      <c r="Z547" s="249"/>
      <c r="AA547" s="249"/>
      <c r="AB547" s="249"/>
      <c r="AC547" s="249"/>
      <c r="AD547" s="249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8"/>
      <c r="AW547" s="48"/>
    </row>
    <row r="548" spans="1:49" s="10" customFormat="1" ht="17.25" customHeight="1" x14ac:dyDescent="0.25">
      <c r="A548" s="33" t="s">
        <v>36</v>
      </c>
      <c r="B548" s="34" t="s">
        <v>382</v>
      </c>
      <c r="C548" s="35" t="s">
        <v>383</v>
      </c>
      <c r="D548" s="49">
        <v>208.1</v>
      </c>
      <c r="E548" s="36" t="s">
        <v>95</v>
      </c>
      <c r="F548" s="36" t="s">
        <v>99</v>
      </c>
      <c r="G548" s="52">
        <v>226</v>
      </c>
      <c r="H548" s="38" t="s">
        <v>411</v>
      </c>
      <c r="I548" s="50" t="s">
        <v>412</v>
      </c>
      <c r="J548" s="38" t="s">
        <v>413</v>
      </c>
      <c r="K548" s="50" t="s">
        <v>412</v>
      </c>
      <c r="L548" s="10" t="s">
        <v>57</v>
      </c>
      <c r="R548" s="43">
        <f>Q548</f>
        <v>0</v>
      </c>
      <c r="S548" s="43">
        <f>0.5*$R$41</f>
        <v>0.05</v>
      </c>
      <c r="T548" s="43">
        <v>0.5</v>
      </c>
      <c r="U548" s="43">
        <f>0*$R$41</f>
        <v>0</v>
      </c>
      <c r="V548" s="43"/>
      <c r="W548" s="43">
        <f>0*$R$41</f>
        <v>0</v>
      </c>
      <c r="X548" s="43"/>
      <c r="Y548" s="43">
        <f>0.5*$R$41</f>
        <v>0.05</v>
      </c>
      <c r="Z548" s="43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8">
        <f t="shared" ref="AV548" si="84">SUM(S548:AS548)</f>
        <v>0.60000000000000009</v>
      </c>
    </row>
    <row r="549" spans="1:49" s="10" customFormat="1" ht="17.25" customHeight="1" x14ac:dyDescent="0.25">
      <c r="A549" s="33" t="s">
        <v>36</v>
      </c>
      <c r="B549" s="34" t="s">
        <v>414</v>
      </c>
      <c r="C549" s="35" t="s">
        <v>415</v>
      </c>
      <c r="D549" s="49">
        <v>209</v>
      </c>
      <c r="E549" s="36" t="s">
        <v>95</v>
      </c>
      <c r="F549" s="36" t="s">
        <v>99</v>
      </c>
      <c r="G549" s="38">
        <v>227</v>
      </c>
      <c r="H549" s="38" t="s">
        <v>416</v>
      </c>
      <c r="I549" s="50" t="s">
        <v>417</v>
      </c>
      <c r="J549" s="38" t="s">
        <v>418</v>
      </c>
      <c r="K549" s="50" t="s">
        <v>417</v>
      </c>
      <c r="L549" s="10" t="s">
        <v>65</v>
      </c>
      <c r="R549" s="261">
        <f>SUM(R550:R551)</f>
        <v>0</v>
      </c>
      <c r="S549" s="261">
        <f t="shared" ref="S549:AV549" si="85">SUM(S550:S551)</f>
        <v>0.1</v>
      </c>
      <c r="T549" s="261">
        <f t="shared" si="85"/>
        <v>1</v>
      </c>
      <c r="U549" s="261">
        <f t="shared" si="85"/>
        <v>0</v>
      </c>
      <c r="V549" s="261">
        <f t="shared" si="85"/>
        <v>0</v>
      </c>
      <c r="W549" s="261">
        <f t="shared" si="85"/>
        <v>0</v>
      </c>
      <c r="X549" s="261">
        <f t="shared" si="85"/>
        <v>0</v>
      </c>
      <c r="Y549" s="261">
        <f t="shared" si="85"/>
        <v>0.1</v>
      </c>
      <c r="Z549" s="261">
        <f t="shared" si="85"/>
        <v>0</v>
      </c>
      <c r="AA549" s="261">
        <f t="shared" si="85"/>
        <v>0</v>
      </c>
      <c r="AB549" s="261">
        <f t="shared" si="85"/>
        <v>0</v>
      </c>
      <c r="AC549" s="261">
        <f t="shared" si="85"/>
        <v>0</v>
      </c>
      <c r="AD549" s="261">
        <f t="shared" si="85"/>
        <v>0</v>
      </c>
      <c r="AE549" s="261">
        <f t="shared" si="85"/>
        <v>0</v>
      </c>
      <c r="AF549" s="261">
        <f t="shared" si="85"/>
        <v>0</v>
      </c>
      <c r="AG549" s="261">
        <f t="shared" si="85"/>
        <v>0</v>
      </c>
      <c r="AH549" s="261">
        <f t="shared" si="85"/>
        <v>0</v>
      </c>
      <c r="AI549" s="261">
        <f t="shared" si="85"/>
        <v>0</v>
      </c>
      <c r="AJ549" s="261">
        <f t="shared" si="85"/>
        <v>0</v>
      </c>
      <c r="AK549" s="261">
        <f t="shared" si="85"/>
        <v>0</v>
      </c>
      <c r="AL549" s="261">
        <f t="shared" si="85"/>
        <v>0</v>
      </c>
      <c r="AM549" s="261">
        <f t="shared" si="85"/>
        <v>0</v>
      </c>
      <c r="AN549" s="261">
        <f t="shared" si="85"/>
        <v>0</v>
      </c>
      <c r="AO549" s="261">
        <f t="shared" si="85"/>
        <v>0</v>
      </c>
      <c r="AP549" s="261">
        <f t="shared" si="85"/>
        <v>0</v>
      </c>
      <c r="AQ549" s="261">
        <f t="shared" si="85"/>
        <v>0</v>
      </c>
      <c r="AR549" s="261">
        <f t="shared" si="85"/>
        <v>0</v>
      </c>
      <c r="AS549" s="261">
        <f t="shared" si="85"/>
        <v>0</v>
      </c>
      <c r="AT549" s="261">
        <f t="shared" si="85"/>
        <v>0</v>
      </c>
      <c r="AU549" s="261">
        <f t="shared" si="85"/>
        <v>0</v>
      </c>
      <c r="AV549" s="261">
        <f t="shared" si="85"/>
        <v>1.2000000000000002</v>
      </c>
    </row>
    <row r="550" spans="1:49" s="10" customFormat="1" ht="17.25" customHeight="1" x14ac:dyDescent="0.25">
      <c r="A550" s="33" t="s">
        <v>36</v>
      </c>
      <c r="B550" s="34" t="s">
        <v>414</v>
      </c>
      <c r="C550" s="35" t="s">
        <v>415</v>
      </c>
      <c r="D550" s="49"/>
      <c r="E550" s="36" t="s">
        <v>95</v>
      </c>
      <c r="F550" s="36" t="s">
        <v>99</v>
      </c>
      <c r="G550" s="52">
        <v>227</v>
      </c>
      <c r="H550" s="38" t="s">
        <v>419</v>
      </c>
      <c r="I550" s="50" t="s">
        <v>420</v>
      </c>
      <c r="J550" s="38" t="s">
        <v>421</v>
      </c>
      <c r="K550" s="50" t="s">
        <v>420</v>
      </c>
      <c r="L550" s="10" t="s">
        <v>65</v>
      </c>
      <c r="R550" s="43">
        <f t="shared" ref="R550:R551" si="86">Q550</f>
        <v>0</v>
      </c>
      <c r="S550" s="43">
        <f t="shared" ref="S550:S551" si="87">0.5*$R$41</f>
        <v>0.05</v>
      </c>
      <c r="T550" s="43">
        <v>0.5</v>
      </c>
      <c r="U550" s="43">
        <f t="shared" ref="U550:U551" si="88">0*$R$41</f>
        <v>0</v>
      </c>
      <c r="V550" s="43"/>
      <c r="W550" s="43">
        <f t="shared" ref="W550:W551" si="89">0*$R$41</f>
        <v>0</v>
      </c>
      <c r="X550" s="43"/>
      <c r="Y550" s="43">
        <f t="shared" ref="Y550:Y551" si="90">0.5*$R$41</f>
        <v>0.05</v>
      </c>
      <c r="Z550" s="43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8">
        <f t="shared" ref="AV550:AV551" si="91">SUM(S550:AS550)</f>
        <v>0.60000000000000009</v>
      </c>
    </row>
    <row r="551" spans="1:49" s="10" customFormat="1" ht="17.25" customHeight="1" x14ac:dyDescent="0.25">
      <c r="A551" s="33" t="s">
        <v>36</v>
      </c>
      <c r="B551" s="34" t="s">
        <v>414</v>
      </c>
      <c r="C551" s="35" t="s">
        <v>415</v>
      </c>
      <c r="D551" s="49"/>
      <c r="E551" s="36" t="s">
        <v>95</v>
      </c>
      <c r="F551" s="36" t="s">
        <v>99</v>
      </c>
      <c r="G551" s="52">
        <v>227</v>
      </c>
      <c r="H551" s="38" t="s">
        <v>422</v>
      </c>
      <c r="I551" s="50" t="s">
        <v>423</v>
      </c>
      <c r="J551" s="38" t="s">
        <v>424</v>
      </c>
      <c r="K551" s="50" t="s">
        <v>423</v>
      </c>
      <c r="L551" s="10" t="s">
        <v>57</v>
      </c>
      <c r="R551" s="43">
        <f t="shared" si="86"/>
        <v>0</v>
      </c>
      <c r="S551" s="43">
        <f t="shared" si="87"/>
        <v>0.05</v>
      </c>
      <c r="T551" s="43">
        <v>0.5</v>
      </c>
      <c r="U551" s="43">
        <f t="shared" si="88"/>
        <v>0</v>
      </c>
      <c r="V551" s="43"/>
      <c r="W551" s="43">
        <f t="shared" si="89"/>
        <v>0</v>
      </c>
      <c r="X551" s="43"/>
      <c r="Y551" s="43">
        <f t="shared" si="90"/>
        <v>0.05</v>
      </c>
      <c r="Z551" s="43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8">
        <f t="shared" si="91"/>
        <v>0.60000000000000009</v>
      </c>
    </row>
    <row r="552" spans="1:49" s="10" customFormat="1" ht="17.25" customHeight="1" x14ac:dyDescent="0.25">
      <c r="A552" s="33" t="s">
        <v>36</v>
      </c>
      <c r="B552" s="34" t="s">
        <v>425</v>
      </c>
      <c r="C552" s="35" t="s">
        <v>426</v>
      </c>
      <c r="D552" s="49">
        <v>210</v>
      </c>
      <c r="E552" s="36" t="s">
        <v>95</v>
      </c>
      <c r="F552" s="36" t="s">
        <v>99</v>
      </c>
      <c r="G552" s="38">
        <v>228</v>
      </c>
      <c r="H552" s="38" t="s">
        <v>427</v>
      </c>
      <c r="I552" s="50" t="s">
        <v>426</v>
      </c>
      <c r="J552" s="38" t="s">
        <v>428</v>
      </c>
      <c r="K552" s="50" t="s">
        <v>429</v>
      </c>
      <c r="L552" s="10" t="s">
        <v>65</v>
      </c>
      <c r="R552" s="261">
        <f>SUM(R553:R554)</f>
        <v>0</v>
      </c>
      <c r="S552" s="261">
        <f t="shared" ref="S552:AV552" si="92">SUM(S553:S554)</f>
        <v>0.1</v>
      </c>
      <c r="T552" s="261">
        <f t="shared" si="92"/>
        <v>1</v>
      </c>
      <c r="U552" s="261">
        <f t="shared" si="92"/>
        <v>0</v>
      </c>
      <c r="V552" s="261">
        <f t="shared" si="92"/>
        <v>0</v>
      </c>
      <c r="W552" s="261">
        <f t="shared" si="92"/>
        <v>0</v>
      </c>
      <c r="X552" s="261">
        <f t="shared" si="92"/>
        <v>0</v>
      </c>
      <c r="Y552" s="261">
        <f t="shared" si="92"/>
        <v>0.1</v>
      </c>
      <c r="Z552" s="261">
        <f t="shared" si="92"/>
        <v>0</v>
      </c>
      <c r="AA552" s="261">
        <f t="shared" si="92"/>
        <v>0</v>
      </c>
      <c r="AB552" s="261">
        <f t="shared" si="92"/>
        <v>0</v>
      </c>
      <c r="AC552" s="261">
        <f t="shared" si="92"/>
        <v>0</v>
      </c>
      <c r="AD552" s="261">
        <f t="shared" si="92"/>
        <v>0</v>
      </c>
      <c r="AE552" s="261">
        <f t="shared" si="92"/>
        <v>0</v>
      </c>
      <c r="AF552" s="261">
        <f t="shared" si="92"/>
        <v>0</v>
      </c>
      <c r="AG552" s="261">
        <f t="shared" si="92"/>
        <v>0</v>
      </c>
      <c r="AH552" s="261">
        <f t="shared" si="92"/>
        <v>0</v>
      </c>
      <c r="AI552" s="261">
        <f t="shared" si="92"/>
        <v>0</v>
      </c>
      <c r="AJ552" s="261">
        <f t="shared" si="92"/>
        <v>0</v>
      </c>
      <c r="AK552" s="261">
        <f t="shared" si="92"/>
        <v>0</v>
      </c>
      <c r="AL552" s="261">
        <f t="shared" si="92"/>
        <v>0</v>
      </c>
      <c r="AM552" s="261">
        <f t="shared" si="92"/>
        <v>0</v>
      </c>
      <c r="AN552" s="261">
        <f t="shared" si="92"/>
        <v>0</v>
      </c>
      <c r="AO552" s="261">
        <f t="shared" si="92"/>
        <v>0</v>
      </c>
      <c r="AP552" s="261">
        <f t="shared" si="92"/>
        <v>0</v>
      </c>
      <c r="AQ552" s="261">
        <f t="shared" si="92"/>
        <v>0</v>
      </c>
      <c r="AR552" s="261">
        <f t="shared" si="92"/>
        <v>0</v>
      </c>
      <c r="AS552" s="261">
        <f t="shared" si="92"/>
        <v>0</v>
      </c>
      <c r="AT552" s="261">
        <f t="shared" si="92"/>
        <v>0</v>
      </c>
      <c r="AU552" s="261">
        <f t="shared" si="92"/>
        <v>0</v>
      </c>
      <c r="AV552" s="261">
        <f t="shared" si="92"/>
        <v>1.2000000000000002</v>
      </c>
    </row>
    <row r="553" spans="1:49" s="10" customFormat="1" ht="17.25" customHeight="1" x14ac:dyDescent="0.25">
      <c r="A553" s="33" t="s">
        <v>36</v>
      </c>
      <c r="B553" s="34" t="s">
        <v>425</v>
      </c>
      <c r="C553" s="35" t="s">
        <v>426</v>
      </c>
      <c r="D553" s="49"/>
      <c r="E553" s="36" t="s">
        <v>95</v>
      </c>
      <c r="F553" s="36" t="s">
        <v>99</v>
      </c>
      <c r="G553" s="52">
        <v>228</v>
      </c>
      <c r="H553" s="38" t="s">
        <v>430</v>
      </c>
      <c r="I553" s="50" t="s">
        <v>431</v>
      </c>
      <c r="J553" s="38" t="s">
        <v>432</v>
      </c>
      <c r="K553" s="50" t="s">
        <v>433</v>
      </c>
      <c r="L553" s="10" t="s">
        <v>65</v>
      </c>
      <c r="R553" s="43">
        <f t="shared" ref="R553:R554" si="93">Q553</f>
        <v>0</v>
      </c>
      <c r="S553" s="43">
        <f t="shared" ref="S553:S554" si="94">0.5*$R$41</f>
        <v>0.05</v>
      </c>
      <c r="T553" s="43">
        <v>0.5</v>
      </c>
      <c r="U553" s="43">
        <f t="shared" ref="U553:U554" si="95">0*$R$41</f>
        <v>0</v>
      </c>
      <c r="V553" s="43"/>
      <c r="W553" s="43">
        <f t="shared" ref="W553:W554" si="96">0*$R$41</f>
        <v>0</v>
      </c>
      <c r="X553" s="43"/>
      <c r="Y553" s="43">
        <f t="shared" ref="Y553:Y554" si="97">0.5*$R$41</f>
        <v>0.05</v>
      </c>
      <c r="Z553" s="43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8">
        <f t="shared" ref="AV553:AV554" si="98">SUM(S553:AS553)</f>
        <v>0.60000000000000009</v>
      </c>
    </row>
    <row r="554" spans="1:49" s="10" customFormat="1" ht="17.25" customHeight="1" x14ac:dyDescent="0.25">
      <c r="A554" s="33" t="s">
        <v>36</v>
      </c>
      <c r="B554" s="34" t="s">
        <v>425</v>
      </c>
      <c r="C554" s="35" t="s">
        <v>426</v>
      </c>
      <c r="D554" s="49"/>
      <c r="E554" s="36" t="s">
        <v>95</v>
      </c>
      <c r="F554" s="36" t="s">
        <v>99</v>
      </c>
      <c r="G554" s="52">
        <v>228</v>
      </c>
      <c r="H554" s="38" t="s">
        <v>434</v>
      </c>
      <c r="I554" s="50" t="s">
        <v>435</v>
      </c>
      <c r="J554" s="38" t="s">
        <v>436</v>
      </c>
      <c r="K554" s="50" t="s">
        <v>437</v>
      </c>
      <c r="L554" s="10" t="s">
        <v>57</v>
      </c>
      <c r="R554" s="43">
        <f t="shared" si="93"/>
        <v>0</v>
      </c>
      <c r="S554" s="43">
        <f t="shared" si="94"/>
        <v>0.05</v>
      </c>
      <c r="T554" s="43">
        <v>0.5</v>
      </c>
      <c r="U554" s="43">
        <f t="shared" si="95"/>
        <v>0</v>
      </c>
      <c r="V554" s="43"/>
      <c r="W554" s="43">
        <f t="shared" si="96"/>
        <v>0</v>
      </c>
      <c r="X554" s="43"/>
      <c r="Y554" s="43">
        <f t="shared" si="97"/>
        <v>0.05</v>
      </c>
      <c r="Z554" s="43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8">
        <f t="shared" si="98"/>
        <v>0.60000000000000009</v>
      </c>
    </row>
    <row r="555" spans="1:49" s="10" customFormat="1" ht="17.25" customHeight="1" x14ac:dyDescent="0.25">
      <c r="A555" s="33" t="s">
        <v>36</v>
      </c>
      <c r="B555" s="34" t="s">
        <v>438</v>
      </c>
      <c r="C555" s="35" t="s">
        <v>439</v>
      </c>
      <c r="D555" s="49">
        <v>214.3</v>
      </c>
      <c r="E555" s="36" t="s">
        <v>95</v>
      </c>
      <c r="F555" s="36" t="s">
        <v>99</v>
      </c>
      <c r="G555" s="52">
        <v>229</v>
      </c>
      <c r="H555" s="38" t="s">
        <v>440</v>
      </c>
      <c r="I555" s="50" t="s">
        <v>441</v>
      </c>
      <c r="J555" s="38" t="s">
        <v>442</v>
      </c>
      <c r="K555" s="50" t="s">
        <v>441</v>
      </c>
      <c r="L555" s="10" t="s">
        <v>41</v>
      </c>
      <c r="R555" s="261">
        <f>R556</f>
        <v>0</v>
      </c>
      <c r="S555" s="261">
        <f t="shared" ref="S555" si="99">S556</f>
        <v>0.05</v>
      </c>
      <c r="T555" s="261">
        <f t="shared" ref="T555" si="100">T556</f>
        <v>0.5</v>
      </c>
      <c r="U555" s="261">
        <f t="shared" ref="U555" si="101">U556</f>
        <v>0</v>
      </c>
      <c r="V555" s="261">
        <f t="shared" ref="V555" si="102">V556</f>
        <v>0</v>
      </c>
      <c r="W555" s="261">
        <f t="shared" ref="W555" si="103">W556</f>
        <v>0</v>
      </c>
      <c r="X555" s="261">
        <f t="shared" ref="X555" si="104">X556</f>
        <v>0</v>
      </c>
      <c r="Y555" s="261">
        <f t="shared" ref="Y555" si="105">Y556</f>
        <v>0.05</v>
      </c>
      <c r="Z555" s="261">
        <f t="shared" ref="Z555" si="106">Z556</f>
        <v>0</v>
      </c>
      <c r="AA555" s="261">
        <f t="shared" ref="AA555" si="107">AA556</f>
        <v>0</v>
      </c>
      <c r="AB555" s="261">
        <f t="shared" ref="AB555" si="108">AB556</f>
        <v>0</v>
      </c>
      <c r="AC555" s="261">
        <f t="shared" ref="AC555" si="109">AC556</f>
        <v>0</v>
      </c>
      <c r="AD555" s="261">
        <f t="shared" ref="AD555" si="110">AD556</f>
        <v>0</v>
      </c>
      <c r="AE555" s="261">
        <f t="shared" ref="AE555" si="111">AE556</f>
        <v>0</v>
      </c>
      <c r="AF555" s="261">
        <f t="shared" ref="AF555" si="112">AF556</f>
        <v>0</v>
      </c>
      <c r="AG555" s="261">
        <f t="shared" ref="AG555" si="113">AG556</f>
        <v>0</v>
      </c>
      <c r="AH555" s="261">
        <f t="shared" ref="AH555" si="114">AH556</f>
        <v>0</v>
      </c>
      <c r="AI555" s="261">
        <f t="shared" ref="AI555" si="115">AI556</f>
        <v>0</v>
      </c>
      <c r="AJ555" s="261">
        <f t="shared" ref="AJ555" si="116">AJ556</f>
        <v>0</v>
      </c>
      <c r="AK555" s="261">
        <f t="shared" ref="AK555" si="117">AK556</f>
        <v>0</v>
      </c>
      <c r="AL555" s="261">
        <f t="shared" ref="AL555" si="118">AL556</f>
        <v>0</v>
      </c>
      <c r="AM555" s="261">
        <f t="shared" ref="AM555" si="119">AM556</f>
        <v>0</v>
      </c>
      <c r="AN555" s="261">
        <f t="shared" ref="AN555" si="120">AN556</f>
        <v>0</v>
      </c>
      <c r="AO555" s="261">
        <f t="shared" ref="AO555" si="121">AO556</f>
        <v>0</v>
      </c>
      <c r="AP555" s="261">
        <f t="shared" ref="AP555" si="122">AP556</f>
        <v>0</v>
      </c>
      <c r="AQ555" s="261">
        <f t="shared" ref="AQ555" si="123">AQ556</f>
        <v>0</v>
      </c>
      <c r="AR555" s="261">
        <f t="shared" ref="AR555" si="124">AR556</f>
        <v>0</v>
      </c>
      <c r="AS555" s="261">
        <f t="shared" ref="AS555" si="125">AS556</f>
        <v>0</v>
      </c>
      <c r="AT555" s="261">
        <f t="shared" ref="AT555" si="126">AT556</f>
        <v>0</v>
      </c>
      <c r="AU555" s="261">
        <f t="shared" ref="AU555" si="127">AU556</f>
        <v>0</v>
      </c>
      <c r="AV555" s="261">
        <f t="shared" ref="AV555" si="128">AV556</f>
        <v>0.60000000000000009</v>
      </c>
    </row>
    <row r="556" spans="1:49" s="10" customFormat="1" ht="17.25" customHeight="1" x14ac:dyDescent="0.25">
      <c r="A556" s="33" t="s">
        <v>36</v>
      </c>
      <c r="B556" s="34" t="s">
        <v>438</v>
      </c>
      <c r="C556" s="35" t="s">
        <v>439</v>
      </c>
      <c r="D556" s="49"/>
      <c r="E556" s="36" t="s">
        <v>95</v>
      </c>
      <c r="F556" s="36" t="s">
        <v>99</v>
      </c>
      <c r="G556" s="52">
        <v>229</v>
      </c>
      <c r="H556" s="38" t="s">
        <v>443</v>
      </c>
      <c r="I556" s="50" t="s">
        <v>441</v>
      </c>
      <c r="J556" s="38" t="s">
        <v>444</v>
      </c>
      <c r="K556" s="50" t="s">
        <v>441</v>
      </c>
      <c r="L556" s="10" t="s">
        <v>41</v>
      </c>
      <c r="R556" s="43">
        <f>Q556</f>
        <v>0</v>
      </c>
      <c r="S556" s="43">
        <f>0.5*$R$41</f>
        <v>0.05</v>
      </c>
      <c r="T556" s="43">
        <v>0.5</v>
      </c>
      <c r="U556" s="43">
        <f>0*$R$41</f>
        <v>0</v>
      </c>
      <c r="V556" s="43"/>
      <c r="W556" s="43">
        <f>0*$R$41</f>
        <v>0</v>
      </c>
      <c r="X556" s="43"/>
      <c r="Y556" s="43">
        <f>0.5*$R$41</f>
        <v>0.05</v>
      </c>
      <c r="Z556" s="43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8">
        <f t="shared" ref="AV556" si="129">SUM(S556:AS556)</f>
        <v>0.60000000000000009</v>
      </c>
    </row>
    <row r="557" spans="1:49" s="10" customFormat="1" ht="17.25" customHeight="1" x14ac:dyDescent="0.25">
      <c r="A557" s="33" t="s">
        <v>36</v>
      </c>
      <c r="B557" s="34" t="s">
        <v>445</v>
      </c>
      <c r="C557" s="35" t="s">
        <v>446</v>
      </c>
      <c r="D557" s="49">
        <v>204.1</v>
      </c>
      <c r="E557" s="36" t="s">
        <v>95</v>
      </c>
      <c r="F557" s="36" t="s">
        <v>99</v>
      </c>
      <c r="G557" s="52">
        <v>230</v>
      </c>
      <c r="H557" s="38" t="s">
        <v>447</v>
      </c>
      <c r="I557" s="50" t="s">
        <v>446</v>
      </c>
      <c r="J557" s="38" t="s">
        <v>448</v>
      </c>
      <c r="K557" s="50" t="s">
        <v>446</v>
      </c>
      <c r="L557" s="10" t="s">
        <v>41</v>
      </c>
      <c r="R557" s="261">
        <f>R558</f>
        <v>0</v>
      </c>
      <c r="S557" s="261">
        <f t="shared" ref="S557:AV557" si="130">S558</f>
        <v>0.05</v>
      </c>
      <c r="T557" s="261">
        <f t="shared" si="130"/>
        <v>0.5</v>
      </c>
      <c r="U557" s="261">
        <f t="shared" si="130"/>
        <v>0</v>
      </c>
      <c r="V557" s="261">
        <f t="shared" si="130"/>
        <v>0</v>
      </c>
      <c r="W557" s="261">
        <f t="shared" si="130"/>
        <v>0</v>
      </c>
      <c r="X557" s="261">
        <f t="shared" si="130"/>
        <v>0</v>
      </c>
      <c r="Y557" s="261">
        <f t="shared" si="130"/>
        <v>0.05</v>
      </c>
      <c r="Z557" s="261">
        <f t="shared" si="130"/>
        <v>0</v>
      </c>
      <c r="AA557" s="261">
        <f t="shared" si="130"/>
        <v>0</v>
      </c>
      <c r="AB557" s="261">
        <f t="shared" si="130"/>
        <v>0</v>
      </c>
      <c r="AC557" s="261">
        <f t="shared" si="130"/>
        <v>0</v>
      </c>
      <c r="AD557" s="261">
        <f t="shared" si="130"/>
        <v>0</v>
      </c>
      <c r="AE557" s="261">
        <f t="shared" si="130"/>
        <v>0</v>
      </c>
      <c r="AF557" s="261">
        <f t="shared" si="130"/>
        <v>0</v>
      </c>
      <c r="AG557" s="261">
        <f t="shared" si="130"/>
        <v>0</v>
      </c>
      <c r="AH557" s="261">
        <f t="shared" si="130"/>
        <v>0</v>
      </c>
      <c r="AI557" s="261">
        <f t="shared" si="130"/>
        <v>0</v>
      </c>
      <c r="AJ557" s="261">
        <f t="shared" si="130"/>
        <v>0</v>
      </c>
      <c r="AK557" s="261">
        <f t="shared" si="130"/>
        <v>0</v>
      </c>
      <c r="AL557" s="261">
        <f t="shared" si="130"/>
        <v>0</v>
      </c>
      <c r="AM557" s="261">
        <f t="shared" si="130"/>
        <v>0</v>
      </c>
      <c r="AN557" s="261">
        <f t="shared" si="130"/>
        <v>0</v>
      </c>
      <c r="AO557" s="261">
        <f t="shared" si="130"/>
        <v>0</v>
      </c>
      <c r="AP557" s="261">
        <f t="shared" si="130"/>
        <v>0</v>
      </c>
      <c r="AQ557" s="261">
        <f t="shared" si="130"/>
        <v>0</v>
      </c>
      <c r="AR557" s="261">
        <f t="shared" si="130"/>
        <v>0</v>
      </c>
      <c r="AS557" s="261">
        <f t="shared" si="130"/>
        <v>0</v>
      </c>
      <c r="AT557" s="261">
        <f t="shared" si="130"/>
        <v>0</v>
      </c>
      <c r="AU557" s="261">
        <f t="shared" si="130"/>
        <v>0</v>
      </c>
      <c r="AV557" s="261">
        <f t="shared" si="130"/>
        <v>0.60000000000000009</v>
      </c>
    </row>
    <row r="558" spans="1:49" s="10" customFormat="1" ht="17.25" customHeight="1" x14ac:dyDescent="0.25">
      <c r="A558" s="33" t="s">
        <v>36</v>
      </c>
      <c r="B558" s="34" t="s">
        <v>445</v>
      </c>
      <c r="C558" s="35" t="s">
        <v>446</v>
      </c>
      <c r="D558" s="49"/>
      <c r="E558" s="36" t="s">
        <v>95</v>
      </c>
      <c r="F558" s="36" t="s">
        <v>99</v>
      </c>
      <c r="G558" s="52">
        <v>230</v>
      </c>
      <c r="H558" s="38" t="s">
        <v>449</v>
      </c>
      <c r="I558" s="50" t="s">
        <v>450</v>
      </c>
      <c r="J558" s="38" t="s">
        <v>451</v>
      </c>
      <c r="K558" s="50" t="s">
        <v>446</v>
      </c>
      <c r="L558" s="10" t="s">
        <v>41</v>
      </c>
      <c r="R558" s="43">
        <f>Q558</f>
        <v>0</v>
      </c>
      <c r="S558" s="43">
        <f>0.5*$R$41</f>
        <v>0.05</v>
      </c>
      <c r="T558" s="43">
        <v>0.5</v>
      </c>
      <c r="U558" s="43">
        <f>0*$R$41</f>
        <v>0</v>
      </c>
      <c r="V558" s="43"/>
      <c r="W558" s="43">
        <f>0*$R$41</f>
        <v>0</v>
      </c>
      <c r="X558" s="43"/>
      <c r="Y558" s="43">
        <f>0.5*$R$41</f>
        <v>0.05</v>
      </c>
      <c r="Z558" s="43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8">
        <f t="shared" ref="AV558" si="131">SUM(S558:AS558)</f>
        <v>0.60000000000000009</v>
      </c>
    </row>
    <row r="559" spans="1:49" s="10" customFormat="1" ht="17.25" customHeight="1" x14ac:dyDescent="0.25">
      <c r="A559" s="33" t="s">
        <v>36</v>
      </c>
      <c r="B559" s="34" t="s">
        <v>452</v>
      </c>
      <c r="C559" s="35" t="s">
        <v>453</v>
      </c>
      <c r="D559" s="49">
        <v>211</v>
      </c>
      <c r="E559" s="36" t="s">
        <v>95</v>
      </c>
      <c r="F559" s="36" t="s">
        <v>99</v>
      </c>
      <c r="G559" s="52">
        <v>231</v>
      </c>
      <c r="H559" s="38" t="s">
        <v>454</v>
      </c>
      <c r="I559" s="50" t="s">
        <v>455</v>
      </c>
      <c r="J559" s="38" t="s">
        <v>456</v>
      </c>
      <c r="K559" s="50" t="s">
        <v>455</v>
      </c>
      <c r="L559" s="10" t="s">
        <v>65</v>
      </c>
      <c r="R559" s="42">
        <f t="shared" ref="R559:AV559" si="132">SUM(R560:R568)</f>
        <v>0.72500000000000009</v>
      </c>
      <c r="S559" s="42">
        <f t="shared" si="132"/>
        <v>0.16999999999999998</v>
      </c>
      <c r="T559" s="42">
        <f t="shared" si="132"/>
        <v>0</v>
      </c>
      <c r="U559" s="42">
        <f t="shared" si="132"/>
        <v>0.6</v>
      </c>
      <c r="V559" s="42">
        <f t="shared" si="132"/>
        <v>0</v>
      </c>
      <c r="W559" s="42">
        <f t="shared" si="132"/>
        <v>0.03</v>
      </c>
      <c r="X559" s="42">
        <f t="shared" si="132"/>
        <v>0</v>
      </c>
      <c r="Y559" s="42">
        <f t="shared" si="132"/>
        <v>0.05</v>
      </c>
      <c r="Z559" s="42">
        <f t="shared" si="132"/>
        <v>0</v>
      </c>
      <c r="AA559" s="42">
        <f t="shared" si="132"/>
        <v>0</v>
      </c>
      <c r="AB559" s="42">
        <f t="shared" si="132"/>
        <v>0</v>
      </c>
      <c r="AC559" s="42">
        <f t="shared" si="132"/>
        <v>0</v>
      </c>
      <c r="AD559" s="42">
        <f t="shared" si="132"/>
        <v>0</v>
      </c>
      <c r="AE559" s="42">
        <f t="shared" si="132"/>
        <v>0</v>
      </c>
      <c r="AF559" s="42">
        <f t="shared" si="132"/>
        <v>0</v>
      </c>
      <c r="AG559" s="42">
        <f t="shared" si="132"/>
        <v>0</v>
      </c>
      <c r="AH559" s="42">
        <f t="shared" si="132"/>
        <v>0</v>
      </c>
      <c r="AI559" s="42">
        <f t="shared" si="132"/>
        <v>0</v>
      </c>
      <c r="AJ559" s="42">
        <f t="shared" si="132"/>
        <v>0</v>
      </c>
      <c r="AK559" s="42">
        <f t="shared" si="132"/>
        <v>0</v>
      </c>
      <c r="AL559" s="42">
        <f t="shared" si="132"/>
        <v>0</v>
      </c>
      <c r="AM559" s="42">
        <f t="shared" si="132"/>
        <v>0</v>
      </c>
      <c r="AN559" s="42">
        <f t="shared" si="132"/>
        <v>0</v>
      </c>
      <c r="AO559" s="42">
        <f t="shared" si="132"/>
        <v>0</v>
      </c>
      <c r="AP559" s="42">
        <f t="shared" si="132"/>
        <v>0</v>
      </c>
      <c r="AQ559" s="42">
        <f t="shared" si="132"/>
        <v>0</v>
      </c>
      <c r="AR559" s="42">
        <f t="shared" si="132"/>
        <v>0</v>
      </c>
      <c r="AS559" s="42">
        <f t="shared" si="132"/>
        <v>0</v>
      </c>
      <c r="AT559" s="42">
        <f t="shared" si="132"/>
        <v>0</v>
      </c>
      <c r="AU559" s="42">
        <f t="shared" si="132"/>
        <v>0</v>
      </c>
      <c r="AV559" s="42">
        <f t="shared" si="132"/>
        <v>0.85</v>
      </c>
    </row>
    <row r="560" spans="1:49" s="10" customFormat="1" ht="17.25" customHeight="1" x14ac:dyDescent="0.25">
      <c r="A560" s="33"/>
      <c r="B560" s="34"/>
      <c r="C560" s="35"/>
      <c r="D560" s="49"/>
      <c r="E560" s="36"/>
      <c r="F560" s="36"/>
      <c r="G560" s="52"/>
      <c r="H560" s="38"/>
      <c r="I560" s="50"/>
      <c r="J560" s="38" t="s">
        <v>1876</v>
      </c>
      <c r="K560" s="260" t="s">
        <v>1801</v>
      </c>
      <c r="L560" s="46" t="s">
        <v>57</v>
      </c>
      <c r="R560" s="43">
        <v>0.05</v>
      </c>
      <c r="S560" s="43">
        <f>0.5*$R$41</f>
        <v>0.05</v>
      </c>
      <c r="T560" s="43"/>
      <c r="U560" s="43">
        <f>0*$R$41</f>
        <v>0</v>
      </c>
      <c r="V560" s="43"/>
      <c r="W560" s="43">
        <f>0*$R$41</f>
        <v>0</v>
      </c>
      <c r="X560" s="43"/>
      <c r="Y560" s="43">
        <f>0.5*$R$41</f>
        <v>0.05</v>
      </c>
      <c r="Z560" s="43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8">
        <f t="shared" ref="AV560:AV568" si="133">SUM(S560:AS560)</f>
        <v>0.1</v>
      </c>
    </row>
    <row r="561" spans="1:48" s="10" customFormat="1" ht="17.25" customHeight="1" x14ac:dyDescent="0.25">
      <c r="A561" s="33"/>
      <c r="B561" s="34"/>
      <c r="C561" s="35"/>
      <c r="D561" s="49"/>
      <c r="E561" s="36"/>
      <c r="F561" s="36"/>
      <c r="G561" s="52"/>
      <c r="H561" s="38"/>
      <c r="I561" s="50"/>
      <c r="J561" s="38" t="s">
        <v>1877</v>
      </c>
      <c r="K561" s="260" t="s">
        <v>1802</v>
      </c>
      <c r="L561" s="46" t="s">
        <v>41</v>
      </c>
      <c r="R561" s="43">
        <v>0.57500000000000007</v>
      </c>
      <c r="S561" s="43">
        <f>0.2*$R$42</f>
        <v>0.12</v>
      </c>
      <c r="T561" s="43"/>
      <c r="U561" s="43">
        <f>0.8*$R$42</f>
        <v>0.48</v>
      </c>
      <c r="V561" s="43"/>
      <c r="W561" s="43">
        <f>0*$R$42</f>
        <v>0</v>
      </c>
      <c r="X561" s="43"/>
      <c r="Y561" s="43">
        <f>0*$R$42</f>
        <v>0</v>
      </c>
      <c r="Z561" s="43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8">
        <f t="shared" si="133"/>
        <v>0.6</v>
      </c>
    </row>
    <row r="562" spans="1:48" s="10" customFormat="1" ht="17.25" customHeight="1" x14ac:dyDescent="0.25">
      <c r="A562" s="33"/>
      <c r="B562" s="34"/>
      <c r="C562" s="35"/>
      <c r="D562" s="49"/>
      <c r="E562" s="36"/>
      <c r="F562" s="36"/>
      <c r="G562" s="52"/>
      <c r="H562" s="38"/>
      <c r="I562" s="50"/>
      <c r="J562" s="272" t="s">
        <v>1894</v>
      </c>
      <c r="K562" s="264" t="s">
        <v>1991</v>
      </c>
      <c r="Q562" s="9" t="s">
        <v>1899</v>
      </c>
      <c r="R562" s="43"/>
      <c r="S562" s="43"/>
      <c r="T562" s="43"/>
      <c r="U562" s="43"/>
      <c r="V562" s="43"/>
      <c r="W562" s="43"/>
      <c r="X562" s="43"/>
      <c r="Y562" s="43"/>
      <c r="Z562" s="43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8"/>
    </row>
    <row r="563" spans="1:48" s="10" customFormat="1" ht="17.25" customHeight="1" x14ac:dyDescent="0.25">
      <c r="A563" s="33"/>
      <c r="B563" s="34"/>
      <c r="C563" s="35"/>
      <c r="D563" s="49"/>
      <c r="E563" s="36"/>
      <c r="F563" s="36"/>
      <c r="G563" s="52"/>
      <c r="H563" s="38"/>
      <c r="I563" s="50"/>
      <c r="J563" s="54"/>
      <c r="K563" s="264" t="s">
        <v>1998</v>
      </c>
      <c r="Q563" s="9" t="s">
        <v>1899</v>
      </c>
      <c r="R563" s="43"/>
      <c r="S563" s="43"/>
      <c r="T563" s="43"/>
      <c r="U563" s="43"/>
      <c r="V563" s="43"/>
      <c r="W563" s="43"/>
      <c r="X563" s="43"/>
      <c r="Y563" s="43"/>
      <c r="Z563" s="43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8"/>
    </row>
    <row r="564" spans="1:48" s="10" customFormat="1" ht="17.25" customHeight="1" x14ac:dyDescent="0.25">
      <c r="A564" s="33"/>
      <c r="B564" s="34"/>
      <c r="C564" s="35"/>
      <c r="D564" s="49"/>
      <c r="E564" s="36"/>
      <c r="F564" s="36"/>
      <c r="G564" s="52"/>
      <c r="H564" s="38"/>
      <c r="I564" s="50"/>
      <c r="J564" s="54"/>
      <c r="K564" s="264" t="s">
        <v>1974</v>
      </c>
      <c r="Q564" s="9" t="s">
        <v>1899</v>
      </c>
      <c r="R564" s="43"/>
      <c r="S564" s="43"/>
      <c r="T564" s="43"/>
      <c r="U564" s="43"/>
      <c r="V564" s="43"/>
      <c r="W564" s="43"/>
      <c r="X564" s="43"/>
      <c r="Y564" s="43"/>
      <c r="Z564" s="43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8"/>
    </row>
    <row r="565" spans="1:48" s="10" customFormat="1" ht="17.25" customHeight="1" x14ac:dyDescent="0.25">
      <c r="A565" s="33"/>
      <c r="B565" s="34"/>
      <c r="C565" s="35"/>
      <c r="D565" s="49"/>
      <c r="E565" s="36"/>
      <c r="F565" s="36"/>
      <c r="G565" s="52"/>
      <c r="H565" s="38"/>
      <c r="I565" s="50"/>
      <c r="J565" s="275" t="s">
        <v>1921</v>
      </c>
      <c r="K565" s="271" t="s">
        <v>2007</v>
      </c>
      <c r="L565" s="276" t="s">
        <v>1899</v>
      </c>
      <c r="M565" s="46"/>
      <c r="R565" s="43"/>
      <c r="S565" s="43"/>
      <c r="T565" s="43"/>
      <c r="U565" s="43"/>
      <c r="V565" s="43"/>
      <c r="W565" s="43"/>
      <c r="X565" s="43"/>
      <c r="Y565" s="43"/>
      <c r="Z565" s="43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8"/>
    </row>
    <row r="566" spans="1:48" s="10" customFormat="1" ht="17.25" customHeight="1" x14ac:dyDescent="0.25">
      <c r="A566" s="33"/>
      <c r="B566" s="34"/>
      <c r="C566" s="35"/>
      <c r="D566" s="49"/>
      <c r="E566" s="36"/>
      <c r="F566" s="36"/>
      <c r="G566" s="52"/>
      <c r="H566" s="38"/>
      <c r="I566" s="50"/>
      <c r="J566" s="54"/>
      <c r="K566" s="271" t="s">
        <v>2009</v>
      </c>
      <c r="L566" s="276" t="s">
        <v>1899</v>
      </c>
      <c r="M566" s="46"/>
      <c r="R566" s="43"/>
      <c r="S566" s="43"/>
      <c r="T566" s="43"/>
      <c r="U566" s="43"/>
      <c r="V566" s="43"/>
      <c r="W566" s="43"/>
      <c r="X566" s="43"/>
      <c r="Y566" s="43"/>
      <c r="Z566" s="43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8"/>
    </row>
    <row r="567" spans="1:48" s="10" customFormat="1" ht="17.25" customHeight="1" x14ac:dyDescent="0.25">
      <c r="A567" s="33"/>
      <c r="B567" s="34"/>
      <c r="C567" s="35"/>
      <c r="D567" s="49"/>
      <c r="E567" s="36"/>
      <c r="F567" s="36"/>
      <c r="G567" s="52"/>
      <c r="H567" s="38"/>
      <c r="I567" s="50"/>
      <c r="J567" s="54"/>
      <c r="K567" s="271" t="s">
        <v>2008</v>
      </c>
      <c r="L567" s="276" t="s">
        <v>1899</v>
      </c>
      <c r="M567" s="46"/>
      <c r="R567" s="43"/>
      <c r="S567" s="43"/>
      <c r="T567" s="43"/>
      <c r="U567" s="43"/>
      <c r="V567" s="43"/>
      <c r="W567" s="43"/>
      <c r="X567" s="43"/>
      <c r="Y567" s="43"/>
      <c r="Z567" s="43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8"/>
    </row>
    <row r="568" spans="1:48" s="10" customFormat="1" ht="17.25" customHeight="1" x14ac:dyDescent="0.25">
      <c r="A568" s="33"/>
      <c r="B568" s="34"/>
      <c r="C568" s="35"/>
      <c r="D568" s="49"/>
      <c r="E568" s="36"/>
      <c r="F568" s="36"/>
      <c r="G568" s="52"/>
      <c r="H568" s="38"/>
      <c r="I568" s="50"/>
      <c r="J568" s="38" t="s">
        <v>1878</v>
      </c>
      <c r="K568" s="260" t="s">
        <v>1803</v>
      </c>
      <c r="L568" s="46" t="s">
        <v>41</v>
      </c>
      <c r="R568" s="43">
        <v>0.1</v>
      </c>
      <c r="S568" s="43">
        <f>0*$R$43</f>
        <v>0</v>
      </c>
      <c r="T568" s="43"/>
      <c r="U568" s="43">
        <f>0.8*$R$43</f>
        <v>0.12</v>
      </c>
      <c r="V568" s="43"/>
      <c r="W568" s="43">
        <f>0.2*$R$43</f>
        <v>0.03</v>
      </c>
      <c r="X568" s="43"/>
      <c r="Y568" s="43">
        <f>0*$R$43</f>
        <v>0</v>
      </c>
      <c r="Z568" s="43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8">
        <f t="shared" si="133"/>
        <v>0.15</v>
      </c>
    </row>
    <row r="569" spans="1:48" s="10" customFormat="1" ht="17.25" customHeight="1" x14ac:dyDescent="0.25">
      <c r="A569" s="33" t="s">
        <v>36</v>
      </c>
      <c r="B569" s="34" t="s">
        <v>452</v>
      </c>
      <c r="C569" s="35" t="s">
        <v>453</v>
      </c>
      <c r="D569" s="49">
        <v>211.1</v>
      </c>
      <c r="E569" s="36" t="s">
        <v>95</v>
      </c>
      <c r="F569" s="36" t="s">
        <v>99</v>
      </c>
      <c r="G569" s="52">
        <v>231</v>
      </c>
      <c r="H569" s="38" t="s">
        <v>457</v>
      </c>
      <c r="I569" s="50" t="s">
        <v>458</v>
      </c>
      <c r="J569" s="38" t="s">
        <v>459</v>
      </c>
      <c r="K569" s="50" t="s">
        <v>460</v>
      </c>
      <c r="L569" s="10" t="s">
        <v>65</v>
      </c>
      <c r="R569" s="42">
        <f>SUM(R570:R578)</f>
        <v>0.72500000000000009</v>
      </c>
      <c r="S569" s="42">
        <f t="shared" ref="S569" si="134">SUM(S570:S578)</f>
        <v>0.16999999999999998</v>
      </c>
      <c r="T569" s="42">
        <f t="shared" ref="T569" si="135">SUM(T570:T578)</f>
        <v>0</v>
      </c>
      <c r="U569" s="42">
        <f t="shared" ref="U569" si="136">SUM(U570:U578)</f>
        <v>0.6</v>
      </c>
      <c r="V569" s="42">
        <f t="shared" ref="V569" si="137">SUM(V570:V578)</f>
        <v>0</v>
      </c>
      <c r="W569" s="42">
        <f t="shared" ref="W569" si="138">SUM(W570:W578)</f>
        <v>0.03</v>
      </c>
      <c r="X569" s="42">
        <f t="shared" ref="X569" si="139">SUM(X570:X578)</f>
        <v>0</v>
      </c>
      <c r="Y569" s="42">
        <f t="shared" ref="Y569" si="140">SUM(Y570:Y578)</f>
        <v>0.05</v>
      </c>
      <c r="Z569" s="42">
        <f t="shared" ref="Z569" si="141">SUM(Z570:Z578)</f>
        <v>0</v>
      </c>
      <c r="AA569" s="42">
        <f t="shared" ref="AA569" si="142">SUM(AA570:AA578)</f>
        <v>0</v>
      </c>
      <c r="AB569" s="42">
        <f t="shared" ref="AB569" si="143">SUM(AB570:AB578)</f>
        <v>0</v>
      </c>
      <c r="AC569" s="42">
        <f t="shared" ref="AC569" si="144">SUM(AC570:AC578)</f>
        <v>0</v>
      </c>
      <c r="AD569" s="42">
        <f t="shared" ref="AD569" si="145">SUM(AD570:AD578)</f>
        <v>0</v>
      </c>
      <c r="AE569" s="42">
        <f t="shared" ref="AE569" si="146">SUM(AE570:AE578)</f>
        <v>0</v>
      </c>
      <c r="AF569" s="42">
        <f t="shared" ref="AF569" si="147">SUM(AF570:AF578)</f>
        <v>0</v>
      </c>
      <c r="AG569" s="42">
        <f t="shared" ref="AG569" si="148">SUM(AG570:AG578)</f>
        <v>0</v>
      </c>
      <c r="AH569" s="42">
        <f t="shared" ref="AH569" si="149">SUM(AH570:AH578)</f>
        <v>0</v>
      </c>
      <c r="AI569" s="42">
        <f t="shared" ref="AI569" si="150">SUM(AI570:AI578)</f>
        <v>0</v>
      </c>
      <c r="AJ569" s="42">
        <f t="shared" ref="AJ569" si="151">SUM(AJ570:AJ578)</f>
        <v>0</v>
      </c>
      <c r="AK569" s="42">
        <f t="shared" ref="AK569" si="152">SUM(AK570:AK578)</f>
        <v>0</v>
      </c>
      <c r="AL569" s="42">
        <f t="shared" ref="AL569" si="153">SUM(AL570:AL578)</f>
        <v>0</v>
      </c>
      <c r="AM569" s="42">
        <f t="shared" ref="AM569" si="154">SUM(AM570:AM578)</f>
        <v>0</v>
      </c>
      <c r="AN569" s="42">
        <f t="shared" ref="AN569" si="155">SUM(AN570:AN578)</f>
        <v>0</v>
      </c>
      <c r="AO569" s="42">
        <f t="shared" ref="AO569" si="156">SUM(AO570:AO578)</f>
        <v>0</v>
      </c>
      <c r="AP569" s="42">
        <f t="shared" ref="AP569" si="157">SUM(AP570:AP578)</f>
        <v>0</v>
      </c>
      <c r="AQ569" s="42">
        <f t="shared" ref="AQ569" si="158">SUM(AQ570:AQ578)</f>
        <v>0</v>
      </c>
      <c r="AR569" s="42">
        <f t="shared" ref="AR569" si="159">SUM(AR570:AR578)</f>
        <v>0</v>
      </c>
      <c r="AS569" s="42">
        <f t="shared" ref="AS569" si="160">SUM(AS570:AS578)</f>
        <v>0</v>
      </c>
      <c r="AT569" s="42">
        <f t="shared" ref="AT569" si="161">SUM(AT570:AT578)</f>
        <v>0</v>
      </c>
      <c r="AU569" s="42">
        <f t="shared" ref="AU569" si="162">SUM(AU570:AU578)</f>
        <v>0</v>
      </c>
      <c r="AV569" s="42">
        <f t="shared" ref="AV569" si="163">SUM(AV570:AV578)</f>
        <v>0.85</v>
      </c>
    </row>
    <row r="570" spans="1:48" s="10" customFormat="1" ht="17.25" customHeight="1" x14ac:dyDescent="0.25">
      <c r="A570" s="33"/>
      <c r="B570" s="34"/>
      <c r="C570" s="35"/>
      <c r="D570" s="49"/>
      <c r="E570" s="36"/>
      <c r="F570" s="36"/>
      <c r="G570" s="52"/>
      <c r="H570" s="38"/>
      <c r="I570" s="50"/>
      <c r="J570" s="38" t="s">
        <v>1873</v>
      </c>
      <c r="K570" s="260" t="s">
        <v>1801</v>
      </c>
      <c r="L570" s="46" t="s">
        <v>57</v>
      </c>
      <c r="R570" s="43">
        <v>0.05</v>
      </c>
      <c r="S570" s="43">
        <f>0.5*$R$41</f>
        <v>0.05</v>
      </c>
      <c r="T570" s="43"/>
      <c r="U570" s="43">
        <f>0*$R$41</f>
        <v>0</v>
      </c>
      <c r="V570" s="43"/>
      <c r="W570" s="43">
        <f>0*$R$41</f>
        <v>0</v>
      </c>
      <c r="X570" s="43"/>
      <c r="Y570" s="43">
        <f>0.5*$R$41</f>
        <v>0.05</v>
      </c>
      <c r="Z570" s="43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8">
        <f t="shared" ref="AV570:AV578" si="164">SUM(S570:AS570)</f>
        <v>0.1</v>
      </c>
    </row>
    <row r="571" spans="1:48" s="10" customFormat="1" ht="17.25" customHeight="1" x14ac:dyDescent="0.25">
      <c r="A571" s="33"/>
      <c r="B571" s="34"/>
      <c r="C571" s="35"/>
      <c r="D571" s="49"/>
      <c r="E571" s="36"/>
      <c r="F571" s="36"/>
      <c r="G571" s="52"/>
      <c r="H571" s="38"/>
      <c r="I571" s="50"/>
      <c r="J571" s="38" t="s">
        <v>1874</v>
      </c>
      <c r="K571" s="260" t="s">
        <v>1802</v>
      </c>
      <c r="L571" s="46" t="s">
        <v>41</v>
      </c>
      <c r="R571" s="43">
        <v>0.57500000000000007</v>
      </c>
      <c r="S571" s="43">
        <f>0.2*$R$42</f>
        <v>0.12</v>
      </c>
      <c r="T571" s="43"/>
      <c r="U571" s="43">
        <f>0.8*$R$42</f>
        <v>0.48</v>
      </c>
      <c r="V571" s="43"/>
      <c r="W571" s="43">
        <f>0*$R$42</f>
        <v>0</v>
      </c>
      <c r="X571" s="43"/>
      <c r="Y571" s="43">
        <f>0*$R$42</f>
        <v>0</v>
      </c>
      <c r="Z571" s="43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8">
        <f t="shared" si="164"/>
        <v>0.6</v>
      </c>
    </row>
    <row r="572" spans="1:48" s="10" customFormat="1" ht="17.25" customHeight="1" x14ac:dyDescent="0.25">
      <c r="A572" s="33"/>
      <c r="B572" s="34"/>
      <c r="C572" s="35"/>
      <c r="D572" s="49"/>
      <c r="E572" s="36"/>
      <c r="F572" s="36"/>
      <c r="G572" s="52"/>
      <c r="H572" s="38"/>
      <c r="I572" s="50"/>
      <c r="J572" s="272" t="s">
        <v>1894</v>
      </c>
      <c r="K572" s="264" t="s">
        <v>1991</v>
      </c>
      <c r="Q572" s="9" t="s">
        <v>1899</v>
      </c>
      <c r="R572" s="43"/>
      <c r="S572" s="43"/>
      <c r="T572" s="43"/>
      <c r="U572" s="43"/>
      <c r="V572" s="43"/>
      <c r="W572" s="43"/>
      <c r="X572" s="43"/>
      <c r="Y572" s="43"/>
      <c r="Z572" s="43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8"/>
    </row>
    <row r="573" spans="1:48" s="10" customFormat="1" ht="17.25" customHeight="1" x14ac:dyDescent="0.25">
      <c r="A573" s="33"/>
      <c r="B573" s="34"/>
      <c r="C573" s="35"/>
      <c r="D573" s="49"/>
      <c r="E573" s="36"/>
      <c r="F573" s="36"/>
      <c r="G573" s="52"/>
      <c r="H573" s="38"/>
      <c r="I573" s="50"/>
      <c r="J573" s="54"/>
      <c r="K573" s="264" t="s">
        <v>1998</v>
      </c>
      <c r="Q573" s="9" t="s">
        <v>1899</v>
      </c>
      <c r="R573" s="43"/>
      <c r="S573" s="43"/>
      <c r="T573" s="43"/>
      <c r="U573" s="43"/>
      <c r="V573" s="43"/>
      <c r="W573" s="43"/>
      <c r="X573" s="43"/>
      <c r="Y573" s="43"/>
      <c r="Z573" s="43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8"/>
    </row>
    <row r="574" spans="1:48" s="10" customFormat="1" ht="17.25" customHeight="1" x14ac:dyDescent="0.25">
      <c r="A574" s="33"/>
      <c r="B574" s="34"/>
      <c r="C574" s="35"/>
      <c r="D574" s="49"/>
      <c r="E574" s="36"/>
      <c r="F574" s="36"/>
      <c r="G574" s="52"/>
      <c r="H574" s="38"/>
      <c r="I574" s="50"/>
      <c r="J574" s="54"/>
      <c r="K574" s="264" t="s">
        <v>1974</v>
      </c>
      <c r="Q574" s="9" t="s">
        <v>1899</v>
      </c>
      <c r="R574" s="43"/>
      <c r="S574" s="43"/>
      <c r="T574" s="43"/>
      <c r="U574" s="43"/>
      <c r="V574" s="43"/>
      <c r="W574" s="43"/>
      <c r="X574" s="43"/>
      <c r="Y574" s="43"/>
      <c r="Z574" s="43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8"/>
    </row>
    <row r="575" spans="1:48" s="10" customFormat="1" ht="17.25" customHeight="1" x14ac:dyDescent="0.25">
      <c r="A575" s="33"/>
      <c r="B575" s="34"/>
      <c r="C575" s="35"/>
      <c r="D575" s="49"/>
      <c r="E575" s="36"/>
      <c r="F575" s="36"/>
      <c r="G575" s="52"/>
      <c r="H575" s="38"/>
      <c r="I575" s="50"/>
      <c r="J575" s="275" t="s">
        <v>1921</v>
      </c>
      <c r="K575" s="271" t="s">
        <v>2007</v>
      </c>
      <c r="L575" s="276" t="s">
        <v>1899</v>
      </c>
      <c r="M575" s="46"/>
      <c r="R575" s="43"/>
      <c r="S575" s="43"/>
      <c r="T575" s="43"/>
      <c r="U575" s="43"/>
      <c r="V575" s="43"/>
      <c r="W575" s="43"/>
      <c r="X575" s="43"/>
      <c r="Y575" s="43"/>
      <c r="Z575" s="43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8"/>
    </row>
    <row r="576" spans="1:48" s="10" customFormat="1" ht="17.25" customHeight="1" x14ac:dyDescent="0.25">
      <c r="A576" s="33"/>
      <c r="B576" s="34"/>
      <c r="C576" s="35"/>
      <c r="D576" s="49"/>
      <c r="E576" s="36"/>
      <c r="F576" s="36"/>
      <c r="G576" s="52"/>
      <c r="H576" s="38"/>
      <c r="I576" s="50"/>
      <c r="J576" s="54"/>
      <c r="K576" s="271" t="s">
        <v>2009</v>
      </c>
      <c r="L576" s="276" t="s">
        <v>1899</v>
      </c>
      <c r="M576" s="46"/>
      <c r="R576" s="43"/>
      <c r="S576" s="43"/>
      <c r="T576" s="43"/>
      <c r="U576" s="43"/>
      <c r="V576" s="43"/>
      <c r="W576" s="43"/>
      <c r="X576" s="43"/>
      <c r="Y576" s="43"/>
      <c r="Z576" s="43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8"/>
    </row>
    <row r="577" spans="1:49" s="10" customFormat="1" ht="17.25" customHeight="1" x14ac:dyDescent="0.25">
      <c r="A577" s="33"/>
      <c r="B577" s="34"/>
      <c r="C577" s="35"/>
      <c r="D577" s="49"/>
      <c r="E577" s="36"/>
      <c r="F577" s="36"/>
      <c r="G577" s="52"/>
      <c r="H577" s="38"/>
      <c r="I577" s="50"/>
      <c r="J577" s="54"/>
      <c r="K577" s="271" t="s">
        <v>2008</v>
      </c>
      <c r="L577" s="276" t="s">
        <v>1899</v>
      </c>
      <c r="M577" s="46"/>
      <c r="R577" s="43"/>
      <c r="S577" s="43"/>
      <c r="T577" s="43"/>
      <c r="U577" s="43"/>
      <c r="V577" s="43"/>
      <c r="W577" s="43"/>
      <c r="X577" s="43"/>
      <c r="Y577" s="43"/>
      <c r="Z577" s="43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8"/>
    </row>
    <row r="578" spans="1:49" s="10" customFormat="1" ht="17.25" customHeight="1" x14ac:dyDescent="0.25">
      <c r="A578" s="33"/>
      <c r="B578" s="34"/>
      <c r="C578" s="35"/>
      <c r="D578" s="49"/>
      <c r="E578" s="36"/>
      <c r="F578" s="36"/>
      <c r="G578" s="52"/>
      <c r="H578" s="38"/>
      <c r="I578" s="50"/>
      <c r="J578" s="38" t="s">
        <v>1875</v>
      </c>
      <c r="K578" s="260" t="s">
        <v>1803</v>
      </c>
      <c r="L578" s="46" t="s">
        <v>41</v>
      </c>
      <c r="R578" s="43">
        <v>0.1</v>
      </c>
      <c r="S578" s="43">
        <f>0*$R$43</f>
        <v>0</v>
      </c>
      <c r="T578" s="43"/>
      <c r="U578" s="43">
        <f>0.8*$R$43</f>
        <v>0.12</v>
      </c>
      <c r="V578" s="43"/>
      <c r="W578" s="43">
        <f>0.2*$R$43</f>
        <v>0.03</v>
      </c>
      <c r="X578" s="43"/>
      <c r="Y578" s="43">
        <f>0*$R$43</f>
        <v>0</v>
      </c>
      <c r="Z578" s="43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8">
        <f t="shared" si="164"/>
        <v>0.15</v>
      </c>
    </row>
    <row r="579" spans="1:49" s="10" customFormat="1" ht="17.25" customHeight="1" x14ac:dyDescent="0.25">
      <c r="A579" s="33" t="s">
        <v>36</v>
      </c>
      <c r="B579" s="34" t="s">
        <v>452</v>
      </c>
      <c r="C579" s="35" t="s">
        <v>453</v>
      </c>
      <c r="D579" s="49">
        <v>214</v>
      </c>
      <c r="E579" s="36" t="s">
        <v>95</v>
      </c>
      <c r="F579" s="36" t="s">
        <v>99</v>
      </c>
      <c r="G579" s="52">
        <v>231</v>
      </c>
      <c r="H579" s="38" t="s">
        <v>461</v>
      </c>
      <c r="I579" s="50" t="s">
        <v>462</v>
      </c>
      <c r="J579" s="38" t="s">
        <v>463</v>
      </c>
      <c r="K579" s="50" t="s">
        <v>462</v>
      </c>
      <c r="L579" s="10" t="s">
        <v>41</v>
      </c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</row>
    <row r="580" spans="1:49" s="10" customFormat="1" ht="17.25" customHeight="1" x14ac:dyDescent="0.25">
      <c r="A580" s="33" t="s">
        <v>36</v>
      </c>
      <c r="B580" s="34" t="s">
        <v>452</v>
      </c>
      <c r="C580" s="35" t="s">
        <v>453</v>
      </c>
      <c r="D580" s="49">
        <v>214.1</v>
      </c>
      <c r="E580" s="36" t="s">
        <v>95</v>
      </c>
      <c r="F580" s="36" t="s">
        <v>99</v>
      </c>
      <c r="G580" s="52">
        <v>231</v>
      </c>
      <c r="H580" s="38" t="s">
        <v>464</v>
      </c>
      <c r="I580" s="50" t="s">
        <v>465</v>
      </c>
      <c r="J580" s="38" t="s">
        <v>466</v>
      </c>
      <c r="K580" s="50" t="s">
        <v>465</v>
      </c>
      <c r="L580" s="10" t="s">
        <v>65</v>
      </c>
      <c r="R580" s="42">
        <f>SUM(R581:R589)</f>
        <v>0.72500000000000009</v>
      </c>
      <c r="S580" s="42">
        <f t="shared" ref="S580" si="165">SUM(S581:S589)</f>
        <v>0.16999999999999998</v>
      </c>
      <c r="T580" s="42">
        <f t="shared" ref="T580" si="166">SUM(T581:T589)</f>
        <v>0</v>
      </c>
      <c r="U580" s="42">
        <f t="shared" ref="U580" si="167">SUM(U581:U589)</f>
        <v>0.6</v>
      </c>
      <c r="V580" s="42">
        <f t="shared" ref="V580" si="168">SUM(V581:V589)</f>
        <v>0</v>
      </c>
      <c r="W580" s="42">
        <f t="shared" ref="W580" si="169">SUM(W581:W589)</f>
        <v>0.03</v>
      </c>
      <c r="X580" s="42">
        <f t="shared" ref="X580" si="170">SUM(X581:X589)</f>
        <v>0</v>
      </c>
      <c r="Y580" s="42">
        <f t="shared" ref="Y580" si="171">SUM(Y581:Y589)</f>
        <v>0.05</v>
      </c>
      <c r="Z580" s="42">
        <f t="shared" ref="Z580" si="172">SUM(Z581:Z589)</f>
        <v>0</v>
      </c>
      <c r="AA580" s="42">
        <f t="shared" ref="AA580" si="173">SUM(AA581:AA589)</f>
        <v>0</v>
      </c>
      <c r="AB580" s="42">
        <f t="shared" ref="AB580" si="174">SUM(AB581:AB589)</f>
        <v>0</v>
      </c>
      <c r="AC580" s="42">
        <f t="shared" ref="AC580" si="175">SUM(AC581:AC589)</f>
        <v>0</v>
      </c>
      <c r="AD580" s="42">
        <f t="shared" ref="AD580" si="176">SUM(AD581:AD589)</f>
        <v>0</v>
      </c>
      <c r="AE580" s="42">
        <f t="shared" ref="AE580" si="177">SUM(AE581:AE589)</f>
        <v>0</v>
      </c>
      <c r="AF580" s="42">
        <f t="shared" ref="AF580" si="178">SUM(AF581:AF589)</f>
        <v>0</v>
      </c>
      <c r="AG580" s="42">
        <f t="shared" ref="AG580" si="179">SUM(AG581:AG589)</f>
        <v>0</v>
      </c>
      <c r="AH580" s="42">
        <f t="shared" ref="AH580" si="180">SUM(AH581:AH589)</f>
        <v>0</v>
      </c>
      <c r="AI580" s="42">
        <f t="shared" ref="AI580" si="181">SUM(AI581:AI589)</f>
        <v>0</v>
      </c>
      <c r="AJ580" s="42">
        <f t="shared" ref="AJ580" si="182">SUM(AJ581:AJ589)</f>
        <v>0</v>
      </c>
      <c r="AK580" s="42">
        <f t="shared" ref="AK580" si="183">SUM(AK581:AK589)</f>
        <v>0</v>
      </c>
      <c r="AL580" s="42">
        <f t="shared" ref="AL580" si="184">SUM(AL581:AL589)</f>
        <v>0</v>
      </c>
      <c r="AM580" s="42">
        <f t="shared" ref="AM580" si="185">SUM(AM581:AM589)</f>
        <v>0</v>
      </c>
      <c r="AN580" s="42">
        <f t="shared" ref="AN580" si="186">SUM(AN581:AN589)</f>
        <v>0</v>
      </c>
      <c r="AO580" s="42">
        <f t="shared" ref="AO580" si="187">SUM(AO581:AO589)</f>
        <v>0</v>
      </c>
      <c r="AP580" s="42">
        <f t="shared" ref="AP580" si="188">SUM(AP581:AP589)</f>
        <v>0</v>
      </c>
      <c r="AQ580" s="42">
        <f t="shared" ref="AQ580" si="189">SUM(AQ581:AQ589)</f>
        <v>0</v>
      </c>
      <c r="AR580" s="42">
        <f t="shared" ref="AR580" si="190">SUM(AR581:AR589)</f>
        <v>0</v>
      </c>
      <c r="AS580" s="42">
        <f t="shared" ref="AS580" si="191">SUM(AS581:AS589)</f>
        <v>0</v>
      </c>
      <c r="AT580" s="42">
        <f t="shared" ref="AT580" si="192">SUM(AT581:AT589)</f>
        <v>0</v>
      </c>
      <c r="AU580" s="42">
        <f t="shared" ref="AU580" si="193">SUM(AU581:AU589)</f>
        <v>0</v>
      </c>
      <c r="AV580" s="42">
        <f t="shared" ref="AV580" si="194">SUM(AV581:AV589)</f>
        <v>0.85</v>
      </c>
    </row>
    <row r="581" spans="1:49" s="10" customFormat="1" ht="17.25" customHeight="1" x14ac:dyDescent="0.25">
      <c r="A581" s="33"/>
      <c r="B581" s="34"/>
      <c r="C581" s="35"/>
      <c r="D581" s="49"/>
      <c r="E581" s="36"/>
      <c r="F581" s="36"/>
      <c r="G581" s="52"/>
      <c r="H581" s="38"/>
      <c r="I581" s="50"/>
      <c r="J581" s="38" t="s">
        <v>1870</v>
      </c>
      <c r="K581" s="260" t="s">
        <v>1801</v>
      </c>
      <c r="L581" s="46" t="s">
        <v>57</v>
      </c>
      <c r="R581" s="43">
        <v>0.05</v>
      </c>
      <c r="S581" s="43">
        <f>0.5*$R$41</f>
        <v>0.05</v>
      </c>
      <c r="T581" s="43"/>
      <c r="U581" s="43">
        <f>0*$R$41</f>
        <v>0</v>
      </c>
      <c r="V581" s="43"/>
      <c r="W581" s="43">
        <f>0*$R$41</f>
        <v>0</v>
      </c>
      <c r="X581" s="43"/>
      <c r="Y581" s="43">
        <f>0.5*$R$41</f>
        <v>0.05</v>
      </c>
      <c r="Z581" s="43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8">
        <f t="shared" ref="AV581:AV589" si="195">SUM(S581:AS581)</f>
        <v>0.1</v>
      </c>
    </row>
    <row r="582" spans="1:49" s="10" customFormat="1" ht="17.25" customHeight="1" x14ac:dyDescent="0.25">
      <c r="A582" s="33"/>
      <c r="B582" s="34"/>
      <c r="C582" s="35"/>
      <c r="D582" s="49"/>
      <c r="E582" s="36"/>
      <c r="F582" s="36"/>
      <c r="G582" s="52"/>
      <c r="H582" s="38"/>
      <c r="I582" s="50"/>
      <c r="J582" s="38" t="s">
        <v>1871</v>
      </c>
      <c r="K582" s="260" t="s">
        <v>1802</v>
      </c>
      <c r="L582" s="46" t="s">
        <v>41</v>
      </c>
      <c r="R582" s="43">
        <v>0.57500000000000007</v>
      </c>
      <c r="S582" s="43">
        <f>0.2*$R$42</f>
        <v>0.12</v>
      </c>
      <c r="T582" s="43"/>
      <c r="U582" s="43">
        <f>0.8*$R$42</f>
        <v>0.48</v>
      </c>
      <c r="V582" s="43"/>
      <c r="W582" s="43">
        <f>0*$R$42</f>
        <v>0</v>
      </c>
      <c r="X582" s="43"/>
      <c r="Y582" s="43">
        <f>0*$R$42</f>
        <v>0</v>
      </c>
      <c r="Z582" s="43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8">
        <f t="shared" si="195"/>
        <v>0.6</v>
      </c>
    </row>
    <row r="583" spans="1:49" s="10" customFormat="1" ht="17.25" customHeight="1" x14ac:dyDescent="0.25">
      <c r="A583" s="33"/>
      <c r="B583" s="34"/>
      <c r="C583" s="35"/>
      <c r="D583" s="49"/>
      <c r="E583" s="36"/>
      <c r="F583" s="36"/>
      <c r="G583" s="52"/>
      <c r="H583" s="38"/>
      <c r="I583" s="50"/>
      <c r="J583" s="272" t="s">
        <v>1894</v>
      </c>
      <c r="K583" s="264" t="s">
        <v>1991</v>
      </c>
      <c r="Q583" s="9" t="s">
        <v>1899</v>
      </c>
      <c r="R583" s="43"/>
      <c r="S583" s="43"/>
      <c r="T583" s="43"/>
      <c r="U583" s="43"/>
      <c r="V583" s="43"/>
      <c r="W583" s="43"/>
      <c r="X583" s="43"/>
      <c r="Y583" s="43"/>
      <c r="Z583" s="43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8"/>
    </row>
    <row r="584" spans="1:49" s="10" customFormat="1" ht="17.25" customHeight="1" x14ac:dyDescent="0.25">
      <c r="A584" s="33"/>
      <c r="B584" s="34"/>
      <c r="C584" s="35"/>
      <c r="D584" s="49"/>
      <c r="E584" s="36"/>
      <c r="F584" s="36"/>
      <c r="G584" s="52"/>
      <c r="H584" s="38"/>
      <c r="I584" s="50"/>
      <c r="J584" s="54"/>
      <c r="K584" s="264" t="s">
        <v>1998</v>
      </c>
      <c r="Q584" s="9" t="s">
        <v>1899</v>
      </c>
      <c r="R584" s="43"/>
      <c r="S584" s="43"/>
      <c r="T584" s="43"/>
      <c r="U584" s="43"/>
      <c r="V584" s="43"/>
      <c r="W584" s="43"/>
      <c r="X584" s="43"/>
      <c r="Y584" s="43"/>
      <c r="Z584" s="43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8"/>
    </row>
    <row r="585" spans="1:49" s="10" customFormat="1" ht="17.25" customHeight="1" x14ac:dyDescent="0.25">
      <c r="A585" s="33"/>
      <c r="B585" s="34"/>
      <c r="C585" s="35"/>
      <c r="D585" s="49"/>
      <c r="E585" s="36"/>
      <c r="F585" s="36"/>
      <c r="G585" s="52"/>
      <c r="H585" s="38"/>
      <c r="I585" s="50"/>
      <c r="J585" s="54"/>
      <c r="K585" s="264" t="s">
        <v>1974</v>
      </c>
      <c r="Q585" s="9" t="s">
        <v>1899</v>
      </c>
      <c r="R585" s="43"/>
      <c r="S585" s="43"/>
      <c r="T585" s="43"/>
      <c r="U585" s="43"/>
      <c r="V585" s="43"/>
      <c r="W585" s="43"/>
      <c r="X585" s="43"/>
      <c r="Y585" s="43"/>
      <c r="Z585" s="43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8"/>
    </row>
    <row r="586" spans="1:49" s="10" customFormat="1" ht="17.25" customHeight="1" x14ac:dyDescent="0.25">
      <c r="A586" s="33"/>
      <c r="B586" s="34"/>
      <c r="C586" s="35"/>
      <c r="D586" s="49"/>
      <c r="E586" s="36"/>
      <c r="F586" s="36"/>
      <c r="G586" s="52"/>
      <c r="H586" s="38"/>
      <c r="I586" s="50"/>
      <c r="J586" s="275" t="s">
        <v>1921</v>
      </c>
      <c r="K586" s="271" t="s">
        <v>2007</v>
      </c>
      <c r="L586" s="276" t="s">
        <v>1899</v>
      </c>
      <c r="M586" s="46"/>
      <c r="R586" s="43"/>
      <c r="S586" s="43"/>
      <c r="T586" s="43"/>
      <c r="U586" s="43"/>
      <c r="V586" s="43"/>
      <c r="W586" s="43"/>
      <c r="X586" s="43"/>
      <c r="Y586" s="43"/>
      <c r="Z586" s="43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8"/>
    </row>
    <row r="587" spans="1:49" s="10" customFormat="1" ht="17.25" customHeight="1" x14ac:dyDescent="0.25">
      <c r="A587" s="33"/>
      <c r="B587" s="34"/>
      <c r="C587" s="35"/>
      <c r="D587" s="49"/>
      <c r="E587" s="36"/>
      <c r="F587" s="36"/>
      <c r="G587" s="52"/>
      <c r="H587" s="38"/>
      <c r="I587" s="50"/>
      <c r="J587" s="54"/>
      <c r="K587" s="271" t="s">
        <v>2009</v>
      </c>
      <c r="L587" s="276" t="s">
        <v>1899</v>
      </c>
      <c r="M587" s="46"/>
      <c r="R587" s="43"/>
      <c r="S587" s="43"/>
      <c r="T587" s="43"/>
      <c r="U587" s="43"/>
      <c r="V587" s="43"/>
      <c r="W587" s="43"/>
      <c r="X587" s="43"/>
      <c r="Y587" s="43"/>
      <c r="Z587" s="43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8"/>
    </row>
    <row r="588" spans="1:49" s="10" customFormat="1" ht="17.25" customHeight="1" x14ac:dyDescent="0.25">
      <c r="A588" s="33"/>
      <c r="B588" s="34"/>
      <c r="C588" s="35"/>
      <c r="D588" s="49"/>
      <c r="E588" s="36"/>
      <c r="F588" s="36"/>
      <c r="G588" s="52"/>
      <c r="H588" s="38"/>
      <c r="I588" s="50"/>
      <c r="J588" s="54"/>
      <c r="K588" s="271" t="s">
        <v>2008</v>
      </c>
      <c r="L588" s="276" t="s">
        <v>1899</v>
      </c>
      <c r="M588" s="46"/>
      <c r="R588" s="43"/>
      <c r="S588" s="43"/>
      <c r="T588" s="43"/>
      <c r="U588" s="43"/>
      <c r="V588" s="43"/>
      <c r="W588" s="43"/>
      <c r="X588" s="43"/>
      <c r="Y588" s="43"/>
      <c r="Z588" s="43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8"/>
    </row>
    <row r="589" spans="1:49" s="10" customFormat="1" ht="17.25" customHeight="1" x14ac:dyDescent="0.25">
      <c r="A589" s="33"/>
      <c r="B589" s="34"/>
      <c r="C589" s="35"/>
      <c r="D589" s="49"/>
      <c r="E589" s="36"/>
      <c r="F589" s="36"/>
      <c r="G589" s="52"/>
      <c r="H589" s="38"/>
      <c r="I589" s="50"/>
      <c r="J589" s="38" t="s">
        <v>1872</v>
      </c>
      <c r="K589" s="260" t="s">
        <v>1803</v>
      </c>
      <c r="L589" s="46" t="s">
        <v>41</v>
      </c>
      <c r="R589" s="43">
        <v>0.1</v>
      </c>
      <c r="S589" s="43">
        <f>0*$R$43</f>
        <v>0</v>
      </c>
      <c r="T589" s="43"/>
      <c r="U589" s="43">
        <f>0.8*$R$43</f>
        <v>0.12</v>
      </c>
      <c r="V589" s="43"/>
      <c r="W589" s="43">
        <f>0.2*$R$43</f>
        <v>0.03</v>
      </c>
      <c r="X589" s="43"/>
      <c r="Y589" s="43">
        <f>0*$R$43</f>
        <v>0</v>
      </c>
      <c r="Z589" s="43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8">
        <f t="shared" si="195"/>
        <v>0.15</v>
      </c>
    </row>
    <row r="590" spans="1:49" s="10" customFormat="1" ht="17.25" customHeight="1" x14ac:dyDescent="0.25">
      <c r="A590" s="33" t="s">
        <v>36</v>
      </c>
      <c r="B590" s="34" t="s">
        <v>467</v>
      </c>
      <c r="C590" s="35" t="s">
        <v>468</v>
      </c>
      <c r="D590" s="49">
        <v>212</v>
      </c>
      <c r="E590" s="36" t="s">
        <v>95</v>
      </c>
      <c r="F590" s="36" t="s">
        <v>99</v>
      </c>
      <c r="G590" s="52">
        <v>232</v>
      </c>
      <c r="H590" s="38" t="s">
        <v>469</v>
      </c>
      <c r="I590" s="50" t="s">
        <v>468</v>
      </c>
      <c r="J590" s="38" t="s">
        <v>470</v>
      </c>
      <c r="K590" s="50" t="s">
        <v>468</v>
      </c>
      <c r="L590" s="10" t="s">
        <v>41</v>
      </c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</row>
    <row r="591" spans="1:49" s="10" customFormat="1" ht="27" customHeight="1" x14ac:dyDescent="0.25">
      <c r="A591" s="33" t="s">
        <v>36</v>
      </c>
      <c r="B591" s="34" t="s">
        <v>467</v>
      </c>
      <c r="C591" s="35" t="s">
        <v>468</v>
      </c>
      <c r="D591" s="49">
        <v>212.1</v>
      </c>
      <c r="E591" s="36" t="s">
        <v>95</v>
      </c>
      <c r="F591" s="36" t="s">
        <v>99</v>
      </c>
      <c r="G591" s="52">
        <v>232</v>
      </c>
      <c r="H591" s="38" t="s">
        <v>471</v>
      </c>
      <c r="I591" s="50" t="s">
        <v>472</v>
      </c>
      <c r="J591" s="38" t="s">
        <v>473</v>
      </c>
      <c r="K591" s="50" t="s">
        <v>472</v>
      </c>
      <c r="L591" s="10" t="s">
        <v>41</v>
      </c>
      <c r="R591" s="42">
        <f>SUM(R592:R615)</f>
        <v>1.0000000000000002</v>
      </c>
      <c r="S591" s="42">
        <f>SUM(S592:S615)</f>
        <v>0.05</v>
      </c>
      <c r="T591" s="42"/>
      <c r="U591" s="42">
        <f>SUM(U592:U615)</f>
        <v>0.38749999999999996</v>
      </c>
      <c r="V591" s="42"/>
      <c r="W591" s="42">
        <f>SUM(W592:W615)</f>
        <v>0.40550000000000003</v>
      </c>
      <c r="X591" s="42"/>
      <c r="Y591" s="42">
        <f>SUM(Y592:Y615)</f>
        <v>0.3725</v>
      </c>
      <c r="Z591" s="42"/>
      <c r="AA591" s="42">
        <f>SUM(AA592:AA615)</f>
        <v>0.22450000000000003</v>
      </c>
      <c r="AB591" s="42"/>
      <c r="AC591" s="42">
        <f>SUM(AC592:AC615)</f>
        <v>0</v>
      </c>
      <c r="AD591" s="42"/>
      <c r="AE591" s="42">
        <f>SUM(AE592:AE615)</f>
        <v>0</v>
      </c>
      <c r="AF591" s="42"/>
      <c r="AG591" s="42">
        <f>SUM(AG592:AG615)</f>
        <v>0</v>
      </c>
      <c r="AH591" s="42"/>
      <c r="AI591" s="42">
        <f>SUM(AI592:AI615)</f>
        <v>0</v>
      </c>
      <c r="AJ591" s="42"/>
      <c r="AK591" s="42">
        <f>SUM(AK592:AK615)</f>
        <v>0</v>
      </c>
      <c r="AL591" s="42"/>
      <c r="AM591" s="42">
        <f>SUM(AM592:AM615)</f>
        <v>0</v>
      </c>
      <c r="AN591" s="42"/>
      <c r="AO591" s="42">
        <f>SUM(AO592:AO615)</f>
        <v>0</v>
      </c>
      <c r="AP591" s="42"/>
      <c r="AQ591" s="42">
        <f>SUM(AQ592:AQ615)</f>
        <v>0</v>
      </c>
      <c r="AR591" s="42"/>
      <c r="AS591" s="42">
        <f>SUM(AS592:AS612)</f>
        <v>0</v>
      </c>
      <c r="AT591" s="42"/>
      <c r="AU591" s="42"/>
      <c r="AV591" s="42">
        <f>SUM(AV592:AV615)</f>
        <v>1.44</v>
      </c>
      <c r="AW591" s="48"/>
    </row>
    <row r="592" spans="1:49" s="10" customFormat="1" ht="17.25" customHeight="1" x14ac:dyDescent="0.25">
      <c r="A592" s="33"/>
      <c r="B592" s="34"/>
      <c r="C592" s="35"/>
      <c r="D592" s="49"/>
      <c r="E592" s="36"/>
      <c r="F592" s="36"/>
      <c r="G592" s="52"/>
      <c r="H592" s="38"/>
      <c r="I592" s="50"/>
      <c r="J592" s="54" t="s">
        <v>474</v>
      </c>
      <c r="K592" s="46" t="s">
        <v>1525</v>
      </c>
      <c r="L592" s="46" t="s">
        <v>41</v>
      </c>
      <c r="M592" s="46"/>
      <c r="R592" s="43">
        <v>0.03</v>
      </c>
      <c r="S592" s="43">
        <f>0.5*$R$592</f>
        <v>1.4999999999999999E-2</v>
      </c>
      <c r="T592" s="43"/>
      <c r="U592" s="43">
        <f>0*$R$592</f>
        <v>0</v>
      </c>
      <c r="V592" s="43"/>
      <c r="W592" s="43">
        <f>0*$R$592</f>
        <v>0</v>
      </c>
      <c r="X592" s="43"/>
      <c r="Y592" s="43">
        <f>0*$R$592</f>
        <v>0</v>
      </c>
      <c r="Z592" s="43"/>
      <c r="AA592" s="43">
        <f>0.5*$R$592</f>
        <v>1.4999999999999999E-2</v>
      </c>
      <c r="AB592" s="43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8">
        <f t="shared" ref="AV592:AV615" si="196">SUM(S592:AS592)</f>
        <v>0.03</v>
      </c>
      <c r="AW592" s="48"/>
    </row>
    <row r="593" spans="1:49" s="10" customFormat="1" ht="17.25" customHeight="1" x14ac:dyDescent="0.25">
      <c r="A593" s="33"/>
      <c r="B593" s="34"/>
      <c r="C593" s="35"/>
      <c r="D593" s="49"/>
      <c r="E593" s="36"/>
      <c r="F593" s="36"/>
      <c r="G593" s="52"/>
      <c r="H593" s="38"/>
      <c r="I593" s="50"/>
      <c r="J593" s="54" t="s">
        <v>476</v>
      </c>
      <c r="K593" s="46" t="s">
        <v>1646</v>
      </c>
      <c r="L593" s="10" t="s">
        <v>73</v>
      </c>
      <c r="M593" s="46" t="s">
        <v>1645</v>
      </c>
      <c r="R593" s="43">
        <v>0.05</v>
      </c>
      <c r="S593" s="43">
        <f>0.2*$R$593</f>
        <v>1.0000000000000002E-2</v>
      </c>
      <c r="T593" s="43"/>
      <c r="U593" s="43">
        <f>0.2*$R$593</f>
        <v>1.0000000000000002E-2</v>
      </c>
      <c r="V593" s="43"/>
      <c r="W593" s="43">
        <f>0.2*$R$593</f>
        <v>1.0000000000000002E-2</v>
      </c>
      <c r="X593" s="43"/>
      <c r="Y593" s="43">
        <f>0.2*$R$593</f>
        <v>1.0000000000000002E-2</v>
      </c>
      <c r="Z593" s="43"/>
      <c r="AA593" s="43">
        <f>0.2*$R$593</f>
        <v>1.0000000000000002E-2</v>
      </c>
      <c r="AB593" s="43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8">
        <f t="shared" si="196"/>
        <v>5.000000000000001E-2</v>
      </c>
      <c r="AW593" s="48"/>
    </row>
    <row r="594" spans="1:49" s="10" customFormat="1" ht="17.25" customHeight="1" x14ac:dyDescent="0.25">
      <c r="A594" s="33"/>
      <c r="B594" s="34"/>
      <c r="C594" s="35"/>
      <c r="D594" s="49"/>
      <c r="E594" s="36"/>
      <c r="F594" s="36"/>
      <c r="G594" s="52"/>
      <c r="H594" s="38"/>
      <c r="I594" s="50"/>
      <c r="J594" s="54" t="s">
        <v>479</v>
      </c>
      <c r="K594" s="46" t="s">
        <v>1647</v>
      </c>
      <c r="L594" s="46" t="s">
        <v>478</v>
      </c>
      <c r="M594" s="46"/>
      <c r="R594" s="43">
        <v>0.05</v>
      </c>
      <c r="S594" s="43">
        <f>0.5*$R$594</f>
        <v>2.5000000000000001E-2</v>
      </c>
      <c r="T594" s="43"/>
      <c r="U594" s="43">
        <f>0.25*$R$594</f>
        <v>1.2500000000000001E-2</v>
      </c>
      <c r="V594" s="43"/>
      <c r="W594" s="43">
        <f>0.25*$R$594</f>
        <v>1.2500000000000001E-2</v>
      </c>
      <c r="X594" s="43"/>
      <c r="Y594" s="43">
        <f>0*$R$594</f>
        <v>0</v>
      </c>
      <c r="Z594" s="43"/>
      <c r="AA594" s="43">
        <f>0*$R$594</f>
        <v>0</v>
      </c>
      <c r="AB594" s="43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8">
        <f t="shared" si="196"/>
        <v>0.05</v>
      </c>
      <c r="AW594" s="48"/>
    </row>
    <row r="595" spans="1:49" s="10" customFormat="1" ht="17.25" customHeight="1" x14ac:dyDescent="0.25">
      <c r="A595" s="33"/>
      <c r="B595" s="34"/>
      <c r="C595" s="35"/>
      <c r="D595" s="49"/>
      <c r="E595" s="36"/>
      <c r="F595" s="36"/>
      <c r="G595" s="52"/>
      <c r="H595" s="38"/>
      <c r="I595" s="50"/>
      <c r="J595" s="54" t="s">
        <v>481</v>
      </c>
      <c r="K595" s="46" t="s">
        <v>1524</v>
      </c>
      <c r="L595" s="46" t="s">
        <v>282</v>
      </c>
      <c r="M595" s="46" t="s">
        <v>1528</v>
      </c>
      <c r="R595" s="43">
        <v>0.08</v>
      </c>
      <c r="S595" s="43">
        <f>0*$R$595</f>
        <v>0</v>
      </c>
      <c r="T595" s="43"/>
      <c r="U595" s="43">
        <f>0.25*$R$595</f>
        <v>0.02</v>
      </c>
      <c r="V595" s="43"/>
      <c r="W595" s="43">
        <f>0.25*$R$595</f>
        <v>0.02</v>
      </c>
      <c r="X595" s="43"/>
      <c r="Y595" s="43">
        <f>0*$R$595</f>
        <v>0</v>
      </c>
      <c r="Z595" s="43"/>
      <c r="AA595" s="43">
        <f>0.5*$R$595</f>
        <v>0.04</v>
      </c>
      <c r="AB595" s="43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8">
        <f t="shared" si="196"/>
        <v>0.08</v>
      </c>
      <c r="AW595" s="48"/>
    </row>
    <row r="596" spans="1:49" s="10" customFormat="1" ht="17.25" customHeight="1" x14ac:dyDescent="0.25">
      <c r="A596" s="33"/>
      <c r="B596" s="34"/>
      <c r="C596" s="35"/>
      <c r="D596" s="49"/>
      <c r="E596" s="36"/>
      <c r="F596" s="36"/>
      <c r="G596" s="52"/>
      <c r="H596" s="38"/>
      <c r="I596" s="50"/>
      <c r="J596" s="54" t="s">
        <v>484</v>
      </c>
      <c r="K596" s="46" t="s">
        <v>1523</v>
      </c>
      <c r="L596" s="46" t="s">
        <v>54</v>
      </c>
      <c r="M596" s="46"/>
      <c r="R596" s="43">
        <v>0.15</v>
      </c>
      <c r="S596" s="43">
        <f>0*$R$596</f>
        <v>0</v>
      </c>
      <c r="T596" s="43"/>
      <c r="U596" s="249">
        <f>0.5*$R$596</f>
        <v>7.4999999999999997E-2</v>
      </c>
      <c r="V596" s="43"/>
      <c r="W596" s="43">
        <f>0.25*$R$596</f>
        <v>3.7499999999999999E-2</v>
      </c>
      <c r="X596" s="43"/>
      <c r="Y596" s="249">
        <f>0.25*$R$596</f>
        <v>3.7499999999999999E-2</v>
      </c>
      <c r="Z596" s="43"/>
      <c r="AA596" s="249">
        <f>0*$R$596</f>
        <v>0</v>
      </c>
      <c r="AB596" s="43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8">
        <f t="shared" ref="AV596" si="197">SUM(S596:AS596)</f>
        <v>0.15</v>
      </c>
      <c r="AW596" s="48"/>
    </row>
    <row r="597" spans="1:49" s="10" customFormat="1" ht="30" customHeight="1" x14ac:dyDescent="0.25">
      <c r="A597" s="33"/>
      <c r="B597" s="34"/>
      <c r="C597" s="35"/>
      <c r="D597" s="49"/>
      <c r="E597" s="36"/>
      <c r="F597" s="36"/>
      <c r="G597" s="52"/>
      <c r="H597" s="38"/>
      <c r="I597" s="50"/>
      <c r="J597" s="54" t="s">
        <v>487</v>
      </c>
      <c r="K597" s="46" t="s">
        <v>1648</v>
      </c>
      <c r="L597" s="46" t="s">
        <v>483</v>
      </c>
      <c r="M597" s="46" t="s">
        <v>1532</v>
      </c>
      <c r="R597" s="43">
        <v>0.18</v>
      </c>
      <c r="S597" s="43">
        <f>0*$R$597</f>
        <v>0</v>
      </c>
      <c r="T597" s="43"/>
      <c r="U597" s="43">
        <f>0.3*$R$597</f>
        <v>5.3999999999999999E-2</v>
      </c>
      <c r="V597" s="43"/>
      <c r="W597" s="43">
        <f>0.2*$R$597</f>
        <v>3.5999999999999997E-2</v>
      </c>
      <c r="X597" s="43"/>
      <c r="Y597" s="43">
        <f>0.3*$R$597</f>
        <v>5.3999999999999999E-2</v>
      </c>
      <c r="Z597" s="43"/>
      <c r="AA597" s="43">
        <f>0.2*$R$597</f>
        <v>3.5999999999999997E-2</v>
      </c>
      <c r="AB597" s="43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8">
        <f t="shared" si="196"/>
        <v>0.18</v>
      </c>
      <c r="AW597" s="48"/>
    </row>
    <row r="598" spans="1:49" s="10" customFormat="1" ht="30" customHeight="1" x14ac:dyDescent="0.25">
      <c r="A598" s="33"/>
      <c r="B598" s="34"/>
      <c r="C598" s="35"/>
      <c r="D598" s="49"/>
      <c r="E598" s="36"/>
      <c r="F598" s="36"/>
      <c r="G598" s="52"/>
      <c r="H598" s="38"/>
      <c r="I598" s="50"/>
      <c r="J598" s="272" t="s">
        <v>1894</v>
      </c>
      <c r="K598" s="264" t="s">
        <v>2010</v>
      </c>
      <c r="Q598" s="9" t="s">
        <v>1899</v>
      </c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8"/>
      <c r="AW598" s="48"/>
    </row>
    <row r="599" spans="1:49" s="10" customFormat="1" ht="30" customHeight="1" x14ac:dyDescent="0.25">
      <c r="A599" s="33"/>
      <c r="B599" s="34"/>
      <c r="C599" s="35"/>
      <c r="D599" s="49"/>
      <c r="E599" s="36"/>
      <c r="F599" s="36"/>
      <c r="G599" s="52"/>
      <c r="H599" s="38"/>
      <c r="I599" s="50"/>
      <c r="J599" s="272"/>
      <c r="K599" s="264" t="s">
        <v>2011</v>
      </c>
      <c r="Q599" s="9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8"/>
      <c r="AW599" s="48"/>
    </row>
    <row r="600" spans="1:49" s="10" customFormat="1" ht="30" customHeight="1" x14ac:dyDescent="0.25">
      <c r="A600" s="33"/>
      <c r="B600" s="34"/>
      <c r="C600" s="35"/>
      <c r="D600" s="49"/>
      <c r="E600" s="36"/>
      <c r="F600" s="36"/>
      <c r="G600" s="52"/>
      <c r="H600" s="38"/>
      <c r="I600" s="50"/>
      <c r="J600" s="272"/>
      <c r="K600" s="264" t="s">
        <v>2015</v>
      </c>
      <c r="Q600" s="9" t="s">
        <v>1899</v>
      </c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8"/>
      <c r="AW600" s="48"/>
    </row>
    <row r="601" spans="1:49" s="10" customFormat="1" ht="30" customHeight="1" x14ac:dyDescent="0.25">
      <c r="A601" s="33"/>
      <c r="B601" s="34"/>
      <c r="C601" s="35"/>
      <c r="D601" s="49"/>
      <c r="E601" s="36"/>
      <c r="F601" s="36"/>
      <c r="G601" s="52"/>
      <c r="H601" s="38"/>
      <c r="I601" s="50"/>
      <c r="J601" s="54"/>
      <c r="K601" s="264" t="s">
        <v>2012</v>
      </c>
      <c r="Q601" s="9" t="s">
        <v>1899</v>
      </c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8"/>
      <c r="AW601" s="48"/>
    </row>
    <row r="602" spans="1:49" s="10" customFormat="1" ht="30" customHeight="1" x14ac:dyDescent="0.25">
      <c r="A602" s="33"/>
      <c r="B602" s="34"/>
      <c r="C602" s="35"/>
      <c r="D602" s="49"/>
      <c r="E602" s="36"/>
      <c r="F602" s="36"/>
      <c r="G602" s="52"/>
      <c r="H602" s="38"/>
      <c r="I602" s="50"/>
      <c r="J602" s="54"/>
      <c r="K602" s="264" t="s">
        <v>2013</v>
      </c>
      <c r="Q602" s="9" t="s">
        <v>1899</v>
      </c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8"/>
      <c r="AW602" s="48"/>
    </row>
    <row r="603" spans="1:49" s="10" customFormat="1" ht="30" customHeight="1" x14ac:dyDescent="0.25">
      <c r="A603" s="33"/>
      <c r="B603" s="34"/>
      <c r="C603" s="35"/>
      <c r="D603" s="49"/>
      <c r="E603" s="36"/>
      <c r="F603" s="36"/>
      <c r="G603" s="52"/>
      <c r="H603" s="38"/>
      <c r="I603" s="50"/>
      <c r="J603" s="275" t="s">
        <v>1921</v>
      </c>
      <c r="K603" s="271" t="s">
        <v>2014</v>
      </c>
      <c r="L603" s="276" t="s">
        <v>1899</v>
      </c>
      <c r="M603" s="46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8"/>
      <c r="AW603" s="48"/>
    </row>
    <row r="604" spans="1:49" s="10" customFormat="1" ht="30" customHeight="1" x14ac:dyDescent="0.25">
      <c r="A604" s="33"/>
      <c r="B604" s="34"/>
      <c r="C604" s="35"/>
      <c r="D604" s="49"/>
      <c r="E604" s="36"/>
      <c r="F604" s="36"/>
      <c r="G604" s="52"/>
      <c r="H604" s="38"/>
      <c r="I604" s="50"/>
      <c r="J604" s="54"/>
      <c r="K604" s="271" t="s">
        <v>2016</v>
      </c>
      <c r="L604" s="276" t="s">
        <v>1899</v>
      </c>
      <c r="M604" s="46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8"/>
      <c r="AW604" s="48"/>
    </row>
    <row r="605" spans="1:49" s="10" customFormat="1" ht="30" customHeight="1" x14ac:dyDescent="0.25">
      <c r="A605" s="33"/>
      <c r="B605" s="34"/>
      <c r="C605" s="35"/>
      <c r="D605" s="49"/>
      <c r="E605" s="36"/>
      <c r="F605" s="36"/>
      <c r="G605" s="52"/>
      <c r="H605" s="38"/>
      <c r="I605" s="50"/>
      <c r="J605" s="54"/>
      <c r="K605" s="271" t="s">
        <v>2017</v>
      </c>
      <c r="L605" s="276" t="s">
        <v>1899</v>
      </c>
      <c r="M605" s="46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8"/>
      <c r="AW605" s="48"/>
    </row>
    <row r="606" spans="1:49" s="10" customFormat="1" ht="30" customHeight="1" x14ac:dyDescent="0.25">
      <c r="A606" s="33"/>
      <c r="B606" s="34"/>
      <c r="C606" s="35"/>
      <c r="D606" s="49"/>
      <c r="E606" s="36"/>
      <c r="F606" s="36"/>
      <c r="G606" s="52"/>
      <c r="H606" s="38"/>
      <c r="I606" s="50"/>
      <c r="J606" s="54"/>
      <c r="K606" s="271" t="s">
        <v>2018</v>
      </c>
      <c r="L606" s="276" t="s">
        <v>1899</v>
      </c>
      <c r="M606" s="46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8"/>
      <c r="AW606" s="48"/>
    </row>
    <row r="607" spans="1:49" s="10" customFormat="1" ht="30" customHeight="1" x14ac:dyDescent="0.25">
      <c r="A607" s="33"/>
      <c r="B607" s="34"/>
      <c r="C607" s="35"/>
      <c r="D607" s="49"/>
      <c r="E607" s="36"/>
      <c r="F607" s="36"/>
      <c r="G607" s="52"/>
      <c r="H607" s="38"/>
      <c r="I607" s="50"/>
      <c r="J607" s="54"/>
      <c r="K607" s="271" t="s">
        <v>2019</v>
      </c>
      <c r="L607" s="276" t="s">
        <v>1899</v>
      </c>
      <c r="M607" s="46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8"/>
      <c r="AW607" s="48"/>
    </row>
    <row r="608" spans="1:49" s="10" customFormat="1" ht="30" customHeight="1" x14ac:dyDescent="0.25">
      <c r="A608" s="33"/>
      <c r="B608" s="34"/>
      <c r="C608" s="35"/>
      <c r="D608" s="49"/>
      <c r="E608" s="36"/>
      <c r="F608" s="36"/>
      <c r="G608" s="52"/>
      <c r="H608" s="38"/>
      <c r="I608" s="50"/>
      <c r="J608" s="54" t="s">
        <v>489</v>
      </c>
      <c r="K608" s="46" t="s">
        <v>1649</v>
      </c>
      <c r="L608" s="46" t="s">
        <v>483</v>
      </c>
      <c r="M608" s="46" t="s">
        <v>1532</v>
      </c>
      <c r="R608" s="43">
        <v>0.18</v>
      </c>
      <c r="S608" s="43">
        <f>0*$R$597</f>
        <v>0</v>
      </c>
      <c r="T608" s="43"/>
      <c r="U608" s="43">
        <f>0.3*$R$597</f>
        <v>5.3999999999999999E-2</v>
      </c>
      <c r="V608" s="43"/>
      <c r="W608" s="43">
        <f>0.2*$R$597</f>
        <v>3.5999999999999997E-2</v>
      </c>
      <c r="X608" s="43"/>
      <c r="Y608" s="43">
        <f>0.3*$R$597</f>
        <v>5.3999999999999999E-2</v>
      </c>
      <c r="Z608" s="43"/>
      <c r="AA608" s="43">
        <f>0.2*$R$597</f>
        <v>3.5999999999999997E-2</v>
      </c>
      <c r="AB608" s="43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8">
        <f t="shared" ref="AV608" si="198">SUM(S608:AS608)</f>
        <v>0.18</v>
      </c>
      <c r="AW608" s="48"/>
    </row>
    <row r="609" spans="1:49" s="10" customFormat="1" ht="17.25" customHeight="1" x14ac:dyDescent="0.25">
      <c r="A609" s="33"/>
      <c r="B609" s="34"/>
      <c r="C609" s="35"/>
      <c r="D609" s="49"/>
      <c r="E609" s="36"/>
      <c r="F609" s="36"/>
      <c r="G609" s="52"/>
      <c r="H609" s="38"/>
      <c r="I609" s="50"/>
      <c r="J609" s="54" t="s">
        <v>489</v>
      </c>
      <c r="K609" s="46" t="s">
        <v>1526</v>
      </c>
      <c r="L609" s="46" t="s">
        <v>486</v>
      </c>
      <c r="M609" s="46" t="s">
        <v>1531</v>
      </c>
      <c r="R609" s="43">
        <v>0.05</v>
      </c>
      <c r="S609" s="43">
        <f>0*$R$609</f>
        <v>0</v>
      </c>
      <c r="T609" s="43"/>
      <c r="U609" s="43">
        <f>0*$R$609</f>
        <v>0</v>
      </c>
      <c r="V609" s="43"/>
      <c r="W609" s="43">
        <f>0.3*$R$609</f>
        <v>1.4999999999999999E-2</v>
      </c>
      <c r="X609" s="43"/>
      <c r="Y609" s="43">
        <f>0.4*$R$609</f>
        <v>2.0000000000000004E-2</v>
      </c>
      <c r="Z609" s="43"/>
      <c r="AA609" s="43">
        <f>0.3*$R$609</f>
        <v>1.4999999999999999E-2</v>
      </c>
      <c r="AB609" s="43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8">
        <f t="shared" si="196"/>
        <v>0.05</v>
      </c>
      <c r="AW609" s="48"/>
    </row>
    <row r="610" spans="1:49" s="10" customFormat="1" ht="17.25" customHeight="1" x14ac:dyDescent="0.25">
      <c r="A610" s="33"/>
      <c r="B610" s="34"/>
      <c r="C610" s="35"/>
      <c r="D610" s="49"/>
      <c r="E610" s="36"/>
      <c r="F610" s="36"/>
      <c r="G610" s="52"/>
      <c r="H610" s="38"/>
      <c r="I610" s="50"/>
      <c r="J610" s="54" t="s">
        <v>492</v>
      </c>
      <c r="K610" s="46" t="s">
        <v>1527</v>
      </c>
      <c r="L610" s="46" t="s">
        <v>486</v>
      </c>
      <c r="M610" s="46" t="s">
        <v>1531</v>
      </c>
      <c r="R610" s="43">
        <v>0.05</v>
      </c>
      <c r="S610" s="43">
        <f>0*$R$609</f>
        <v>0</v>
      </c>
      <c r="T610" s="43"/>
      <c r="U610" s="43">
        <f>0*$R$609</f>
        <v>0</v>
      </c>
      <c r="V610" s="43"/>
      <c r="W610" s="43">
        <f>0.3*$R$609</f>
        <v>1.4999999999999999E-2</v>
      </c>
      <c r="X610" s="43"/>
      <c r="Y610" s="43">
        <f>0.4*$R$609</f>
        <v>2.0000000000000004E-2</v>
      </c>
      <c r="Z610" s="43"/>
      <c r="AA610" s="43">
        <f>0.3*$R$609</f>
        <v>1.4999999999999999E-2</v>
      </c>
      <c r="AB610" s="43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8">
        <f t="shared" ref="AV610" si="199">SUM(S610:AS610)</f>
        <v>0.05</v>
      </c>
      <c r="AW610" s="48"/>
    </row>
    <row r="611" spans="1:49" s="10" customFormat="1" ht="17.25" customHeight="1" x14ac:dyDescent="0.25">
      <c r="A611" s="33"/>
      <c r="B611" s="34"/>
      <c r="C611" s="35"/>
      <c r="D611" s="49"/>
      <c r="E611" s="36"/>
      <c r="F611" s="36"/>
      <c r="G611" s="52"/>
      <c r="H611" s="38"/>
      <c r="I611" s="50"/>
      <c r="J611" s="54" t="s">
        <v>1533</v>
      </c>
      <c r="K611" s="46" t="s">
        <v>1530</v>
      </c>
      <c r="L611" s="46" t="s">
        <v>41</v>
      </c>
      <c r="M611" s="46" t="s">
        <v>1529</v>
      </c>
      <c r="R611" s="43">
        <v>0.03</v>
      </c>
      <c r="S611" s="43">
        <f>0*$R$611</f>
        <v>0</v>
      </c>
      <c r="T611" s="43"/>
      <c r="U611" s="249">
        <f>0*$R$611</f>
        <v>0</v>
      </c>
      <c r="V611" s="43"/>
      <c r="W611" s="43">
        <f>0.25*$R$611</f>
        <v>7.4999999999999997E-3</v>
      </c>
      <c r="X611" s="43"/>
      <c r="Y611" s="249">
        <f>0.5*$R$611</f>
        <v>1.4999999999999999E-2</v>
      </c>
      <c r="Z611" s="43"/>
      <c r="AA611" s="43">
        <f>0.25*$R$611</f>
        <v>7.4999999999999997E-3</v>
      </c>
      <c r="AB611" s="43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8">
        <f t="shared" si="196"/>
        <v>0.03</v>
      </c>
      <c r="AW611" s="48"/>
    </row>
    <row r="612" spans="1:49" s="10" customFormat="1" ht="17.25" customHeight="1" x14ac:dyDescent="0.25">
      <c r="A612" s="33"/>
      <c r="B612" s="34"/>
      <c r="C612" s="35"/>
      <c r="D612" s="49"/>
      <c r="E612" s="36"/>
      <c r="F612" s="36"/>
      <c r="G612" s="52"/>
      <c r="H612" s="38"/>
      <c r="I612" s="50"/>
      <c r="J612" s="54" t="s">
        <v>1534</v>
      </c>
      <c r="K612" s="46" t="s">
        <v>1535</v>
      </c>
      <c r="L612" s="46" t="s">
        <v>491</v>
      </c>
      <c r="M612" s="46"/>
      <c r="R612" s="43">
        <v>0.05</v>
      </c>
      <c r="S612" s="43">
        <f>0*$R$612</f>
        <v>0</v>
      </c>
      <c r="T612" s="43"/>
      <c r="U612" s="43">
        <f t="shared" ref="U612:U614" si="200">0.3*$R$597</f>
        <v>5.3999999999999999E-2</v>
      </c>
      <c r="V612" s="43"/>
      <c r="W612" s="249">
        <f>0.4*$R$597</f>
        <v>7.1999999999999995E-2</v>
      </c>
      <c r="X612" s="43"/>
      <c r="Y612" s="43">
        <f t="shared" ref="Y612:Y614" si="201">0.3*$R$597</f>
        <v>5.3999999999999999E-2</v>
      </c>
      <c r="Z612" s="43"/>
      <c r="AA612" s="249">
        <f>0*$R$597</f>
        <v>0</v>
      </c>
      <c r="AB612" s="43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8">
        <f t="shared" si="196"/>
        <v>0.18</v>
      </c>
      <c r="AW612" s="48"/>
    </row>
    <row r="613" spans="1:49" s="10" customFormat="1" ht="17.25" customHeight="1" x14ac:dyDescent="0.25">
      <c r="A613" s="33"/>
      <c r="B613" s="34"/>
      <c r="C613" s="35"/>
      <c r="D613" s="49"/>
      <c r="E613" s="36"/>
      <c r="F613" s="36"/>
      <c r="G613" s="52"/>
      <c r="H613" s="38"/>
      <c r="I613" s="50"/>
      <c r="J613" s="54" t="s">
        <v>1583</v>
      </c>
      <c r="K613" s="46" t="s">
        <v>1536</v>
      </c>
      <c r="L613" s="46" t="s">
        <v>491</v>
      </c>
      <c r="M613" s="46"/>
      <c r="R613" s="43">
        <v>0.03</v>
      </c>
      <c r="S613" s="43">
        <f t="shared" ref="S613:S614" si="202">0*$R$612</f>
        <v>0</v>
      </c>
      <c r="T613" s="43"/>
      <c r="U613" s="43">
        <f t="shared" si="200"/>
        <v>5.3999999999999999E-2</v>
      </c>
      <c r="V613" s="43"/>
      <c r="W613" s="249">
        <f>0.4*$R$597</f>
        <v>7.1999999999999995E-2</v>
      </c>
      <c r="X613" s="43"/>
      <c r="Y613" s="43">
        <f t="shared" si="201"/>
        <v>5.3999999999999999E-2</v>
      </c>
      <c r="Z613" s="43"/>
      <c r="AA613" s="249">
        <f>0*$R$597</f>
        <v>0</v>
      </c>
      <c r="AB613" s="43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8">
        <f t="shared" ref="AV613:AV614" si="203">SUM(S613:AS613)</f>
        <v>0.18</v>
      </c>
      <c r="AW613" s="48"/>
    </row>
    <row r="614" spans="1:49" s="10" customFormat="1" ht="17.25" customHeight="1" x14ac:dyDescent="0.25">
      <c r="A614" s="33"/>
      <c r="B614" s="34"/>
      <c r="C614" s="35"/>
      <c r="D614" s="49"/>
      <c r="E614" s="36"/>
      <c r="F614" s="36"/>
      <c r="G614" s="52"/>
      <c r="H614" s="38"/>
      <c r="I614" s="50"/>
      <c r="J614" s="54" t="s">
        <v>1584</v>
      </c>
      <c r="K614" s="46" t="s">
        <v>1537</v>
      </c>
      <c r="L614" s="46" t="s">
        <v>491</v>
      </c>
      <c r="M614" s="46"/>
      <c r="R614" s="43">
        <v>0.02</v>
      </c>
      <c r="S614" s="43">
        <f t="shared" si="202"/>
        <v>0</v>
      </c>
      <c r="T614" s="43"/>
      <c r="U614" s="43">
        <f t="shared" si="200"/>
        <v>5.3999999999999999E-2</v>
      </c>
      <c r="V614" s="43"/>
      <c r="W614" s="249">
        <f>0.4*$R$597</f>
        <v>7.1999999999999995E-2</v>
      </c>
      <c r="X614" s="43"/>
      <c r="Y614" s="43">
        <f t="shared" si="201"/>
        <v>5.3999999999999999E-2</v>
      </c>
      <c r="Z614" s="43"/>
      <c r="AA614" s="249">
        <f>0*$R$597</f>
        <v>0</v>
      </c>
      <c r="AB614" s="43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8">
        <f t="shared" si="203"/>
        <v>0.18</v>
      </c>
      <c r="AW614" s="48"/>
    </row>
    <row r="615" spans="1:49" s="10" customFormat="1" ht="17.25" customHeight="1" x14ac:dyDescent="0.25">
      <c r="A615" s="33"/>
      <c r="B615" s="34"/>
      <c r="C615" s="35"/>
      <c r="D615" s="49"/>
      <c r="E615" s="36"/>
      <c r="F615" s="36"/>
      <c r="G615" s="52"/>
      <c r="H615" s="38"/>
      <c r="I615" s="50"/>
      <c r="J615" s="54" t="s">
        <v>1585</v>
      </c>
      <c r="K615" s="46" t="s">
        <v>493</v>
      </c>
      <c r="L615" s="46" t="s">
        <v>494</v>
      </c>
      <c r="M615" s="46"/>
      <c r="R615" s="43">
        <v>0.05</v>
      </c>
      <c r="S615" s="43">
        <f>0*$R$612</f>
        <v>0</v>
      </c>
      <c r="T615" s="43"/>
      <c r="U615" s="43">
        <f>0*$R$612</f>
        <v>0</v>
      </c>
      <c r="V615" s="43"/>
      <c r="W615" s="43">
        <f>0*$R$612</f>
        <v>0</v>
      </c>
      <c r="X615" s="43"/>
      <c r="Y615" s="43">
        <f>0*$R$612</f>
        <v>0</v>
      </c>
      <c r="Z615" s="43"/>
      <c r="AA615" s="43">
        <f>1*$R$612</f>
        <v>0.05</v>
      </c>
      <c r="AB615" s="43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8">
        <f t="shared" si="196"/>
        <v>0.05</v>
      </c>
      <c r="AW615" s="48"/>
    </row>
    <row r="616" spans="1:49" s="10" customFormat="1" ht="17.25" customHeight="1" x14ac:dyDescent="0.25">
      <c r="A616" s="33"/>
      <c r="B616" s="34"/>
      <c r="C616" s="35"/>
      <c r="D616" s="49"/>
      <c r="E616" s="36"/>
      <c r="F616" s="36"/>
      <c r="G616" s="52"/>
      <c r="H616" s="38"/>
      <c r="I616" s="50"/>
      <c r="J616" s="54"/>
      <c r="L616" s="46"/>
      <c r="M616" s="46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8"/>
      <c r="AW616" s="48"/>
    </row>
    <row r="617" spans="1:49" s="10" customFormat="1" ht="23.25" customHeight="1" x14ac:dyDescent="0.25">
      <c r="A617" s="33" t="s">
        <v>36</v>
      </c>
      <c r="B617" s="34" t="s">
        <v>467</v>
      </c>
      <c r="C617" s="35" t="s">
        <v>468</v>
      </c>
      <c r="D617" s="49">
        <v>212.3</v>
      </c>
      <c r="E617" s="36" t="s">
        <v>95</v>
      </c>
      <c r="F617" s="36" t="s">
        <v>99</v>
      </c>
      <c r="G617" s="52">
        <v>232</v>
      </c>
      <c r="H617" s="38" t="s">
        <v>495</v>
      </c>
      <c r="I617" s="50" t="s">
        <v>496</v>
      </c>
      <c r="J617" s="38" t="s">
        <v>497</v>
      </c>
      <c r="K617" s="50" t="s">
        <v>496</v>
      </c>
      <c r="L617" s="10" t="s">
        <v>41</v>
      </c>
      <c r="R617" s="43">
        <v>0.05</v>
      </c>
      <c r="S617" s="43">
        <f t="shared" ref="S617:S620" si="204">0*$R$609</f>
        <v>0</v>
      </c>
      <c r="T617" s="43"/>
      <c r="U617" s="43">
        <f t="shared" ref="U617:U620" si="205">0*$R$609</f>
        <v>0</v>
      </c>
      <c r="V617" s="43"/>
      <c r="W617" s="43">
        <f t="shared" ref="W617:W620" si="206">0.3*$R$609</f>
        <v>1.4999999999999999E-2</v>
      </c>
      <c r="X617" s="43"/>
      <c r="Y617" s="43">
        <f t="shared" ref="Y617:Y620" si="207">0.4*$R$609</f>
        <v>2.0000000000000004E-2</v>
      </c>
      <c r="Z617" s="43"/>
      <c r="AA617" s="43">
        <f t="shared" ref="AA617:AA620" si="208">0.3*$R$609</f>
        <v>1.4999999999999999E-2</v>
      </c>
      <c r="AB617" s="43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8">
        <f t="shared" ref="AV617:AV620" si="209">SUM(S617:AS617)</f>
        <v>0.05</v>
      </c>
    </row>
    <row r="618" spans="1:49" s="10" customFormat="1" ht="24.75" customHeight="1" x14ac:dyDescent="0.25">
      <c r="A618" s="33" t="s">
        <v>36</v>
      </c>
      <c r="B618" s="34" t="s">
        <v>467</v>
      </c>
      <c r="C618" s="35" t="s">
        <v>468</v>
      </c>
      <c r="D618" s="49">
        <v>212.2</v>
      </c>
      <c r="E618" s="36" t="s">
        <v>95</v>
      </c>
      <c r="F618" s="36" t="s">
        <v>99</v>
      </c>
      <c r="G618" s="52">
        <v>232</v>
      </c>
      <c r="H618" s="38" t="s">
        <v>498</v>
      </c>
      <c r="I618" s="50" t="s">
        <v>499</v>
      </c>
      <c r="J618" s="38" t="s">
        <v>500</v>
      </c>
      <c r="K618" s="50" t="s">
        <v>499</v>
      </c>
      <c r="L618" s="10" t="s">
        <v>41</v>
      </c>
      <c r="R618" s="43">
        <v>0.05</v>
      </c>
      <c r="S618" s="43">
        <f t="shared" si="204"/>
        <v>0</v>
      </c>
      <c r="T618" s="43"/>
      <c r="U618" s="43">
        <f t="shared" si="205"/>
        <v>0</v>
      </c>
      <c r="V618" s="43"/>
      <c r="W618" s="43">
        <f t="shared" si="206"/>
        <v>1.4999999999999999E-2</v>
      </c>
      <c r="X618" s="43"/>
      <c r="Y618" s="43">
        <f t="shared" si="207"/>
        <v>2.0000000000000004E-2</v>
      </c>
      <c r="Z618" s="43"/>
      <c r="AA618" s="43">
        <f t="shared" si="208"/>
        <v>1.4999999999999999E-2</v>
      </c>
      <c r="AB618" s="43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8">
        <f t="shared" si="209"/>
        <v>0.05</v>
      </c>
    </row>
    <row r="619" spans="1:49" s="10" customFormat="1" ht="17.25" customHeight="1" x14ac:dyDescent="0.25">
      <c r="A619" s="33" t="s">
        <v>36</v>
      </c>
      <c r="B619" s="34" t="s">
        <v>467</v>
      </c>
      <c r="C619" s="35" t="s">
        <v>468</v>
      </c>
      <c r="D619" s="49">
        <v>212.4</v>
      </c>
      <c r="E619" s="36" t="s">
        <v>95</v>
      </c>
      <c r="F619" s="36" t="s">
        <v>99</v>
      </c>
      <c r="G619" s="52">
        <v>232</v>
      </c>
      <c r="H619" s="38" t="s">
        <v>501</v>
      </c>
      <c r="I619" s="50" t="s">
        <v>502</v>
      </c>
      <c r="J619" s="38" t="s">
        <v>503</v>
      </c>
      <c r="K619" s="50" t="s">
        <v>502</v>
      </c>
      <c r="L619" s="10" t="s">
        <v>69</v>
      </c>
      <c r="R619" s="43">
        <v>0.05</v>
      </c>
      <c r="S619" s="43">
        <f t="shared" si="204"/>
        <v>0</v>
      </c>
      <c r="T619" s="43"/>
      <c r="U619" s="43">
        <f t="shared" si="205"/>
        <v>0</v>
      </c>
      <c r="V619" s="43"/>
      <c r="W619" s="43">
        <f t="shared" si="206"/>
        <v>1.4999999999999999E-2</v>
      </c>
      <c r="X619" s="43"/>
      <c r="Y619" s="43">
        <f t="shared" si="207"/>
        <v>2.0000000000000004E-2</v>
      </c>
      <c r="Z619" s="43"/>
      <c r="AA619" s="43">
        <f t="shared" si="208"/>
        <v>1.4999999999999999E-2</v>
      </c>
      <c r="AB619" s="43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8">
        <f t="shared" si="209"/>
        <v>0.05</v>
      </c>
    </row>
    <row r="620" spans="1:49" s="10" customFormat="1" ht="17.25" customHeight="1" x14ac:dyDescent="0.25">
      <c r="A620" s="33" t="s">
        <v>36</v>
      </c>
      <c r="B620" s="34" t="s">
        <v>467</v>
      </c>
      <c r="C620" s="35" t="s">
        <v>468</v>
      </c>
      <c r="D620" s="49">
        <v>212.6</v>
      </c>
      <c r="E620" s="36" t="s">
        <v>95</v>
      </c>
      <c r="F620" s="36" t="s">
        <v>99</v>
      </c>
      <c r="G620" s="52">
        <v>232</v>
      </c>
      <c r="H620" s="38" t="s">
        <v>504</v>
      </c>
      <c r="I620" s="50" t="s">
        <v>505</v>
      </c>
      <c r="J620" s="38" t="s">
        <v>506</v>
      </c>
      <c r="K620" s="50" t="s">
        <v>505</v>
      </c>
      <c r="L620" s="10" t="s">
        <v>57</v>
      </c>
      <c r="R620" s="43">
        <v>0.05</v>
      </c>
      <c r="S620" s="43">
        <f t="shared" si="204"/>
        <v>0</v>
      </c>
      <c r="T620" s="43"/>
      <c r="U620" s="43">
        <f t="shared" si="205"/>
        <v>0</v>
      </c>
      <c r="V620" s="43"/>
      <c r="W620" s="43">
        <f t="shared" si="206"/>
        <v>1.4999999999999999E-2</v>
      </c>
      <c r="X620" s="43"/>
      <c r="Y620" s="43">
        <f t="shared" si="207"/>
        <v>2.0000000000000004E-2</v>
      </c>
      <c r="Z620" s="43"/>
      <c r="AA620" s="43">
        <f t="shared" si="208"/>
        <v>1.4999999999999999E-2</v>
      </c>
      <c r="AB620" s="43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8">
        <f t="shared" si="209"/>
        <v>0.05</v>
      </c>
    </row>
    <row r="621" spans="1:49" s="10" customFormat="1" ht="17.25" customHeight="1" x14ac:dyDescent="0.25">
      <c r="A621" s="33" t="s">
        <v>36</v>
      </c>
      <c r="B621" s="34" t="s">
        <v>507</v>
      </c>
      <c r="C621" s="35" t="s">
        <v>508</v>
      </c>
      <c r="D621" s="49"/>
      <c r="E621" s="36" t="s">
        <v>95</v>
      </c>
      <c r="F621" s="36" t="s">
        <v>99</v>
      </c>
      <c r="G621" s="52">
        <v>239</v>
      </c>
      <c r="H621" s="38" t="s">
        <v>509</v>
      </c>
      <c r="I621" s="50" t="s">
        <v>508</v>
      </c>
      <c r="J621" s="38" t="s">
        <v>510</v>
      </c>
      <c r="K621" s="50" t="s">
        <v>508</v>
      </c>
      <c r="L621" s="10" t="s">
        <v>57</v>
      </c>
      <c r="R621" s="42">
        <f>SUM(R622:R630)</f>
        <v>0.72500000000000009</v>
      </c>
      <c r="S621" s="42">
        <f t="shared" ref="S621" si="210">SUM(S622:S630)</f>
        <v>0.16999999999999998</v>
      </c>
      <c r="T621" s="42">
        <f t="shared" ref="T621" si="211">SUM(T622:T630)</f>
        <v>0</v>
      </c>
      <c r="U621" s="42">
        <f t="shared" ref="U621" si="212">SUM(U622:U630)</f>
        <v>0.6</v>
      </c>
      <c r="V621" s="42">
        <f t="shared" ref="V621" si="213">SUM(V622:V630)</f>
        <v>0</v>
      </c>
      <c r="W621" s="42">
        <f t="shared" ref="W621" si="214">SUM(W622:W630)</f>
        <v>0.03</v>
      </c>
      <c r="X621" s="42">
        <f t="shared" ref="X621" si="215">SUM(X622:X630)</f>
        <v>0</v>
      </c>
      <c r="Y621" s="42">
        <f t="shared" ref="Y621" si="216">SUM(Y622:Y630)</f>
        <v>0.05</v>
      </c>
      <c r="Z621" s="42">
        <f t="shared" ref="Z621" si="217">SUM(Z622:Z630)</f>
        <v>0</v>
      </c>
      <c r="AA621" s="42">
        <f t="shared" ref="AA621" si="218">SUM(AA622:AA630)</f>
        <v>0</v>
      </c>
      <c r="AB621" s="42">
        <f t="shared" ref="AB621" si="219">SUM(AB622:AB630)</f>
        <v>0</v>
      </c>
      <c r="AC621" s="42">
        <f t="shared" ref="AC621" si="220">SUM(AC622:AC630)</f>
        <v>0</v>
      </c>
      <c r="AD621" s="42">
        <f t="shared" ref="AD621" si="221">SUM(AD622:AD630)</f>
        <v>0</v>
      </c>
      <c r="AE621" s="42">
        <f t="shared" ref="AE621" si="222">SUM(AE622:AE630)</f>
        <v>0</v>
      </c>
      <c r="AF621" s="42">
        <f t="shared" ref="AF621" si="223">SUM(AF622:AF630)</f>
        <v>0</v>
      </c>
      <c r="AG621" s="42">
        <f t="shared" ref="AG621" si="224">SUM(AG622:AG630)</f>
        <v>0</v>
      </c>
      <c r="AH621" s="42">
        <f t="shared" ref="AH621" si="225">SUM(AH622:AH630)</f>
        <v>0</v>
      </c>
      <c r="AI621" s="42">
        <f t="shared" ref="AI621" si="226">SUM(AI622:AI630)</f>
        <v>0</v>
      </c>
      <c r="AJ621" s="42">
        <f t="shared" ref="AJ621" si="227">SUM(AJ622:AJ630)</f>
        <v>0</v>
      </c>
      <c r="AK621" s="42">
        <f t="shared" ref="AK621" si="228">SUM(AK622:AK630)</f>
        <v>0</v>
      </c>
      <c r="AL621" s="42">
        <f t="shared" ref="AL621" si="229">SUM(AL622:AL630)</f>
        <v>0</v>
      </c>
      <c r="AM621" s="42">
        <f t="shared" ref="AM621" si="230">SUM(AM622:AM630)</f>
        <v>0</v>
      </c>
      <c r="AN621" s="42">
        <f t="shared" ref="AN621" si="231">SUM(AN622:AN630)</f>
        <v>0</v>
      </c>
      <c r="AO621" s="42">
        <f t="shared" ref="AO621" si="232">SUM(AO622:AO630)</f>
        <v>0</v>
      </c>
      <c r="AP621" s="42">
        <f t="shared" ref="AP621" si="233">SUM(AP622:AP630)</f>
        <v>0</v>
      </c>
      <c r="AQ621" s="42">
        <f t="shared" ref="AQ621" si="234">SUM(AQ622:AQ630)</f>
        <v>0</v>
      </c>
      <c r="AR621" s="42">
        <f t="shared" ref="AR621" si="235">SUM(AR622:AR630)</f>
        <v>0</v>
      </c>
      <c r="AS621" s="42">
        <f t="shared" ref="AS621" si="236">SUM(AS622:AS630)</f>
        <v>0</v>
      </c>
      <c r="AT621" s="42">
        <f t="shared" ref="AT621" si="237">SUM(AT622:AT630)</f>
        <v>0</v>
      </c>
      <c r="AU621" s="42">
        <f t="shared" ref="AU621" si="238">SUM(AU622:AU630)</f>
        <v>0</v>
      </c>
      <c r="AV621" s="42">
        <f t="shared" ref="AV621" si="239">SUM(AV622:AV630)</f>
        <v>0.85</v>
      </c>
    </row>
    <row r="622" spans="1:49" s="10" customFormat="1" ht="17.25" customHeight="1" x14ac:dyDescent="0.25">
      <c r="A622" s="33"/>
      <c r="B622" s="34"/>
      <c r="C622" s="35"/>
      <c r="D622" s="49"/>
      <c r="E622" s="36"/>
      <c r="F622" s="36"/>
      <c r="G622" s="52"/>
      <c r="H622" s="38"/>
      <c r="I622" s="50"/>
      <c r="J622" s="38" t="s">
        <v>1867</v>
      </c>
      <c r="K622" s="260" t="s">
        <v>1801</v>
      </c>
      <c r="L622" s="46" t="s">
        <v>57</v>
      </c>
      <c r="R622" s="43">
        <v>0.05</v>
      </c>
      <c r="S622" s="43">
        <f>0.5*$R$41</f>
        <v>0.05</v>
      </c>
      <c r="T622" s="43"/>
      <c r="U622" s="43">
        <f>0*$R$41</f>
        <v>0</v>
      </c>
      <c r="V622" s="43"/>
      <c r="W622" s="43">
        <f>0*$R$41</f>
        <v>0</v>
      </c>
      <c r="X622" s="43"/>
      <c r="Y622" s="43">
        <f>0.5*$R$41</f>
        <v>0.05</v>
      </c>
      <c r="Z622" s="43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8">
        <f t="shared" ref="AV622:AV630" si="240">SUM(S622:AS622)</f>
        <v>0.1</v>
      </c>
    </row>
    <row r="623" spans="1:49" s="10" customFormat="1" ht="17.25" customHeight="1" x14ac:dyDescent="0.25">
      <c r="A623" s="33"/>
      <c r="B623" s="34"/>
      <c r="C623" s="35"/>
      <c r="D623" s="49"/>
      <c r="E623" s="36"/>
      <c r="F623" s="36"/>
      <c r="G623" s="52"/>
      <c r="H623" s="38"/>
      <c r="I623" s="50"/>
      <c r="J623" s="38" t="s">
        <v>1868</v>
      </c>
      <c r="K623" s="260" t="s">
        <v>1802</v>
      </c>
      <c r="L623" s="46" t="s">
        <v>41</v>
      </c>
      <c r="R623" s="43">
        <v>0.57500000000000007</v>
      </c>
      <c r="S623" s="43">
        <f>0.2*$R$42</f>
        <v>0.12</v>
      </c>
      <c r="T623" s="43"/>
      <c r="U623" s="43">
        <f>0.8*$R$42</f>
        <v>0.48</v>
      </c>
      <c r="V623" s="43"/>
      <c r="W623" s="43">
        <f>0*$R$42</f>
        <v>0</v>
      </c>
      <c r="X623" s="43"/>
      <c r="Y623" s="43">
        <f>0*$R$42</f>
        <v>0</v>
      </c>
      <c r="Z623" s="43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8">
        <f t="shared" si="240"/>
        <v>0.6</v>
      </c>
    </row>
    <row r="624" spans="1:49" s="10" customFormat="1" ht="17.25" customHeight="1" x14ac:dyDescent="0.25">
      <c r="A624" s="33"/>
      <c r="B624" s="34"/>
      <c r="C624" s="35"/>
      <c r="D624" s="49"/>
      <c r="E624" s="36"/>
      <c r="F624" s="36"/>
      <c r="G624" s="52"/>
      <c r="H624" s="38"/>
      <c r="I624" s="50"/>
      <c r="J624" s="272" t="s">
        <v>1894</v>
      </c>
      <c r="K624" s="264" t="s">
        <v>1991</v>
      </c>
      <c r="Q624" s="9" t="s">
        <v>1899</v>
      </c>
      <c r="R624" s="43"/>
      <c r="S624" s="43"/>
      <c r="T624" s="43"/>
      <c r="U624" s="43"/>
      <c r="V624" s="43"/>
      <c r="W624" s="43"/>
      <c r="X624" s="43"/>
      <c r="Y624" s="43"/>
      <c r="Z624" s="43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8"/>
    </row>
    <row r="625" spans="1:48" s="10" customFormat="1" ht="17.25" customHeight="1" x14ac:dyDescent="0.25">
      <c r="A625" s="33"/>
      <c r="B625" s="34"/>
      <c r="C625" s="35"/>
      <c r="D625" s="49"/>
      <c r="E625" s="36"/>
      <c r="F625" s="36"/>
      <c r="G625" s="52"/>
      <c r="H625" s="38"/>
      <c r="I625" s="50"/>
      <c r="J625" s="54"/>
      <c r="K625" s="264" t="s">
        <v>1998</v>
      </c>
      <c r="Q625" s="9" t="s">
        <v>1899</v>
      </c>
      <c r="R625" s="43"/>
      <c r="S625" s="43"/>
      <c r="T625" s="43"/>
      <c r="U625" s="43"/>
      <c r="V625" s="43"/>
      <c r="W625" s="43"/>
      <c r="X625" s="43"/>
      <c r="Y625" s="43"/>
      <c r="Z625" s="43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8"/>
    </row>
    <row r="626" spans="1:48" s="10" customFormat="1" ht="17.25" customHeight="1" x14ac:dyDescent="0.25">
      <c r="A626" s="33"/>
      <c r="B626" s="34"/>
      <c r="C626" s="35"/>
      <c r="D626" s="49"/>
      <c r="E626" s="36"/>
      <c r="F626" s="36"/>
      <c r="G626" s="52"/>
      <c r="H626" s="38"/>
      <c r="I626" s="50"/>
      <c r="J626" s="54"/>
      <c r="K626" s="264" t="s">
        <v>1974</v>
      </c>
      <c r="Q626" s="9" t="s">
        <v>1899</v>
      </c>
      <c r="R626" s="43"/>
      <c r="S626" s="43"/>
      <c r="T626" s="43"/>
      <c r="U626" s="43"/>
      <c r="V626" s="43"/>
      <c r="W626" s="43"/>
      <c r="X626" s="43"/>
      <c r="Y626" s="43"/>
      <c r="Z626" s="43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8"/>
    </row>
    <row r="627" spans="1:48" s="10" customFormat="1" ht="17.25" customHeight="1" x14ac:dyDescent="0.25">
      <c r="A627" s="33"/>
      <c r="B627" s="34"/>
      <c r="C627" s="35"/>
      <c r="D627" s="49"/>
      <c r="E627" s="36"/>
      <c r="F627" s="36"/>
      <c r="G627" s="52"/>
      <c r="H627" s="38"/>
      <c r="I627" s="50"/>
      <c r="J627" s="275" t="s">
        <v>1921</v>
      </c>
      <c r="K627" s="271" t="s">
        <v>2020</v>
      </c>
      <c r="L627" s="276" t="s">
        <v>1899</v>
      </c>
      <c r="M627" s="46"/>
      <c r="R627" s="43"/>
      <c r="S627" s="43"/>
      <c r="T627" s="43"/>
      <c r="U627" s="43"/>
      <c r="V627" s="43"/>
      <c r="W627" s="43"/>
      <c r="X627" s="43"/>
      <c r="Y627" s="43"/>
      <c r="Z627" s="43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8"/>
    </row>
    <row r="628" spans="1:48" s="10" customFormat="1" ht="17.25" customHeight="1" x14ac:dyDescent="0.25">
      <c r="A628" s="33"/>
      <c r="B628" s="34"/>
      <c r="C628" s="35"/>
      <c r="D628" s="49"/>
      <c r="E628" s="36"/>
      <c r="F628" s="36"/>
      <c r="G628" s="52"/>
      <c r="H628" s="38"/>
      <c r="I628" s="50"/>
      <c r="J628" s="54"/>
      <c r="K628" s="271" t="s">
        <v>2021</v>
      </c>
      <c r="L628" s="276" t="s">
        <v>1899</v>
      </c>
      <c r="M628" s="46"/>
      <c r="R628" s="43"/>
      <c r="S628" s="43"/>
      <c r="T628" s="43"/>
      <c r="U628" s="43"/>
      <c r="V628" s="43"/>
      <c r="W628" s="43"/>
      <c r="X628" s="43"/>
      <c r="Y628" s="43"/>
      <c r="Z628" s="43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8"/>
    </row>
    <row r="629" spans="1:48" s="10" customFormat="1" ht="17.25" customHeight="1" x14ac:dyDescent="0.25">
      <c r="A629" s="33"/>
      <c r="B629" s="34"/>
      <c r="C629" s="35"/>
      <c r="D629" s="49"/>
      <c r="E629" s="36"/>
      <c r="F629" s="36"/>
      <c r="G629" s="52"/>
      <c r="H629" s="38"/>
      <c r="I629" s="50"/>
      <c r="J629" s="54"/>
      <c r="K629" s="271" t="s">
        <v>2022</v>
      </c>
      <c r="L629" s="276" t="s">
        <v>1899</v>
      </c>
      <c r="M629" s="46"/>
      <c r="R629" s="43"/>
      <c r="S629" s="43"/>
      <c r="T629" s="43"/>
      <c r="U629" s="43"/>
      <c r="V629" s="43"/>
      <c r="W629" s="43"/>
      <c r="X629" s="43"/>
      <c r="Y629" s="43"/>
      <c r="Z629" s="43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8"/>
    </row>
    <row r="630" spans="1:48" s="10" customFormat="1" ht="17.25" customHeight="1" x14ac:dyDescent="0.25">
      <c r="A630" s="33"/>
      <c r="B630" s="34"/>
      <c r="C630" s="35"/>
      <c r="D630" s="49"/>
      <c r="E630" s="36"/>
      <c r="F630" s="36"/>
      <c r="G630" s="52"/>
      <c r="H630" s="38"/>
      <c r="I630" s="50"/>
      <c r="J630" s="38" t="s">
        <v>1869</v>
      </c>
      <c r="K630" s="260" t="s">
        <v>1803</v>
      </c>
      <c r="L630" s="46" t="s">
        <v>41</v>
      </c>
      <c r="R630" s="43">
        <v>0.1</v>
      </c>
      <c r="S630" s="43">
        <f>0*$R$43</f>
        <v>0</v>
      </c>
      <c r="T630" s="43"/>
      <c r="U630" s="43">
        <f>0.8*$R$43</f>
        <v>0.12</v>
      </c>
      <c r="V630" s="43"/>
      <c r="W630" s="43">
        <f>0.2*$R$43</f>
        <v>0.03</v>
      </c>
      <c r="X630" s="43"/>
      <c r="Y630" s="43">
        <f>0*$R$43</f>
        <v>0</v>
      </c>
      <c r="Z630" s="43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8">
        <f t="shared" si="240"/>
        <v>0.15</v>
      </c>
    </row>
    <row r="631" spans="1:48" s="10" customFormat="1" ht="17.25" customHeight="1" x14ac:dyDescent="0.25">
      <c r="A631" s="33" t="s">
        <v>36</v>
      </c>
      <c r="B631" s="34" t="s">
        <v>507</v>
      </c>
      <c r="C631" s="35" t="s">
        <v>508</v>
      </c>
      <c r="D631" s="49">
        <v>215.2</v>
      </c>
      <c r="E631" s="36" t="s">
        <v>95</v>
      </c>
      <c r="F631" s="36" t="s">
        <v>99</v>
      </c>
      <c r="G631" s="52">
        <v>239</v>
      </c>
      <c r="H631" s="38" t="s">
        <v>511</v>
      </c>
      <c r="I631" s="50" t="s">
        <v>512</v>
      </c>
      <c r="J631" s="38" t="s">
        <v>513</v>
      </c>
      <c r="K631" s="50" t="s">
        <v>512</v>
      </c>
      <c r="L631" s="10" t="s">
        <v>57</v>
      </c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</row>
    <row r="632" spans="1:48" s="10" customFormat="1" ht="17.25" customHeight="1" x14ac:dyDescent="0.25">
      <c r="A632" s="33" t="s">
        <v>36</v>
      </c>
      <c r="B632" s="34" t="s">
        <v>507</v>
      </c>
      <c r="C632" s="35" t="s">
        <v>508</v>
      </c>
      <c r="D632" s="49">
        <v>215.1</v>
      </c>
      <c r="E632" s="36" t="s">
        <v>95</v>
      </c>
      <c r="F632" s="36" t="s">
        <v>99</v>
      </c>
      <c r="G632" s="52">
        <v>239</v>
      </c>
      <c r="H632" s="38" t="s">
        <v>514</v>
      </c>
      <c r="I632" s="50" t="s">
        <v>515</v>
      </c>
      <c r="J632" s="38" t="s">
        <v>516</v>
      </c>
      <c r="K632" s="50" t="s">
        <v>515</v>
      </c>
      <c r="L632" s="10" t="s">
        <v>41</v>
      </c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</row>
    <row r="633" spans="1:48" s="10" customFormat="1" ht="21.75" customHeight="1" x14ac:dyDescent="0.25">
      <c r="A633" s="33" t="s">
        <v>36</v>
      </c>
      <c r="B633" s="34" t="s">
        <v>507</v>
      </c>
      <c r="C633" s="35" t="s">
        <v>508</v>
      </c>
      <c r="D633" s="49">
        <v>213.1</v>
      </c>
      <c r="E633" s="36" t="s">
        <v>95</v>
      </c>
      <c r="F633" s="36" t="s">
        <v>99</v>
      </c>
      <c r="G633" s="52">
        <v>239</v>
      </c>
      <c r="H633" s="38" t="s">
        <v>517</v>
      </c>
      <c r="I633" s="50" t="s">
        <v>518</v>
      </c>
      <c r="J633" s="38" t="s">
        <v>519</v>
      </c>
      <c r="K633" s="50" t="s">
        <v>518</v>
      </c>
      <c r="L633" s="10" t="s">
        <v>65</v>
      </c>
      <c r="R633" s="42">
        <f>SUM(R634:R642)</f>
        <v>0.72500000000000009</v>
      </c>
      <c r="S633" s="42">
        <f t="shared" ref="S633" si="241">SUM(S634:S642)</f>
        <v>0.16999999999999998</v>
      </c>
      <c r="T633" s="42">
        <f t="shared" ref="T633" si="242">SUM(T634:T642)</f>
        <v>0</v>
      </c>
      <c r="U633" s="42">
        <f t="shared" ref="U633" si="243">SUM(U634:U642)</f>
        <v>0.6</v>
      </c>
      <c r="V633" s="42">
        <f t="shared" ref="V633" si="244">SUM(V634:V642)</f>
        <v>0</v>
      </c>
      <c r="W633" s="42">
        <f t="shared" ref="W633" si="245">SUM(W634:W642)</f>
        <v>0.03</v>
      </c>
      <c r="X633" s="42">
        <f t="shared" ref="X633" si="246">SUM(X634:X642)</f>
        <v>0</v>
      </c>
      <c r="Y633" s="42">
        <f t="shared" ref="Y633" si="247">SUM(Y634:Y642)</f>
        <v>0.05</v>
      </c>
      <c r="Z633" s="42">
        <f t="shared" ref="Z633" si="248">SUM(Z634:Z642)</f>
        <v>0</v>
      </c>
      <c r="AA633" s="42">
        <f t="shared" ref="AA633" si="249">SUM(AA634:AA642)</f>
        <v>0</v>
      </c>
      <c r="AB633" s="42">
        <f t="shared" ref="AB633" si="250">SUM(AB634:AB642)</f>
        <v>0</v>
      </c>
      <c r="AC633" s="42">
        <f t="shared" ref="AC633" si="251">SUM(AC634:AC642)</f>
        <v>0</v>
      </c>
      <c r="AD633" s="42">
        <f t="shared" ref="AD633" si="252">SUM(AD634:AD642)</f>
        <v>0</v>
      </c>
      <c r="AE633" s="42">
        <f t="shared" ref="AE633" si="253">SUM(AE634:AE642)</f>
        <v>0</v>
      </c>
      <c r="AF633" s="42">
        <f t="shared" ref="AF633" si="254">SUM(AF634:AF642)</f>
        <v>0</v>
      </c>
      <c r="AG633" s="42">
        <f t="shared" ref="AG633" si="255">SUM(AG634:AG642)</f>
        <v>0</v>
      </c>
      <c r="AH633" s="42">
        <f t="shared" ref="AH633" si="256">SUM(AH634:AH642)</f>
        <v>0</v>
      </c>
      <c r="AI633" s="42">
        <f t="shared" ref="AI633" si="257">SUM(AI634:AI642)</f>
        <v>0</v>
      </c>
      <c r="AJ633" s="42">
        <f t="shared" ref="AJ633" si="258">SUM(AJ634:AJ642)</f>
        <v>0</v>
      </c>
      <c r="AK633" s="42">
        <f t="shared" ref="AK633" si="259">SUM(AK634:AK642)</f>
        <v>0</v>
      </c>
      <c r="AL633" s="42">
        <f t="shared" ref="AL633" si="260">SUM(AL634:AL642)</f>
        <v>0</v>
      </c>
      <c r="AM633" s="42">
        <f t="shared" ref="AM633" si="261">SUM(AM634:AM642)</f>
        <v>0</v>
      </c>
      <c r="AN633" s="42">
        <f t="shared" ref="AN633" si="262">SUM(AN634:AN642)</f>
        <v>0</v>
      </c>
      <c r="AO633" s="42">
        <f t="shared" ref="AO633" si="263">SUM(AO634:AO642)</f>
        <v>0</v>
      </c>
      <c r="AP633" s="42">
        <f t="shared" ref="AP633" si="264">SUM(AP634:AP642)</f>
        <v>0</v>
      </c>
      <c r="AQ633" s="42">
        <f t="shared" ref="AQ633" si="265">SUM(AQ634:AQ642)</f>
        <v>0</v>
      </c>
      <c r="AR633" s="42">
        <f t="shared" ref="AR633" si="266">SUM(AR634:AR642)</f>
        <v>0</v>
      </c>
      <c r="AS633" s="42">
        <f t="shared" ref="AS633" si="267">SUM(AS634:AS642)</f>
        <v>0</v>
      </c>
      <c r="AT633" s="42">
        <f t="shared" ref="AT633" si="268">SUM(AT634:AT642)</f>
        <v>0</v>
      </c>
      <c r="AU633" s="42">
        <f t="shared" ref="AU633" si="269">SUM(AU634:AU642)</f>
        <v>0</v>
      </c>
      <c r="AV633" s="42">
        <f t="shared" ref="AV633" si="270">SUM(AV634:AV642)</f>
        <v>0.85</v>
      </c>
    </row>
    <row r="634" spans="1:48" s="10" customFormat="1" ht="21.75" customHeight="1" x14ac:dyDescent="0.25">
      <c r="A634" s="33"/>
      <c r="B634" s="34"/>
      <c r="C634" s="35"/>
      <c r="D634" s="49"/>
      <c r="E634" s="36"/>
      <c r="F634" s="36"/>
      <c r="G634" s="52"/>
      <c r="H634" s="38"/>
      <c r="I634" s="50"/>
      <c r="J634" s="38" t="s">
        <v>1864</v>
      </c>
      <c r="K634" s="260" t="s">
        <v>1801</v>
      </c>
      <c r="L634" s="46" t="s">
        <v>57</v>
      </c>
      <c r="R634" s="43">
        <v>0.05</v>
      </c>
      <c r="S634" s="43">
        <f>0.5*$R$41</f>
        <v>0.05</v>
      </c>
      <c r="T634" s="43"/>
      <c r="U634" s="43">
        <f>0*$R$41</f>
        <v>0</v>
      </c>
      <c r="V634" s="43"/>
      <c r="W634" s="43">
        <f>0*$R$41</f>
        <v>0</v>
      </c>
      <c r="X634" s="43"/>
      <c r="Y634" s="43">
        <f>0.5*$R$41</f>
        <v>0.05</v>
      </c>
      <c r="Z634" s="43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8">
        <f t="shared" ref="AV634:AV642" si="271">SUM(S634:AS634)</f>
        <v>0.1</v>
      </c>
    </row>
    <row r="635" spans="1:48" s="10" customFormat="1" ht="21.75" customHeight="1" x14ac:dyDescent="0.25">
      <c r="A635" s="33"/>
      <c r="B635" s="34"/>
      <c r="C635" s="35"/>
      <c r="D635" s="49"/>
      <c r="E635" s="36"/>
      <c r="F635" s="36"/>
      <c r="G635" s="52"/>
      <c r="H635" s="38"/>
      <c r="I635" s="50"/>
      <c r="J635" s="38" t="s">
        <v>1865</v>
      </c>
      <c r="K635" s="260" t="s">
        <v>1802</v>
      </c>
      <c r="L635" s="46" t="s">
        <v>41</v>
      </c>
      <c r="R635" s="43">
        <v>0.57500000000000007</v>
      </c>
      <c r="S635" s="43">
        <f>0.2*$R$42</f>
        <v>0.12</v>
      </c>
      <c r="T635" s="43"/>
      <c r="U635" s="43">
        <f>0.8*$R$42</f>
        <v>0.48</v>
      </c>
      <c r="V635" s="43"/>
      <c r="W635" s="43">
        <f>0*$R$42</f>
        <v>0</v>
      </c>
      <c r="X635" s="43"/>
      <c r="Y635" s="43">
        <f>0*$R$42</f>
        <v>0</v>
      </c>
      <c r="Z635" s="43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8">
        <f t="shared" si="271"/>
        <v>0.6</v>
      </c>
    </row>
    <row r="636" spans="1:48" s="10" customFormat="1" ht="21.75" customHeight="1" x14ac:dyDescent="0.25">
      <c r="A636" s="33"/>
      <c r="B636" s="34"/>
      <c r="C636" s="35"/>
      <c r="D636" s="49"/>
      <c r="E636" s="36"/>
      <c r="F636" s="36"/>
      <c r="G636" s="52"/>
      <c r="H636" s="38"/>
      <c r="I636" s="50"/>
      <c r="J636" s="272" t="s">
        <v>1894</v>
      </c>
      <c r="K636" s="264" t="s">
        <v>1991</v>
      </c>
      <c r="Q636" s="9" t="s">
        <v>1899</v>
      </c>
      <c r="R636" s="43"/>
      <c r="S636" s="43"/>
      <c r="T636" s="43"/>
      <c r="U636" s="43"/>
      <c r="V636" s="43"/>
      <c r="W636" s="43"/>
      <c r="X636" s="43"/>
      <c r="Y636" s="43"/>
      <c r="Z636" s="43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8"/>
    </row>
    <row r="637" spans="1:48" s="10" customFormat="1" ht="21.75" customHeight="1" x14ac:dyDescent="0.25">
      <c r="A637" s="33"/>
      <c r="B637" s="34"/>
      <c r="C637" s="35"/>
      <c r="D637" s="49"/>
      <c r="E637" s="36"/>
      <c r="F637" s="36"/>
      <c r="G637" s="52"/>
      <c r="H637" s="38"/>
      <c r="I637" s="50"/>
      <c r="J637" s="54"/>
      <c r="K637" s="264" t="s">
        <v>1998</v>
      </c>
      <c r="Q637" s="9" t="s">
        <v>1899</v>
      </c>
      <c r="R637" s="43"/>
      <c r="S637" s="43"/>
      <c r="T637" s="43"/>
      <c r="U637" s="43"/>
      <c r="V637" s="43"/>
      <c r="W637" s="43"/>
      <c r="X637" s="43"/>
      <c r="Y637" s="43"/>
      <c r="Z637" s="43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8"/>
    </row>
    <row r="638" spans="1:48" s="10" customFormat="1" ht="21.75" customHeight="1" x14ac:dyDescent="0.25">
      <c r="A638" s="33"/>
      <c r="B638" s="34"/>
      <c r="C638" s="35"/>
      <c r="D638" s="49"/>
      <c r="E638" s="36"/>
      <c r="F638" s="36"/>
      <c r="G638" s="52"/>
      <c r="H638" s="38"/>
      <c r="I638" s="50"/>
      <c r="J638" s="54"/>
      <c r="K638" s="264" t="s">
        <v>1974</v>
      </c>
      <c r="Q638" s="9" t="s">
        <v>1899</v>
      </c>
      <c r="R638" s="43"/>
      <c r="S638" s="43"/>
      <c r="T638" s="43"/>
      <c r="U638" s="43"/>
      <c r="V638" s="43"/>
      <c r="W638" s="43"/>
      <c r="X638" s="43"/>
      <c r="Y638" s="43"/>
      <c r="Z638" s="43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8"/>
    </row>
    <row r="639" spans="1:48" s="10" customFormat="1" ht="21.75" customHeight="1" x14ac:dyDescent="0.25">
      <c r="A639" s="33"/>
      <c r="B639" s="34"/>
      <c r="C639" s="35"/>
      <c r="D639" s="49"/>
      <c r="E639" s="36"/>
      <c r="F639" s="36"/>
      <c r="G639" s="52"/>
      <c r="H639" s="38"/>
      <c r="I639" s="50"/>
      <c r="J639" s="275" t="s">
        <v>1921</v>
      </c>
      <c r="K639" s="271" t="s">
        <v>2020</v>
      </c>
      <c r="L639" s="276" t="s">
        <v>1899</v>
      </c>
      <c r="M639" s="46"/>
      <c r="R639" s="43"/>
      <c r="S639" s="43"/>
      <c r="T639" s="43"/>
      <c r="U639" s="43"/>
      <c r="V639" s="43"/>
      <c r="W639" s="43"/>
      <c r="X639" s="43"/>
      <c r="Y639" s="43"/>
      <c r="Z639" s="43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8"/>
    </row>
    <row r="640" spans="1:48" s="10" customFormat="1" ht="21.75" customHeight="1" x14ac:dyDescent="0.25">
      <c r="A640" s="33"/>
      <c r="B640" s="34"/>
      <c r="C640" s="35"/>
      <c r="D640" s="49"/>
      <c r="E640" s="36"/>
      <c r="F640" s="36"/>
      <c r="G640" s="52"/>
      <c r="H640" s="38"/>
      <c r="I640" s="50"/>
      <c r="J640" s="54"/>
      <c r="K640" s="271" t="s">
        <v>2021</v>
      </c>
      <c r="L640" s="276" t="s">
        <v>1899</v>
      </c>
      <c r="M640" s="46"/>
      <c r="R640" s="43"/>
      <c r="S640" s="43"/>
      <c r="T640" s="43"/>
      <c r="U640" s="43"/>
      <c r="V640" s="43"/>
      <c r="W640" s="43"/>
      <c r="X640" s="43"/>
      <c r="Y640" s="43"/>
      <c r="Z640" s="43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8"/>
    </row>
    <row r="641" spans="1:49" s="10" customFormat="1" ht="21.75" customHeight="1" x14ac:dyDescent="0.25">
      <c r="A641" s="33"/>
      <c r="B641" s="34"/>
      <c r="C641" s="35"/>
      <c r="D641" s="49"/>
      <c r="E641" s="36"/>
      <c r="F641" s="36"/>
      <c r="G641" s="52"/>
      <c r="H641" s="38"/>
      <c r="I641" s="50"/>
      <c r="J641" s="54"/>
      <c r="K641" s="271" t="s">
        <v>2022</v>
      </c>
      <c r="L641" s="276" t="s">
        <v>1899</v>
      </c>
      <c r="M641" s="46"/>
      <c r="R641" s="43"/>
      <c r="S641" s="43"/>
      <c r="T641" s="43"/>
      <c r="U641" s="43"/>
      <c r="V641" s="43"/>
      <c r="W641" s="43"/>
      <c r="X641" s="43"/>
      <c r="Y641" s="43"/>
      <c r="Z641" s="43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8"/>
    </row>
    <row r="642" spans="1:49" s="10" customFormat="1" ht="21.75" customHeight="1" x14ac:dyDescent="0.25">
      <c r="A642" s="33"/>
      <c r="B642" s="34"/>
      <c r="C642" s="35"/>
      <c r="D642" s="49"/>
      <c r="E642" s="36"/>
      <c r="F642" s="36"/>
      <c r="G642" s="52"/>
      <c r="H642" s="38"/>
      <c r="I642" s="50"/>
      <c r="J642" s="38" t="s">
        <v>1866</v>
      </c>
      <c r="K642" s="260" t="s">
        <v>1803</v>
      </c>
      <c r="L642" s="46" t="s">
        <v>41</v>
      </c>
      <c r="R642" s="43">
        <v>0.1</v>
      </c>
      <c r="S642" s="43">
        <f>0*$R$43</f>
        <v>0</v>
      </c>
      <c r="T642" s="43"/>
      <c r="U642" s="43">
        <f>0.8*$R$43</f>
        <v>0.12</v>
      </c>
      <c r="V642" s="43"/>
      <c r="W642" s="43">
        <f>0.2*$R$43</f>
        <v>0.03</v>
      </c>
      <c r="X642" s="43"/>
      <c r="Y642" s="43">
        <f>0*$R$43</f>
        <v>0</v>
      </c>
      <c r="Z642" s="43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8">
        <f t="shared" si="271"/>
        <v>0.15</v>
      </c>
    </row>
    <row r="643" spans="1:49" s="30" customFormat="1" ht="24" customHeight="1" x14ac:dyDescent="0.25">
      <c r="A643" s="22" t="s">
        <v>29</v>
      </c>
      <c r="B643" s="23" t="s">
        <v>520</v>
      </c>
      <c r="C643" s="24" t="s">
        <v>521</v>
      </c>
      <c r="D643" s="72"/>
      <c r="E643" s="26" t="s">
        <v>95</v>
      </c>
      <c r="F643" s="26" t="s">
        <v>522</v>
      </c>
      <c r="G643" s="28">
        <v>240</v>
      </c>
      <c r="H643" s="28" t="s">
        <v>523</v>
      </c>
      <c r="I643" s="73" t="s">
        <v>521</v>
      </c>
      <c r="J643" s="28" t="s">
        <v>524</v>
      </c>
      <c r="K643" s="73" t="s">
        <v>521</v>
      </c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49" s="30" customFormat="1" ht="24" customHeight="1" x14ac:dyDescent="0.25">
      <c r="A644" s="74" t="s">
        <v>29</v>
      </c>
      <c r="B644" s="75" t="s">
        <v>520</v>
      </c>
      <c r="C644" s="76" t="s">
        <v>521</v>
      </c>
      <c r="D644" s="77"/>
      <c r="E644" s="78" t="s">
        <v>95</v>
      </c>
      <c r="F644" s="78" t="s">
        <v>522</v>
      </c>
      <c r="G644" s="79">
        <v>240</v>
      </c>
      <c r="H644" s="79" t="s">
        <v>525</v>
      </c>
      <c r="I644" s="80" t="s">
        <v>107</v>
      </c>
      <c r="J644" s="79" t="s">
        <v>526</v>
      </c>
      <c r="K644" s="80" t="s">
        <v>107</v>
      </c>
      <c r="L644" s="10" t="s">
        <v>41</v>
      </c>
      <c r="M644" s="10"/>
      <c r="N644" s="38"/>
      <c r="O644" s="50"/>
      <c r="R644" s="43">
        <f t="shared" ref="R644:R649" si="272">Q644</f>
        <v>0</v>
      </c>
      <c r="S644" s="43">
        <f t="shared" ref="S644:S649" si="273">0.2*$R$42</f>
        <v>0.12</v>
      </c>
      <c r="T644" s="43">
        <v>0.2</v>
      </c>
      <c r="U644" s="43">
        <f>0.5*$R$42</f>
        <v>0.3</v>
      </c>
      <c r="V644" s="43">
        <v>0.5</v>
      </c>
      <c r="W644" s="43">
        <f>0.2*$R$42</f>
        <v>0.12</v>
      </c>
      <c r="X644" s="43">
        <v>0.2</v>
      </c>
      <c r="Y644" s="43">
        <f>0.1*$R$42</f>
        <v>0.06</v>
      </c>
      <c r="Z644" s="43">
        <v>0.1</v>
      </c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8">
        <f t="shared" ref="AV644:AV649" si="274">SUM(S644:AS644)</f>
        <v>1.6000000000000003</v>
      </c>
    </row>
    <row r="645" spans="1:49" s="30" customFormat="1" ht="24" customHeight="1" x14ac:dyDescent="0.25">
      <c r="A645" s="74" t="s">
        <v>29</v>
      </c>
      <c r="B645" s="75" t="s">
        <v>520</v>
      </c>
      <c r="C645" s="76" t="s">
        <v>521</v>
      </c>
      <c r="D645" s="77"/>
      <c r="E645" s="78" t="s">
        <v>95</v>
      </c>
      <c r="F645" s="78" t="s">
        <v>522</v>
      </c>
      <c r="G645" s="79">
        <v>240</v>
      </c>
      <c r="H645" s="79" t="s">
        <v>527</v>
      </c>
      <c r="I645" s="80" t="s">
        <v>137</v>
      </c>
      <c r="J645" s="79" t="s">
        <v>528</v>
      </c>
      <c r="K645" s="80" t="s">
        <v>137</v>
      </c>
      <c r="L645" s="10" t="s">
        <v>41</v>
      </c>
      <c r="M645" s="10"/>
      <c r="N645" s="38"/>
      <c r="O645" s="50"/>
      <c r="R645" s="43">
        <f t="shared" si="272"/>
        <v>0</v>
      </c>
      <c r="S645" s="43">
        <f t="shared" si="273"/>
        <v>0.12</v>
      </c>
      <c r="T645" s="43">
        <v>0.2</v>
      </c>
      <c r="U645" s="43">
        <f t="shared" ref="U645:U649" si="275">0.5*$R$42</f>
        <v>0.3</v>
      </c>
      <c r="V645" s="43">
        <v>0.5</v>
      </c>
      <c r="W645" s="43">
        <f t="shared" ref="W645:W649" si="276">0.2*$R$42</f>
        <v>0.12</v>
      </c>
      <c r="X645" s="43">
        <v>0.2</v>
      </c>
      <c r="Y645" s="43">
        <f t="shared" ref="Y645:Y649" si="277">0.1*$R$42</f>
        <v>0.06</v>
      </c>
      <c r="Z645" s="43">
        <v>0.1</v>
      </c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8">
        <f t="shared" si="274"/>
        <v>1.6000000000000003</v>
      </c>
    </row>
    <row r="646" spans="1:49" s="30" customFormat="1" ht="24" customHeight="1" x14ac:dyDescent="0.25">
      <c r="A646" s="74"/>
      <c r="B646" s="75"/>
      <c r="C646" s="76"/>
      <c r="D646" s="77"/>
      <c r="E646" s="78"/>
      <c r="F646" s="78"/>
      <c r="G646" s="79"/>
      <c r="H646" s="79" t="s">
        <v>529</v>
      </c>
      <c r="I646" s="41" t="s">
        <v>140</v>
      </c>
      <c r="J646" s="79" t="s">
        <v>530</v>
      </c>
      <c r="K646" s="41" t="s">
        <v>140</v>
      </c>
      <c r="L646" s="10" t="s">
        <v>41</v>
      </c>
      <c r="M646" s="10"/>
      <c r="N646" s="10"/>
      <c r="O646" s="10"/>
      <c r="P646" s="10"/>
      <c r="Q646" s="10"/>
      <c r="R646" s="43">
        <f t="shared" si="272"/>
        <v>0</v>
      </c>
      <c r="S646" s="43">
        <f t="shared" si="273"/>
        <v>0.12</v>
      </c>
      <c r="T646" s="43">
        <v>0.2</v>
      </c>
      <c r="U646" s="43">
        <f t="shared" si="275"/>
        <v>0.3</v>
      </c>
      <c r="V646" s="43">
        <v>0.5</v>
      </c>
      <c r="W646" s="43">
        <f t="shared" si="276"/>
        <v>0.12</v>
      </c>
      <c r="X646" s="43">
        <v>0.2</v>
      </c>
      <c r="Y646" s="43">
        <f t="shared" si="277"/>
        <v>0.06</v>
      </c>
      <c r="Z646" s="43">
        <v>0.1</v>
      </c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8">
        <f t="shared" si="274"/>
        <v>1.6000000000000003</v>
      </c>
      <c r="AW646" s="10"/>
    </row>
    <row r="647" spans="1:49" s="30" customFormat="1" ht="24" customHeight="1" x14ac:dyDescent="0.25">
      <c r="A647" s="74"/>
      <c r="B647" s="75"/>
      <c r="C647" s="76"/>
      <c r="D647" s="77"/>
      <c r="E647" s="78"/>
      <c r="F647" s="78"/>
      <c r="G647" s="79"/>
      <c r="H647" s="79" t="s">
        <v>531</v>
      </c>
      <c r="I647" s="41" t="s">
        <v>143</v>
      </c>
      <c r="J647" s="79" t="s">
        <v>532</v>
      </c>
      <c r="K647" s="41" t="s">
        <v>143</v>
      </c>
      <c r="L647" s="10" t="s">
        <v>41</v>
      </c>
      <c r="M647" s="10"/>
      <c r="N647" s="10"/>
      <c r="O647" s="10"/>
      <c r="P647" s="10"/>
      <c r="Q647" s="10"/>
      <c r="R647" s="43">
        <f t="shared" si="272"/>
        <v>0</v>
      </c>
      <c r="S647" s="43">
        <f t="shared" si="273"/>
        <v>0.12</v>
      </c>
      <c r="T647" s="43">
        <v>0.2</v>
      </c>
      <c r="U647" s="43">
        <f t="shared" si="275"/>
        <v>0.3</v>
      </c>
      <c r="V647" s="43">
        <v>0.5</v>
      </c>
      <c r="W647" s="43">
        <f t="shared" si="276"/>
        <v>0.12</v>
      </c>
      <c r="X647" s="43">
        <v>0.2</v>
      </c>
      <c r="Y647" s="43">
        <f t="shared" si="277"/>
        <v>0.06</v>
      </c>
      <c r="Z647" s="43">
        <v>0.1</v>
      </c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8">
        <f t="shared" si="274"/>
        <v>1.6000000000000003</v>
      </c>
      <c r="AW647" s="10"/>
    </row>
    <row r="648" spans="1:49" s="30" customFormat="1" ht="24" customHeight="1" x14ac:dyDescent="0.25">
      <c r="A648" s="74"/>
      <c r="B648" s="75"/>
      <c r="C648" s="76"/>
      <c r="D648" s="77"/>
      <c r="E648" s="78"/>
      <c r="F648" s="78"/>
      <c r="G648" s="79"/>
      <c r="H648" s="79" t="s">
        <v>533</v>
      </c>
      <c r="I648" s="41" t="s">
        <v>146</v>
      </c>
      <c r="J648" s="79" t="s">
        <v>534</v>
      </c>
      <c r="K648" s="41" t="s">
        <v>146</v>
      </c>
      <c r="L648" s="10" t="s">
        <v>41</v>
      </c>
      <c r="M648" s="10"/>
      <c r="N648" s="10"/>
      <c r="O648" s="10"/>
      <c r="P648" s="10"/>
      <c r="Q648" s="10"/>
      <c r="R648" s="43">
        <f t="shared" si="272"/>
        <v>0</v>
      </c>
      <c r="S648" s="43">
        <f t="shared" si="273"/>
        <v>0.12</v>
      </c>
      <c r="T648" s="43">
        <v>0.2</v>
      </c>
      <c r="U648" s="43">
        <f t="shared" si="275"/>
        <v>0.3</v>
      </c>
      <c r="V648" s="43">
        <v>0.5</v>
      </c>
      <c r="W648" s="43">
        <f t="shared" si="276"/>
        <v>0.12</v>
      </c>
      <c r="X648" s="43">
        <v>0.2</v>
      </c>
      <c r="Y648" s="43">
        <f t="shared" si="277"/>
        <v>0.06</v>
      </c>
      <c r="Z648" s="43">
        <v>0.1</v>
      </c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8">
        <f t="shared" si="274"/>
        <v>1.6000000000000003</v>
      </c>
      <c r="AW648" s="10"/>
    </row>
    <row r="649" spans="1:49" s="30" customFormat="1" ht="24" customHeight="1" x14ac:dyDescent="0.25">
      <c r="A649" s="74"/>
      <c r="B649" s="75"/>
      <c r="C649" s="76"/>
      <c r="D649" s="77"/>
      <c r="E649" s="78"/>
      <c r="F649" s="78"/>
      <c r="G649" s="79"/>
      <c r="H649" s="79" t="s">
        <v>535</v>
      </c>
      <c r="I649" s="41" t="s">
        <v>149</v>
      </c>
      <c r="J649" s="79" t="s">
        <v>536</v>
      </c>
      <c r="K649" s="41" t="s">
        <v>149</v>
      </c>
      <c r="L649" s="30" t="s">
        <v>41</v>
      </c>
      <c r="R649" s="43">
        <f t="shared" si="272"/>
        <v>0</v>
      </c>
      <c r="S649" s="43">
        <f t="shared" si="273"/>
        <v>0.12</v>
      </c>
      <c r="T649" s="43">
        <v>0.2</v>
      </c>
      <c r="U649" s="43">
        <f t="shared" si="275"/>
        <v>0.3</v>
      </c>
      <c r="V649" s="43">
        <v>0.5</v>
      </c>
      <c r="W649" s="43">
        <f t="shared" si="276"/>
        <v>0.12</v>
      </c>
      <c r="X649" s="43">
        <v>0.2</v>
      </c>
      <c r="Y649" s="43">
        <f t="shared" si="277"/>
        <v>0.06</v>
      </c>
      <c r="Z649" s="43">
        <v>0.1</v>
      </c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8">
        <f t="shared" si="274"/>
        <v>1.6000000000000003</v>
      </c>
    </row>
    <row r="650" spans="1:49" s="30" customFormat="1" ht="24" customHeight="1" x14ac:dyDescent="0.25">
      <c r="A650" s="74"/>
      <c r="B650" s="75"/>
      <c r="C650" s="76"/>
      <c r="D650" s="77"/>
      <c r="E650" s="78"/>
      <c r="F650" s="78"/>
      <c r="G650" s="79"/>
      <c r="H650" s="79" t="s">
        <v>537</v>
      </c>
      <c r="I650" s="41" t="s">
        <v>152</v>
      </c>
      <c r="J650" s="79" t="s">
        <v>538</v>
      </c>
      <c r="K650" s="41" t="s">
        <v>152</v>
      </c>
      <c r="L650" s="10" t="s">
        <v>73</v>
      </c>
      <c r="M650" s="10"/>
      <c r="N650" s="10"/>
      <c r="O650" s="10"/>
      <c r="P650" s="10"/>
      <c r="Q650" s="10"/>
      <c r="R650" s="42">
        <f>SUM(R651:R656)</f>
        <v>0</v>
      </c>
      <c r="S650" s="42">
        <f t="shared" ref="S650" si="278">SUM(S651:S656)</f>
        <v>0.18</v>
      </c>
      <c r="T650" s="42"/>
      <c r="U650" s="42">
        <f t="shared" ref="U650" si="279">SUM(U651:U656)</f>
        <v>0.63600000000000001</v>
      </c>
      <c r="V650" s="42"/>
      <c r="W650" s="42">
        <f t="shared" ref="W650" si="280">SUM(W651:W656)</f>
        <v>0.104</v>
      </c>
      <c r="X650" s="42"/>
      <c r="Y650" s="42">
        <f t="shared" ref="Y650" si="281">SUM(Y651:Y656)</f>
        <v>0.08</v>
      </c>
      <c r="Z650" s="42"/>
      <c r="AA650" s="42">
        <f t="shared" ref="AA650:AV650" si="282">SUM(AA651:AA656)</f>
        <v>0</v>
      </c>
      <c r="AB650" s="42"/>
      <c r="AC650" s="42">
        <f t="shared" si="282"/>
        <v>0</v>
      </c>
      <c r="AD650" s="42"/>
      <c r="AE650" s="42">
        <f t="shared" si="282"/>
        <v>0</v>
      </c>
      <c r="AF650" s="42"/>
      <c r="AG650" s="42">
        <f t="shared" si="282"/>
        <v>0</v>
      </c>
      <c r="AH650" s="42"/>
      <c r="AI650" s="42">
        <f t="shared" si="282"/>
        <v>0</v>
      </c>
      <c r="AJ650" s="42"/>
      <c r="AK650" s="42">
        <f t="shared" si="282"/>
        <v>0</v>
      </c>
      <c r="AL650" s="42"/>
      <c r="AM650" s="42">
        <f t="shared" si="282"/>
        <v>0</v>
      </c>
      <c r="AN650" s="42"/>
      <c r="AO650" s="42">
        <f t="shared" si="282"/>
        <v>0</v>
      </c>
      <c r="AP650" s="42"/>
      <c r="AQ650" s="42">
        <f t="shared" si="282"/>
        <v>0</v>
      </c>
      <c r="AR650" s="42"/>
      <c r="AS650" s="42">
        <f t="shared" si="282"/>
        <v>0</v>
      </c>
      <c r="AT650" s="42"/>
      <c r="AU650" s="42"/>
      <c r="AV650" s="43">
        <f t="shared" si="282"/>
        <v>1.7000000000000002</v>
      </c>
      <c r="AW650" s="43"/>
    </row>
    <row r="651" spans="1:49" s="30" customFormat="1" ht="24" customHeight="1" x14ac:dyDescent="0.25">
      <c r="A651" s="74"/>
      <c r="B651" s="75"/>
      <c r="C651" s="76"/>
      <c r="D651" s="77"/>
      <c r="E651" s="78"/>
      <c r="F651" s="78"/>
      <c r="G651" s="79"/>
      <c r="H651" s="79"/>
      <c r="I651" s="80"/>
      <c r="J651" s="79" t="s">
        <v>539</v>
      </c>
      <c r="K651" s="45" t="s">
        <v>56</v>
      </c>
      <c r="L651" s="46" t="s">
        <v>57</v>
      </c>
      <c r="M651" s="46"/>
      <c r="N651" s="10"/>
      <c r="O651" s="10"/>
      <c r="P651" s="10"/>
      <c r="Q651" s="10"/>
      <c r="R651" s="43">
        <f>Q651</f>
        <v>0</v>
      </c>
      <c r="S651" s="43">
        <f>0.5*$R$41</f>
        <v>0.05</v>
      </c>
      <c r="T651" s="43">
        <v>0.5</v>
      </c>
      <c r="U651" s="43">
        <f>0*$R$41</f>
        <v>0</v>
      </c>
      <c r="V651" s="43"/>
      <c r="W651" s="43">
        <f>0*$R$41</f>
        <v>0</v>
      </c>
      <c r="X651" s="43"/>
      <c r="Y651" s="43">
        <f>0.5*$R$41</f>
        <v>0.05</v>
      </c>
      <c r="Z651" s="43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8">
        <f t="shared" ref="AV651:AV656" si="283">SUM(S651:AS651)</f>
        <v>0.60000000000000009</v>
      </c>
      <c r="AW651" s="48"/>
    </row>
    <row r="652" spans="1:49" s="30" customFormat="1" ht="24" customHeight="1" x14ac:dyDescent="0.25">
      <c r="A652" s="74"/>
      <c r="B652" s="75"/>
      <c r="C652" s="76"/>
      <c r="D652" s="77"/>
      <c r="E652" s="78"/>
      <c r="F652" s="78"/>
      <c r="G652" s="79"/>
      <c r="H652" s="79"/>
      <c r="I652" s="80"/>
      <c r="J652" s="79" t="s">
        <v>540</v>
      </c>
      <c r="K652" s="45" t="s">
        <v>1650</v>
      </c>
      <c r="L652" s="46" t="s">
        <v>77</v>
      </c>
      <c r="M652" s="46" t="s">
        <v>1651</v>
      </c>
      <c r="N652" s="10"/>
      <c r="O652" s="10"/>
      <c r="P652" s="10"/>
      <c r="Q652" s="10"/>
      <c r="R652" s="43">
        <f t="shared" ref="R652:R656" si="284">Q652</f>
        <v>0</v>
      </c>
      <c r="S652" s="43">
        <f>0.2*$R$42</f>
        <v>0.12</v>
      </c>
      <c r="T652" s="43">
        <v>0.2</v>
      </c>
      <c r="U652" s="43">
        <f>0.8*$R$42</f>
        <v>0.48</v>
      </c>
      <c r="V652" s="43"/>
      <c r="W652" s="43">
        <f>0*$R$42</f>
        <v>0</v>
      </c>
      <c r="X652" s="43"/>
      <c r="Y652" s="43">
        <f>0*$R$42</f>
        <v>0</v>
      </c>
      <c r="Z652" s="43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8">
        <f t="shared" si="283"/>
        <v>0.8</v>
      </c>
      <c r="AW652" s="48"/>
    </row>
    <row r="653" spans="1:49" s="30" customFormat="1" ht="24" customHeight="1" x14ac:dyDescent="0.25">
      <c r="A653" s="74"/>
      <c r="B653" s="75"/>
      <c r="C653" s="76"/>
      <c r="D653" s="77"/>
      <c r="E653" s="78"/>
      <c r="F653" s="78"/>
      <c r="G653" s="79"/>
      <c r="H653" s="79"/>
      <c r="I653" s="80"/>
      <c r="J653" s="79" t="s">
        <v>541</v>
      </c>
      <c r="K653" s="45" t="s">
        <v>1605</v>
      </c>
      <c r="L653" s="46" t="s">
        <v>77</v>
      </c>
      <c r="M653" s="46" t="s">
        <v>1652</v>
      </c>
      <c r="N653" s="10"/>
      <c r="O653" s="10"/>
      <c r="P653" s="10"/>
      <c r="Q653" s="10"/>
      <c r="R653" s="43">
        <f t="shared" si="284"/>
        <v>0</v>
      </c>
      <c r="S653" s="43">
        <f>0*$R$43</f>
        <v>0</v>
      </c>
      <c r="T653" s="43"/>
      <c r="U653" s="43">
        <f>0.8*$R$43</f>
        <v>0.12</v>
      </c>
      <c r="V653" s="43"/>
      <c r="W653" s="43">
        <f>0.2*$R$43</f>
        <v>0.03</v>
      </c>
      <c r="X653" s="43"/>
      <c r="Y653" s="43">
        <f>0*$R$43</f>
        <v>0</v>
      </c>
      <c r="Z653" s="43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8">
        <f t="shared" si="283"/>
        <v>0.15</v>
      </c>
      <c r="AW653" s="48"/>
    </row>
    <row r="654" spans="1:49" s="30" customFormat="1" ht="24" customHeight="1" x14ac:dyDescent="0.25">
      <c r="A654" s="74"/>
      <c r="B654" s="75"/>
      <c r="C654" s="76"/>
      <c r="D654" s="77"/>
      <c r="E654" s="78"/>
      <c r="F654" s="78"/>
      <c r="G654" s="79"/>
      <c r="H654" s="79"/>
      <c r="I654" s="80"/>
      <c r="J654" s="79" t="s">
        <v>542</v>
      </c>
      <c r="K654" s="45" t="s">
        <v>81</v>
      </c>
      <c r="L654" s="46" t="s">
        <v>57</v>
      </c>
      <c r="M654" s="46" t="s">
        <v>1515</v>
      </c>
      <c r="N654" s="10"/>
      <c r="O654" s="10"/>
      <c r="P654" s="10"/>
      <c r="Q654" s="10"/>
      <c r="R654" s="43">
        <f t="shared" si="284"/>
        <v>0</v>
      </c>
      <c r="S654" s="43">
        <f>0.25*$R$44</f>
        <v>0.01</v>
      </c>
      <c r="T654" s="43"/>
      <c r="U654" s="43">
        <f>0.75*$R$44</f>
        <v>0.03</v>
      </c>
      <c r="V654" s="43"/>
      <c r="W654" s="43">
        <f>0*$R$44</f>
        <v>0</v>
      </c>
      <c r="X654" s="43"/>
      <c r="Y654" s="43">
        <f>0*$R$44</f>
        <v>0</v>
      </c>
      <c r="Z654" s="43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8">
        <f t="shared" si="283"/>
        <v>0.04</v>
      </c>
      <c r="AW654" s="48"/>
    </row>
    <row r="655" spans="1:49" s="30" customFormat="1" ht="24" customHeight="1" x14ac:dyDescent="0.25">
      <c r="A655" s="74"/>
      <c r="B655" s="75"/>
      <c r="C655" s="76"/>
      <c r="D655" s="77"/>
      <c r="E655" s="78"/>
      <c r="F655" s="78"/>
      <c r="G655" s="79"/>
      <c r="H655" s="79"/>
      <c r="I655" s="80"/>
      <c r="J655" s="79" t="s">
        <v>543</v>
      </c>
      <c r="K655" s="45" t="s">
        <v>83</v>
      </c>
      <c r="L655" s="46" t="s">
        <v>57</v>
      </c>
      <c r="M655" s="46"/>
      <c r="N655" s="10"/>
      <c r="O655" s="10"/>
      <c r="P655" s="10"/>
      <c r="Q655" s="10"/>
      <c r="R655" s="43">
        <f t="shared" si="284"/>
        <v>0</v>
      </c>
      <c r="S655" s="43">
        <f>0*$R$45</f>
        <v>0</v>
      </c>
      <c r="T655" s="43"/>
      <c r="U655" s="43">
        <f>0.1*$R$45</f>
        <v>6.0000000000000001E-3</v>
      </c>
      <c r="V655" s="43"/>
      <c r="W655" s="43">
        <f>0.9*$R$45</f>
        <v>5.3999999999999999E-2</v>
      </c>
      <c r="X655" s="43"/>
      <c r="Y655" s="43">
        <f>0*$R$45</f>
        <v>0</v>
      </c>
      <c r="Z655" s="43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8">
        <f t="shared" si="283"/>
        <v>0.06</v>
      </c>
      <c r="AW655" s="48"/>
    </row>
    <row r="656" spans="1:49" s="30" customFormat="1" ht="24" customHeight="1" x14ac:dyDescent="0.25">
      <c r="A656" s="74"/>
      <c r="B656" s="75"/>
      <c r="C656" s="76"/>
      <c r="D656" s="77"/>
      <c r="E656" s="78"/>
      <c r="F656" s="78"/>
      <c r="G656" s="79"/>
      <c r="H656" s="79"/>
      <c r="I656" s="80"/>
      <c r="J656" s="79" t="s">
        <v>544</v>
      </c>
      <c r="K656" s="45" t="s">
        <v>85</v>
      </c>
      <c r="L656" s="46" t="s">
        <v>57</v>
      </c>
      <c r="M656" s="46"/>
      <c r="N656" s="10"/>
      <c r="O656" s="10"/>
      <c r="P656" s="10"/>
      <c r="Q656" s="10"/>
      <c r="R656" s="43">
        <f t="shared" si="284"/>
        <v>0</v>
      </c>
      <c r="S656" s="43">
        <f>0*$R$46</f>
        <v>0</v>
      </c>
      <c r="T656" s="43"/>
      <c r="U656" s="43">
        <f>0*$R$46</f>
        <v>0</v>
      </c>
      <c r="V656" s="43"/>
      <c r="W656" s="43">
        <f>0.4*$R$46</f>
        <v>2.0000000000000004E-2</v>
      </c>
      <c r="X656" s="43"/>
      <c r="Y656" s="43">
        <f>0.6*$R$46</f>
        <v>0.03</v>
      </c>
      <c r="Z656" s="43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8">
        <f t="shared" si="283"/>
        <v>0.05</v>
      </c>
      <c r="AW656" s="48"/>
    </row>
    <row r="657" spans="1:49" s="30" customFormat="1" ht="24" customHeight="1" x14ac:dyDescent="0.25">
      <c r="A657" s="74"/>
      <c r="B657" s="75"/>
      <c r="C657" s="76"/>
      <c r="D657" s="77"/>
      <c r="E657" s="78"/>
      <c r="F657" s="78"/>
      <c r="G657" s="79"/>
      <c r="H657" s="79" t="s">
        <v>545</v>
      </c>
      <c r="I657" s="41" t="s">
        <v>161</v>
      </c>
      <c r="J657" s="79" t="s">
        <v>546</v>
      </c>
      <c r="K657" s="288" t="s">
        <v>161</v>
      </c>
      <c r="L657" s="10" t="s">
        <v>41</v>
      </c>
      <c r="M657" s="10"/>
      <c r="N657" s="10"/>
      <c r="O657" s="10"/>
      <c r="P657" s="10"/>
      <c r="Q657" s="10"/>
      <c r="R657" s="53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10"/>
      <c r="AW657" s="10"/>
    </row>
    <row r="658" spans="1:49" s="30" customFormat="1" ht="24" customHeight="1" x14ac:dyDescent="0.25">
      <c r="A658" s="74" t="s">
        <v>29</v>
      </c>
      <c r="B658" s="75" t="s">
        <v>520</v>
      </c>
      <c r="C658" s="76" t="s">
        <v>521</v>
      </c>
      <c r="D658" s="77"/>
      <c r="E658" s="78" t="s">
        <v>95</v>
      </c>
      <c r="F658" s="78" t="s">
        <v>522</v>
      </c>
      <c r="G658" s="79">
        <v>240</v>
      </c>
      <c r="H658" s="79" t="s">
        <v>547</v>
      </c>
      <c r="I658" s="80" t="s">
        <v>548</v>
      </c>
      <c r="J658" s="79" t="s">
        <v>549</v>
      </c>
      <c r="K658" s="80" t="s">
        <v>548</v>
      </c>
      <c r="L658" s="10" t="s">
        <v>54</v>
      </c>
      <c r="M658" s="10"/>
      <c r="N658" s="38"/>
      <c r="O658" s="50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</row>
    <row r="659" spans="1:49" s="30" customFormat="1" ht="24" customHeight="1" x14ac:dyDescent="0.25">
      <c r="A659" s="74"/>
      <c r="B659" s="75"/>
      <c r="C659" s="76"/>
      <c r="D659" s="77"/>
      <c r="E659" s="78"/>
      <c r="F659" s="78"/>
      <c r="G659" s="79"/>
      <c r="H659" s="79" t="s">
        <v>550</v>
      </c>
      <c r="I659" s="41" t="s">
        <v>175</v>
      </c>
      <c r="J659" s="79" t="s">
        <v>551</v>
      </c>
      <c r="K659" s="288" t="s">
        <v>175</v>
      </c>
      <c r="L659" s="10" t="s">
        <v>54</v>
      </c>
      <c r="M659" s="10"/>
      <c r="N659" s="10"/>
      <c r="O659" s="10"/>
      <c r="P659" s="10"/>
      <c r="Q659" s="10"/>
      <c r="R659" s="42">
        <f>SUM(R660:R671)</f>
        <v>0.99999999999999989</v>
      </c>
      <c r="S659" s="42">
        <f>SUM(S660:S671)</f>
        <v>0.14000000000000001</v>
      </c>
      <c r="T659" s="42"/>
      <c r="U659" s="42">
        <f>SUM(U660:U671)</f>
        <v>0.57999999999999996</v>
      </c>
      <c r="V659" s="42"/>
      <c r="W659" s="42">
        <f t="shared" ref="W659" si="285">SUM(W660:W671)</f>
        <v>0.13999999999999999</v>
      </c>
      <c r="X659" s="42"/>
      <c r="Y659" s="42">
        <f t="shared" ref="Y659" si="286">SUM(Y660:Y671)</f>
        <v>0.14000000000000001</v>
      </c>
      <c r="Z659" s="42"/>
      <c r="AA659" s="42">
        <f t="shared" ref="AA659:AV659" si="287">SUM(AA660:AA671)</f>
        <v>0</v>
      </c>
      <c r="AB659" s="42"/>
      <c r="AC659" s="42">
        <f t="shared" si="287"/>
        <v>0</v>
      </c>
      <c r="AD659" s="42"/>
      <c r="AE659" s="42">
        <f t="shared" si="287"/>
        <v>0</v>
      </c>
      <c r="AF659" s="42"/>
      <c r="AG659" s="42">
        <f t="shared" si="287"/>
        <v>0</v>
      </c>
      <c r="AH659" s="42"/>
      <c r="AI659" s="42">
        <f t="shared" si="287"/>
        <v>0</v>
      </c>
      <c r="AJ659" s="42"/>
      <c r="AK659" s="42">
        <f t="shared" si="287"/>
        <v>0</v>
      </c>
      <c r="AL659" s="42"/>
      <c r="AM659" s="42">
        <f t="shared" si="287"/>
        <v>0</v>
      </c>
      <c r="AN659" s="42"/>
      <c r="AO659" s="42">
        <f t="shared" si="287"/>
        <v>0</v>
      </c>
      <c r="AP659" s="42"/>
      <c r="AQ659" s="42">
        <f t="shared" si="287"/>
        <v>0</v>
      </c>
      <c r="AR659" s="42"/>
      <c r="AS659" s="42">
        <f t="shared" si="287"/>
        <v>0</v>
      </c>
      <c r="AT659" s="42"/>
      <c r="AU659" s="42"/>
      <c r="AV659" s="43">
        <f t="shared" si="287"/>
        <v>0.99999999999999989</v>
      </c>
      <c r="AW659" s="43"/>
    </row>
    <row r="660" spans="1:49" s="30" customFormat="1" ht="24" customHeight="1" x14ac:dyDescent="0.25">
      <c r="A660" s="74"/>
      <c r="B660" s="75"/>
      <c r="C660" s="76"/>
      <c r="D660" s="77"/>
      <c r="E660" s="78"/>
      <c r="F660" s="78"/>
      <c r="G660" s="79"/>
      <c r="H660" s="79"/>
      <c r="I660" s="80"/>
      <c r="J660" s="79" t="s">
        <v>552</v>
      </c>
      <c r="K660" s="282" t="s">
        <v>56</v>
      </c>
      <c r="L660" s="46" t="s">
        <v>57</v>
      </c>
      <c r="M660" s="46"/>
      <c r="N660" s="10"/>
      <c r="O660" s="10"/>
      <c r="P660" s="10"/>
      <c r="Q660" s="10"/>
      <c r="R660" s="43">
        <v>0.1</v>
      </c>
      <c r="S660" s="43">
        <f>0.5*$R$55</f>
        <v>0.05</v>
      </c>
      <c r="T660" s="43"/>
      <c r="U660" s="43">
        <f>0*$R$55</f>
        <v>0</v>
      </c>
      <c r="V660" s="43"/>
      <c r="W660" s="43">
        <f>0*$R$55</f>
        <v>0</v>
      </c>
      <c r="X660" s="43"/>
      <c r="Y660" s="43">
        <f>0.5*$R$55</f>
        <v>0.05</v>
      </c>
      <c r="Z660" s="43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8">
        <f>SUM(S660:AS660)</f>
        <v>0.1</v>
      </c>
      <c r="AW660" s="48"/>
    </row>
    <row r="661" spans="1:49" s="30" customFormat="1" ht="33.75" customHeight="1" x14ac:dyDescent="0.25">
      <c r="A661" s="74"/>
      <c r="B661" s="75"/>
      <c r="C661" s="76"/>
      <c r="D661" s="77"/>
      <c r="E661" s="78"/>
      <c r="F661" s="78"/>
      <c r="G661" s="79"/>
      <c r="H661" s="79"/>
      <c r="I661" s="80"/>
      <c r="J661" s="79" t="s">
        <v>553</v>
      </c>
      <c r="K661" s="282" t="s">
        <v>170</v>
      </c>
      <c r="L661" s="46" t="s">
        <v>41</v>
      </c>
      <c r="M661" s="46" t="s">
        <v>1506</v>
      </c>
      <c r="N661" s="10"/>
      <c r="O661" s="10"/>
      <c r="P661" s="10"/>
      <c r="Q661" s="10"/>
      <c r="R661" s="43">
        <v>0.1</v>
      </c>
      <c r="S661" s="43">
        <f>0.9*$R$56</f>
        <v>9.0000000000000011E-2</v>
      </c>
      <c r="T661" s="43"/>
      <c r="U661" s="43">
        <f>0.1*$R$56</f>
        <v>1.0000000000000002E-2</v>
      </c>
      <c r="V661" s="43"/>
      <c r="W661" s="43">
        <f>0*$R$56</f>
        <v>0</v>
      </c>
      <c r="X661" s="43"/>
      <c r="Y661" s="43">
        <f>0*$R$56</f>
        <v>0</v>
      </c>
      <c r="Z661" s="43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8">
        <f>SUM(S661:AS661)</f>
        <v>0.1</v>
      </c>
      <c r="AW661" s="48"/>
    </row>
    <row r="662" spans="1:49" s="30" customFormat="1" ht="24" customHeight="1" x14ac:dyDescent="0.25">
      <c r="A662" s="74"/>
      <c r="B662" s="75"/>
      <c r="C662" s="76"/>
      <c r="D662" s="77"/>
      <c r="E662" s="78"/>
      <c r="F662" s="78"/>
      <c r="G662" s="79"/>
      <c r="H662" s="79"/>
      <c r="I662" s="80"/>
      <c r="J662" s="79" t="s">
        <v>554</v>
      </c>
      <c r="K662" s="282" t="s">
        <v>164</v>
      </c>
      <c r="L662" s="46" t="s">
        <v>54</v>
      </c>
      <c r="M662" s="46" t="s">
        <v>1505</v>
      </c>
      <c r="N662" s="10"/>
      <c r="O662" s="10"/>
      <c r="P662" s="10"/>
      <c r="Q662" s="10"/>
      <c r="R662" s="43">
        <v>0.7</v>
      </c>
      <c r="S662" s="43">
        <f>0*$R$57</f>
        <v>0</v>
      </c>
      <c r="T662" s="43"/>
      <c r="U662" s="43">
        <f>0.8*$R$57</f>
        <v>0.55999999999999994</v>
      </c>
      <c r="V662" s="43"/>
      <c r="W662" s="43">
        <f>0.1*$R$57</f>
        <v>6.9999999999999993E-2</v>
      </c>
      <c r="X662" s="43"/>
      <c r="Y662" s="43">
        <f>0.1*$R$57</f>
        <v>6.9999999999999993E-2</v>
      </c>
      <c r="Z662" s="43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8">
        <f>SUM(S662:AS662)</f>
        <v>0.69999999999999984</v>
      </c>
      <c r="AW662" s="48"/>
    </row>
    <row r="663" spans="1:49" s="30" customFormat="1" ht="24" customHeight="1" x14ac:dyDescent="0.25">
      <c r="A663" s="74"/>
      <c r="B663" s="75"/>
      <c r="C663" s="76"/>
      <c r="D663" s="77"/>
      <c r="E663" s="78"/>
      <c r="F663" s="78"/>
      <c r="G663" s="79"/>
      <c r="H663" s="79"/>
      <c r="I663" s="80"/>
      <c r="J663" s="272" t="s">
        <v>1894</v>
      </c>
      <c r="K663" s="283" t="s">
        <v>1901</v>
      </c>
      <c r="L663" s="46"/>
      <c r="M663" s="46"/>
      <c r="N663" s="10"/>
      <c r="O663" s="10"/>
      <c r="P663" s="10"/>
      <c r="Q663" s="10"/>
      <c r="R663" s="43"/>
      <c r="S663" s="43"/>
      <c r="T663" s="43"/>
      <c r="U663" s="43"/>
      <c r="V663" s="43"/>
      <c r="W663" s="43"/>
      <c r="X663" s="43"/>
      <c r="Y663" s="43"/>
      <c r="Z663" s="43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8"/>
      <c r="AW663" s="48"/>
    </row>
    <row r="664" spans="1:49" s="30" customFormat="1" ht="24" customHeight="1" x14ac:dyDescent="0.25">
      <c r="A664" s="74"/>
      <c r="B664" s="75"/>
      <c r="C664" s="76"/>
      <c r="D664" s="77"/>
      <c r="E664" s="78"/>
      <c r="F664" s="78"/>
      <c r="G664" s="79"/>
      <c r="H664" s="79"/>
      <c r="I664" s="80"/>
      <c r="J664" s="54"/>
      <c r="K664" s="283" t="s">
        <v>1902</v>
      </c>
      <c r="L664" s="46"/>
      <c r="M664" s="46"/>
      <c r="N664" s="10"/>
      <c r="O664" s="10"/>
      <c r="P664" s="10"/>
      <c r="Q664" s="10"/>
      <c r="R664" s="43"/>
      <c r="S664" s="43"/>
      <c r="T664" s="43"/>
      <c r="U664" s="43"/>
      <c r="V664" s="43"/>
      <c r="W664" s="43"/>
      <c r="X664" s="43"/>
      <c r="Y664" s="43"/>
      <c r="Z664" s="43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8"/>
      <c r="AW664" s="48"/>
    </row>
    <row r="665" spans="1:49" s="30" customFormat="1" ht="24" customHeight="1" x14ac:dyDescent="0.25">
      <c r="A665" s="74"/>
      <c r="B665" s="75"/>
      <c r="C665" s="76"/>
      <c r="D665" s="77"/>
      <c r="E665" s="78"/>
      <c r="F665" s="78"/>
      <c r="G665" s="79"/>
      <c r="H665" s="79"/>
      <c r="I665" s="80"/>
      <c r="J665" s="54"/>
      <c r="K665" s="283" t="s">
        <v>1903</v>
      </c>
      <c r="L665" s="46"/>
      <c r="M665" s="46"/>
      <c r="N665" s="10"/>
      <c r="O665" s="10"/>
      <c r="P665" s="10"/>
      <c r="Q665" s="10"/>
      <c r="R665" s="43"/>
      <c r="S665" s="43"/>
      <c r="T665" s="43"/>
      <c r="U665" s="43"/>
      <c r="V665" s="43"/>
      <c r="W665" s="43"/>
      <c r="X665" s="43"/>
      <c r="Y665" s="43"/>
      <c r="Z665" s="43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8"/>
      <c r="AW665" s="48"/>
    </row>
    <row r="666" spans="1:49" s="30" customFormat="1" ht="24" customHeight="1" x14ac:dyDescent="0.25">
      <c r="A666" s="74"/>
      <c r="B666" s="75"/>
      <c r="C666" s="76"/>
      <c r="D666" s="77"/>
      <c r="E666" s="78"/>
      <c r="F666" s="78"/>
      <c r="G666" s="79"/>
      <c r="H666" s="79"/>
      <c r="I666" s="80"/>
      <c r="J666" s="54"/>
      <c r="K666" s="283" t="s">
        <v>1904</v>
      </c>
      <c r="L666" s="46"/>
      <c r="M666" s="46"/>
      <c r="N666" s="10"/>
      <c r="O666" s="10"/>
      <c r="P666" s="10"/>
      <c r="Q666" s="10"/>
      <c r="R666" s="43"/>
      <c r="S666" s="43"/>
      <c r="T666" s="43"/>
      <c r="U666" s="43"/>
      <c r="V666" s="43"/>
      <c r="W666" s="43"/>
      <c r="X666" s="43"/>
      <c r="Y666" s="43"/>
      <c r="Z666" s="43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8"/>
      <c r="AW666" s="48"/>
    </row>
    <row r="667" spans="1:49" s="30" customFormat="1" ht="24" customHeight="1" x14ac:dyDescent="0.25">
      <c r="A667" s="74"/>
      <c r="B667" s="75"/>
      <c r="C667" s="76"/>
      <c r="D667" s="77"/>
      <c r="E667" s="78"/>
      <c r="F667" s="78"/>
      <c r="G667" s="79"/>
      <c r="H667" s="79"/>
      <c r="I667" s="80"/>
      <c r="J667" s="54"/>
      <c r="K667" s="283" t="s">
        <v>1900</v>
      </c>
      <c r="L667" s="46"/>
      <c r="M667" s="46"/>
      <c r="N667" s="10"/>
      <c r="O667" s="10"/>
      <c r="P667" s="10"/>
      <c r="Q667" s="10"/>
      <c r="R667" s="43"/>
      <c r="S667" s="43"/>
      <c r="T667" s="43"/>
      <c r="U667" s="43"/>
      <c r="V667" s="43"/>
      <c r="W667" s="43"/>
      <c r="X667" s="43"/>
      <c r="Y667" s="43"/>
      <c r="Z667" s="43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8"/>
      <c r="AW667" s="48"/>
    </row>
    <row r="668" spans="1:49" s="30" customFormat="1" ht="24" customHeight="1" x14ac:dyDescent="0.25">
      <c r="A668" s="74"/>
      <c r="B668" s="75"/>
      <c r="C668" s="76"/>
      <c r="D668" s="77"/>
      <c r="E668" s="78"/>
      <c r="F668" s="78"/>
      <c r="G668" s="79"/>
      <c r="H668" s="79"/>
      <c r="I668" s="80"/>
      <c r="J668" s="275" t="s">
        <v>1921</v>
      </c>
      <c r="K668" s="284" t="s">
        <v>1922</v>
      </c>
      <c r="L668" s="264">
        <v>350</v>
      </c>
      <c r="M668" s="46"/>
      <c r="N668" s="10"/>
      <c r="O668" s="10"/>
      <c r="P668" s="10"/>
      <c r="Q668" s="10"/>
      <c r="R668" s="43"/>
      <c r="S668" s="43"/>
      <c r="T668" s="43"/>
      <c r="U668" s="43"/>
      <c r="V668" s="43"/>
      <c r="W668" s="43"/>
      <c r="X668" s="43"/>
      <c r="Y668" s="43"/>
      <c r="Z668" s="43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8"/>
      <c r="AW668" s="48"/>
    </row>
    <row r="669" spans="1:49" s="30" customFormat="1" ht="24" customHeight="1" x14ac:dyDescent="0.25">
      <c r="A669" s="74"/>
      <c r="B669" s="75"/>
      <c r="C669" s="76"/>
      <c r="D669" s="77"/>
      <c r="E669" s="78"/>
      <c r="F669" s="78"/>
      <c r="G669" s="79"/>
      <c r="H669" s="79"/>
      <c r="I669" s="80"/>
      <c r="J669" s="54"/>
      <c r="K669" s="284" t="s">
        <v>1923</v>
      </c>
      <c r="L669" s="264">
        <v>350</v>
      </c>
      <c r="M669" s="46"/>
      <c r="N669" s="10"/>
      <c r="O669" s="10"/>
      <c r="P669" s="10"/>
      <c r="Q669" s="10"/>
      <c r="R669" s="43"/>
      <c r="S669" s="43"/>
      <c r="T669" s="43"/>
      <c r="U669" s="43"/>
      <c r="V669" s="43"/>
      <c r="W669" s="43"/>
      <c r="X669" s="43"/>
      <c r="Y669" s="43"/>
      <c r="Z669" s="43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8"/>
      <c r="AW669" s="48"/>
    </row>
    <row r="670" spans="1:49" s="30" customFormat="1" ht="24" customHeight="1" x14ac:dyDescent="0.25">
      <c r="A670" s="74"/>
      <c r="B670" s="75"/>
      <c r="C670" s="76"/>
      <c r="D670" s="77"/>
      <c r="E670" s="78"/>
      <c r="F670" s="78"/>
      <c r="G670" s="79"/>
      <c r="H670" s="79"/>
      <c r="I670" s="80"/>
      <c r="J670" s="54"/>
      <c r="K670" s="284" t="s">
        <v>1924</v>
      </c>
      <c r="L670" s="264">
        <v>300</v>
      </c>
      <c r="M670" s="46"/>
      <c r="N670" s="10"/>
      <c r="O670" s="10"/>
      <c r="P670" s="10"/>
      <c r="Q670" s="10"/>
      <c r="R670" s="43"/>
      <c r="S670" s="43"/>
      <c r="T670" s="43"/>
      <c r="U670" s="43"/>
      <c r="V670" s="43"/>
      <c r="W670" s="43"/>
      <c r="X670" s="43"/>
      <c r="Y670" s="43"/>
      <c r="Z670" s="43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8"/>
      <c r="AW670" s="48"/>
    </row>
    <row r="671" spans="1:49" s="30" customFormat="1" ht="24" customHeight="1" x14ac:dyDescent="0.25">
      <c r="A671" s="74"/>
      <c r="B671" s="75"/>
      <c r="C671" s="76"/>
      <c r="D671" s="77"/>
      <c r="E671" s="78"/>
      <c r="F671" s="78"/>
      <c r="G671" s="79"/>
      <c r="H671" s="79"/>
      <c r="I671" s="80"/>
      <c r="J671" s="79" t="s">
        <v>555</v>
      </c>
      <c r="K671" s="282" t="s">
        <v>173</v>
      </c>
      <c r="L671" s="46" t="s">
        <v>41</v>
      </c>
      <c r="M671" s="46" t="s">
        <v>1504</v>
      </c>
      <c r="N671" s="10"/>
      <c r="O671" s="10"/>
      <c r="P671" s="10"/>
      <c r="Q671" s="10"/>
      <c r="R671" s="43">
        <v>0.1</v>
      </c>
      <c r="S671" s="43">
        <f>0*$R$66</f>
        <v>0</v>
      </c>
      <c r="T671" s="43"/>
      <c r="U671" s="43">
        <f>0.1*$R$66</f>
        <v>1.0000000000000002E-2</v>
      </c>
      <c r="V671" s="43"/>
      <c r="W671" s="43">
        <f>0.7*$R$66</f>
        <v>6.9999999999999993E-2</v>
      </c>
      <c r="X671" s="43"/>
      <c r="Y671" s="43">
        <f>0.2*$R$66</f>
        <v>2.0000000000000004E-2</v>
      </c>
      <c r="Z671" s="43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8">
        <f>SUM(S671:AS671)</f>
        <v>9.9999999999999992E-2</v>
      </c>
      <c r="AW671" s="48"/>
    </row>
    <row r="672" spans="1:49" s="30" customFormat="1" ht="24" customHeight="1" x14ac:dyDescent="0.25">
      <c r="A672" s="74"/>
      <c r="B672" s="75"/>
      <c r="C672" s="76"/>
      <c r="D672" s="77"/>
      <c r="E672" s="78"/>
      <c r="F672" s="78"/>
      <c r="G672" s="79"/>
      <c r="H672" s="79"/>
      <c r="I672" s="80"/>
      <c r="J672" s="272" t="s">
        <v>1894</v>
      </c>
      <c r="K672" s="283" t="s">
        <v>1905</v>
      </c>
      <c r="L672" s="46"/>
      <c r="M672" s="46"/>
      <c r="N672" s="10"/>
      <c r="O672" s="10"/>
      <c r="P672" s="10"/>
      <c r="Q672" s="10"/>
      <c r="R672" s="43"/>
      <c r="S672" s="43"/>
      <c r="T672" s="43"/>
      <c r="U672" s="43"/>
      <c r="V672" s="43"/>
      <c r="W672" s="43"/>
      <c r="X672" s="43"/>
      <c r="Y672" s="43"/>
      <c r="Z672" s="43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8"/>
      <c r="AW672" s="48"/>
    </row>
    <row r="673" spans="1:49" s="30" customFormat="1" ht="24" customHeight="1" x14ac:dyDescent="0.25">
      <c r="A673" s="74"/>
      <c r="B673" s="75"/>
      <c r="C673" s="76"/>
      <c r="D673" s="77"/>
      <c r="E673" s="78"/>
      <c r="F673" s="78"/>
      <c r="G673" s="79"/>
      <c r="H673" s="79"/>
      <c r="I673" s="80"/>
      <c r="J673" s="54"/>
      <c r="K673" s="283" t="s">
        <v>1906</v>
      </c>
      <c r="L673" s="46"/>
      <c r="M673" s="46"/>
      <c r="N673" s="10"/>
      <c r="O673" s="10"/>
      <c r="P673" s="10"/>
      <c r="Q673" s="10"/>
      <c r="R673" s="43"/>
      <c r="S673" s="43"/>
      <c r="T673" s="43"/>
      <c r="U673" s="43"/>
      <c r="V673" s="43"/>
      <c r="W673" s="43"/>
      <c r="X673" s="43"/>
      <c r="Y673" s="43"/>
      <c r="Z673" s="43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8"/>
      <c r="AW673" s="48"/>
    </row>
    <row r="674" spans="1:49" s="30" customFormat="1" ht="24" customHeight="1" x14ac:dyDescent="0.25">
      <c r="A674" s="74"/>
      <c r="B674" s="75"/>
      <c r="C674" s="76"/>
      <c r="D674" s="77"/>
      <c r="E674" s="78"/>
      <c r="F674" s="78"/>
      <c r="G674" s="79"/>
      <c r="H674" s="79"/>
      <c r="I674" s="80"/>
      <c r="J674" s="275" t="s">
        <v>1921</v>
      </c>
      <c r="K674" s="284" t="s">
        <v>1925</v>
      </c>
      <c r="L674" s="264">
        <v>350</v>
      </c>
      <c r="M674" s="46"/>
      <c r="N674" s="10"/>
      <c r="O674" s="10"/>
      <c r="P674" s="10"/>
      <c r="Q674" s="10"/>
      <c r="R674" s="43"/>
      <c r="S674" s="43"/>
      <c r="T674" s="43"/>
      <c r="U674" s="43"/>
      <c r="V674" s="43"/>
      <c r="W674" s="43"/>
      <c r="X674" s="43"/>
      <c r="Y674" s="43"/>
      <c r="Z674" s="43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8"/>
      <c r="AW674" s="48"/>
    </row>
    <row r="675" spans="1:49" s="30" customFormat="1" ht="24" customHeight="1" x14ac:dyDescent="0.25">
      <c r="A675" s="74"/>
      <c r="B675" s="75"/>
      <c r="C675" s="76"/>
      <c r="D675" s="77"/>
      <c r="E675" s="78"/>
      <c r="F675" s="78"/>
      <c r="G675" s="79"/>
      <c r="H675" s="79"/>
      <c r="I675" s="80"/>
      <c r="J675" s="54"/>
      <c r="K675" s="284" t="s">
        <v>1926</v>
      </c>
      <c r="L675" s="264">
        <v>350</v>
      </c>
      <c r="M675" s="46"/>
      <c r="N675" s="10"/>
      <c r="O675" s="10"/>
      <c r="P675" s="10"/>
      <c r="Q675" s="10"/>
      <c r="R675" s="43"/>
      <c r="S675" s="43"/>
      <c r="T675" s="43"/>
      <c r="U675" s="43"/>
      <c r="V675" s="43"/>
      <c r="W675" s="43"/>
      <c r="X675" s="43"/>
      <c r="Y675" s="43"/>
      <c r="Z675" s="43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8"/>
      <c r="AW675" s="48"/>
    </row>
    <row r="676" spans="1:49" s="30" customFormat="1" ht="24" customHeight="1" x14ac:dyDescent="0.25">
      <c r="A676" s="74"/>
      <c r="B676" s="75"/>
      <c r="C676" s="76"/>
      <c r="D676" s="77"/>
      <c r="E676" s="78"/>
      <c r="F676" s="78"/>
      <c r="G676" s="79"/>
      <c r="H676" s="79"/>
      <c r="I676" s="80"/>
      <c r="J676" s="54"/>
      <c r="K676" s="284" t="s">
        <v>1927</v>
      </c>
      <c r="L676" s="264">
        <v>300</v>
      </c>
      <c r="M676" s="46"/>
      <c r="N676" s="10"/>
      <c r="O676" s="10"/>
      <c r="P676" s="10"/>
      <c r="Q676" s="10"/>
      <c r="R676" s="43"/>
      <c r="S676" s="43"/>
      <c r="T676" s="43"/>
      <c r="U676" s="43"/>
      <c r="V676" s="43"/>
      <c r="W676" s="43"/>
      <c r="X676" s="43"/>
      <c r="Y676" s="43"/>
      <c r="Z676" s="43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8"/>
      <c r="AW676" s="48"/>
    </row>
    <row r="677" spans="1:49" s="30" customFormat="1" ht="24" customHeight="1" x14ac:dyDescent="0.25">
      <c r="A677" s="74"/>
      <c r="B677" s="75"/>
      <c r="C677" s="76"/>
      <c r="D677" s="77"/>
      <c r="E677" s="78"/>
      <c r="F677" s="78"/>
      <c r="G677" s="79"/>
      <c r="H677" s="79" t="s">
        <v>556</v>
      </c>
      <c r="I677" s="41" t="s">
        <v>182</v>
      </c>
      <c r="J677" s="79" t="s">
        <v>557</v>
      </c>
      <c r="K677" s="288" t="s">
        <v>182</v>
      </c>
      <c r="L677" s="10" t="s">
        <v>54</v>
      </c>
      <c r="M677" s="10"/>
      <c r="N677" s="10"/>
      <c r="O677" s="10"/>
      <c r="P677" s="10"/>
      <c r="Q677" s="10"/>
      <c r="R677" s="42">
        <f>SUM(R678:R680)</f>
        <v>1</v>
      </c>
      <c r="S677" s="42">
        <f t="shared" ref="S677:AV677" si="288">SUM(S678:S680)</f>
        <v>0.14000000000000001</v>
      </c>
      <c r="T677" s="42"/>
      <c r="U677" s="42">
        <f t="shared" si="288"/>
        <v>0.65000000000000013</v>
      </c>
      <c r="V677" s="42"/>
      <c r="W677" s="42">
        <f t="shared" si="288"/>
        <v>8.0000000000000016E-2</v>
      </c>
      <c r="X677" s="42"/>
      <c r="Y677" s="42">
        <f t="shared" si="288"/>
        <v>0.13</v>
      </c>
      <c r="Z677" s="42"/>
      <c r="AA677" s="42">
        <f t="shared" si="288"/>
        <v>0</v>
      </c>
      <c r="AB677" s="42"/>
      <c r="AC677" s="42">
        <f t="shared" si="288"/>
        <v>0</v>
      </c>
      <c r="AD677" s="42"/>
      <c r="AE677" s="42">
        <f t="shared" si="288"/>
        <v>0</v>
      </c>
      <c r="AF677" s="42"/>
      <c r="AG677" s="42">
        <f t="shared" si="288"/>
        <v>0</v>
      </c>
      <c r="AH677" s="42"/>
      <c r="AI677" s="42">
        <f t="shared" si="288"/>
        <v>0</v>
      </c>
      <c r="AJ677" s="42"/>
      <c r="AK677" s="42">
        <f t="shared" si="288"/>
        <v>0</v>
      </c>
      <c r="AL677" s="42"/>
      <c r="AM677" s="42">
        <f t="shared" si="288"/>
        <v>0</v>
      </c>
      <c r="AN677" s="42"/>
      <c r="AO677" s="42">
        <f t="shared" si="288"/>
        <v>0</v>
      </c>
      <c r="AP677" s="42"/>
      <c r="AQ677" s="42">
        <f t="shared" si="288"/>
        <v>0</v>
      </c>
      <c r="AR677" s="42"/>
      <c r="AS677" s="42">
        <f t="shared" si="288"/>
        <v>0</v>
      </c>
      <c r="AT677" s="42"/>
      <c r="AU677" s="42"/>
      <c r="AV677" s="43">
        <f t="shared" si="288"/>
        <v>1.0000000000000002</v>
      </c>
      <c r="AW677" s="43"/>
    </row>
    <row r="678" spans="1:49" s="30" customFormat="1" ht="24" customHeight="1" x14ac:dyDescent="0.25">
      <c r="A678" s="74"/>
      <c r="B678" s="75"/>
      <c r="C678" s="76"/>
      <c r="D678" s="77"/>
      <c r="E678" s="78"/>
      <c r="F678" s="78"/>
      <c r="G678" s="79"/>
      <c r="H678" s="79"/>
      <c r="I678" s="80"/>
      <c r="J678" s="79" t="s">
        <v>558</v>
      </c>
      <c r="K678" s="282" t="s">
        <v>56</v>
      </c>
      <c r="L678" s="46" t="s">
        <v>57</v>
      </c>
      <c r="M678" s="46"/>
      <c r="N678" s="10"/>
      <c r="O678" s="10"/>
      <c r="P678" s="10"/>
      <c r="Q678" s="10"/>
      <c r="R678" s="43">
        <v>0.1</v>
      </c>
      <c r="S678" s="43">
        <f>0.5*$R$95</f>
        <v>0.05</v>
      </c>
      <c r="T678" s="43"/>
      <c r="U678" s="43">
        <f>0*$R$95</f>
        <v>0</v>
      </c>
      <c r="V678" s="43"/>
      <c r="W678" s="43">
        <f>0*$R$95</f>
        <v>0</v>
      </c>
      <c r="X678" s="43"/>
      <c r="Y678" s="43">
        <f>0.5*$R$95</f>
        <v>0.05</v>
      </c>
      <c r="Z678" s="43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8">
        <f>SUM(S678:AS678)</f>
        <v>0.1</v>
      </c>
      <c r="AW678" s="48"/>
    </row>
    <row r="679" spans="1:49" s="30" customFormat="1" ht="24" customHeight="1" x14ac:dyDescent="0.25">
      <c r="A679" s="74"/>
      <c r="B679" s="75"/>
      <c r="C679" s="76"/>
      <c r="D679" s="77"/>
      <c r="E679" s="78"/>
      <c r="F679" s="78"/>
      <c r="G679" s="79"/>
      <c r="H679" s="79"/>
      <c r="I679" s="80"/>
      <c r="J679" s="79" t="s">
        <v>559</v>
      </c>
      <c r="K679" s="282" t="s">
        <v>170</v>
      </c>
      <c r="L679" s="46" t="s">
        <v>41</v>
      </c>
      <c r="M679" s="46" t="s">
        <v>1506</v>
      </c>
      <c r="N679" s="10"/>
      <c r="O679" s="10"/>
      <c r="P679" s="10"/>
      <c r="Q679" s="10"/>
      <c r="R679" s="43">
        <v>0.1</v>
      </c>
      <c r="S679" s="43">
        <f>0.9*$R$96</f>
        <v>9.0000000000000011E-2</v>
      </c>
      <c r="T679" s="43"/>
      <c r="U679" s="43">
        <f>0.1*$R$96</f>
        <v>1.0000000000000002E-2</v>
      </c>
      <c r="V679" s="43"/>
      <c r="W679" s="43">
        <f>0*$R$96</f>
        <v>0</v>
      </c>
      <c r="X679" s="43"/>
      <c r="Y679" s="43">
        <f>0*$R$96</f>
        <v>0</v>
      </c>
      <c r="Z679" s="43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8">
        <f>SUM(S679:AS679)</f>
        <v>0.1</v>
      </c>
      <c r="AW679" s="48"/>
    </row>
    <row r="680" spans="1:49" s="30" customFormat="1" ht="24" customHeight="1" x14ac:dyDescent="0.25">
      <c r="A680" s="74"/>
      <c r="B680" s="75"/>
      <c r="C680" s="76"/>
      <c r="D680" s="77"/>
      <c r="E680" s="78"/>
      <c r="F680" s="78"/>
      <c r="G680" s="79"/>
      <c r="H680" s="79"/>
      <c r="I680" s="80"/>
      <c r="J680" s="79" t="s">
        <v>560</v>
      </c>
      <c r="K680" s="282" t="s">
        <v>187</v>
      </c>
      <c r="L680" s="46" t="s">
        <v>54</v>
      </c>
      <c r="M680" s="46" t="s">
        <v>1507</v>
      </c>
      <c r="N680" s="10"/>
      <c r="O680" s="10"/>
      <c r="P680" s="10"/>
      <c r="Q680" s="10"/>
      <c r="R680" s="43">
        <v>0.8</v>
      </c>
      <c r="S680" s="43">
        <f>0*$R$97</f>
        <v>0</v>
      </c>
      <c r="T680" s="43"/>
      <c r="U680" s="43">
        <f>0.8*$R$97</f>
        <v>0.64000000000000012</v>
      </c>
      <c r="V680" s="43"/>
      <c r="W680" s="43">
        <f>0.1*$R$97</f>
        <v>8.0000000000000016E-2</v>
      </c>
      <c r="X680" s="43"/>
      <c r="Y680" s="43">
        <f>0.1*$R$97</f>
        <v>8.0000000000000016E-2</v>
      </c>
      <c r="Z680" s="43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8">
        <f>SUM(S680:AS680)</f>
        <v>0.80000000000000027</v>
      </c>
      <c r="AW680" s="48"/>
    </row>
    <row r="681" spans="1:49" s="30" customFormat="1" ht="24" customHeight="1" x14ac:dyDescent="0.25">
      <c r="A681" s="74"/>
      <c r="B681" s="75"/>
      <c r="C681" s="76"/>
      <c r="D681" s="77"/>
      <c r="E681" s="78"/>
      <c r="F681" s="78"/>
      <c r="G681" s="79"/>
      <c r="H681" s="79" t="s">
        <v>561</v>
      </c>
      <c r="I681" s="41" t="s">
        <v>188</v>
      </c>
      <c r="J681" s="79" t="s">
        <v>562</v>
      </c>
      <c r="K681" s="288" t="s">
        <v>188</v>
      </c>
      <c r="L681" s="10" t="s">
        <v>54</v>
      </c>
      <c r="N681" s="10"/>
      <c r="O681" s="10"/>
      <c r="P681" s="10"/>
      <c r="Q681" s="10"/>
      <c r="R681" s="42">
        <f>SUM(R682:R693)</f>
        <v>0.99999999999999989</v>
      </c>
      <c r="S681" s="42">
        <f t="shared" ref="S681" si="289">SUM(S682:S693)</f>
        <v>0.14000000000000001</v>
      </c>
      <c r="T681" s="42"/>
      <c r="U681" s="42">
        <f t="shared" ref="U681" si="290">SUM(U682:U693)</f>
        <v>0.6399999999999999</v>
      </c>
      <c r="V681" s="42"/>
      <c r="W681" s="42">
        <f t="shared" ref="W681" si="291">SUM(W682:W693)</f>
        <v>8.4999999999999992E-2</v>
      </c>
      <c r="X681" s="42"/>
      <c r="Y681" s="42">
        <f t="shared" ref="Y681" si="292">SUM(Y682:Y693)</f>
        <v>0.13500000000000001</v>
      </c>
      <c r="Z681" s="42"/>
      <c r="AA681" s="42">
        <f t="shared" ref="AA681:AV681" si="293">SUM(AA682:AA693)</f>
        <v>0</v>
      </c>
      <c r="AB681" s="42"/>
      <c r="AC681" s="42">
        <f t="shared" si="293"/>
        <v>0</v>
      </c>
      <c r="AD681" s="42"/>
      <c r="AE681" s="42">
        <f t="shared" si="293"/>
        <v>0</v>
      </c>
      <c r="AF681" s="42"/>
      <c r="AG681" s="42">
        <f t="shared" si="293"/>
        <v>0</v>
      </c>
      <c r="AH681" s="42"/>
      <c r="AI681" s="42">
        <f t="shared" si="293"/>
        <v>0</v>
      </c>
      <c r="AJ681" s="42"/>
      <c r="AK681" s="42">
        <f t="shared" si="293"/>
        <v>0</v>
      </c>
      <c r="AL681" s="42"/>
      <c r="AM681" s="42">
        <f t="shared" si="293"/>
        <v>0</v>
      </c>
      <c r="AN681" s="42"/>
      <c r="AO681" s="42">
        <f t="shared" si="293"/>
        <v>0</v>
      </c>
      <c r="AP681" s="42"/>
      <c r="AQ681" s="42">
        <f t="shared" si="293"/>
        <v>0</v>
      </c>
      <c r="AR681" s="42"/>
      <c r="AS681" s="42">
        <f t="shared" si="293"/>
        <v>0</v>
      </c>
      <c r="AT681" s="42"/>
      <c r="AU681" s="42"/>
      <c r="AV681" s="43">
        <f t="shared" si="293"/>
        <v>0.99999999999999989</v>
      </c>
      <c r="AW681" s="43"/>
    </row>
    <row r="682" spans="1:49" s="30" customFormat="1" ht="24" customHeight="1" x14ac:dyDescent="0.25">
      <c r="A682" s="74"/>
      <c r="B682" s="75"/>
      <c r="C682" s="76"/>
      <c r="D682" s="77"/>
      <c r="E682" s="78"/>
      <c r="F682" s="78"/>
      <c r="G682" s="79"/>
      <c r="H682" s="79"/>
      <c r="I682" s="80"/>
      <c r="J682" s="79" t="s">
        <v>563</v>
      </c>
      <c r="K682" s="282" t="s">
        <v>56</v>
      </c>
      <c r="L682" s="46" t="s">
        <v>57</v>
      </c>
      <c r="N682" s="10"/>
      <c r="O682" s="10"/>
      <c r="P682" s="10"/>
      <c r="Q682" s="10"/>
      <c r="R682" s="43">
        <v>0.1</v>
      </c>
      <c r="S682" s="43">
        <f>0.5*$R$99</f>
        <v>0.05</v>
      </c>
      <c r="T682" s="43"/>
      <c r="U682" s="43">
        <f>0*$R$99</f>
        <v>0</v>
      </c>
      <c r="V682" s="43"/>
      <c r="W682" s="43">
        <f>0*$R$99</f>
        <v>0</v>
      </c>
      <c r="X682" s="43"/>
      <c r="Y682" s="43">
        <f>0.5*$R$99</f>
        <v>0.05</v>
      </c>
      <c r="Z682" s="43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8">
        <f>SUM(S682:AS682)</f>
        <v>0.1</v>
      </c>
      <c r="AW682" s="48"/>
    </row>
    <row r="683" spans="1:49" s="30" customFormat="1" ht="24" customHeight="1" x14ac:dyDescent="0.25">
      <c r="A683" s="74"/>
      <c r="B683" s="75"/>
      <c r="C683" s="76"/>
      <c r="D683" s="77"/>
      <c r="E683" s="78"/>
      <c r="F683" s="78"/>
      <c r="G683" s="79"/>
      <c r="H683" s="79"/>
      <c r="I683" s="80"/>
      <c r="J683" s="79" t="s">
        <v>564</v>
      </c>
      <c r="K683" s="282" t="s">
        <v>170</v>
      </c>
      <c r="L683" s="46" t="s">
        <v>41</v>
      </c>
      <c r="M683" s="46" t="s">
        <v>1506</v>
      </c>
      <c r="N683" s="10"/>
      <c r="O683" s="10"/>
      <c r="P683" s="10"/>
      <c r="Q683" s="10"/>
      <c r="R683" s="43">
        <v>0.1</v>
      </c>
      <c r="S683" s="43">
        <f>0.9*$R$100</f>
        <v>9.0000000000000011E-2</v>
      </c>
      <c r="T683" s="43"/>
      <c r="U683" s="43">
        <f>0.1*$R$100</f>
        <v>1.0000000000000002E-2</v>
      </c>
      <c r="V683" s="43"/>
      <c r="W683" s="43">
        <f>0*$R$100</f>
        <v>0</v>
      </c>
      <c r="X683" s="43"/>
      <c r="Y683" s="43">
        <f>0*$R$100</f>
        <v>0</v>
      </c>
      <c r="Z683" s="43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8">
        <f>SUM(S683:AS683)</f>
        <v>0.1</v>
      </c>
      <c r="AW683" s="48"/>
    </row>
    <row r="684" spans="1:49" s="30" customFormat="1" ht="24" customHeight="1" x14ac:dyDescent="0.25">
      <c r="A684" s="74"/>
      <c r="B684" s="75"/>
      <c r="C684" s="76"/>
      <c r="D684" s="77"/>
      <c r="E684" s="78"/>
      <c r="F684" s="78"/>
      <c r="G684" s="79"/>
      <c r="H684" s="79"/>
      <c r="I684" s="80"/>
      <c r="J684" s="79" t="s">
        <v>565</v>
      </c>
      <c r="K684" s="282" t="s">
        <v>193</v>
      </c>
      <c r="L684" s="46" t="s">
        <v>54</v>
      </c>
      <c r="M684" s="46" t="s">
        <v>1505</v>
      </c>
      <c r="N684" s="10"/>
      <c r="O684" s="10"/>
      <c r="P684" s="10"/>
      <c r="Q684" s="10"/>
      <c r="R684" s="43">
        <v>0.7</v>
      </c>
      <c r="S684" s="43">
        <f>0*$R$101</f>
        <v>0</v>
      </c>
      <c r="T684" s="43"/>
      <c r="U684" s="249">
        <f>0.8*$R$101</f>
        <v>0.55999999999999994</v>
      </c>
      <c r="V684" s="43"/>
      <c r="W684" s="43">
        <f>0.1*$R$101</f>
        <v>6.9999999999999993E-2</v>
      </c>
      <c r="X684" s="43"/>
      <c r="Y684" s="249">
        <f>0.1*$R$101</f>
        <v>6.9999999999999993E-2</v>
      </c>
      <c r="Z684" s="43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8">
        <f>SUM(S684:AS684)</f>
        <v>0.69999999999999984</v>
      </c>
      <c r="AW684" s="48"/>
    </row>
    <row r="685" spans="1:49" s="30" customFormat="1" ht="24" customHeight="1" x14ac:dyDescent="0.25">
      <c r="A685" s="74"/>
      <c r="B685" s="75"/>
      <c r="C685" s="76"/>
      <c r="D685" s="77"/>
      <c r="E685" s="78"/>
      <c r="F685" s="78"/>
      <c r="G685" s="79"/>
      <c r="H685" s="79"/>
      <c r="I685" s="80"/>
      <c r="J685" s="272" t="s">
        <v>1894</v>
      </c>
      <c r="K685" s="283" t="s">
        <v>1901</v>
      </c>
      <c r="L685" s="238"/>
      <c r="M685" s="46"/>
      <c r="N685" s="10"/>
      <c r="O685" s="10"/>
      <c r="P685" s="10"/>
      <c r="Q685" s="10"/>
      <c r="R685" s="43"/>
      <c r="S685" s="43"/>
      <c r="T685" s="43"/>
      <c r="U685" s="249"/>
      <c r="V685" s="43"/>
      <c r="W685" s="43"/>
      <c r="X685" s="43"/>
      <c r="Y685" s="249"/>
      <c r="Z685" s="43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8"/>
      <c r="AW685" s="48"/>
    </row>
    <row r="686" spans="1:49" s="30" customFormat="1" ht="24" customHeight="1" x14ac:dyDescent="0.25">
      <c r="A686" s="74"/>
      <c r="B686" s="75"/>
      <c r="C686" s="76"/>
      <c r="D686" s="77"/>
      <c r="E686" s="78"/>
      <c r="F686" s="78"/>
      <c r="G686" s="79"/>
      <c r="H686" s="79"/>
      <c r="I686" s="80"/>
      <c r="J686" s="54"/>
      <c r="K686" s="283" t="s">
        <v>1902</v>
      </c>
      <c r="L686" s="238"/>
      <c r="M686" s="46"/>
      <c r="N686" s="10"/>
      <c r="O686" s="10"/>
      <c r="P686" s="10"/>
      <c r="Q686" s="10"/>
      <c r="R686" s="43"/>
      <c r="S686" s="43"/>
      <c r="T686" s="43"/>
      <c r="U686" s="249"/>
      <c r="V686" s="43"/>
      <c r="W686" s="43"/>
      <c r="X686" s="43"/>
      <c r="Y686" s="249"/>
      <c r="Z686" s="43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8"/>
      <c r="AW686" s="48"/>
    </row>
    <row r="687" spans="1:49" s="30" customFormat="1" ht="24" customHeight="1" x14ac:dyDescent="0.25">
      <c r="A687" s="74"/>
      <c r="B687" s="75"/>
      <c r="C687" s="76"/>
      <c r="D687" s="77"/>
      <c r="E687" s="78"/>
      <c r="F687" s="78"/>
      <c r="G687" s="79"/>
      <c r="H687" s="79"/>
      <c r="I687" s="80"/>
      <c r="J687" s="54"/>
      <c r="K687" s="283" t="s">
        <v>1903</v>
      </c>
      <c r="L687" s="238"/>
      <c r="M687" s="46"/>
      <c r="N687" s="10"/>
      <c r="O687" s="10"/>
      <c r="P687" s="10"/>
      <c r="Q687" s="10"/>
      <c r="R687" s="43"/>
      <c r="S687" s="43"/>
      <c r="T687" s="43"/>
      <c r="U687" s="249"/>
      <c r="V687" s="43"/>
      <c r="W687" s="43"/>
      <c r="X687" s="43"/>
      <c r="Y687" s="249"/>
      <c r="Z687" s="43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8"/>
      <c r="AW687" s="48"/>
    </row>
    <row r="688" spans="1:49" s="30" customFormat="1" ht="24" customHeight="1" x14ac:dyDescent="0.25">
      <c r="A688" s="74"/>
      <c r="B688" s="75"/>
      <c r="C688" s="76"/>
      <c r="D688" s="77"/>
      <c r="E688" s="78"/>
      <c r="F688" s="78"/>
      <c r="G688" s="79"/>
      <c r="H688" s="79"/>
      <c r="I688" s="80"/>
      <c r="J688" s="54"/>
      <c r="K688" s="283" t="s">
        <v>1904</v>
      </c>
      <c r="L688" s="238"/>
      <c r="M688" s="46"/>
      <c r="N688" s="10"/>
      <c r="O688" s="10"/>
      <c r="P688" s="10"/>
      <c r="Q688" s="10"/>
      <c r="R688" s="43"/>
      <c r="S688" s="43"/>
      <c r="T688" s="43"/>
      <c r="U688" s="249"/>
      <c r="V688" s="43"/>
      <c r="W688" s="43"/>
      <c r="X688" s="43"/>
      <c r="Y688" s="249"/>
      <c r="Z688" s="43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8"/>
      <c r="AW688" s="48"/>
    </row>
    <row r="689" spans="1:49" s="30" customFormat="1" ht="24" customHeight="1" x14ac:dyDescent="0.25">
      <c r="A689" s="74"/>
      <c r="B689" s="75"/>
      <c r="C689" s="76"/>
      <c r="D689" s="77"/>
      <c r="E689" s="78"/>
      <c r="F689" s="78"/>
      <c r="G689" s="79"/>
      <c r="H689" s="79"/>
      <c r="I689" s="80"/>
      <c r="J689" s="54"/>
      <c r="K689" s="283" t="s">
        <v>1900</v>
      </c>
      <c r="L689" s="238"/>
      <c r="M689" s="46"/>
      <c r="N689" s="10"/>
      <c r="O689" s="10"/>
      <c r="P689" s="10"/>
      <c r="Q689" s="10"/>
      <c r="R689" s="43"/>
      <c r="S689" s="43"/>
      <c r="T689" s="43"/>
      <c r="U689" s="249"/>
      <c r="V689" s="43"/>
      <c r="W689" s="43"/>
      <c r="X689" s="43"/>
      <c r="Y689" s="249"/>
      <c r="Z689" s="43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8"/>
      <c r="AW689" s="48"/>
    </row>
    <row r="690" spans="1:49" s="30" customFormat="1" ht="24" customHeight="1" x14ac:dyDescent="0.25">
      <c r="A690" s="74"/>
      <c r="B690" s="75"/>
      <c r="C690" s="76"/>
      <c r="D690" s="77"/>
      <c r="E690" s="78"/>
      <c r="F690" s="78"/>
      <c r="G690" s="79"/>
      <c r="H690" s="79"/>
      <c r="I690" s="80"/>
      <c r="J690" s="275" t="s">
        <v>1921</v>
      </c>
      <c r="K690" s="284" t="s">
        <v>1922</v>
      </c>
      <c r="L690" s="264">
        <v>350</v>
      </c>
      <c r="M690" s="46"/>
      <c r="N690" s="10"/>
      <c r="O690" s="10"/>
      <c r="P690" s="10"/>
      <c r="Q690" s="10"/>
      <c r="R690" s="43"/>
      <c r="S690" s="43"/>
      <c r="T690" s="43"/>
      <c r="U690" s="249"/>
      <c r="V690" s="43"/>
      <c r="W690" s="43"/>
      <c r="X690" s="43"/>
      <c r="Y690" s="249"/>
      <c r="Z690" s="43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8"/>
      <c r="AW690" s="48"/>
    </row>
    <row r="691" spans="1:49" s="30" customFormat="1" ht="24" customHeight="1" x14ac:dyDescent="0.25">
      <c r="A691" s="74"/>
      <c r="B691" s="75"/>
      <c r="C691" s="76"/>
      <c r="D691" s="77"/>
      <c r="E691" s="78"/>
      <c r="F691" s="78"/>
      <c r="G691" s="79"/>
      <c r="H691" s="79"/>
      <c r="I691" s="80"/>
      <c r="J691" s="54"/>
      <c r="K691" s="284" t="s">
        <v>1923</v>
      </c>
      <c r="L691" s="264">
        <v>350</v>
      </c>
      <c r="M691" s="46"/>
      <c r="N691" s="10"/>
      <c r="O691" s="10"/>
      <c r="P691" s="10"/>
      <c r="Q691" s="10"/>
      <c r="R691" s="43"/>
      <c r="S691" s="43"/>
      <c r="T691" s="43"/>
      <c r="U691" s="249"/>
      <c r="V691" s="43"/>
      <c r="W691" s="43"/>
      <c r="X691" s="43"/>
      <c r="Y691" s="249"/>
      <c r="Z691" s="43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8"/>
      <c r="AW691" s="48"/>
    </row>
    <row r="692" spans="1:49" s="30" customFormat="1" ht="24" customHeight="1" x14ac:dyDescent="0.25">
      <c r="A692" s="74"/>
      <c r="B692" s="75"/>
      <c r="C692" s="76"/>
      <c r="D692" s="77"/>
      <c r="E692" s="78"/>
      <c r="F692" s="78"/>
      <c r="G692" s="79"/>
      <c r="H692" s="79"/>
      <c r="I692" s="80"/>
      <c r="J692" s="54"/>
      <c r="K692" s="284" t="s">
        <v>1924</v>
      </c>
      <c r="L692" s="264">
        <v>300</v>
      </c>
      <c r="M692" s="46"/>
      <c r="N692" s="10"/>
      <c r="O692" s="10"/>
      <c r="P692" s="10"/>
      <c r="Q692" s="10"/>
      <c r="R692" s="43"/>
      <c r="S692" s="43"/>
      <c r="T692" s="43"/>
      <c r="U692" s="249"/>
      <c r="V692" s="43"/>
      <c r="W692" s="43"/>
      <c r="X692" s="43"/>
      <c r="Y692" s="249"/>
      <c r="Z692" s="43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8"/>
      <c r="AW692" s="48"/>
    </row>
    <row r="693" spans="1:49" s="30" customFormat="1" ht="24" customHeight="1" x14ac:dyDescent="0.25">
      <c r="A693" s="74"/>
      <c r="B693" s="75"/>
      <c r="C693" s="76"/>
      <c r="D693" s="77"/>
      <c r="E693" s="78"/>
      <c r="F693" s="78"/>
      <c r="G693" s="79"/>
      <c r="H693" s="79"/>
      <c r="I693" s="80"/>
      <c r="J693" s="79" t="s">
        <v>566</v>
      </c>
      <c r="K693" s="282" t="s">
        <v>173</v>
      </c>
      <c r="L693" s="46" t="s">
        <v>41</v>
      </c>
      <c r="M693" s="46" t="s">
        <v>1504</v>
      </c>
      <c r="N693" s="10"/>
      <c r="O693" s="10"/>
      <c r="P693" s="10"/>
      <c r="Q693" s="10"/>
      <c r="R693" s="43">
        <v>0.1</v>
      </c>
      <c r="S693" s="43">
        <f>0*$R$110</f>
        <v>0</v>
      </c>
      <c r="T693" s="43"/>
      <c r="U693" s="43">
        <f>0.7*$R$110</f>
        <v>6.9999999999999993E-2</v>
      </c>
      <c r="V693" s="43"/>
      <c r="W693" s="43">
        <f>0.15*$R$110</f>
        <v>1.4999999999999999E-2</v>
      </c>
      <c r="X693" s="43"/>
      <c r="Y693" s="43">
        <f>0.15*$R$110</f>
        <v>1.4999999999999999E-2</v>
      </c>
      <c r="Z693" s="43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8">
        <f>SUM(S693:AS693)</f>
        <v>9.9999999999999992E-2</v>
      </c>
      <c r="AW693" s="48"/>
    </row>
    <row r="694" spans="1:49" s="30" customFormat="1" ht="24" customHeight="1" x14ac:dyDescent="0.25">
      <c r="A694" s="74"/>
      <c r="B694" s="75"/>
      <c r="C694" s="76"/>
      <c r="D694" s="77"/>
      <c r="E694" s="78"/>
      <c r="F694" s="78"/>
      <c r="G694" s="79"/>
      <c r="H694" s="79"/>
      <c r="I694" s="80"/>
      <c r="J694" s="272" t="s">
        <v>1894</v>
      </c>
      <c r="K694" s="283" t="s">
        <v>1905</v>
      </c>
      <c r="L694" s="238"/>
      <c r="M694" s="46"/>
      <c r="N694" s="10"/>
      <c r="O694" s="10"/>
      <c r="P694" s="10"/>
      <c r="Q694" s="10"/>
      <c r="R694" s="43"/>
      <c r="S694" s="43"/>
      <c r="T694" s="43"/>
      <c r="U694" s="43"/>
      <c r="V694" s="43"/>
      <c r="W694" s="43"/>
      <c r="X694" s="43"/>
      <c r="Y694" s="43"/>
      <c r="Z694" s="43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8"/>
      <c r="AW694" s="48"/>
    </row>
    <row r="695" spans="1:49" s="30" customFormat="1" ht="24" customHeight="1" x14ac:dyDescent="0.25">
      <c r="A695" s="74"/>
      <c r="B695" s="75"/>
      <c r="C695" s="76"/>
      <c r="D695" s="77"/>
      <c r="E695" s="78"/>
      <c r="F695" s="78"/>
      <c r="G695" s="79"/>
      <c r="H695" s="79"/>
      <c r="I695" s="80"/>
      <c r="J695" s="54"/>
      <c r="K695" s="283" t="s">
        <v>1906</v>
      </c>
      <c r="L695" s="238"/>
      <c r="M695" s="46"/>
      <c r="N695" s="10"/>
      <c r="O695" s="10"/>
      <c r="P695" s="10"/>
      <c r="Q695" s="10"/>
      <c r="R695" s="43"/>
      <c r="S695" s="43"/>
      <c r="T695" s="43"/>
      <c r="U695" s="43"/>
      <c r="V695" s="43"/>
      <c r="W695" s="43"/>
      <c r="X695" s="43"/>
      <c r="Y695" s="43"/>
      <c r="Z695" s="43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8"/>
      <c r="AW695" s="48"/>
    </row>
    <row r="696" spans="1:49" s="30" customFormat="1" ht="24" customHeight="1" x14ac:dyDescent="0.25">
      <c r="A696" s="74"/>
      <c r="B696" s="75"/>
      <c r="C696" s="76"/>
      <c r="D696" s="77"/>
      <c r="E696" s="78"/>
      <c r="F696" s="78"/>
      <c r="G696" s="79"/>
      <c r="H696" s="79"/>
      <c r="I696" s="80"/>
      <c r="J696" s="54"/>
      <c r="K696" s="283" t="s">
        <v>1907</v>
      </c>
      <c r="L696" s="238"/>
      <c r="M696" s="46"/>
      <c r="N696" s="10"/>
      <c r="O696" s="10"/>
      <c r="P696" s="10"/>
      <c r="Q696" s="10"/>
      <c r="R696" s="43"/>
      <c r="S696" s="43"/>
      <c r="T696" s="43"/>
      <c r="U696" s="43"/>
      <c r="V696" s="43"/>
      <c r="W696" s="43"/>
      <c r="X696" s="43"/>
      <c r="Y696" s="43"/>
      <c r="Z696" s="43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8"/>
      <c r="AW696" s="48"/>
    </row>
    <row r="697" spans="1:49" s="30" customFormat="1" ht="24" customHeight="1" x14ac:dyDescent="0.25">
      <c r="A697" s="74"/>
      <c r="B697" s="75"/>
      <c r="C697" s="76"/>
      <c r="D697" s="77"/>
      <c r="E697" s="78"/>
      <c r="F697" s="78"/>
      <c r="G697" s="79"/>
      <c r="H697" s="79"/>
      <c r="I697" s="80"/>
      <c r="J697" s="275" t="s">
        <v>1921</v>
      </c>
      <c r="K697" s="284" t="s">
        <v>1925</v>
      </c>
      <c r="L697" s="264">
        <v>350</v>
      </c>
      <c r="M697" s="46"/>
      <c r="N697" s="10"/>
      <c r="O697" s="10"/>
      <c r="P697" s="10"/>
      <c r="Q697" s="10"/>
      <c r="R697" s="43"/>
      <c r="S697" s="43"/>
      <c r="T697" s="43"/>
      <c r="U697" s="43"/>
      <c r="V697" s="43"/>
      <c r="W697" s="43"/>
      <c r="X697" s="43"/>
      <c r="Y697" s="43"/>
      <c r="Z697" s="43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8"/>
      <c r="AW697" s="48"/>
    </row>
    <row r="698" spans="1:49" s="30" customFormat="1" ht="24" customHeight="1" x14ac:dyDescent="0.25">
      <c r="A698" s="74"/>
      <c r="B698" s="75"/>
      <c r="C698" s="76"/>
      <c r="D698" s="77"/>
      <c r="E698" s="78"/>
      <c r="F698" s="78"/>
      <c r="G698" s="79"/>
      <c r="H698" s="79"/>
      <c r="I698" s="80"/>
      <c r="J698" s="54"/>
      <c r="K698" s="284" t="s">
        <v>1926</v>
      </c>
      <c r="L698" s="264">
        <v>350</v>
      </c>
      <c r="M698" s="46"/>
      <c r="N698" s="10"/>
      <c r="O698" s="10"/>
      <c r="P698" s="10"/>
      <c r="Q698" s="10"/>
      <c r="R698" s="43"/>
      <c r="S698" s="43"/>
      <c r="T698" s="43"/>
      <c r="U698" s="43"/>
      <c r="V698" s="43"/>
      <c r="W698" s="43"/>
      <c r="X698" s="43"/>
      <c r="Y698" s="43"/>
      <c r="Z698" s="43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8"/>
      <c r="AW698" s="48"/>
    </row>
    <row r="699" spans="1:49" s="30" customFormat="1" ht="24" customHeight="1" x14ac:dyDescent="0.25">
      <c r="A699" s="74"/>
      <c r="B699" s="75"/>
      <c r="C699" s="76"/>
      <c r="D699" s="77"/>
      <c r="E699" s="78"/>
      <c r="F699" s="78"/>
      <c r="G699" s="79"/>
      <c r="H699" s="79"/>
      <c r="I699" s="80"/>
      <c r="J699" s="54"/>
      <c r="K699" s="284" t="s">
        <v>1927</v>
      </c>
      <c r="L699" s="264">
        <v>300</v>
      </c>
      <c r="M699" s="46"/>
      <c r="N699" s="10"/>
      <c r="O699" s="10"/>
      <c r="P699" s="10"/>
      <c r="Q699" s="10"/>
      <c r="R699" s="43"/>
      <c r="S699" s="43"/>
      <c r="T699" s="43"/>
      <c r="U699" s="43"/>
      <c r="V699" s="43"/>
      <c r="W699" s="43"/>
      <c r="X699" s="43"/>
      <c r="Y699" s="43"/>
      <c r="Z699" s="43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8"/>
      <c r="AW699" s="48"/>
    </row>
    <row r="700" spans="1:49" s="30" customFormat="1" ht="24" customHeight="1" x14ac:dyDescent="0.25">
      <c r="A700" s="74"/>
      <c r="B700" s="75"/>
      <c r="C700" s="76"/>
      <c r="D700" s="77"/>
      <c r="E700" s="78"/>
      <c r="F700" s="78"/>
      <c r="G700" s="79"/>
      <c r="H700" s="79" t="s">
        <v>567</v>
      </c>
      <c r="I700" s="41" t="s">
        <v>197</v>
      </c>
      <c r="J700" s="79" t="s">
        <v>568</v>
      </c>
      <c r="K700" s="41" t="s">
        <v>197</v>
      </c>
      <c r="L700" s="10" t="s">
        <v>69</v>
      </c>
      <c r="M700" s="10"/>
      <c r="N700" s="10"/>
      <c r="O700" s="10"/>
      <c r="P700" s="10"/>
      <c r="Q700" s="10"/>
      <c r="R700" s="42">
        <f>SUM(R701:R702)</f>
        <v>1</v>
      </c>
      <c r="S700" s="42">
        <f t="shared" ref="S700:AS700" si="294">SUM(S701:S702)</f>
        <v>0.14000000000000001</v>
      </c>
      <c r="T700" s="42"/>
      <c r="U700" s="42">
        <f t="shared" si="294"/>
        <v>0.27</v>
      </c>
      <c r="V700" s="42"/>
      <c r="W700" s="42">
        <f t="shared" si="294"/>
        <v>0.36000000000000004</v>
      </c>
      <c r="X700" s="42"/>
      <c r="Y700" s="42">
        <f t="shared" si="294"/>
        <v>0.23000000000000004</v>
      </c>
      <c r="Z700" s="42"/>
      <c r="AA700" s="42">
        <f t="shared" si="294"/>
        <v>0</v>
      </c>
      <c r="AB700" s="42"/>
      <c r="AC700" s="42">
        <f t="shared" si="294"/>
        <v>0</v>
      </c>
      <c r="AD700" s="42"/>
      <c r="AE700" s="42">
        <f t="shared" si="294"/>
        <v>0</v>
      </c>
      <c r="AF700" s="42"/>
      <c r="AG700" s="42">
        <f t="shared" si="294"/>
        <v>0</v>
      </c>
      <c r="AH700" s="42"/>
      <c r="AI700" s="42">
        <f t="shared" si="294"/>
        <v>0</v>
      </c>
      <c r="AJ700" s="42"/>
      <c r="AK700" s="42">
        <f t="shared" si="294"/>
        <v>0</v>
      </c>
      <c r="AL700" s="42"/>
      <c r="AM700" s="42">
        <f t="shared" si="294"/>
        <v>0</v>
      </c>
      <c r="AN700" s="42"/>
      <c r="AO700" s="42">
        <f t="shared" si="294"/>
        <v>0</v>
      </c>
      <c r="AP700" s="42"/>
      <c r="AQ700" s="42">
        <f t="shared" si="294"/>
        <v>0</v>
      </c>
      <c r="AR700" s="42"/>
      <c r="AS700" s="42">
        <f t="shared" si="294"/>
        <v>0</v>
      </c>
      <c r="AT700" s="42"/>
      <c r="AU700" s="42"/>
      <c r="AV700" s="48">
        <f>SUM(AV701:AV702)</f>
        <v>1.0000000000000002</v>
      </c>
      <c r="AW700" s="48"/>
    </row>
    <row r="701" spans="1:49" s="30" customFormat="1" ht="24" customHeight="1" x14ac:dyDescent="0.25">
      <c r="A701" s="74"/>
      <c r="B701" s="75"/>
      <c r="C701" s="76"/>
      <c r="D701" s="77"/>
      <c r="E701" s="78"/>
      <c r="F701" s="78"/>
      <c r="G701" s="79"/>
      <c r="H701" s="79"/>
      <c r="I701" s="80"/>
      <c r="J701" s="79" t="s">
        <v>569</v>
      </c>
      <c r="K701" s="45" t="s">
        <v>200</v>
      </c>
      <c r="L701" s="46" t="s">
        <v>57</v>
      </c>
      <c r="M701" s="46"/>
      <c r="N701" s="10"/>
      <c r="O701" s="10"/>
      <c r="P701" s="10"/>
      <c r="Q701" s="10"/>
      <c r="R701" s="43">
        <v>0.1</v>
      </c>
      <c r="S701" s="43">
        <f>0.5*$R$118</f>
        <v>0.05</v>
      </c>
      <c r="T701" s="43"/>
      <c r="U701" s="43">
        <f>0*$R$118</f>
        <v>0</v>
      </c>
      <c r="V701" s="43"/>
      <c r="W701" s="43">
        <f>0*$R$118</f>
        <v>0</v>
      </c>
      <c r="X701" s="43"/>
      <c r="Y701" s="43">
        <f>0.5*$R$118</f>
        <v>0.05</v>
      </c>
      <c r="Z701" s="43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8">
        <f>SUM(S701:AS701)</f>
        <v>0.1</v>
      </c>
      <c r="AW701" s="48"/>
    </row>
    <row r="702" spans="1:49" s="30" customFormat="1" ht="24" customHeight="1" x14ac:dyDescent="0.25">
      <c r="A702" s="74"/>
      <c r="B702" s="75"/>
      <c r="C702" s="76"/>
      <c r="D702" s="77"/>
      <c r="E702" s="78"/>
      <c r="F702" s="78"/>
      <c r="G702" s="79"/>
      <c r="H702" s="79"/>
      <c r="I702" s="80"/>
      <c r="J702" s="79" t="s">
        <v>570</v>
      </c>
      <c r="K702" s="45" t="s">
        <v>202</v>
      </c>
      <c r="L702" s="46" t="s">
        <v>69</v>
      </c>
      <c r="N702" s="10"/>
      <c r="O702" s="10"/>
      <c r="P702" s="10"/>
      <c r="Q702" s="10"/>
      <c r="R702" s="43">
        <v>0.9</v>
      </c>
      <c r="S702" s="43">
        <f>0.1*$R$119</f>
        <v>9.0000000000000011E-2</v>
      </c>
      <c r="T702" s="43"/>
      <c r="U702" s="43">
        <f>0.3*$R$119</f>
        <v>0.27</v>
      </c>
      <c r="V702" s="43"/>
      <c r="W702" s="43">
        <f>0.4*$R$119</f>
        <v>0.36000000000000004</v>
      </c>
      <c r="X702" s="43"/>
      <c r="Y702" s="43">
        <f>0.2*$R$119</f>
        <v>0.18000000000000002</v>
      </c>
      <c r="Z702" s="43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8">
        <f>SUM(S702:AS702)</f>
        <v>0.90000000000000013</v>
      </c>
      <c r="AW702" s="48"/>
    </row>
    <row r="703" spans="1:49" s="30" customFormat="1" ht="24" customHeight="1" x14ac:dyDescent="0.25">
      <c r="A703" s="74"/>
      <c r="B703" s="75"/>
      <c r="C703" s="76"/>
      <c r="D703" s="77"/>
      <c r="E703" s="78"/>
      <c r="F703" s="78"/>
      <c r="G703" s="79"/>
      <c r="H703" s="79"/>
      <c r="I703" s="80"/>
      <c r="J703" s="272" t="s">
        <v>1894</v>
      </c>
      <c r="K703" s="283" t="s">
        <v>1916</v>
      </c>
      <c r="L703" s="46"/>
      <c r="N703" s="10"/>
      <c r="O703" s="10"/>
      <c r="P703" s="10"/>
      <c r="Q703" s="10"/>
      <c r="R703" s="43"/>
      <c r="S703" s="43"/>
      <c r="T703" s="43"/>
      <c r="U703" s="43"/>
      <c r="V703" s="43"/>
      <c r="W703" s="43"/>
      <c r="X703" s="43"/>
      <c r="Y703" s="43"/>
      <c r="Z703" s="43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8"/>
      <c r="AW703" s="48"/>
    </row>
    <row r="704" spans="1:49" s="30" customFormat="1" ht="24" customHeight="1" x14ac:dyDescent="0.25">
      <c r="A704" s="74"/>
      <c r="B704" s="75"/>
      <c r="C704" s="76"/>
      <c r="D704" s="77"/>
      <c r="E704" s="78"/>
      <c r="F704" s="78"/>
      <c r="G704" s="79"/>
      <c r="H704" s="79"/>
      <c r="I704" s="80"/>
      <c r="J704" s="54"/>
      <c r="K704" s="283" t="s">
        <v>1917</v>
      </c>
      <c r="L704" s="46"/>
      <c r="N704" s="10"/>
      <c r="O704" s="10"/>
      <c r="P704" s="10"/>
      <c r="Q704" s="10"/>
      <c r="R704" s="43"/>
      <c r="S704" s="43"/>
      <c r="T704" s="43"/>
      <c r="U704" s="43"/>
      <c r="V704" s="43"/>
      <c r="W704" s="43"/>
      <c r="X704" s="43"/>
      <c r="Y704" s="43"/>
      <c r="Z704" s="43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8"/>
      <c r="AW704" s="48"/>
    </row>
    <row r="705" spans="1:50" s="30" customFormat="1" ht="24" customHeight="1" x14ac:dyDescent="0.25">
      <c r="A705" s="74"/>
      <c r="B705" s="75"/>
      <c r="C705" s="76"/>
      <c r="D705" s="77"/>
      <c r="E705" s="78"/>
      <c r="F705" s="78"/>
      <c r="G705" s="79"/>
      <c r="H705" s="79"/>
      <c r="I705" s="80"/>
      <c r="J705" s="54"/>
      <c r="K705" s="283" t="s">
        <v>1918</v>
      </c>
      <c r="L705" s="46"/>
      <c r="N705" s="10"/>
      <c r="O705" s="10"/>
      <c r="P705" s="10"/>
      <c r="Q705" s="10"/>
      <c r="R705" s="43"/>
      <c r="S705" s="43"/>
      <c r="T705" s="43"/>
      <c r="U705" s="43"/>
      <c r="V705" s="43"/>
      <c r="W705" s="43"/>
      <c r="X705" s="43"/>
      <c r="Y705" s="43"/>
      <c r="Z705" s="43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8"/>
      <c r="AW705" s="48"/>
    </row>
    <row r="706" spans="1:50" s="30" customFormat="1" ht="24" customHeight="1" x14ac:dyDescent="0.25">
      <c r="A706" s="74"/>
      <c r="B706" s="75"/>
      <c r="C706" s="76"/>
      <c r="D706" s="77"/>
      <c r="E706" s="78"/>
      <c r="F706" s="78"/>
      <c r="G706" s="79"/>
      <c r="H706" s="79"/>
      <c r="I706" s="80"/>
      <c r="J706" s="275" t="s">
        <v>1921</v>
      </c>
      <c r="K706" s="284" t="s">
        <v>1928</v>
      </c>
      <c r="L706" s="264">
        <v>350</v>
      </c>
      <c r="N706" s="10"/>
      <c r="O706" s="10"/>
      <c r="P706" s="10"/>
      <c r="Q706" s="10"/>
      <c r="R706" s="43"/>
      <c r="S706" s="43"/>
      <c r="T706" s="43"/>
      <c r="U706" s="43"/>
      <c r="V706" s="43"/>
      <c r="W706" s="43"/>
      <c r="X706" s="43"/>
      <c r="Y706" s="43"/>
      <c r="Z706" s="43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8"/>
      <c r="AW706" s="48"/>
    </row>
    <row r="707" spans="1:50" s="30" customFormat="1" ht="24" customHeight="1" x14ac:dyDescent="0.25">
      <c r="A707" s="74"/>
      <c r="B707" s="75"/>
      <c r="C707" s="76"/>
      <c r="D707" s="77"/>
      <c r="E707" s="78"/>
      <c r="F707" s="78"/>
      <c r="G707" s="79"/>
      <c r="H707" s="79"/>
      <c r="I707" s="80"/>
      <c r="J707" s="54"/>
      <c r="K707" s="284" t="s">
        <v>1929</v>
      </c>
      <c r="L707" s="264">
        <v>350</v>
      </c>
      <c r="N707" s="10"/>
      <c r="O707" s="10"/>
      <c r="P707" s="10"/>
      <c r="Q707" s="10"/>
      <c r="R707" s="43"/>
      <c r="S707" s="43"/>
      <c r="T707" s="43"/>
      <c r="U707" s="43"/>
      <c r="V707" s="43"/>
      <c r="W707" s="43"/>
      <c r="X707" s="43"/>
      <c r="Y707" s="43"/>
      <c r="Z707" s="43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8"/>
      <c r="AW707" s="48"/>
    </row>
    <row r="708" spans="1:50" s="30" customFormat="1" ht="24" customHeight="1" x14ac:dyDescent="0.25">
      <c r="A708" s="74"/>
      <c r="B708" s="75"/>
      <c r="C708" s="76"/>
      <c r="D708" s="77"/>
      <c r="E708" s="78"/>
      <c r="F708" s="78"/>
      <c r="G708" s="79"/>
      <c r="H708" s="79"/>
      <c r="I708" s="80"/>
      <c r="J708" s="54"/>
      <c r="K708" s="284" t="s">
        <v>1930</v>
      </c>
      <c r="L708" s="264">
        <v>300</v>
      </c>
      <c r="N708" s="10"/>
      <c r="O708" s="10"/>
      <c r="P708" s="10"/>
      <c r="Q708" s="10"/>
      <c r="R708" s="43"/>
      <c r="S708" s="43"/>
      <c r="T708" s="43"/>
      <c r="U708" s="43"/>
      <c r="V708" s="43"/>
      <c r="W708" s="43"/>
      <c r="X708" s="43"/>
      <c r="Y708" s="43"/>
      <c r="Z708" s="43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8"/>
      <c r="AW708" s="48"/>
    </row>
    <row r="709" spans="1:50" s="30" customFormat="1" ht="24" customHeight="1" x14ac:dyDescent="0.25">
      <c r="A709" s="74" t="s">
        <v>29</v>
      </c>
      <c r="B709" s="75" t="s">
        <v>520</v>
      </c>
      <c r="C709" s="76" t="s">
        <v>521</v>
      </c>
      <c r="D709" s="77"/>
      <c r="E709" s="78" t="s">
        <v>95</v>
      </c>
      <c r="F709" s="78" t="s">
        <v>522</v>
      </c>
      <c r="G709" s="79">
        <v>240</v>
      </c>
      <c r="H709" s="79" t="s">
        <v>571</v>
      </c>
      <c r="I709" s="80" t="s">
        <v>204</v>
      </c>
      <c r="J709" s="79" t="s">
        <v>572</v>
      </c>
      <c r="K709" s="80" t="s">
        <v>204</v>
      </c>
      <c r="L709" s="10" t="s">
        <v>69</v>
      </c>
      <c r="N709" s="38"/>
      <c r="O709" s="50"/>
      <c r="S709" s="81"/>
      <c r="T709" s="8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X709" s="82"/>
    </row>
    <row r="710" spans="1:50" s="30" customFormat="1" ht="24" customHeight="1" x14ac:dyDescent="0.25">
      <c r="A710" s="74"/>
      <c r="B710" s="75"/>
      <c r="C710" s="76"/>
      <c r="D710" s="77"/>
      <c r="E710" s="78"/>
      <c r="F710" s="78"/>
      <c r="G710" s="79"/>
      <c r="H710" s="79" t="s">
        <v>573</v>
      </c>
      <c r="I710" s="41" t="s">
        <v>208</v>
      </c>
      <c r="J710" s="79" t="s">
        <v>574</v>
      </c>
      <c r="K710" s="41" t="s">
        <v>208</v>
      </c>
      <c r="L710" s="10" t="s">
        <v>69</v>
      </c>
      <c r="N710" s="10"/>
      <c r="O710" s="10"/>
      <c r="P710" s="10"/>
      <c r="Q710" s="10"/>
      <c r="R710" s="42">
        <f>SUM(R711:R721)</f>
        <v>1</v>
      </c>
      <c r="S710" s="42">
        <f>SUM(S711:S721)</f>
        <v>0.16999999999999998</v>
      </c>
      <c r="T710" s="42"/>
      <c r="U710" s="42">
        <f>SUM(U711:U721)</f>
        <v>0.30000000000000004</v>
      </c>
      <c r="V710" s="42"/>
      <c r="W710" s="42">
        <f>SUM(W711:W721)</f>
        <v>0.375</v>
      </c>
      <c r="X710" s="42"/>
      <c r="Y710" s="42">
        <f>SUM(Y711:Y721)</f>
        <v>0.155</v>
      </c>
      <c r="Z710" s="42"/>
      <c r="AA710" s="42">
        <f>SUM(AA711:AA721)</f>
        <v>0</v>
      </c>
      <c r="AB710" s="42"/>
      <c r="AC710" s="42">
        <f>SUM(AC711:AC721)</f>
        <v>0</v>
      </c>
      <c r="AD710" s="42"/>
      <c r="AE710" s="42">
        <f>SUM(AE711:AE721)</f>
        <v>0</v>
      </c>
      <c r="AF710" s="42"/>
      <c r="AG710" s="42">
        <f>SUM(AG711:AG721)</f>
        <v>0</v>
      </c>
      <c r="AH710" s="42"/>
      <c r="AI710" s="42">
        <f>SUM(AI711:AI721)</f>
        <v>0</v>
      </c>
      <c r="AJ710" s="42"/>
      <c r="AK710" s="42">
        <f>SUM(AK711:AK721)</f>
        <v>0</v>
      </c>
      <c r="AL710" s="42"/>
      <c r="AM710" s="42">
        <f>SUM(AM711:AM721)</f>
        <v>0</v>
      </c>
      <c r="AN710" s="42"/>
      <c r="AO710" s="42">
        <f>SUM(AO711:AO721)</f>
        <v>0</v>
      </c>
      <c r="AP710" s="42"/>
      <c r="AQ710" s="42">
        <f>SUM(AQ711:AQ721)</f>
        <v>0</v>
      </c>
      <c r="AR710" s="42"/>
      <c r="AS710" s="42">
        <f>SUM(AS711:AS721)</f>
        <v>0</v>
      </c>
      <c r="AT710" s="42"/>
      <c r="AU710" s="42"/>
      <c r="AV710" s="43">
        <f>SUM(AV711:AV721)</f>
        <v>1</v>
      </c>
      <c r="AW710" s="43"/>
      <c r="AX710" s="82"/>
    </row>
    <row r="711" spans="1:50" s="30" customFormat="1" ht="24" customHeight="1" x14ac:dyDescent="0.25">
      <c r="A711" s="74"/>
      <c r="B711" s="75"/>
      <c r="C711" s="76"/>
      <c r="D711" s="77"/>
      <c r="E711" s="78"/>
      <c r="F711" s="78"/>
      <c r="G711" s="79"/>
      <c r="H711" s="79"/>
      <c r="I711" s="80"/>
      <c r="J711" s="79" t="s">
        <v>575</v>
      </c>
      <c r="K711" s="45" t="s">
        <v>200</v>
      </c>
      <c r="L711" s="46" t="s">
        <v>57</v>
      </c>
      <c r="M711" s="10"/>
      <c r="N711" s="10"/>
      <c r="O711" s="10"/>
      <c r="P711" s="10"/>
      <c r="Q711" s="10"/>
      <c r="R711" s="43">
        <v>0.1</v>
      </c>
      <c r="S711" s="43">
        <f>0.5*$R$128</f>
        <v>0.05</v>
      </c>
      <c r="T711" s="43"/>
      <c r="U711" s="43">
        <f>0*$R$128</f>
        <v>0</v>
      </c>
      <c r="V711" s="43"/>
      <c r="W711" s="43">
        <f>0*$R$128</f>
        <v>0</v>
      </c>
      <c r="X711" s="43"/>
      <c r="Y711" s="43">
        <f>0.5*$R$128</f>
        <v>0.05</v>
      </c>
      <c r="Z711" s="43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8">
        <f>SUM(S711:AS711)</f>
        <v>0.1</v>
      </c>
      <c r="AW711" s="48"/>
      <c r="AX711" s="82"/>
    </row>
    <row r="712" spans="1:50" s="30" customFormat="1" ht="24" customHeight="1" x14ac:dyDescent="0.25">
      <c r="A712" s="74"/>
      <c r="B712" s="75"/>
      <c r="C712" s="76"/>
      <c r="D712" s="77"/>
      <c r="E712" s="78"/>
      <c r="F712" s="78"/>
      <c r="G712" s="79"/>
      <c r="H712" s="79"/>
      <c r="I712" s="80"/>
      <c r="J712" s="79" t="s">
        <v>576</v>
      </c>
      <c r="K712" s="45" t="s">
        <v>212</v>
      </c>
      <c r="L712" s="46" t="s">
        <v>73</v>
      </c>
      <c r="M712" s="46" t="s">
        <v>1508</v>
      </c>
      <c r="N712" s="10"/>
      <c r="O712" s="10"/>
      <c r="P712" s="10"/>
      <c r="Q712" s="10"/>
      <c r="R712" s="43">
        <v>0.2</v>
      </c>
      <c r="S712" s="43">
        <f>0.6*$R$129</f>
        <v>0.12</v>
      </c>
      <c r="T712" s="43"/>
      <c r="U712" s="43">
        <f>0.4*$R$129</f>
        <v>8.0000000000000016E-2</v>
      </c>
      <c r="V712" s="43"/>
      <c r="W712" s="43">
        <f>0*$R$129</f>
        <v>0</v>
      </c>
      <c r="X712" s="43"/>
      <c r="Y712" s="43">
        <f>0*$R$129</f>
        <v>0</v>
      </c>
      <c r="Z712" s="43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8">
        <f>SUM(S712:AS712)</f>
        <v>0.2</v>
      </c>
      <c r="AW712" s="48"/>
      <c r="AX712" s="82"/>
    </row>
    <row r="713" spans="1:50" s="30" customFormat="1" ht="24" customHeight="1" x14ac:dyDescent="0.25">
      <c r="A713" s="74"/>
      <c r="B713" s="75"/>
      <c r="C713" s="76"/>
      <c r="D713" s="77"/>
      <c r="E713" s="78"/>
      <c r="F713" s="78"/>
      <c r="G713" s="79"/>
      <c r="H713" s="79"/>
      <c r="I713" s="80"/>
      <c r="J713" s="272" t="s">
        <v>1894</v>
      </c>
      <c r="K713" s="283" t="s">
        <v>1919</v>
      </c>
      <c r="L713" s="46"/>
      <c r="M713" s="46"/>
      <c r="N713" s="10"/>
      <c r="O713" s="10"/>
      <c r="P713" s="10"/>
      <c r="Q713" s="10"/>
      <c r="R713" s="43"/>
      <c r="S713" s="43"/>
      <c r="T713" s="43"/>
      <c r="U713" s="43"/>
      <c r="V713" s="43"/>
      <c r="W713" s="43"/>
      <c r="X713" s="43"/>
      <c r="Y713" s="43"/>
      <c r="Z713" s="43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8"/>
      <c r="AW713" s="48"/>
      <c r="AX713" s="82"/>
    </row>
    <row r="714" spans="1:50" s="30" customFormat="1" ht="24" customHeight="1" x14ac:dyDescent="0.25">
      <c r="A714" s="74"/>
      <c r="B714" s="75"/>
      <c r="C714" s="76"/>
      <c r="D714" s="77"/>
      <c r="E714" s="78"/>
      <c r="F714" s="78"/>
      <c r="G714" s="79"/>
      <c r="H714" s="79"/>
      <c r="I714" s="80"/>
      <c r="J714" s="54"/>
      <c r="K714" s="283" t="s">
        <v>1920</v>
      </c>
      <c r="L714" s="46"/>
      <c r="M714" s="46"/>
      <c r="N714" s="10"/>
      <c r="O714" s="10"/>
      <c r="P714" s="10"/>
      <c r="Q714" s="10"/>
      <c r="R714" s="43"/>
      <c r="S714" s="43"/>
      <c r="T714" s="43"/>
      <c r="U714" s="43"/>
      <c r="V714" s="43"/>
      <c r="W714" s="43"/>
      <c r="X714" s="43"/>
      <c r="Y714" s="43"/>
      <c r="Z714" s="43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8"/>
      <c r="AW714" s="48"/>
      <c r="AX714" s="82"/>
    </row>
    <row r="715" spans="1:50" s="30" customFormat="1" ht="24" customHeight="1" x14ac:dyDescent="0.25">
      <c r="A715" s="74"/>
      <c r="B715" s="75"/>
      <c r="C715" s="76"/>
      <c r="D715" s="77"/>
      <c r="E715" s="78"/>
      <c r="F715" s="78"/>
      <c r="G715" s="79"/>
      <c r="H715" s="79"/>
      <c r="I715" s="80"/>
      <c r="J715" s="54"/>
      <c r="K715" s="283" t="s">
        <v>1918</v>
      </c>
      <c r="L715" s="46"/>
      <c r="M715" s="46"/>
      <c r="N715" s="10"/>
      <c r="O715" s="10"/>
      <c r="P715" s="10"/>
      <c r="Q715" s="10"/>
      <c r="R715" s="43"/>
      <c r="S715" s="43"/>
      <c r="T715" s="43"/>
      <c r="U715" s="43"/>
      <c r="V715" s="43"/>
      <c r="W715" s="43"/>
      <c r="X715" s="43"/>
      <c r="Y715" s="43"/>
      <c r="Z715" s="43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8"/>
      <c r="AW715" s="48"/>
      <c r="AX715" s="82"/>
    </row>
    <row r="716" spans="1:50" s="30" customFormat="1" ht="24" customHeight="1" x14ac:dyDescent="0.25">
      <c r="A716" s="74"/>
      <c r="B716" s="75"/>
      <c r="C716" s="76"/>
      <c r="D716" s="77"/>
      <c r="E716" s="78"/>
      <c r="F716" s="78"/>
      <c r="G716" s="79"/>
      <c r="H716" s="79"/>
      <c r="I716" s="80"/>
      <c r="J716" s="275" t="s">
        <v>1921</v>
      </c>
      <c r="K716" s="284" t="s">
        <v>1928</v>
      </c>
      <c r="L716" s="264">
        <v>350</v>
      </c>
      <c r="M716" s="46"/>
      <c r="N716" s="10"/>
      <c r="O716" s="10"/>
      <c r="P716" s="10"/>
      <c r="Q716" s="10"/>
      <c r="R716" s="43"/>
      <c r="S716" s="43"/>
      <c r="T716" s="43"/>
      <c r="U716" s="43"/>
      <c r="V716" s="43"/>
      <c r="W716" s="43"/>
      <c r="X716" s="43"/>
      <c r="Y716" s="43"/>
      <c r="Z716" s="43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8"/>
      <c r="AW716" s="48"/>
      <c r="AX716" s="82"/>
    </row>
    <row r="717" spans="1:50" s="30" customFormat="1" ht="24" customHeight="1" x14ac:dyDescent="0.25">
      <c r="A717" s="74"/>
      <c r="B717" s="75"/>
      <c r="C717" s="76"/>
      <c r="D717" s="77"/>
      <c r="E717" s="78"/>
      <c r="F717" s="78"/>
      <c r="G717" s="79"/>
      <c r="H717" s="79"/>
      <c r="I717" s="80"/>
      <c r="J717" s="54"/>
      <c r="K717" s="284" t="s">
        <v>1929</v>
      </c>
      <c r="L717" s="264">
        <v>350</v>
      </c>
      <c r="M717" s="46"/>
      <c r="N717" s="10"/>
      <c r="O717" s="10"/>
      <c r="P717" s="10"/>
      <c r="Q717" s="10"/>
      <c r="R717" s="43"/>
      <c r="S717" s="43"/>
      <c r="T717" s="43"/>
      <c r="U717" s="43"/>
      <c r="V717" s="43"/>
      <c r="W717" s="43"/>
      <c r="X717" s="43"/>
      <c r="Y717" s="43"/>
      <c r="Z717" s="43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8"/>
      <c r="AW717" s="48"/>
      <c r="AX717" s="82"/>
    </row>
    <row r="718" spans="1:50" s="30" customFormat="1" ht="24" customHeight="1" x14ac:dyDescent="0.25">
      <c r="A718" s="74"/>
      <c r="B718" s="75"/>
      <c r="C718" s="76"/>
      <c r="D718" s="77"/>
      <c r="E718" s="78"/>
      <c r="F718" s="78"/>
      <c r="G718" s="79"/>
      <c r="H718" s="79"/>
      <c r="I718" s="80"/>
      <c r="J718" s="54"/>
      <c r="K718" s="284" t="s">
        <v>1930</v>
      </c>
      <c r="L718" s="264">
        <v>300</v>
      </c>
      <c r="M718" s="46"/>
      <c r="N718" s="10"/>
      <c r="O718" s="10"/>
      <c r="P718" s="10"/>
      <c r="Q718" s="10"/>
      <c r="R718" s="43"/>
      <c r="S718" s="43"/>
      <c r="T718" s="43"/>
      <c r="U718" s="43"/>
      <c r="V718" s="43"/>
      <c r="W718" s="43"/>
      <c r="X718" s="43"/>
      <c r="Y718" s="43"/>
      <c r="Z718" s="43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8"/>
      <c r="AW718" s="48"/>
      <c r="AX718" s="82"/>
    </row>
    <row r="719" spans="1:50" s="30" customFormat="1" ht="24" customHeight="1" x14ac:dyDescent="0.25">
      <c r="A719" s="74"/>
      <c r="B719" s="75"/>
      <c r="C719" s="76"/>
      <c r="D719" s="77"/>
      <c r="E719" s="78"/>
      <c r="F719" s="78"/>
      <c r="G719" s="79"/>
      <c r="H719" s="79"/>
      <c r="I719" s="80"/>
      <c r="J719" s="79" t="s">
        <v>577</v>
      </c>
      <c r="K719" s="45" t="s">
        <v>214</v>
      </c>
      <c r="L719" s="46" t="s">
        <v>73</v>
      </c>
      <c r="M719" s="46" t="s">
        <v>1509</v>
      </c>
      <c r="N719" s="10"/>
      <c r="O719" s="10"/>
      <c r="P719" s="10"/>
      <c r="Q719" s="10"/>
      <c r="R719" s="43">
        <v>0.1</v>
      </c>
      <c r="S719" s="43">
        <f>0*$R$136</f>
        <v>0</v>
      </c>
      <c r="T719" s="43"/>
      <c r="U719" s="249">
        <f>0.4*$R$136</f>
        <v>4.0000000000000008E-2</v>
      </c>
      <c r="V719" s="43"/>
      <c r="W719" s="249">
        <f>0.6*$R$136</f>
        <v>0.06</v>
      </c>
      <c r="X719" s="43"/>
      <c r="Y719" s="43">
        <f>0*$R$136</f>
        <v>0</v>
      </c>
      <c r="Z719" s="43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8">
        <f>SUM(S719:AS719)</f>
        <v>0.1</v>
      </c>
      <c r="AW719" s="48"/>
      <c r="AX719" s="82"/>
    </row>
    <row r="720" spans="1:50" s="30" customFormat="1" ht="24" customHeight="1" x14ac:dyDescent="0.25">
      <c r="A720" s="74"/>
      <c r="B720" s="75"/>
      <c r="C720" s="76"/>
      <c r="D720" s="77"/>
      <c r="E720" s="78"/>
      <c r="F720" s="78"/>
      <c r="G720" s="79"/>
      <c r="H720" s="79"/>
      <c r="I720" s="80"/>
      <c r="J720" s="79" t="s">
        <v>578</v>
      </c>
      <c r="K720" s="45" t="s">
        <v>216</v>
      </c>
      <c r="L720" s="46" t="s">
        <v>69</v>
      </c>
      <c r="M720" s="46" t="s">
        <v>1510</v>
      </c>
      <c r="N720" s="10"/>
      <c r="O720" s="10"/>
      <c r="P720" s="10"/>
      <c r="Q720" s="10"/>
      <c r="R720" s="43">
        <v>0.45</v>
      </c>
      <c r="S720" s="43">
        <f>0*$R$137</f>
        <v>0</v>
      </c>
      <c r="T720" s="43"/>
      <c r="U720" s="43">
        <f>0.4*$R$137</f>
        <v>0.18000000000000002</v>
      </c>
      <c r="V720" s="43"/>
      <c r="W720" s="43">
        <f>0.5*$R$137</f>
        <v>0.22500000000000001</v>
      </c>
      <c r="X720" s="43"/>
      <c r="Y720" s="43">
        <f>0.1*$R$137</f>
        <v>4.5000000000000005E-2</v>
      </c>
      <c r="Z720" s="43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8">
        <f>SUM(S720:AS720)</f>
        <v>0.45</v>
      </c>
      <c r="AW720" s="48"/>
      <c r="AX720" s="82"/>
    </row>
    <row r="721" spans="1:50" s="30" customFormat="1" ht="24" customHeight="1" x14ac:dyDescent="0.25">
      <c r="A721" s="74"/>
      <c r="B721" s="75"/>
      <c r="C721" s="76"/>
      <c r="D721" s="77"/>
      <c r="E721" s="78"/>
      <c r="F721" s="78"/>
      <c r="G721" s="79"/>
      <c r="H721" s="79"/>
      <c r="I721" s="80"/>
      <c r="J721" s="79" t="s">
        <v>579</v>
      </c>
      <c r="K721" s="45" t="s">
        <v>1654</v>
      </c>
      <c r="L721" s="46" t="s">
        <v>69</v>
      </c>
      <c r="M721" s="10" t="s">
        <v>1653</v>
      </c>
      <c r="N721" s="10"/>
      <c r="O721" s="10"/>
      <c r="P721" s="10"/>
      <c r="Q721" s="10"/>
      <c r="R721" s="43">
        <v>0.15</v>
      </c>
      <c r="S721" s="43">
        <f>0*$R$138</f>
        <v>0</v>
      </c>
      <c r="T721" s="43"/>
      <c r="U721" s="43">
        <f>0*$R$138</f>
        <v>0</v>
      </c>
      <c r="V721" s="43"/>
      <c r="W721" s="43">
        <f>0.6*$R$138</f>
        <v>0.09</v>
      </c>
      <c r="X721" s="43"/>
      <c r="Y721" s="43">
        <f>0.4*$R$138</f>
        <v>0.06</v>
      </c>
      <c r="Z721" s="43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8">
        <f>SUM(S721:AS721)</f>
        <v>0.15</v>
      </c>
      <c r="AW721" s="48"/>
      <c r="AX721" s="82"/>
    </row>
    <row r="722" spans="1:50" s="30" customFormat="1" ht="24" customHeight="1" x14ac:dyDescent="0.25">
      <c r="A722" s="74"/>
      <c r="B722" s="75"/>
      <c r="C722" s="76"/>
      <c r="D722" s="77"/>
      <c r="E722" s="78"/>
      <c r="F722" s="78"/>
      <c r="G722" s="79"/>
      <c r="H722" s="79" t="s">
        <v>580</v>
      </c>
      <c r="I722" s="41" t="s">
        <v>220</v>
      </c>
      <c r="J722" s="79" t="s">
        <v>581</v>
      </c>
      <c r="K722" s="41" t="s">
        <v>220</v>
      </c>
      <c r="L722" s="10" t="s">
        <v>69</v>
      </c>
      <c r="M722" s="46"/>
      <c r="N722" s="10"/>
      <c r="O722" s="10"/>
      <c r="P722" s="10"/>
      <c r="Q722" s="10"/>
      <c r="R722" s="42">
        <f>SUM(R723:R747)</f>
        <v>1</v>
      </c>
      <c r="S722" s="42">
        <f>SUM(S723:S747)</f>
        <v>0.11499999999999999</v>
      </c>
      <c r="T722" s="42"/>
      <c r="U722" s="42">
        <f>SUM(U723:U747)</f>
        <v>0.41000000000000003</v>
      </c>
      <c r="V722" s="42"/>
      <c r="W722" s="42">
        <f>SUM(W723:W747)</f>
        <v>0.37</v>
      </c>
      <c r="X722" s="42"/>
      <c r="Y722" s="42">
        <f>SUM(Y723:Y747)</f>
        <v>0.10500000000000001</v>
      </c>
      <c r="Z722" s="42"/>
      <c r="AA722" s="42">
        <f>SUM(AA723:AA747)</f>
        <v>0</v>
      </c>
      <c r="AB722" s="42"/>
      <c r="AC722" s="42">
        <f>SUM(AC723:AC747)</f>
        <v>0</v>
      </c>
      <c r="AD722" s="42"/>
      <c r="AE722" s="42">
        <f>SUM(AE723:AE747)</f>
        <v>0</v>
      </c>
      <c r="AF722" s="42"/>
      <c r="AG722" s="42">
        <f>SUM(AG723:AG747)</f>
        <v>0</v>
      </c>
      <c r="AH722" s="42"/>
      <c r="AI722" s="42">
        <f>SUM(AI723:AI747)</f>
        <v>0</v>
      </c>
      <c r="AJ722" s="42"/>
      <c r="AK722" s="42">
        <f>SUM(AK723:AK747)</f>
        <v>0</v>
      </c>
      <c r="AL722" s="42"/>
      <c r="AM722" s="42">
        <f>SUM(AM723:AM747)</f>
        <v>0</v>
      </c>
      <c r="AN722" s="42"/>
      <c r="AO722" s="42">
        <f>SUM(AO723:AO747)</f>
        <v>0</v>
      </c>
      <c r="AP722" s="42"/>
      <c r="AQ722" s="42">
        <f>SUM(AQ723:AQ747)</f>
        <v>0</v>
      </c>
      <c r="AR722" s="42"/>
      <c r="AS722" s="42">
        <f>SUM(AS723:AS747)</f>
        <v>0</v>
      </c>
      <c r="AT722" s="42"/>
      <c r="AU722" s="42"/>
      <c r="AV722" s="48">
        <f>SUM(AV723:AV747)</f>
        <v>1</v>
      </c>
      <c r="AW722" s="48"/>
      <c r="AX722" s="82"/>
    </row>
    <row r="723" spans="1:50" s="30" customFormat="1" ht="24" customHeight="1" x14ac:dyDescent="0.25">
      <c r="A723" s="74"/>
      <c r="B723" s="75"/>
      <c r="C723" s="76"/>
      <c r="D723" s="77"/>
      <c r="E723" s="78"/>
      <c r="F723" s="78"/>
      <c r="G723" s="79"/>
      <c r="H723" s="79"/>
      <c r="I723" s="80"/>
      <c r="J723" s="79" t="s">
        <v>582</v>
      </c>
      <c r="K723" s="45" t="s">
        <v>200</v>
      </c>
      <c r="L723" s="46" t="s">
        <v>57</v>
      </c>
      <c r="N723" s="10"/>
      <c r="O723" s="10"/>
      <c r="P723" s="10"/>
      <c r="Q723" s="10"/>
      <c r="R723" s="43">
        <v>0.05</v>
      </c>
      <c r="S723" s="43">
        <f>0.5*$R$140</f>
        <v>2.5000000000000001E-2</v>
      </c>
      <c r="T723" s="43"/>
      <c r="U723" s="43">
        <f>0*$R$140</f>
        <v>0</v>
      </c>
      <c r="V723" s="43"/>
      <c r="W723" s="43">
        <f>0*$R$140</f>
        <v>0</v>
      </c>
      <c r="X723" s="43"/>
      <c r="Y723" s="43">
        <f>0.5*$R$140</f>
        <v>2.5000000000000001E-2</v>
      </c>
      <c r="Z723" s="43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8">
        <f t="shared" ref="AV723:AV747" si="295">SUM(S723:AS723)</f>
        <v>0.05</v>
      </c>
      <c r="AW723" s="48"/>
    </row>
    <row r="724" spans="1:50" s="30" customFormat="1" ht="24" customHeight="1" x14ac:dyDescent="0.25">
      <c r="A724" s="74"/>
      <c r="B724" s="75"/>
      <c r="C724" s="76"/>
      <c r="D724" s="77"/>
      <c r="E724" s="78"/>
      <c r="F724" s="78"/>
      <c r="G724" s="79"/>
      <c r="H724" s="79"/>
      <c r="I724" s="80"/>
      <c r="J724" s="79" t="s">
        <v>583</v>
      </c>
      <c r="K724" s="45" t="s">
        <v>212</v>
      </c>
      <c r="L724" s="46" t="s">
        <v>73</v>
      </c>
      <c r="N724" s="10"/>
      <c r="O724" s="10"/>
      <c r="P724" s="10"/>
      <c r="Q724" s="10"/>
      <c r="R724" s="43">
        <v>0.1</v>
      </c>
      <c r="S724" s="43">
        <f>0.6*$R$141</f>
        <v>0.06</v>
      </c>
      <c r="T724" s="43"/>
      <c r="U724" s="43">
        <f>0.4*$R$141</f>
        <v>4.0000000000000008E-2</v>
      </c>
      <c r="V724" s="43"/>
      <c r="W724" s="43">
        <f>0*$R$141</f>
        <v>0</v>
      </c>
      <c r="X724" s="43"/>
      <c r="Y724" s="43">
        <f>0*$R$141</f>
        <v>0</v>
      </c>
      <c r="Z724" s="43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8">
        <f t="shared" si="295"/>
        <v>0.1</v>
      </c>
      <c r="AW724" s="48"/>
      <c r="AX724" s="82"/>
    </row>
    <row r="725" spans="1:50" s="30" customFormat="1" ht="24" customHeight="1" x14ac:dyDescent="0.25">
      <c r="A725" s="74"/>
      <c r="B725" s="75"/>
      <c r="C725" s="76"/>
      <c r="D725" s="77"/>
      <c r="E725" s="78"/>
      <c r="F725" s="78"/>
      <c r="G725" s="79"/>
      <c r="H725" s="79"/>
      <c r="I725" s="80"/>
      <c r="J725" s="272" t="s">
        <v>1894</v>
      </c>
      <c r="K725" s="283" t="s">
        <v>1919</v>
      </c>
      <c r="L725" s="46"/>
      <c r="N725" s="10"/>
      <c r="O725" s="10"/>
      <c r="P725" s="10"/>
      <c r="Q725" s="10"/>
      <c r="R725" s="43"/>
      <c r="S725" s="43"/>
      <c r="T725" s="43"/>
      <c r="U725" s="43"/>
      <c r="V725" s="43"/>
      <c r="W725" s="43"/>
      <c r="X725" s="43"/>
      <c r="Y725" s="43"/>
      <c r="Z725" s="43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8"/>
      <c r="AW725" s="48"/>
      <c r="AX725" s="82"/>
    </row>
    <row r="726" spans="1:50" s="30" customFormat="1" ht="24" customHeight="1" x14ac:dyDescent="0.25">
      <c r="A726" s="74"/>
      <c r="B726" s="75"/>
      <c r="C726" s="76"/>
      <c r="D726" s="77"/>
      <c r="E726" s="78"/>
      <c r="F726" s="78"/>
      <c r="G726" s="79"/>
      <c r="H726" s="79"/>
      <c r="I726" s="80"/>
      <c r="J726" s="54"/>
      <c r="K726" s="283" t="s">
        <v>1920</v>
      </c>
      <c r="L726" s="46"/>
      <c r="N726" s="10"/>
      <c r="O726" s="10"/>
      <c r="P726" s="10"/>
      <c r="Q726" s="10"/>
      <c r="R726" s="43"/>
      <c r="S726" s="43"/>
      <c r="T726" s="43"/>
      <c r="U726" s="43"/>
      <c r="V726" s="43"/>
      <c r="W726" s="43"/>
      <c r="X726" s="43"/>
      <c r="Y726" s="43"/>
      <c r="Z726" s="43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8"/>
      <c r="AW726" s="48"/>
      <c r="AX726" s="82"/>
    </row>
    <row r="727" spans="1:50" s="30" customFormat="1" ht="24" customHeight="1" x14ac:dyDescent="0.25">
      <c r="A727" s="74"/>
      <c r="B727" s="75"/>
      <c r="C727" s="76"/>
      <c r="D727" s="77"/>
      <c r="E727" s="78"/>
      <c r="F727" s="78"/>
      <c r="G727" s="79"/>
      <c r="H727" s="79"/>
      <c r="I727" s="80"/>
      <c r="J727" s="54"/>
      <c r="K727" s="283" t="s">
        <v>1918</v>
      </c>
      <c r="L727" s="46"/>
      <c r="N727" s="10"/>
      <c r="O727" s="10"/>
      <c r="P727" s="10"/>
      <c r="Q727" s="10"/>
      <c r="R727" s="43"/>
      <c r="S727" s="43"/>
      <c r="T727" s="43"/>
      <c r="U727" s="43"/>
      <c r="V727" s="43"/>
      <c r="W727" s="43"/>
      <c r="X727" s="43"/>
      <c r="Y727" s="43"/>
      <c r="Z727" s="43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8"/>
      <c r="AW727" s="48"/>
      <c r="AX727" s="82"/>
    </row>
    <row r="728" spans="1:50" s="30" customFormat="1" ht="24" customHeight="1" x14ac:dyDescent="0.25">
      <c r="A728" s="74"/>
      <c r="B728" s="75"/>
      <c r="C728" s="76"/>
      <c r="D728" s="77"/>
      <c r="E728" s="78"/>
      <c r="F728" s="78"/>
      <c r="G728" s="79"/>
      <c r="H728" s="79"/>
      <c r="I728" s="80"/>
      <c r="J728" s="275" t="s">
        <v>1921</v>
      </c>
      <c r="K728" s="284" t="s">
        <v>1931</v>
      </c>
      <c r="L728" s="264">
        <v>350</v>
      </c>
      <c r="N728" s="10"/>
      <c r="O728" s="10"/>
      <c r="P728" s="10"/>
      <c r="Q728" s="10"/>
      <c r="R728" s="43"/>
      <c r="S728" s="43"/>
      <c r="T728" s="43"/>
      <c r="U728" s="43"/>
      <c r="V728" s="43"/>
      <c r="W728" s="43"/>
      <c r="X728" s="43"/>
      <c r="Y728" s="43"/>
      <c r="Z728" s="43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8"/>
      <c r="AW728" s="48"/>
      <c r="AX728" s="82"/>
    </row>
    <row r="729" spans="1:50" s="30" customFormat="1" ht="24" customHeight="1" x14ac:dyDescent="0.25">
      <c r="A729" s="74"/>
      <c r="B729" s="75"/>
      <c r="C729" s="76"/>
      <c r="D729" s="77"/>
      <c r="E729" s="78"/>
      <c r="F729" s="78"/>
      <c r="G729" s="79"/>
      <c r="H729" s="79"/>
      <c r="I729" s="80"/>
      <c r="J729" s="54"/>
      <c r="K729" s="284" t="s">
        <v>1932</v>
      </c>
      <c r="L729" s="264">
        <v>350</v>
      </c>
      <c r="N729" s="10"/>
      <c r="O729" s="10"/>
      <c r="P729" s="10"/>
      <c r="Q729" s="10"/>
      <c r="R729" s="43"/>
      <c r="S729" s="43"/>
      <c r="T729" s="43"/>
      <c r="U729" s="43"/>
      <c r="V729" s="43"/>
      <c r="W729" s="43"/>
      <c r="X729" s="43"/>
      <c r="Y729" s="43"/>
      <c r="Z729" s="43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8"/>
      <c r="AW729" s="48"/>
      <c r="AX729" s="82"/>
    </row>
    <row r="730" spans="1:50" s="30" customFormat="1" ht="24" customHeight="1" x14ac:dyDescent="0.25">
      <c r="A730" s="74"/>
      <c r="B730" s="75"/>
      <c r="C730" s="76"/>
      <c r="D730" s="77"/>
      <c r="E730" s="78"/>
      <c r="F730" s="78"/>
      <c r="G730" s="79"/>
      <c r="H730" s="79"/>
      <c r="I730" s="80"/>
      <c r="J730" s="54"/>
      <c r="K730" s="284" t="s">
        <v>1933</v>
      </c>
      <c r="L730" s="264">
        <v>300</v>
      </c>
      <c r="N730" s="10"/>
      <c r="O730" s="10"/>
      <c r="P730" s="10"/>
      <c r="Q730" s="10"/>
      <c r="R730" s="43"/>
      <c r="S730" s="43"/>
      <c r="T730" s="43"/>
      <c r="U730" s="43"/>
      <c r="V730" s="43"/>
      <c r="W730" s="43"/>
      <c r="X730" s="43"/>
      <c r="Y730" s="43"/>
      <c r="Z730" s="43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8"/>
      <c r="AW730" s="48"/>
      <c r="AX730" s="82"/>
    </row>
    <row r="731" spans="1:50" s="30" customFormat="1" ht="24" customHeight="1" x14ac:dyDescent="0.25">
      <c r="A731" s="74"/>
      <c r="B731" s="75"/>
      <c r="C731" s="76"/>
      <c r="D731" s="77"/>
      <c r="E731" s="78"/>
      <c r="F731" s="78"/>
      <c r="G731" s="79"/>
      <c r="H731" s="79"/>
      <c r="I731" s="80"/>
      <c r="J731" s="79" t="s">
        <v>584</v>
      </c>
      <c r="K731" s="282" t="s">
        <v>225</v>
      </c>
      <c r="L731" s="46" t="s">
        <v>54</v>
      </c>
      <c r="N731" s="10"/>
      <c r="O731" s="10"/>
      <c r="P731" s="10"/>
      <c r="Q731" s="10"/>
      <c r="R731" s="43">
        <v>0.15</v>
      </c>
      <c r="S731" s="43">
        <f>0.2*$R$148</f>
        <v>0.03</v>
      </c>
      <c r="T731" s="43"/>
      <c r="U731" s="43">
        <f>0.6*$R$148</f>
        <v>0.09</v>
      </c>
      <c r="V731" s="43"/>
      <c r="W731" s="43">
        <f>0.2*$R$148</f>
        <v>0.03</v>
      </c>
      <c r="X731" s="43"/>
      <c r="Y731" s="43">
        <f>0*$R$148</f>
        <v>0</v>
      </c>
      <c r="Z731" s="43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8">
        <f t="shared" si="295"/>
        <v>0.15</v>
      </c>
      <c r="AW731" s="48"/>
      <c r="AX731" s="82"/>
    </row>
    <row r="732" spans="1:50" s="30" customFormat="1" ht="24" customHeight="1" x14ac:dyDescent="0.25">
      <c r="A732" s="74"/>
      <c r="B732" s="75"/>
      <c r="C732" s="76"/>
      <c r="D732" s="77"/>
      <c r="E732" s="78"/>
      <c r="F732" s="78"/>
      <c r="G732" s="79"/>
      <c r="H732" s="79"/>
      <c r="I732" s="80"/>
      <c r="J732" s="275" t="s">
        <v>1921</v>
      </c>
      <c r="K732" s="284" t="s">
        <v>1934</v>
      </c>
      <c r="L732" s="264">
        <v>350</v>
      </c>
      <c r="N732" s="10"/>
      <c r="O732" s="10"/>
      <c r="P732" s="10"/>
      <c r="Q732" s="10"/>
      <c r="R732" s="43"/>
      <c r="S732" s="43"/>
      <c r="T732" s="43"/>
      <c r="U732" s="43"/>
      <c r="V732" s="43"/>
      <c r="W732" s="43"/>
      <c r="X732" s="43"/>
      <c r="Y732" s="43"/>
      <c r="Z732" s="43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8"/>
      <c r="AW732" s="48"/>
      <c r="AX732" s="82"/>
    </row>
    <row r="733" spans="1:50" s="30" customFormat="1" ht="24" customHeight="1" x14ac:dyDescent="0.25">
      <c r="A733" s="74"/>
      <c r="B733" s="75"/>
      <c r="C733" s="76"/>
      <c r="D733" s="77"/>
      <c r="E733" s="78"/>
      <c r="F733" s="78"/>
      <c r="G733" s="79"/>
      <c r="H733" s="79"/>
      <c r="I733" s="80"/>
      <c r="J733" s="54"/>
      <c r="K733" s="284" t="s">
        <v>1929</v>
      </c>
      <c r="L733" s="264">
        <v>350</v>
      </c>
      <c r="N733" s="10"/>
      <c r="O733" s="10"/>
      <c r="P733" s="10"/>
      <c r="Q733" s="10"/>
      <c r="R733" s="43"/>
      <c r="S733" s="43"/>
      <c r="T733" s="43"/>
      <c r="U733" s="43"/>
      <c r="V733" s="43"/>
      <c r="W733" s="43"/>
      <c r="X733" s="43"/>
      <c r="Y733" s="43"/>
      <c r="Z733" s="43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8"/>
      <c r="AW733" s="48"/>
      <c r="AX733" s="82"/>
    </row>
    <row r="734" spans="1:50" s="30" customFormat="1" ht="24" customHeight="1" x14ac:dyDescent="0.25">
      <c r="A734" s="74"/>
      <c r="B734" s="75"/>
      <c r="C734" s="76"/>
      <c r="D734" s="77"/>
      <c r="E734" s="78"/>
      <c r="F734" s="78"/>
      <c r="G734" s="79"/>
      <c r="H734" s="79"/>
      <c r="I734" s="80"/>
      <c r="J734" s="54"/>
      <c r="K734" s="284" t="s">
        <v>1930</v>
      </c>
      <c r="L734" s="264">
        <v>300</v>
      </c>
      <c r="N734" s="10"/>
      <c r="O734" s="10"/>
      <c r="P734" s="10"/>
      <c r="Q734" s="10"/>
      <c r="R734" s="43"/>
      <c r="S734" s="43"/>
      <c r="T734" s="43"/>
      <c r="U734" s="43"/>
      <c r="V734" s="43"/>
      <c r="W734" s="43"/>
      <c r="X734" s="43"/>
      <c r="Y734" s="43"/>
      <c r="Z734" s="43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8"/>
      <c r="AW734" s="48"/>
      <c r="AX734" s="82"/>
    </row>
    <row r="735" spans="1:50" s="30" customFormat="1" ht="24" customHeight="1" x14ac:dyDescent="0.25">
      <c r="A735" s="74"/>
      <c r="B735" s="75"/>
      <c r="C735" s="76"/>
      <c r="D735" s="77"/>
      <c r="E735" s="78"/>
      <c r="F735" s="78"/>
      <c r="G735" s="79"/>
      <c r="H735" s="79"/>
      <c r="I735" s="80"/>
      <c r="J735" s="79" t="s">
        <v>585</v>
      </c>
      <c r="K735" s="282" t="s">
        <v>227</v>
      </c>
      <c r="L735" s="46" t="s">
        <v>41</v>
      </c>
      <c r="M735" s="46" t="s">
        <v>1508</v>
      </c>
      <c r="N735" s="10"/>
      <c r="O735" s="10"/>
      <c r="P735" s="10"/>
      <c r="Q735" s="10"/>
      <c r="R735" s="43">
        <v>0.4</v>
      </c>
      <c r="S735" s="43">
        <f>0*$R$152</f>
        <v>0</v>
      </c>
      <c r="T735" s="43"/>
      <c r="U735" s="43">
        <f>0.6*$R$152</f>
        <v>0.24</v>
      </c>
      <c r="V735" s="43"/>
      <c r="W735" s="43">
        <f>0.4*$R$152</f>
        <v>0.16000000000000003</v>
      </c>
      <c r="X735" s="43"/>
      <c r="Y735" s="43">
        <f>0*$R$152</f>
        <v>0</v>
      </c>
      <c r="Z735" s="43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8">
        <f t="shared" si="295"/>
        <v>0.4</v>
      </c>
      <c r="AW735" s="48"/>
      <c r="AX735" s="82"/>
    </row>
    <row r="736" spans="1:50" s="30" customFormat="1" ht="24" customHeight="1" x14ac:dyDescent="0.25">
      <c r="A736" s="74"/>
      <c r="B736" s="75"/>
      <c r="C736" s="76"/>
      <c r="D736" s="77"/>
      <c r="E736" s="78"/>
      <c r="F736" s="78"/>
      <c r="G736" s="79"/>
      <c r="H736" s="79"/>
      <c r="I736" s="80"/>
      <c r="J736" s="275" t="s">
        <v>1921</v>
      </c>
      <c r="K736" s="284" t="s">
        <v>1934</v>
      </c>
      <c r="L736" s="264">
        <v>350</v>
      </c>
      <c r="M736" s="46"/>
      <c r="N736" s="10"/>
      <c r="O736" s="10"/>
      <c r="P736" s="10"/>
      <c r="Q736" s="10"/>
      <c r="R736" s="43"/>
      <c r="S736" s="43"/>
      <c r="T736" s="43"/>
      <c r="U736" s="43"/>
      <c r="V736" s="43"/>
      <c r="W736" s="43"/>
      <c r="X736" s="43"/>
      <c r="Y736" s="43"/>
      <c r="Z736" s="43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8"/>
      <c r="AW736" s="48"/>
      <c r="AX736" s="82"/>
    </row>
    <row r="737" spans="1:50" s="30" customFormat="1" ht="24" customHeight="1" x14ac:dyDescent="0.25">
      <c r="A737" s="74"/>
      <c r="B737" s="75"/>
      <c r="C737" s="76"/>
      <c r="D737" s="77"/>
      <c r="E737" s="78"/>
      <c r="F737" s="78"/>
      <c r="G737" s="79"/>
      <c r="H737" s="79"/>
      <c r="I737" s="80"/>
      <c r="J737" s="54"/>
      <c r="K737" s="284" t="s">
        <v>1929</v>
      </c>
      <c r="L737" s="264">
        <v>350</v>
      </c>
      <c r="M737" s="46"/>
      <c r="N737" s="10"/>
      <c r="O737" s="10"/>
      <c r="P737" s="10"/>
      <c r="Q737" s="10"/>
      <c r="R737" s="43"/>
      <c r="S737" s="43"/>
      <c r="T737" s="43"/>
      <c r="U737" s="43"/>
      <c r="V737" s="43"/>
      <c r="W737" s="43"/>
      <c r="X737" s="43"/>
      <c r="Y737" s="43"/>
      <c r="Z737" s="43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8"/>
      <c r="AW737" s="48"/>
      <c r="AX737" s="82"/>
    </row>
    <row r="738" spans="1:50" s="30" customFormat="1" ht="24" customHeight="1" x14ac:dyDescent="0.25">
      <c r="A738" s="74"/>
      <c r="B738" s="75"/>
      <c r="C738" s="76"/>
      <c r="D738" s="77"/>
      <c r="E738" s="78"/>
      <c r="F738" s="78"/>
      <c r="G738" s="79"/>
      <c r="H738" s="79"/>
      <c r="I738" s="80"/>
      <c r="J738" s="54"/>
      <c r="K738" s="284" t="s">
        <v>1930</v>
      </c>
      <c r="L738" s="264">
        <v>300</v>
      </c>
      <c r="M738" s="46"/>
      <c r="N738" s="10"/>
      <c r="O738" s="10"/>
      <c r="P738" s="10"/>
      <c r="Q738" s="10"/>
      <c r="R738" s="43"/>
      <c r="S738" s="43"/>
      <c r="T738" s="43"/>
      <c r="U738" s="43"/>
      <c r="V738" s="43"/>
      <c r="W738" s="43"/>
      <c r="X738" s="43"/>
      <c r="Y738" s="43"/>
      <c r="Z738" s="43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8"/>
      <c r="AW738" s="48"/>
      <c r="AX738" s="82"/>
    </row>
    <row r="739" spans="1:50" s="30" customFormat="1" ht="24" customHeight="1" x14ac:dyDescent="0.25">
      <c r="A739" s="74"/>
      <c r="B739" s="75"/>
      <c r="C739" s="76"/>
      <c r="D739" s="77"/>
      <c r="E739" s="78"/>
      <c r="F739" s="78"/>
      <c r="G739" s="79"/>
      <c r="H739" s="79"/>
      <c r="I739" s="80"/>
      <c r="J739" s="79" t="s">
        <v>586</v>
      </c>
      <c r="K739" s="282" t="s">
        <v>229</v>
      </c>
      <c r="L739" s="46" t="s">
        <v>41</v>
      </c>
      <c r="M739" s="46" t="s">
        <v>1508</v>
      </c>
      <c r="N739" s="10"/>
      <c r="O739" s="10"/>
      <c r="P739" s="10"/>
      <c r="Q739" s="10"/>
      <c r="R739" s="43">
        <v>0.1</v>
      </c>
      <c r="S739" s="43">
        <f>0*$R$156</f>
        <v>0</v>
      </c>
      <c r="T739" s="43"/>
      <c r="U739" s="43">
        <f>0.4*$R$156</f>
        <v>4.0000000000000008E-2</v>
      </c>
      <c r="V739" s="43"/>
      <c r="W739" s="43">
        <f>0.6*$R$156</f>
        <v>0.06</v>
      </c>
      <c r="X739" s="43"/>
      <c r="Y739" s="43">
        <f>0*$R$156</f>
        <v>0</v>
      </c>
      <c r="Z739" s="43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8">
        <f t="shared" si="295"/>
        <v>0.1</v>
      </c>
      <c r="AW739" s="48"/>
      <c r="AX739" s="82"/>
    </row>
    <row r="740" spans="1:50" s="30" customFormat="1" ht="24" customHeight="1" x14ac:dyDescent="0.25">
      <c r="A740" s="74"/>
      <c r="B740" s="75"/>
      <c r="C740" s="76"/>
      <c r="D740" s="77"/>
      <c r="E740" s="78"/>
      <c r="F740" s="78"/>
      <c r="G740" s="79"/>
      <c r="H740" s="79"/>
      <c r="I740" s="80"/>
      <c r="J740" s="275" t="s">
        <v>1921</v>
      </c>
      <c r="K740" s="284" t="s">
        <v>1935</v>
      </c>
      <c r="L740" s="264">
        <v>350</v>
      </c>
      <c r="M740" s="46"/>
      <c r="N740" s="10"/>
      <c r="O740" s="10"/>
      <c r="P740" s="10"/>
      <c r="Q740" s="10"/>
      <c r="R740" s="43"/>
      <c r="S740" s="43"/>
      <c r="T740" s="43"/>
      <c r="U740" s="43"/>
      <c r="V740" s="43"/>
      <c r="W740" s="43"/>
      <c r="X740" s="43"/>
      <c r="Y740" s="43"/>
      <c r="Z740" s="43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8"/>
      <c r="AW740" s="48"/>
      <c r="AX740" s="82"/>
    </row>
    <row r="741" spans="1:50" s="30" customFormat="1" ht="24" customHeight="1" x14ac:dyDescent="0.25">
      <c r="A741" s="74"/>
      <c r="B741" s="75"/>
      <c r="C741" s="76"/>
      <c r="D741" s="77"/>
      <c r="E741" s="78"/>
      <c r="F741" s="78"/>
      <c r="G741" s="79"/>
      <c r="H741" s="79"/>
      <c r="I741" s="80"/>
      <c r="J741" s="54"/>
      <c r="K741" s="284" t="s">
        <v>1936</v>
      </c>
      <c r="L741" s="264">
        <v>350</v>
      </c>
      <c r="M741" s="46"/>
      <c r="N741" s="10"/>
      <c r="O741" s="10"/>
      <c r="P741" s="10"/>
      <c r="Q741" s="10"/>
      <c r="R741" s="43"/>
      <c r="S741" s="43"/>
      <c r="T741" s="43"/>
      <c r="U741" s="43"/>
      <c r="V741" s="43"/>
      <c r="W741" s="43"/>
      <c r="X741" s="43"/>
      <c r="Y741" s="43"/>
      <c r="Z741" s="43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8"/>
      <c r="AW741" s="48"/>
      <c r="AX741" s="82"/>
    </row>
    <row r="742" spans="1:50" s="30" customFormat="1" ht="24" customHeight="1" x14ac:dyDescent="0.25">
      <c r="A742" s="74"/>
      <c r="B742" s="75"/>
      <c r="C742" s="76"/>
      <c r="D742" s="77"/>
      <c r="E742" s="78"/>
      <c r="F742" s="78"/>
      <c r="G742" s="79"/>
      <c r="H742" s="79"/>
      <c r="I742" s="80"/>
      <c r="J742" s="54"/>
      <c r="K742" s="284" t="s">
        <v>1937</v>
      </c>
      <c r="L742" s="264">
        <v>300</v>
      </c>
      <c r="M742" s="46"/>
      <c r="N742" s="10"/>
      <c r="O742" s="10"/>
      <c r="P742" s="10"/>
      <c r="Q742" s="10"/>
      <c r="R742" s="43"/>
      <c r="S742" s="43"/>
      <c r="T742" s="43"/>
      <c r="U742" s="43"/>
      <c r="V742" s="43"/>
      <c r="W742" s="43"/>
      <c r="X742" s="43"/>
      <c r="Y742" s="43"/>
      <c r="Z742" s="43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8"/>
      <c r="AW742" s="48"/>
      <c r="AX742" s="82"/>
    </row>
    <row r="743" spans="1:50" s="30" customFormat="1" ht="24" customHeight="1" x14ac:dyDescent="0.25">
      <c r="A743" s="74"/>
      <c r="B743" s="75"/>
      <c r="C743" s="76"/>
      <c r="D743" s="77"/>
      <c r="E743" s="78"/>
      <c r="F743" s="78"/>
      <c r="G743" s="79"/>
      <c r="H743" s="79"/>
      <c r="I743" s="80"/>
      <c r="J743" s="79" t="s">
        <v>587</v>
      </c>
      <c r="K743" s="282" t="s">
        <v>1654</v>
      </c>
      <c r="L743" s="46" t="s">
        <v>69</v>
      </c>
      <c r="M743" s="10" t="s">
        <v>1653</v>
      </c>
      <c r="N743" s="10"/>
      <c r="O743" s="10"/>
      <c r="P743" s="10"/>
      <c r="Q743" s="10"/>
      <c r="R743" s="43">
        <v>0.1</v>
      </c>
      <c r="S743" s="43">
        <f>0*$R$160</f>
        <v>0</v>
      </c>
      <c r="T743" s="43"/>
      <c r="U743" s="43">
        <f>0*$R$160</f>
        <v>0</v>
      </c>
      <c r="V743" s="43"/>
      <c r="W743" s="43">
        <f>0.6*$R$160</f>
        <v>0.06</v>
      </c>
      <c r="X743" s="43"/>
      <c r="Y743" s="43">
        <f>0.4*$R$160</f>
        <v>4.0000000000000008E-2</v>
      </c>
      <c r="Z743" s="43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8">
        <f t="shared" si="295"/>
        <v>0.1</v>
      </c>
      <c r="AW743" s="48"/>
      <c r="AX743" s="82"/>
    </row>
    <row r="744" spans="1:50" s="30" customFormat="1" ht="24" customHeight="1" x14ac:dyDescent="0.25">
      <c r="A744" s="74"/>
      <c r="B744" s="75"/>
      <c r="C744" s="76"/>
      <c r="D744" s="77"/>
      <c r="E744" s="78"/>
      <c r="F744" s="78"/>
      <c r="G744" s="79"/>
      <c r="H744" s="79"/>
      <c r="I744" s="80"/>
      <c r="J744" s="275" t="s">
        <v>1921</v>
      </c>
      <c r="K744" s="284" t="s">
        <v>1935</v>
      </c>
      <c r="L744" s="264">
        <v>350</v>
      </c>
      <c r="M744" s="10"/>
      <c r="N744" s="10"/>
      <c r="O744" s="10"/>
      <c r="P744" s="10"/>
      <c r="Q744" s="10"/>
      <c r="R744" s="43"/>
      <c r="S744" s="43"/>
      <c r="T744" s="43"/>
      <c r="U744" s="43"/>
      <c r="V744" s="43"/>
      <c r="W744" s="43"/>
      <c r="X744" s="43"/>
      <c r="Y744" s="43"/>
      <c r="Z744" s="43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8"/>
      <c r="AW744" s="48"/>
      <c r="AX744" s="82"/>
    </row>
    <row r="745" spans="1:50" s="30" customFormat="1" ht="24" customHeight="1" x14ac:dyDescent="0.25">
      <c r="A745" s="74"/>
      <c r="B745" s="75"/>
      <c r="C745" s="76"/>
      <c r="D745" s="77"/>
      <c r="E745" s="78"/>
      <c r="F745" s="78"/>
      <c r="G745" s="79"/>
      <c r="H745" s="79"/>
      <c r="I745" s="80"/>
      <c r="J745" s="54"/>
      <c r="K745" s="284" t="s">
        <v>1936</v>
      </c>
      <c r="L745" s="264">
        <v>350</v>
      </c>
      <c r="M745" s="10"/>
      <c r="N745" s="10"/>
      <c r="O745" s="10"/>
      <c r="P745" s="10"/>
      <c r="Q745" s="10"/>
      <c r="R745" s="43"/>
      <c r="S745" s="43"/>
      <c r="T745" s="43"/>
      <c r="U745" s="43"/>
      <c r="V745" s="43"/>
      <c r="W745" s="43"/>
      <c r="X745" s="43"/>
      <c r="Y745" s="43"/>
      <c r="Z745" s="43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8"/>
      <c r="AW745" s="48"/>
      <c r="AX745" s="82"/>
    </row>
    <row r="746" spans="1:50" s="30" customFormat="1" ht="24" customHeight="1" x14ac:dyDescent="0.25">
      <c r="A746" s="74"/>
      <c r="B746" s="75"/>
      <c r="C746" s="76"/>
      <c r="D746" s="77"/>
      <c r="E746" s="78"/>
      <c r="F746" s="78"/>
      <c r="G746" s="79"/>
      <c r="H746" s="79"/>
      <c r="I746" s="80"/>
      <c r="J746" s="54"/>
      <c r="K746" s="284" t="s">
        <v>1937</v>
      </c>
      <c r="L746" s="264">
        <v>300</v>
      </c>
      <c r="M746" s="10"/>
      <c r="N746" s="10"/>
      <c r="O746" s="10"/>
      <c r="P746" s="10"/>
      <c r="Q746" s="10"/>
      <c r="R746" s="43"/>
      <c r="S746" s="43"/>
      <c r="T746" s="43"/>
      <c r="U746" s="43"/>
      <c r="V746" s="43"/>
      <c r="W746" s="43"/>
      <c r="X746" s="43"/>
      <c r="Y746" s="43"/>
      <c r="Z746" s="43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8"/>
      <c r="AW746" s="48"/>
      <c r="AX746" s="82"/>
    </row>
    <row r="747" spans="1:50" s="30" customFormat="1" ht="24" customHeight="1" x14ac:dyDescent="0.25">
      <c r="A747" s="74"/>
      <c r="B747" s="75"/>
      <c r="C747" s="76"/>
      <c r="D747" s="77"/>
      <c r="E747" s="78"/>
      <c r="F747" s="78"/>
      <c r="G747" s="79"/>
      <c r="H747" s="79"/>
      <c r="I747" s="80"/>
      <c r="J747" s="79" t="s">
        <v>588</v>
      </c>
      <c r="K747" s="282" t="s">
        <v>232</v>
      </c>
      <c r="L747" s="46" t="s">
        <v>41</v>
      </c>
      <c r="M747" s="46" t="s">
        <v>1511</v>
      </c>
      <c r="N747" s="10"/>
      <c r="O747" s="10"/>
      <c r="P747" s="10"/>
      <c r="Q747" s="10"/>
      <c r="R747" s="43">
        <v>0.1</v>
      </c>
      <c r="S747" s="43">
        <f>0*$R$164</f>
        <v>0</v>
      </c>
      <c r="T747" s="43"/>
      <c r="U747" s="43">
        <f>0*$R$164</f>
        <v>0</v>
      </c>
      <c r="V747" s="43"/>
      <c r="W747" s="43">
        <f>0.6*$R$164</f>
        <v>0.06</v>
      </c>
      <c r="X747" s="43"/>
      <c r="Y747" s="43">
        <f>0.4*$R$164</f>
        <v>4.0000000000000008E-2</v>
      </c>
      <c r="Z747" s="43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8">
        <f t="shared" si="295"/>
        <v>0.1</v>
      </c>
      <c r="AW747" s="48"/>
      <c r="AX747" s="82"/>
    </row>
    <row r="748" spans="1:50" s="30" customFormat="1" ht="24" customHeight="1" x14ac:dyDescent="0.25">
      <c r="A748" s="74"/>
      <c r="B748" s="75"/>
      <c r="C748" s="76"/>
      <c r="D748" s="77"/>
      <c r="E748" s="78"/>
      <c r="F748" s="78"/>
      <c r="G748" s="79"/>
      <c r="H748" s="79"/>
      <c r="I748" s="80"/>
      <c r="J748" s="275" t="s">
        <v>1921</v>
      </c>
      <c r="K748" s="284" t="s">
        <v>1935</v>
      </c>
      <c r="L748" s="264">
        <v>350</v>
      </c>
      <c r="M748" s="46"/>
      <c r="N748" s="10"/>
      <c r="O748" s="10"/>
      <c r="P748" s="10"/>
      <c r="Q748" s="10"/>
      <c r="R748" s="43"/>
      <c r="S748" s="43"/>
      <c r="T748" s="43"/>
      <c r="U748" s="43"/>
      <c r="V748" s="43"/>
      <c r="W748" s="43"/>
      <c r="X748" s="43"/>
      <c r="Y748" s="43"/>
      <c r="Z748" s="43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8"/>
      <c r="AW748" s="48"/>
      <c r="AX748" s="82"/>
    </row>
    <row r="749" spans="1:50" s="30" customFormat="1" ht="24" customHeight="1" x14ac:dyDescent="0.25">
      <c r="A749" s="74"/>
      <c r="B749" s="75"/>
      <c r="C749" s="76"/>
      <c r="D749" s="77"/>
      <c r="E749" s="78"/>
      <c r="F749" s="78"/>
      <c r="G749" s="79"/>
      <c r="H749" s="79"/>
      <c r="I749" s="80"/>
      <c r="J749" s="54"/>
      <c r="K749" s="284" t="s">
        <v>1936</v>
      </c>
      <c r="L749" s="264">
        <v>350</v>
      </c>
      <c r="M749" s="46"/>
      <c r="N749" s="10"/>
      <c r="O749" s="10"/>
      <c r="P749" s="10"/>
      <c r="Q749" s="10"/>
      <c r="R749" s="43"/>
      <c r="S749" s="43"/>
      <c r="T749" s="43"/>
      <c r="U749" s="43"/>
      <c r="V749" s="43"/>
      <c r="W749" s="43"/>
      <c r="X749" s="43"/>
      <c r="Y749" s="43"/>
      <c r="Z749" s="43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8"/>
      <c r="AW749" s="48"/>
      <c r="AX749" s="82"/>
    </row>
    <row r="750" spans="1:50" s="30" customFormat="1" ht="24" customHeight="1" x14ac:dyDescent="0.25">
      <c r="A750" s="74"/>
      <c r="B750" s="75"/>
      <c r="C750" s="76"/>
      <c r="D750" s="77"/>
      <c r="E750" s="78"/>
      <c r="F750" s="78"/>
      <c r="G750" s="79"/>
      <c r="H750" s="79"/>
      <c r="I750" s="80"/>
      <c r="J750" s="54"/>
      <c r="K750" s="284" t="s">
        <v>1937</v>
      </c>
      <c r="L750" s="264">
        <v>300</v>
      </c>
      <c r="M750" s="46"/>
      <c r="N750" s="10"/>
      <c r="O750" s="10"/>
      <c r="P750" s="10"/>
      <c r="Q750" s="10"/>
      <c r="R750" s="43"/>
      <c r="S750" s="43"/>
      <c r="T750" s="43"/>
      <c r="U750" s="43"/>
      <c r="V750" s="43"/>
      <c r="W750" s="43"/>
      <c r="X750" s="43"/>
      <c r="Y750" s="43"/>
      <c r="Z750" s="43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8"/>
      <c r="AW750" s="48"/>
      <c r="AX750" s="82"/>
    </row>
    <row r="751" spans="1:50" s="30" customFormat="1" ht="24" customHeight="1" x14ac:dyDescent="0.25">
      <c r="A751" s="74"/>
      <c r="B751" s="75"/>
      <c r="C751" s="76"/>
      <c r="D751" s="77"/>
      <c r="E751" s="78"/>
      <c r="F751" s="78"/>
      <c r="G751" s="79"/>
      <c r="H751" s="79" t="s">
        <v>589</v>
      </c>
      <c r="I751" s="41" t="s">
        <v>234</v>
      </c>
      <c r="J751" s="79" t="s">
        <v>590</v>
      </c>
      <c r="K751" s="288" t="s">
        <v>234</v>
      </c>
      <c r="L751" s="10" t="s">
        <v>69</v>
      </c>
      <c r="M751" s="46"/>
      <c r="N751" s="10"/>
      <c r="O751" s="10"/>
      <c r="P751" s="10"/>
      <c r="Q751" s="10"/>
      <c r="R751" s="42">
        <f>SUM(R752:R762)</f>
        <v>1</v>
      </c>
      <c r="S751" s="42">
        <f>SUM(S752:S762)</f>
        <v>0.14000000000000001</v>
      </c>
      <c r="T751" s="42"/>
      <c r="U751" s="42">
        <f>SUM(U752:U762)</f>
        <v>0.24000000000000002</v>
      </c>
      <c r="V751" s="42"/>
      <c r="W751" s="42">
        <f>SUM(W752:W762)</f>
        <v>0.45000000000000007</v>
      </c>
      <c r="X751" s="42"/>
      <c r="Y751" s="42">
        <f>SUM(Y752:Y762)</f>
        <v>0.17000000000000004</v>
      </c>
      <c r="Z751" s="42"/>
      <c r="AA751" s="42">
        <f>SUM(AA752:AA762)</f>
        <v>0</v>
      </c>
      <c r="AB751" s="42"/>
      <c r="AC751" s="42">
        <f>SUM(AC752:AC762)</f>
        <v>0</v>
      </c>
      <c r="AD751" s="42"/>
      <c r="AE751" s="42">
        <f>SUM(AE752:AE762)</f>
        <v>0</v>
      </c>
      <c r="AF751" s="42"/>
      <c r="AG751" s="42">
        <f>SUM(AG752:AG762)</f>
        <v>0</v>
      </c>
      <c r="AH751" s="42"/>
      <c r="AI751" s="42">
        <f>SUM(AI752:AI762)</f>
        <v>0</v>
      </c>
      <c r="AJ751" s="42"/>
      <c r="AK751" s="42">
        <f>SUM(AK752:AK762)</f>
        <v>0</v>
      </c>
      <c r="AL751" s="42"/>
      <c r="AM751" s="42">
        <f>SUM(AM752:AM762)</f>
        <v>0</v>
      </c>
      <c r="AN751" s="42"/>
      <c r="AO751" s="42">
        <f>SUM(AO752:AO762)</f>
        <v>0</v>
      </c>
      <c r="AP751" s="42"/>
      <c r="AQ751" s="42">
        <f>SUM(AQ752:AQ762)</f>
        <v>0</v>
      </c>
      <c r="AR751" s="42"/>
      <c r="AS751" s="42">
        <f>SUM(AS752:AS762)</f>
        <v>0</v>
      </c>
      <c r="AT751" s="42"/>
      <c r="AU751" s="42"/>
      <c r="AV751" s="48">
        <f>SUM(AV752:AV762)</f>
        <v>1</v>
      </c>
      <c r="AW751" s="48"/>
      <c r="AX751" s="82"/>
    </row>
    <row r="752" spans="1:50" s="30" customFormat="1" ht="24" customHeight="1" x14ac:dyDescent="0.25">
      <c r="A752" s="74"/>
      <c r="B752" s="75"/>
      <c r="C752" s="76"/>
      <c r="D752" s="77"/>
      <c r="E752" s="78"/>
      <c r="F752" s="78"/>
      <c r="G752" s="79"/>
      <c r="H752" s="79"/>
      <c r="I752" s="80"/>
      <c r="J752" s="79" t="s">
        <v>591</v>
      </c>
      <c r="K752" s="45" t="s">
        <v>200</v>
      </c>
      <c r="L752" s="46" t="s">
        <v>57</v>
      </c>
      <c r="N752" s="10"/>
      <c r="O752" s="10"/>
      <c r="P752" s="10"/>
      <c r="Q752" s="10"/>
      <c r="R752" s="43">
        <v>0.1</v>
      </c>
      <c r="S752" s="43">
        <f>0.5*$R$169</f>
        <v>0.05</v>
      </c>
      <c r="T752" s="43"/>
      <c r="U752" s="43">
        <f>0*$R$169</f>
        <v>0</v>
      </c>
      <c r="V752" s="43"/>
      <c r="W752" s="43">
        <f>0*$R$169</f>
        <v>0</v>
      </c>
      <c r="X752" s="43"/>
      <c r="Y752" s="43">
        <f>0.5*$R$169</f>
        <v>0.05</v>
      </c>
      <c r="Z752" s="43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8">
        <f>SUM(S752:AS752)</f>
        <v>0.1</v>
      </c>
      <c r="AW752" s="48"/>
      <c r="AX752" s="82"/>
    </row>
    <row r="753" spans="1:50" s="30" customFormat="1" ht="24" customHeight="1" x14ac:dyDescent="0.25">
      <c r="A753" s="74"/>
      <c r="B753" s="75"/>
      <c r="C753" s="76"/>
      <c r="D753" s="77"/>
      <c r="E753" s="78"/>
      <c r="F753" s="78"/>
      <c r="G753" s="79"/>
      <c r="H753" s="79"/>
      <c r="I753" s="80"/>
      <c r="J753" s="79" t="s">
        <v>592</v>
      </c>
      <c r="K753" s="45" t="s">
        <v>212</v>
      </c>
      <c r="L753" s="46" t="s">
        <v>73</v>
      </c>
      <c r="N753" s="10"/>
      <c r="O753" s="10"/>
      <c r="P753" s="10"/>
      <c r="Q753" s="10"/>
      <c r="R753" s="43">
        <v>0.15</v>
      </c>
      <c r="S753" s="43">
        <f>0.6*$R$170</f>
        <v>0.09</v>
      </c>
      <c r="T753" s="43"/>
      <c r="U753" s="43">
        <f>0.4*$R$170</f>
        <v>0.06</v>
      </c>
      <c r="V753" s="43"/>
      <c r="W753" s="43">
        <f>0*$R$170</f>
        <v>0</v>
      </c>
      <c r="X753" s="43"/>
      <c r="Y753" s="43">
        <f>0*$R$170</f>
        <v>0</v>
      </c>
      <c r="Z753" s="43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8">
        <f>SUM(S753:AS753)</f>
        <v>0.15</v>
      </c>
      <c r="AW753" s="48"/>
      <c r="AX753" s="82"/>
    </row>
    <row r="754" spans="1:50" s="30" customFormat="1" ht="24" customHeight="1" x14ac:dyDescent="0.25">
      <c r="A754" s="74"/>
      <c r="B754" s="75"/>
      <c r="C754" s="76"/>
      <c r="D754" s="77"/>
      <c r="E754" s="78"/>
      <c r="F754" s="78"/>
      <c r="G754" s="79"/>
      <c r="H754" s="79"/>
      <c r="I754" s="80"/>
      <c r="J754" s="272" t="s">
        <v>1894</v>
      </c>
      <c r="K754" s="283" t="s">
        <v>1919</v>
      </c>
      <c r="L754" s="46"/>
      <c r="N754" s="10"/>
      <c r="O754" s="10"/>
      <c r="P754" s="10"/>
      <c r="Q754" s="10"/>
      <c r="R754" s="43"/>
      <c r="S754" s="43"/>
      <c r="T754" s="43"/>
      <c r="U754" s="43"/>
      <c r="V754" s="43"/>
      <c r="W754" s="43"/>
      <c r="X754" s="43"/>
      <c r="Y754" s="43"/>
      <c r="Z754" s="43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8"/>
      <c r="AW754" s="48"/>
      <c r="AX754" s="82"/>
    </row>
    <row r="755" spans="1:50" s="30" customFormat="1" ht="24" customHeight="1" x14ac:dyDescent="0.25">
      <c r="A755" s="74"/>
      <c r="B755" s="75"/>
      <c r="C755" s="76"/>
      <c r="D755" s="77"/>
      <c r="E755" s="78"/>
      <c r="F755" s="78"/>
      <c r="G755" s="79"/>
      <c r="H755" s="79"/>
      <c r="I755" s="80"/>
      <c r="J755" s="54"/>
      <c r="K755" s="283" t="s">
        <v>1920</v>
      </c>
      <c r="L755" s="46"/>
      <c r="N755" s="10"/>
      <c r="O755" s="10"/>
      <c r="P755" s="10"/>
      <c r="Q755" s="10"/>
      <c r="R755" s="43"/>
      <c r="S755" s="43"/>
      <c r="T755" s="43"/>
      <c r="U755" s="43"/>
      <c r="V755" s="43"/>
      <c r="W755" s="43"/>
      <c r="X755" s="43"/>
      <c r="Y755" s="43"/>
      <c r="Z755" s="43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8"/>
      <c r="AW755" s="48"/>
      <c r="AX755" s="82"/>
    </row>
    <row r="756" spans="1:50" s="30" customFormat="1" ht="24" customHeight="1" x14ac:dyDescent="0.25">
      <c r="A756" s="74"/>
      <c r="B756" s="75"/>
      <c r="C756" s="76"/>
      <c r="D756" s="77"/>
      <c r="E756" s="78"/>
      <c r="F756" s="78"/>
      <c r="G756" s="79"/>
      <c r="H756" s="79"/>
      <c r="I756" s="80"/>
      <c r="J756" s="54"/>
      <c r="K756" s="283" t="s">
        <v>1918</v>
      </c>
      <c r="L756" s="46"/>
      <c r="N756" s="10"/>
      <c r="O756" s="10"/>
      <c r="P756" s="10"/>
      <c r="Q756" s="10"/>
      <c r="R756" s="43"/>
      <c r="S756" s="43"/>
      <c r="T756" s="43"/>
      <c r="U756" s="43"/>
      <c r="V756" s="43"/>
      <c r="W756" s="43"/>
      <c r="X756" s="43"/>
      <c r="Y756" s="43"/>
      <c r="Z756" s="43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8"/>
      <c r="AW756" s="48"/>
      <c r="AX756" s="82"/>
    </row>
    <row r="757" spans="1:50" s="30" customFormat="1" ht="24" customHeight="1" x14ac:dyDescent="0.25">
      <c r="A757" s="74"/>
      <c r="B757" s="75"/>
      <c r="C757" s="76"/>
      <c r="D757" s="77"/>
      <c r="E757" s="78"/>
      <c r="F757" s="78"/>
      <c r="G757" s="79"/>
      <c r="H757" s="79"/>
      <c r="I757" s="80"/>
      <c r="J757" s="275" t="s">
        <v>1921</v>
      </c>
      <c r="K757" s="284" t="s">
        <v>1931</v>
      </c>
      <c r="L757" s="264">
        <v>350</v>
      </c>
      <c r="N757" s="10"/>
      <c r="O757" s="10"/>
      <c r="P757" s="10"/>
      <c r="Q757" s="10"/>
      <c r="R757" s="43"/>
      <c r="S757" s="43"/>
      <c r="T757" s="43"/>
      <c r="U757" s="43"/>
      <c r="V757" s="43"/>
      <c r="W757" s="43"/>
      <c r="X757" s="43"/>
      <c r="Y757" s="43"/>
      <c r="Z757" s="43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8"/>
      <c r="AW757" s="48"/>
      <c r="AX757" s="82"/>
    </row>
    <row r="758" spans="1:50" s="30" customFormat="1" ht="24" customHeight="1" x14ac:dyDescent="0.25">
      <c r="A758" s="74"/>
      <c r="B758" s="75"/>
      <c r="C758" s="76"/>
      <c r="D758" s="77"/>
      <c r="E758" s="78"/>
      <c r="F758" s="78"/>
      <c r="G758" s="79"/>
      <c r="H758" s="79"/>
      <c r="I758" s="80"/>
      <c r="J758" s="54"/>
      <c r="K758" s="284" t="s">
        <v>1932</v>
      </c>
      <c r="L758" s="264">
        <v>350</v>
      </c>
      <c r="N758" s="10"/>
      <c r="O758" s="10"/>
      <c r="P758" s="10"/>
      <c r="Q758" s="10"/>
      <c r="R758" s="43"/>
      <c r="S758" s="43"/>
      <c r="T758" s="43"/>
      <c r="U758" s="43"/>
      <c r="V758" s="43"/>
      <c r="W758" s="43"/>
      <c r="X758" s="43"/>
      <c r="Y758" s="43"/>
      <c r="Z758" s="43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8"/>
      <c r="AW758" s="48"/>
      <c r="AX758" s="82"/>
    </row>
    <row r="759" spans="1:50" s="30" customFormat="1" ht="24" customHeight="1" x14ac:dyDescent="0.25">
      <c r="A759" s="74"/>
      <c r="B759" s="75"/>
      <c r="C759" s="76"/>
      <c r="D759" s="77"/>
      <c r="E759" s="78"/>
      <c r="F759" s="78"/>
      <c r="G759" s="79"/>
      <c r="H759" s="79"/>
      <c r="I759" s="80"/>
      <c r="J759" s="79" t="s">
        <v>593</v>
      </c>
      <c r="K759" s="282" t="s">
        <v>1607</v>
      </c>
      <c r="L759" s="46" t="s">
        <v>73</v>
      </c>
      <c r="M759" s="46" t="s">
        <v>1512</v>
      </c>
      <c r="N759" s="10"/>
      <c r="O759" s="10"/>
      <c r="P759" s="10"/>
      <c r="Q759" s="10"/>
      <c r="R759" s="43">
        <v>0.15</v>
      </c>
      <c r="S759" s="43">
        <f>0*$R$176</f>
        <v>0</v>
      </c>
      <c r="T759" s="43"/>
      <c r="U759" s="248">
        <f>0.4*$R$176</f>
        <v>0.06</v>
      </c>
      <c r="V759" s="43"/>
      <c r="W759" s="248">
        <f>0.6*$R$176</f>
        <v>0.09</v>
      </c>
      <c r="X759" s="43"/>
      <c r="Y759" s="43">
        <f>0*$R$176</f>
        <v>0</v>
      </c>
      <c r="Z759" s="43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8">
        <f>SUM(S759:AS759)</f>
        <v>0.15</v>
      </c>
      <c r="AW759" s="48"/>
      <c r="AX759" s="82"/>
    </row>
    <row r="760" spans="1:50" s="30" customFormat="1" ht="24" customHeight="1" x14ac:dyDescent="0.25">
      <c r="A760" s="74"/>
      <c r="B760" s="75"/>
      <c r="C760" s="76"/>
      <c r="D760" s="77"/>
      <c r="E760" s="78"/>
      <c r="F760" s="78"/>
      <c r="G760" s="79"/>
      <c r="H760" s="79"/>
      <c r="I760" s="80"/>
      <c r="J760" s="275" t="s">
        <v>1921</v>
      </c>
      <c r="K760" s="284" t="s">
        <v>1935</v>
      </c>
      <c r="L760" s="264">
        <v>350</v>
      </c>
      <c r="M760" s="46"/>
      <c r="N760" s="10"/>
      <c r="O760" s="10"/>
      <c r="P760" s="10"/>
      <c r="Q760" s="10"/>
      <c r="R760" s="43"/>
      <c r="S760" s="43"/>
      <c r="T760" s="43"/>
      <c r="U760" s="248"/>
      <c r="V760" s="43"/>
      <c r="W760" s="248"/>
      <c r="X760" s="43"/>
      <c r="Y760" s="43"/>
      <c r="Z760" s="43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8"/>
      <c r="AW760" s="48"/>
      <c r="AX760" s="82"/>
    </row>
    <row r="761" spans="1:50" s="30" customFormat="1" ht="24" customHeight="1" x14ac:dyDescent="0.25">
      <c r="A761" s="74"/>
      <c r="B761" s="75"/>
      <c r="C761" s="76"/>
      <c r="D761" s="77"/>
      <c r="E761" s="78"/>
      <c r="F761" s="78"/>
      <c r="G761" s="79"/>
      <c r="H761" s="79"/>
      <c r="I761" s="80"/>
      <c r="J761" s="54"/>
      <c r="K761" s="284" t="s">
        <v>1936</v>
      </c>
      <c r="L761" s="264">
        <v>350</v>
      </c>
      <c r="M761" s="46"/>
      <c r="N761" s="10"/>
      <c r="O761" s="10"/>
      <c r="P761" s="10"/>
      <c r="Q761" s="10"/>
      <c r="R761" s="43"/>
      <c r="S761" s="43"/>
      <c r="T761" s="43"/>
      <c r="U761" s="248"/>
      <c r="V761" s="43"/>
      <c r="W761" s="248"/>
      <c r="X761" s="43"/>
      <c r="Y761" s="43"/>
      <c r="Z761" s="43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8"/>
      <c r="AW761" s="48"/>
      <c r="AX761" s="82"/>
    </row>
    <row r="762" spans="1:50" s="30" customFormat="1" ht="24" customHeight="1" x14ac:dyDescent="0.25">
      <c r="A762" s="74"/>
      <c r="B762" s="75"/>
      <c r="C762" s="76"/>
      <c r="D762" s="77"/>
      <c r="E762" s="78"/>
      <c r="F762" s="78"/>
      <c r="G762" s="79"/>
      <c r="H762" s="79"/>
      <c r="I762" s="80"/>
      <c r="J762" s="79" t="s">
        <v>594</v>
      </c>
      <c r="K762" s="282" t="s">
        <v>1608</v>
      </c>
      <c r="L762" s="46" t="s">
        <v>41</v>
      </c>
      <c r="M762" s="46" t="s">
        <v>1513</v>
      </c>
      <c r="N762" s="10"/>
      <c r="O762" s="10"/>
      <c r="P762" s="10"/>
      <c r="Q762" s="10"/>
      <c r="R762" s="43">
        <v>0.60000000000000009</v>
      </c>
      <c r="S762" s="43">
        <f>0*$R$179</f>
        <v>0</v>
      </c>
      <c r="T762" s="43"/>
      <c r="U762" s="43">
        <f>0.2*$R$179</f>
        <v>0.12000000000000002</v>
      </c>
      <c r="V762" s="43"/>
      <c r="W762" s="43">
        <f>0.6*$R$179</f>
        <v>0.36000000000000004</v>
      </c>
      <c r="X762" s="43"/>
      <c r="Y762" s="43">
        <f>0.2*$R$179</f>
        <v>0.12000000000000002</v>
      </c>
      <c r="Z762" s="43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8">
        <f>SUM(S762:AS762)</f>
        <v>0.60000000000000009</v>
      </c>
      <c r="AW762" s="48"/>
      <c r="AX762" s="82"/>
    </row>
    <row r="763" spans="1:50" s="30" customFormat="1" ht="24" customHeight="1" x14ac:dyDescent="0.25">
      <c r="A763" s="74"/>
      <c r="B763" s="75"/>
      <c r="C763" s="76"/>
      <c r="D763" s="77"/>
      <c r="E763" s="78"/>
      <c r="F763" s="78"/>
      <c r="G763" s="79"/>
      <c r="H763" s="79"/>
      <c r="I763" s="80"/>
      <c r="J763" s="275" t="s">
        <v>1921</v>
      </c>
      <c r="K763" s="284" t="s">
        <v>1935</v>
      </c>
      <c r="L763" s="264">
        <v>350</v>
      </c>
      <c r="M763" s="46"/>
      <c r="N763" s="10"/>
      <c r="O763" s="10"/>
      <c r="P763" s="10"/>
      <c r="Q763" s="10"/>
      <c r="R763" s="43"/>
      <c r="S763" s="43"/>
      <c r="T763" s="43"/>
      <c r="U763" s="43"/>
      <c r="V763" s="43"/>
      <c r="W763" s="43"/>
      <c r="X763" s="43"/>
      <c r="Y763" s="43"/>
      <c r="Z763" s="43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8"/>
      <c r="AW763" s="48"/>
      <c r="AX763" s="82"/>
    </row>
    <row r="764" spans="1:50" s="30" customFormat="1" ht="24" customHeight="1" x14ac:dyDescent="0.25">
      <c r="A764" s="74"/>
      <c r="B764" s="75"/>
      <c r="C764" s="76"/>
      <c r="D764" s="77"/>
      <c r="E764" s="78"/>
      <c r="F764" s="78"/>
      <c r="G764" s="79"/>
      <c r="H764" s="79"/>
      <c r="I764" s="80"/>
      <c r="J764" s="54"/>
      <c r="K764" s="284" t="s">
        <v>1936</v>
      </c>
      <c r="L764" s="264">
        <v>350</v>
      </c>
      <c r="M764" s="46"/>
      <c r="N764" s="10"/>
      <c r="O764" s="10"/>
      <c r="P764" s="10"/>
      <c r="Q764" s="10"/>
      <c r="R764" s="43"/>
      <c r="S764" s="43"/>
      <c r="T764" s="43"/>
      <c r="U764" s="43"/>
      <c r="V764" s="43"/>
      <c r="W764" s="43"/>
      <c r="X764" s="43"/>
      <c r="Y764" s="43"/>
      <c r="Z764" s="43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8"/>
      <c r="AW764" s="48"/>
      <c r="AX764" s="82"/>
    </row>
    <row r="765" spans="1:50" s="30" customFormat="1" ht="24" customHeight="1" x14ac:dyDescent="0.25">
      <c r="A765" s="74"/>
      <c r="B765" s="75"/>
      <c r="C765" s="76"/>
      <c r="D765" s="77"/>
      <c r="E765" s="78"/>
      <c r="F765" s="78"/>
      <c r="G765" s="79"/>
      <c r="H765" s="79" t="s">
        <v>595</v>
      </c>
      <c r="I765" s="41" t="s">
        <v>243</v>
      </c>
      <c r="J765" s="79" t="s">
        <v>596</v>
      </c>
      <c r="K765" s="41" t="s">
        <v>243</v>
      </c>
      <c r="L765" s="10" t="s">
        <v>69</v>
      </c>
      <c r="M765" s="10"/>
      <c r="N765" s="10"/>
      <c r="O765" s="10"/>
      <c r="P765" s="10"/>
      <c r="Q765" s="10"/>
      <c r="R765" s="42">
        <f>SUM(R766:R776)</f>
        <v>1</v>
      </c>
      <c r="S765" s="42">
        <f>SUM(S766:S776)</f>
        <v>0.20500000000000002</v>
      </c>
      <c r="T765" s="42"/>
      <c r="U765" s="42">
        <f>SUM(U766:U776)</f>
        <v>0.45000000000000007</v>
      </c>
      <c r="V765" s="42"/>
      <c r="W765" s="42">
        <f>SUM(W766:W776)</f>
        <v>0.29000000000000004</v>
      </c>
      <c r="X765" s="42"/>
      <c r="Y765" s="42">
        <f>SUM(Y766:Y776)</f>
        <v>5.5E-2</v>
      </c>
      <c r="Z765" s="42"/>
      <c r="AA765" s="42">
        <f>SUM(AA766:AA776)</f>
        <v>0</v>
      </c>
      <c r="AB765" s="42"/>
      <c r="AC765" s="42">
        <f>SUM(AC766:AC776)</f>
        <v>0</v>
      </c>
      <c r="AD765" s="42"/>
      <c r="AE765" s="42">
        <f>SUM(AE766:AE776)</f>
        <v>0</v>
      </c>
      <c r="AF765" s="42"/>
      <c r="AG765" s="42">
        <f>SUM(AG766:AG776)</f>
        <v>0</v>
      </c>
      <c r="AH765" s="42"/>
      <c r="AI765" s="42">
        <f>SUM(AI766:AI776)</f>
        <v>0</v>
      </c>
      <c r="AJ765" s="42"/>
      <c r="AK765" s="42">
        <f>SUM(AK766:AK776)</f>
        <v>0</v>
      </c>
      <c r="AL765" s="42"/>
      <c r="AM765" s="42">
        <f>SUM(AM766:AM776)</f>
        <v>0</v>
      </c>
      <c r="AN765" s="42"/>
      <c r="AO765" s="42">
        <f>SUM(AO766:AO776)</f>
        <v>0</v>
      </c>
      <c r="AP765" s="42"/>
      <c r="AQ765" s="42">
        <f>SUM(AQ766:AQ776)</f>
        <v>0</v>
      </c>
      <c r="AR765" s="42"/>
      <c r="AS765" s="42">
        <f>SUM(AS766:AS776)</f>
        <v>0</v>
      </c>
      <c r="AT765" s="42"/>
      <c r="AU765" s="42"/>
      <c r="AV765" s="48">
        <f>SUM(AV766:AV776)</f>
        <v>1</v>
      </c>
      <c r="AW765" s="48"/>
      <c r="AX765" s="82"/>
    </row>
    <row r="766" spans="1:50" s="30" customFormat="1" ht="24" customHeight="1" x14ac:dyDescent="0.25">
      <c r="A766" s="74"/>
      <c r="B766" s="75"/>
      <c r="C766" s="76"/>
      <c r="D766" s="77"/>
      <c r="E766" s="78"/>
      <c r="F766" s="78"/>
      <c r="G766" s="79"/>
      <c r="H766" s="79"/>
      <c r="I766" s="80"/>
      <c r="J766" s="79" t="s">
        <v>597</v>
      </c>
      <c r="K766" s="282" t="s">
        <v>200</v>
      </c>
      <c r="L766" s="46" t="s">
        <v>57</v>
      </c>
      <c r="M766" s="46"/>
      <c r="N766" s="10"/>
      <c r="O766" s="10"/>
      <c r="P766" s="10"/>
      <c r="Q766" s="10"/>
      <c r="R766" s="43">
        <v>0.05</v>
      </c>
      <c r="S766" s="43">
        <f>0.5*$R$183</f>
        <v>2.5000000000000001E-2</v>
      </c>
      <c r="T766" s="43"/>
      <c r="U766" s="43">
        <f>0*$R$183</f>
        <v>0</v>
      </c>
      <c r="V766" s="43"/>
      <c r="W766" s="43">
        <f>0*$R$183</f>
        <v>0</v>
      </c>
      <c r="X766" s="43"/>
      <c r="Y766" s="43">
        <f>0.5*$R$183</f>
        <v>2.5000000000000001E-2</v>
      </c>
      <c r="Z766" s="43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8">
        <f>SUM(S766:AS766)</f>
        <v>0.05</v>
      </c>
      <c r="AW766" s="48"/>
      <c r="AX766" s="82"/>
    </row>
    <row r="767" spans="1:50" s="30" customFormat="1" ht="24" customHeight="1" x14ac:dyDescent="0.25">
      <c r="A767" s="74"/>
      <c r="B767" s="75"/>
      <c r="C767" s="76"/>
      <c r="D767" s="77"/>
      <c r="E767" s="78"/>
      <c r="F767" s="78"/>
      <c r="G767" s="79"/>
      <c r="H767" s="79"/>
      <c r="I767" s="80"/>
      <c r="J767" s="79" t="s">
        <v>598</v>
      </c>
      <c r="K767" s="45" t="s">
        <v>212</v>
      </c>
      <c r="L767" s="46" t="s">
        <v>73</v>
      </c>
      <c r="M767" s="46"/>
      <c r="N767" s="10"/>
      <c r="O767" s="10"/>
      <c r="P767" s="10"/>
      <c r="Q767" s="10"/>
      <c r="R767" s="43">
        <v>0.30000000000000004</v>
      </c>
      <c r="S767" s="43">
        <f>0.6*$R$184</f>
        <v>0.18000000000000002</v>
      </c>
      <c r="T767" s="43"/>
      <c r="U767" s="43">
        <f>0.4*$R$184</f>
        <v>0.12000000000000002</v>
      </c>
      <c r="V767" s="43"/>
      <c r="W767" s="43">
        <f>0*$R$184</f>
        <v>0</v>
      </c>
      <c r="X767" s="43"/>
      <c r="Y767" s="43">
        <f>0*$R$184</f>
        <v>0</v>
      </c>
      <c r="Z767" s="43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8">
        <f>SUM(S767:AS767)</f>
        <v>0.30000000000000004</v>
      </c>
      <c r="AW767" s="48"/>
      <c r="AX767" s="82"/>
    </row>
    <row r="768" spans="1:50" s="30" customFormat="1" ht="24" customHeight="1" x14ac:dyDescent="0.25">
      <c r="A768" s="74"/>
      <c r="B768" s="75"/>
      <c r="C768" s="76"/>
      <c r="D768" s="77"/>
      <c r="E768" s="78"/>
      <c r="F768" s="78"/>
      <c r="G768" s="79"/>
      <c r="H768" s="79"/>
      <c r="I768" s="80"/>
      <c r="J768" s="272" t="s">
        <v>1894</v>
      </c>
      <c r="K768" s="283" t="s">
        <v>1919</v>
      </c>
      <c r="L768" s="46"/>
      <c r="M768" s="46"/>
      <c r="N768" s="10"/>
      <c r="O768" s="10"/>
      <c r="P768" s="10"/>
      <c r="Q768" s="10"/>
      <c r="R768" s="43"/>
      <c r="S768" s="43"/>
      <c r="T768" s="43"/>
      <c r="U768" s="43"/>
      <c r="V768" s="43"/>
      <c r="W768" s="43"/>
      <c r="X768" s="43"/>
      <c r="Y768" s="43"/>
      <c r="Z768" s="43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8"/>
      <c r="AW768" s="48"/>
      <c r="AX768" s="82"/>
    </row>
    <row r="769" spans="1:78" s="30" customFormat="1" ht="24" customHeight="1" x14ac:dyDescent="0.25">
      <c r="A769" s="74"/>
      <c r="B769" s="75"/>
      <c r="C769" s="76"/>
      <c r="D769" s="77"/>
      <c r="E769" s="78"/>
      <c r="F769" s="78"/>
      <c r="G769" s="79"/>
      <c r="H769" s="79"/>
      <c r="I769" s="80"/>
      <c r="J769" s="54"/>
      <c r="K769" s="283" t="s">
        <v>1920</v>
      </c>
      <c r="L769" s="46"/>
      <c r="M769" s="46"/>
      <c r="N769" s="10"/>
      <c r="O769" s="10"/>
      <c r="P769" s="10"/>
      <c r="Q769" s="10"/>
      <c r="R769" s="43"/>
      <c r="S769" s="43"/>
      <c r="T769" s="43"/>
      <c r="U769" s="43"/>
      <c r="V769" s="43"/>
      <c r="W769" s="43"/>
      <c r="X769" s="43"/>
      <c r="Y769" s="43"/>
      <c r="Z769" s="43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8"/>
      <c r="AW769" s="48"/>
      <c r="AX769" s="82"/>
    </row>
    <row r="770" spans="1:78" s="30" customFormat="1" ht="24" customHeight="1" x14ac:dyDescent="0.25">
      <c r="A770" s="74"/>
      <c r="B770" s="75"/>
      <c r="C770" s="76"/>
      <c r="D770" s="77"/>
      <c r="E770" s="78"/>
      <c r="F770" s="78"/>
      <c r="G770" s="79"/>
      <c r="H770" s="79"/>
      <c r="I770" s="80"/>
      <c r="J770" s="54"/>
      <c r="K770" s="283" t="s">
        <v>1918</v>
      </c>
      <c r="L770" s="46"/>
      <c r="M770" s="46"/>
      <c r="N770" s="10"/>
      <c r="O770" s="10"/>
      <c r="P770" s="10"/>
      <c r="Q770" s="10"/>
      <c r="R770" s="43"/>
      <c r="S770" s="43"/>
      <c r="T770" s="43"/>
      <c r="U770" s="43"/>
      <c r="V770" s="43"/>
      <c r="W770" s="43"/>
      <c r="X770" s="43"/>
      <c r="Y770" s="43"/>
      <c r="Z770" s="43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8"/>
      <c r="AW770" s="48"/>
      <c r="AX770" s="82"/>
    </row>
    <row r="771" spans="1:78" s="30" customFormat="1" ht="24" customHeight="1" x14ac:dyDescent="0.25">
      <c r="A771" s="74"/>
      <c r="B771" s="75"/>
      <c r="C771" s="76"/>
      <c r="D771" s="77"/>
      <c r="E771" s="78"/>
      <c r="F771" s="78"/>
      <c r="G771" s="79"/>
      <c r="H771" s="79"/>
      <c r="I771" s="80"/>
      <c r="J771" s="275" t="s">
        <v>1921</v>
      </c>
      <c r="K771" s="284" t="s">
        <v>1931</v>
      </c>
      <c r="L771" s="264">
        <v>350</v>
      </c>
      <c r="M771" s="46"/>
      <c r="N771" s="10"/>
      <c r="O771" s="10"/>
      <c r="P771" s="10"/>
      <c r="Q771" s="10"/>
      <c r="R771" s="43"/>
      <c r="S771" s="43"/>
      <c r="T771" s="43"/>
      <c r="U771" s="43"/>
      <c r="V771" s="43"/>
      <c r="W771" s="43"/>
      <c r="X771" s="43"/>
      <c r="Y771" s="43"/>
      <c r="Z771" s="43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8"/>
      <c r="AW771" s="48"/>
      <c r="AX771" s="82"/>
    </row>
    <row r="772" spans="1:78" s="30" customFormat="1" ht="24" customHeight="1" x14ac:dyDescent="0.25">
      <c r="A772" s="74"/>
      <c r="B772" s="75"/>
      <c r="C772" s="76"/>
      <c r="D772" s="77"/>
      <c r="E772" s="78"/>
      <c r="F772" s="78"/>
      <c r="G772" s="79"/>
      <c r="H772" s="79"/>
      <c r="I772" s="80"/>
      <c r="J772" s="54"/>
      <c r="K772" s="284" t="s">
        <v>1932</v>
      </c>
      <c r="L772" s="264">
        <v>350</v>
      </c>
      <c r="M772" s="46"/>
      <c r="N772" s="10"/>
      <c r="O772" s="10"/>
      <c r="P772" s="10"/>
      <c r="Q772" s="10"/>
      <c r="R772" s="43"/>
      <c r="S772" s="43"/>
      <c r="T772" s="43"/>
      <c r="U772" s="43"/>
      <c r="V772" s="43"/>
      <c r="W772" s="43"/>
      <c r="X772" s="43"/>
      <c r="Y772" s="43"/>
      <c r="Z772" s="43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8"/>
      <c r="AW772" s="48"/>
      <c r="AX772" s="82"/>
    </row>
    <row r="773" spans="1:78" s="30" customFormat="1" ht="24" customHeight="1" x14ac:dyDescent="0.25">
      <c r="A773" s="74"/>
      <c r="B773" s="75"/>
      <c r="C773" s="76"/>
      <c r="D773" s="77"/>
      <c r="E773" s="78"/>
      <c r="F773" s="78"/>
      <c r="G773" s="79"/>
      <c r="H773" s="79"/>
      <c r="I773" s="80"/>
      <c r="J773" s="79" t="s">
        <v>599</v>
      </c>
      <c r="K773" s="282" t="s">
        <v>1609</v>
      </c>
      <c r="L773" s="46" t="s">
        <v>41</v>
      </c>
      <c r="M773" s="46" t="s">
        <v>1655</v>
      </c>
      <c r="N773" s="10"/>
      <c r="O773" s="10"/>
      <c r="P773" s="10"/>
      <c r="Q773" s="10"/>
      <c r="R773" s="43">
        <v>0.5</v>
      </c>
      <c r="S773" s="43">
        <f>0*$R$190</f>
        <v>0</v>
      </c>
      <c r="T773" s="43"/>
      <c r="U773" s="43">
        <f>0.6*$R$190</f>
        <v>0.3</v>
      </c>
      <c r="V773" s="43"/>
      <c r="W773" s="43">
        <f>0.4*$R$190</f>
        <v>0.2</v>
      </c>
      <c r="X773" s="43"/>
      <c r="Y773" s="43">
        <f>0*$R$190</f>
        <v>0</v>
      </c>
      <c r="Z773" s="43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8">
        <f>SUM(S773:AS773)</f>
        <v>0.5</v>
      </c>
      <c r="AW773" s="48"/>
      <c r="AX773" s="82"/>
    </row>
    <row r="774" spans="1:78" s="30" customFormat="1" ht="24" customHeight="1" x14ac:dyDescent="0.25">
      <c r="A774" s="74"/>
      <c r="B774" s="75"/>
      <c r="C774" s="76"/>
      <c r="D774" s="77"/>
      <c r="E774" s="78"/>
      <c r="F774" s="78"/>
      <c r="G774" s="79"/>
      <c r="H774" s="79"/>
      <c r="I774" s="80"/>
      <c r="J774" s="275" t="s">
        <v>1921</v>
      </c>
      <c r="K774" s="284" t="s">
        <v>1935</v>
      </c>
      <c r="L774" s="264">
        <v>350</v>
      </c>
      <c r="M774" s="46"/>
      <c r="N774" s="10"/>
      <c r="O774" s="10"/>
      <c r="P774" s="10"/>
      <c r="Q774" s="10"/>
      <c r="R774" s="43"/>
      <c r="S774" s="43"/>
      <c r="T774" s="43"/>
      <c r="U774" s="43"/>
      <c r="V774" s="43"/>
      <c r="W774" s="43"/>
      <c r="X774" s="43"/>
      <c r="Y774" s="43"/>
      <c r="Z774" s="43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8"/>
      <c r="AW774" s="48"/>
      <c r="AX774" s="82"/>
    </row>
    <row r="775" spans="1:78" s="30" customFormat="1" ht="24" customHeight="1" x14ac:dyDescent="0.25">
      <c r="A775" s="74"/>
      <c r="B775" s="75"/>
      <c r="C775" s="76"/>
      <c r="D775" s="77"/>
      <c r="E775" s="78"/>
      <c r="F775" s="78"/>
      <c r="G775" s="79"/>
      <c r="H775" s="79"/>
      <c r="I775" s="80"/>
      <c r="J775" s="54"/>
      <c r="K775" s="284" t="s">
        <v>1936</v>
      </c>
      <c r="L775" s="264">
        <v>350</v>
      </c>
      <c r="M775" s="46"/>
      <c r="N775" s="10"/>
      <c r="O775" s="10"/>
      <c r="P775" s="10"/>
      <c r="Q775" s="10"/>
      <c r="R775" s="43"/>
      <c r="S775" s="43"/>
      <c r="T775" s="43"/>
      <c r="U775" s="43"/>
      <c r="V775" s="43"/>
      <c r="W775" s="43"/>
      <c r="X775" s="43"/>
      <c r="Y775" s="43"/>
      <c r="Z775" s="43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8"/>
      <c r="AW775" s="48"/>
      <c r="AX775" s="82"/>
    </row>
    <row r="776" spans="1:78" s="30" customFormat="1" ht="24" customHeight="1" x14ac:dyDescent="0.25">
      <c r="A776" s="74"/>
      <c r="B776" s="75"/>
      <c r="C776" s="76"/>
      <c r="D776" s="77"/>
      <c r="E776" s="78"/>
      <c r="F776" s="78"/>
      <c r="G776" s="79"/>
      <c r="H776" s="79"/>
      <c r="I776" s="80"/>
      <c r="J776" s="79" t="s">
        <v>600</v>
      </c>
      <c r="K776" s="282" t="s">
        <v>232</v>
      </c>
      <c r="L776" s="46" t="s">
        <v>41</v>
      </c>
      <c r="M776" s="46" t="s">
        <v>1511</v>
      </c>
      <c r="N776" s="10"/>
      <c r="O776" s="10"/>
      <c r="P776" s="10"/>
      <c r="Q776" s="10"/>
      <c r="R776" s="43">
        <v>0.15</v>
      </c>
      <c r="S776" s="43">
        <f>0*$R$193</f>
        <v>0</v>
      </c>
      <c r="T776" s="43"/>
      <c r="U776" s="43">
        <f>0.2*$R$193</f>
        <v>0.03</v>
      </c>
      <c r="V776" s="43"/>
      <c r="W776" s="43">
        <f>0.6*$R$193</f>
        <v>0.09</v>
      </c>
      <c r="X776" s="43"/>
      <c r="Y776" s="43">
        <f>0.2*$R$193</f>
        <v>0.03</v>
      </c>
      <c r="Z776" s="43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8">
        <f>SUM(S776:AS776)</f>
        <v>0.15</v>
      </c>
      <c r="AW776" s="48"/>
      <c r="AX776" s="82"/>
    </row>
    <row r="777" spans="1:78" s="30" customFormat="1" ht="24" customHeight="1" x14ac:dyDescent="0.25">
      <c r="A777" s="74"/>
      <c r="B777" s="75"/>
      <c r="C777" s="76"/>
      <c r="D777" s="77"/>
      <c r="E777" s="78"/>
      <c r="F777" s="78"/>
      <c r="G777" s="79"/>
      <c r="H777" s="79"/>
      <c r="I777" s="80"/>
      <c r="J777" s="275" t="s">
        <v>1921</v>
      </c>
      <c r="K777" s="284" t="s">
        <v>1935</v>
      </c>
      <c r="L777" s="264">
        <v>350</v>
      </c>
      <c r="M777" s="46"/>
      <c r="N777" s="10"/>
      <c r="O777" s="10"/>
      <c r="P777" s="10"/>
      <c r="Q777" s="10"/>
      <c r="R777" s="43"/>
      <c r="S777" s="43"/>
      <c r="T777" s="43"/>
      <c r="U777" s="43"/>
      <c r="V777" s="43"/>
      <c r="W777" s="43"/>
      <c r="X777" s="43"/>
      <c r="Y777" s="43"/>
      <c r="Z777" s="43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8"/>
      <c r="AW777" s="48"/>
      <c r="AX777" s="82"/>
    </row>
    <row r="778" spans="1:78" s="30" customFormat="1" ht="24" customHeight="1" x14ac:dyDescent="0.25">
      <c r="A778" s="74"/>
      <c r="B778" s="75"/>
      <c r="C778" s="76"/>
      <c r="D778" s="77"/>
      <c r="E778" s="78"/>
      <c r="F778" s="78"/>
      <c r="G778" s="79"/>
      <c r="H778" s="79"/>
      <c r="I778" s="80"/>
      <c r="J778" s="54"/>
      <c r="K778" s="284" t="s">
        <v>1936</v>
      </c>
      <c r="L778" s="264">
        <v>350</v>
      </c>
      <c r="M778" s="46"/>
      <c r="N778" s="10"/>
      <c r="O778" s="10"/>
      <c r="P778" s="10"/>
      <c r="Q778" s="10"/>
      <c r="R778" s="43"/>
      <c r="S778" s="43"/>
      <c r="T778" s="43"/>
      <c r="U778" s="43"/>
      <c r="V778" s="43"/>
      <c r="W778" s="43"/>
      <c r="X778" s="43"/>
      <c r="Y778" s="43"/>
      <c r="Z778" s="43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8"/>
      <c r="AW778" s="48"/>
      <c r="AX778" s="82"/>
    </row>
    <row r="779" spans="1:78" s="30" customFormat="1" ht="24" customHeight="1" x14ac:dyDescent="0.25">
      <c r="A779" s="74"/>
      <c r="B779" s="75"/>
      <c r="C779" s="76"/>
      <c r="D779" s="77"/>
      <c r="E779" s="78"/>
      <c r="F779" s="78"/>
      <c r="G779" s="79"/>
      <c r="H779" s="79"/>
      <c r="I779" s="80"/>
      <c r="J779" s="79"/>
      <c r="K779" s="80"/>
      <c r="L779" s="10"/>
      <c r="M779" s="10"/>
      <c r="N779" s="38"/>
      <c r="O779" s="50"/>
      <c r="S779" s="229" t="s">
        <v>1581</v>
      </c>
      <c r="T779" s="8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X779" s="55" t="s">
        <v>1580</v>
      </c>
    </row>
    <row r="780" spans="1:78" s="30" customFormat="1" ht="27" customHeight="1" x14ac:dyDescent="0.25">
      <c r="A780" s="74" t="s">
        <v>29</v>
      </c>
      <c r="B780" s="75" t="s">
        <v>520</v>
      </c>
      <c r="C780" s="76" t="s">
        <v>521</v>
      </c>
      <c r="D780" s="77"/>
      <c r="E780" s="78" t="s">
        <v>95</v>
      </c>
      <c r="F780" s="78" t="s">
        <v>522</v>
      </c>
      <c r="G780" s="79">
        <v>240</v>
      </c>
      <c r="H780" s="79" t="s">
        <v>603</v>
      </c>
      <c r="I780" s="80" t="s">
        <v>261</v>
      </c>
      <c r="J780" s="79" t="s">
        <v>604</v>
      </c>
      <c r="K780" s="80" t="s">
        <v>261</v>
      </c>
      <c r="L780" s="9" t="s">
        <v>10</v>
      </c>
      <c r="M780" s="46"/>
      <c r="N780" s="9" t="s">
        <v>11</v>
      </c>
      <c r="O780" s="9" t="s">
        <v>12</v>
      </c>
      <c r="P780" s="9" t="s">
        <v>13</v>
      </c>
      <c r="Q780" s="9"/>
      <c r="R780" s="9" t="s">
        <v>14</v>
      </c>
      <c r="S780" s="9" t="s">
        <v>15</v>
      </c>
      <c r="T780" s="9"/>
      <c r="U780" s="9" t="s">
        <v>16</v>
      </c>
      <c r="V780" s="9"/>
      <c r="W780" s="9" t="s">
        <v>17</v>
      </c>
      <c r="X780" s="9"/>
      <c r="Y780" s="9" t="s">
        <v>18</v>
      </c>
      <c r="Z780" s="9"/>
      <c r="AA780" s="9" t="s">
        <v>19</v>
      </c>
      <c r="AB780" s="9"/>
      <c r="AC780" s="9" t="s">
        <v>20</v>
      </c>
      <c r="AD780" s="9"/>
      <c r="AE780" s="9" t="s">
        <v>21</v>
      </c>
      <c r="AF780" s="9"/>
      <c r="AG780" s="9" t="s">
        <v>22</v>
      </c>
      <c r="AH780" s="9"/>
      <c r="AI780" s="9" t="s">
        <v>23</v>
      </c>
      <c r="AJ780" s="9"/>
      <c r="AK780" s="9" t="s">
        <v>24</v>
      </c>
      <c r="AL780" s="9"/>
      <c r="AM780" s="9" t="s">
        <v>24</v>
      </c>
      <c r="AN780" s="9"/>
      <c r="AO780" s="9" t="s">
        <v>24</v>
      </c>
      <c r="AP780" s="9"/>
      <c r="AQ780" s="9" t="s">
        <v>24</v>
      </c>
      <c r="AR780" s="9"/>
      <c r="AS780" s="9" t="s">
        <v>24</v>
      </c>
      <c r="AT780" s="9"/>
      <c r="AU780" s="9"/>
      <c r="AV780" s="10"/>
      <c r="AW780" s="10"/>
      <c r="AX780" s="57" t="s">
        <v>14</v>
      </c>
      <c r="AY780" s="57" t="s">
        <v>15</v>
      </c>
      <c r="AZ780" s="57" t="s">
        <v>16</v>
      </c>
      <c r="BA780" s="57" t="s">
        <v>17</v>
      </c>
      <c r="BB780" s="57" t="s">
        <v>18</v>
      </c>
      <c r="BC780" s="57" t="s">
        <v>19</v>
      </c>
      <c r="BD780" s="57" t="s">
        <v>20</v>
      </c>
      <c r="BE780" s="57" t="s">
        <v>21</v>
      </c>
      <c r="BF780" s="57" t="s">
        <v>22</v>
      </c>
      <c r="BG780" s="57" t="s">
        <v>23</v>
      </c>
      <c r="BH780" s="57"/>
      <c r="BI780" s="57"/>
      <c r="BJ780" s="57"/>
      <c r="BK780" s="57"/>
      <c r="BL780" s="57" t="s">
        <v>24</v>
      </c>
    </row>
    <row r="781" spans="1:78" s="30" customFormat="1" ht="30" customHeight="1" x14ac:dyDescent="0.25">
      <c r="A781" s="74"/>
      <c r="B781" s="75"/>
      <c r="C781" s="76"/>
      <c r="D781" s="77"/>
      <c r="E781" s="78"/>
      <c r="F781" s="78"/>
      <c r="G781" s="79"/>
      <c r="H781" s="79" t="s">
        <v>605</v>
      </c>
      <c r="I781" s="41" t="s">
        <v>264</v>
      </c>
      <c r="J781" s="231" t="s">
        <v>606</v>
      </c>
      <c r="K781" s="232" t="s">
        <v>264</v>
      </c>
      <c r="L781" s="233" t="s">
        <v>41</v>
      </c>
      <c r="M781" s="234"/>
      <c r="N781" s="233"/>
      <c r="O781" s="233"/>
      <c r="P781" s="235"/>
      <c r="Q781" s="188"/>
      <c r="R781" s="42">
        <f>SUM(R782:R840)</f>
        <v>0.97</v>
      </c>
      <c r="S781" s="42"/>
      <c r="T781" s="42">
        <f>SUM(T782:T843)</f>
        <v>0.14975000000000002</v>
      </c>
      <c r="U781" s="42"/>
      <c r="V781" s="42">
        <f>SUM(V782:V843)</f>
        <v>0.17025000000000001</v>
      </c>
      <c r="W781" s="42"/>
      <c r="X781" s="42">
        <f>SUM(X782:X843)</f>
        <v>0.16550000000000001</v>
      </c>
      <c r="Y781" s="42"/>
      <c r="Z781" s="42">
        <f>SUM(Z782:Z843)</f>
        <v>0.22650000000000003</v>
      </c>
      <c r="AA781" s="42"/>
      <c r="AB781" s="42">
        <f>SUM(AB782:AB843)</f>
        <v>0.28800000000000003</v>
      </c>
      <c r="AC781" s="42">
        <f>SUM(AC782:AC840)</f>
        <v>0</v>
      </c>
      <c r="AD781" s="42"/>
      <c r="AE781" s="42">
        <f>SUM(AE782:AE840)</f>
        <v>0</v>
      </c>
      <c r="AF781" s="42"/>
      <c r="AG781" s="42">
        <f>SUM(AG782:AG840)</f>
        <v>0</v>
      </c>
      <c r="AH781" s="42"/>
      <c r="AI781" s="42">
        <f>SUM(AI782:AI840)</f>
        <v>0</v>
      </c>
      <c r="AJ781" s="42"/>
      <c r="AK781" s="42">
        <f>SUM(AK782:AK840)</f>
        <v>0</v>
      </c>
      <c r="AL781" s="42"/>
      <c r="AM781" s="42">
        <f>SUM(AM782:AM840)</f>
        <v>0</v>
      </c>
      <c r="AN781" s="42"/>
      <c r="AO781" s="42">
        <f>SUM(AO782:AO840)</f>
        <v>0</v>
      </c>
      <c r="AP781" s="42"/>
      <c r="AQ781" s="42">
        <f>SUM(AQ782:AQ840)</f>
        <v>0</v>
      </c>
      <c r="AR781" s="42"/>
      <c r="AS781" s="42">
        <f>SUM(AS782:AS840)</f>
        <v>0</v>
      </c>
      <c r="AT781" s="42"/>
      <c r="AU781" s="42"/>
      <c r="AV781" s="48">
        <f>SUM(AV782:AV840)</f>
        <v>10.969999999999999</v>
      </c>
      <c r="AW781" s="48"/>
      <c r="AX781" s="58">
        <f t="shared" ref="AX781:BG781" si="296">SUM(AX782:AX840)</f>
        <v>1</v>
      </c>
      <c r="AY781" s="58">
        <f t="shared" si="296"/>
        <v>9.9000000000000005E-2</v>
      </c>
      <c r="AZ781" s="58">
        <f t="shared" si="296"/>
        <v>0.31650000000000006</v>
      </c>
      <c r="BA781" s="58">
        <f t="shared" si="296"/>
        <v>0.38450000000000006</v>
      </c>
      <c r="BB781" s="58">
        <f t="shared" si="296"/>
        <v>0.13100000000000001</v>
      </c>
      <c r="BC781" s="58">
        <f t="shared" si="296"/>
        <v>3.9000000000000007E-2</v>
      </c>
      <c r="BD781" s="58">
        <f t="shared" si="296"/>
        <v>0</v>
      </c>
      <c r="BE781" s="58">
        <f t="shared" si="296"/>
        <v>0</v>
      </c>
      <c r="BF781" s="58">
        <f t="shared" si="296"/>
        <v>0</v>
      </c>
      <c r="BG781" s="58">
        <f t="shared" si="296"/>
        <v>0</v>
      </c>
      <c r="BH781" s="58"/>
      <c r="BI781" s="58"/>
      <c r="BJ781" s="58"/>
      <c r="BK781" s="58"/>
      <c r="BL781" s="58">
        <f>SUM(BL782:BL840)</f>
        <v>0</v>
      </c>
      <c r="BM781" s="59">
        <f>SUM(BM782:BM840)</f>
        <v>0.97</v>
      </c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</row>
    <row r="782" spans="1:78" s="30" customFormat="1" ht="24" customHeight="1" x14ac:dyDescent="0.25">
      <c r="A782" s="74"/>
      <c r="B782" s="75"/>
      <c r="C782" s="76"/>
      <c r="D782" s="77"/>
      <c r="E782" s="78"/>
      <c r="F782" s="78"/>
      <c r="G782" s="79"/>
      <c r="H782" s="79"/>
      <c r="I782" s="80"/>
      <c r="J782" s="231" t="s">
        <v>607</v>
      </c>
      <c r="K782" s="236" t="s">
        <v>267</v>
      </c>
      <c r="L782" s="234" t="s">
        <v>57</v>
      </c>
      <c r="M782" s="237"/>
      <c r="N782" s="233"/>
      <c r="O782" s="233"/>
      <c r="P782" s="235"/>
      <c r="Q782" s="188"/>
      <c r="R782" s="43">
        <v>0.05</v>
      </c>
      <c r="S782" s="43">
        <v>0.5</v>
      </c>
      <c r="T782" s="43">
        <f>S782*R782</f>
        <v>2.5000000000000001E-2</v>
      </c>
      <c r="U782" s="43"/>
      <c r="V782" s="43">
        <f>U782*R782</f>
        <v>0</v>
      </c>
      <c r="W782" s="43"/>
      <c r="X782" s="43"/>
      <c r="Y782" s="43"/>
      <c r="Z782" s="43"/>
      <c r="AA782" s="43">
        <v>0.5</v>
      </c>
      <c r="AB782" s="43">
        <f>AA782*R782</f>
        <v>2.5000000000000001E-2</v>
      </c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8">
        <f t="shared" ref="AV782:AV840" si="297">SUM(S782:AS782)</f>
        <v>1.0499999999999998</v>
      </c>
      <c r="AW782" s="48"/>
      <c r="AX782" s="58">
        <v>0.05</v>
      </c>
      <c r="AY782" s="58">
        <f>0.5*$AX$201</f>
        <v>2.5000000000000001E-2</v>
      </c>
      <c r="AZ782" s="58">
        <f>0*$AX$201</f>
        <v>0</v>
      </c>
      <c r="BA782" s="58">
        <f>0*$AX$201</f>
        <v>0</v>
      </c>
      <c r="BB782" s="58">
        <f>0*$AX$201</f>
        <v>0</v>
      </c>
      <c r="BC782" s="58">
        <f>0.5*$AX$201</f>
        <v>2.5000000000000001E-2</v>
      </c>
      <c r="BD782" s="58"/>
      <c r="BE782" s="58"/>
      <c r="BF782" s="58"/>
      <c r="BG782" s="58"/>
      <c r="BH782" s="58"/>
      <c r="BI782" s="58"/>
      <c r="BJ782" s="58"/>
      <c r="BK782" s="58"/>
      <c r="BL782" s="58"/>
      <c r="BM782" s="59">
        <f t="shared" ref="BM782:BM840" si="298">SUM(AY782:BL782)</f>
        <v>0.05</v>
      </c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</row>
    <row r="783" spans="1:78" s="30" customFormat="1" ht="24" customHeight="1" x14ac:dyDescent="0.25">
      <c r="A783" s="74"/>
      <c r="B783" s="75"/>
      <c r="C783" s="76"/>
      <c r="D783" s="77"/>
      <c r="E783" s="78"/>
      <c r="F783" s="78"/>
      <c r="G783" s="79"/>
      <c r="H783" s="79"/>
      <c r="I783" s="80"/>
      <c r="J783" s="231" t="s">
        <v>608</v>
      </c>
      <c r="K783" s="236" t="s">
        <v>269</v>
      </c>
      <c r="L783" s="234" t="s">
        <v>54</v>
      </c>
      <c r="M783" s="234"/>
      <c r="N783" s="233"/>
      <c r="O783" s="233"/>
      <c r="P783" s="235"/>
      <c r="Q783" s="188"/>
      <c r="R783" s="43">
        <v>0.04</v>
      </c>
      <c r="S783" s="43">
        <v>0.75</v>
      </c>
      <c r="T783" s="43">
        <f t="shared" ref="T783:T843" si="299">S783*R783</f>
        <v>0.03</v>
      </c>
      <c r="U783" s="43">
        <v>0.25</v>
      </c>
      <c r="V783" s="43">
        <f t="shared" ref="V783:V843" si="300">U783*R783</f>
        <v>0.01</v>
      </c>
      <c r="W783" s="43"/>
      <c r="X783" s="43"/>
      <c r="Y783" s="43"/>
      <c r="Z783" s="43"/>
      <c r="AA783" s="43"/>
      <c r="AB783" s="43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8">
        <f t="shared" si="297"/>
        <v>1.04</v>
      </c>
      <c r="AW783" s="48"/>
      <c r="AX783" s="58">
        <v>0.04</v>
      </c>
      <c r="AY783" s="58">
        <f>0.7*$AX$202</f>
        <v>2.7999999999999997E-2</v>
      </c>
      <c r="AZ783" s="58">
        <f>0.3*$AX$202</f>
        <v>1.2E-2</v>
      </c>
      <c r="BA783" s="58">
        <f>0*$AX$202</f>
        <v>0</v>
      </c>
      <c r="BB783" s="58">
        <f>0*$AX$202</f>
        <v>0</v>
      </c>
      <c r="BC783" s="58">
        <f>0*$AX$202</f>
        <v>0</v>
      </c>
      <c r="BD783" s="58"/>
      <c r="BE783" s="58"/>
      <c r="BF783" s="58"/>
      <c r="BG783" s="58"/>
      <c r="BH783" s="58"/>
      <c r="BI783" s="58"/>
      <c r="BJ783" s="58"/>
      <c r="BK783" s="58"/>
      <c r="BL783" s="58"/>
      <c r="BM783" s="59">
        <f t="shared" si="298"/>
        <v>3.9999999999999994E-2</v>
      </c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</row>
    <row r="784" spans="1:78" s="30" customFormat="1" ht="24" customHeight="1" x14ac:dyDescent="0.25">
      <c r="A784" s="74"/>
      <c r="B784" s="75"/>
      <c r="C784" s="76"/>
      <c r="D784" s="77"/>
      <c r="E784" s="78"/>
      <c r="F784" s="78"/>
      <c r="G784" s="79"/>
      <c r="H784" s="79"/>
      <c r="I784" s="80"/>
      <c r="J784" s="231" t="s">
        <v>609</v>
      </c>
      <c r="K784" s="236" t="s">
        <v>1656</v>
      </c>
      <c r="L784" s="234" t="s">
        <v>41</v>
      </c>
      <c r="M784" s="234" t="s">
        <v>1462</v>
      </c>
      <c r="N784" s="233"/>
      <c r="O784" s="233"/>
      <c r="P784" s="235"/>
      <c r="Q784" s="188"/>
      <c r="R784" s="43">
        <v>6.5000000000000002E-2</v>
      </c>
      <c r="S784" s="250">
        <v>0.75</v>
      </c>
      <c r="T784" s="43">
        <f t="shared" si="299"/>
        <v>4.8750000000000002E-2</v>
      </c>
      <c r="U784" s="249">
        <v>0.25</v>
      </c>
      <c r="V784" s="43">
        <f t="shared" si="300"/>
        <v>1.6250000000000001E-2</v>
      </c>
      <c r="W784" s="43"/>
      <c r="X784" s="43"/>
      <c r="Y784" s="43"/>
      <c r="Z784" s="43"/>
      <c r="AA784" s="43"/>
      <c r="AB784" s="43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8">
        <f t="shared" si="297"/>
        <v>1.0650000000000002</v>
      </c>
      <c r="AW784" s="48"/>
      <c r="AX784" s="58">
        <v>0.08</v>
      </c>
      <c r="AY784" s="58">
        <f>0*$AX$203</f>
        <v>0</v>
      </c>
      <c r="AZ784" s="58">
        <f>1*$AX$203</f>
        <v>6.5000000000000002E-2</v>
      </c>
      <c r="BA784" s="58">
        <f>0*$AX$203</f>
        <v>0</v>
      </c>
      <c r="BB784" s="58">
        <f>0*$AX$203</f>
        <v>0</v>
      </c>
      <c r="BC784" s="58">
        <f>0*$AX$203</f>
        <v>0</v>
      </c>
      <c r="BD784" s="58"/>
      <c r="BE784" s="58"/>
      <c r="BF784" s="58"/>
      <c r="BG784" s="58"/>
      <c r="BH784" s="58"/>
      <c r="BI784" s="58"/>
      <c r="BJ784" s="58"/>
      <c r="BK784" s="58"/>
      <c r="BL784" s="58"/>
      <c r="BM784" s="59">
        <f t="shared" si="298"/>
        <v>6.5000000000000002E-2</v>
      </c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</row>
    <row r="785" spans="1:78" s="30" customFormat="1" ht="24" customHeight="1" x14ac:dyDescent="0.25">
      <c r="A785" s="74"/>
      <c r="B785" s="75"/>
      <c r="C785" s="76"/>
      <c r="D785" s="77"/>
      <c r="E785" s="78"/>
      <c r="F785" s="78"/>
      <c r="G785" s="79"/>
      <c r="H785" s="79"/>
      <c r="I785" s="80"/>
      <c r="J785" s="272" t="s">
        <v>1894</v>
      </c>
      <c r="K785" s="283" t="s">
        <v>1948</v>
      </c>
      <c r="L785" s="264"/>
      <c r="M785" s="266"/>
      <c r="N785" s="269"/>
      <c r="O785" s="269"/>
      <c r="P785" s="270"/>
      <c r="Q785" s="264" t="s">
        <v>1898</v>
      </c>
      <c r="R785" s="43"/>
      <c r="S785" s="250"/>
      <c r="T785" s="43"/>
      <c r="U785" s="249"/>
      <c r="V785" s="43"/>
      <c r="W785" s="43"/>
      <c r="X785" s="43"/>
      <c r="Y785" s="43"/>
      <c r="Z785" s="43"/>
      <c r="AA785" s="43"/>
      <c r="AB785" s="43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8"/>
      <c r="AW785" s="4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</row>
    <row r="786" spans="1:78" s="30" customFormat="1" ht="24" customHeight="1" x14ac:dyDescent="0.25">
      <c r="A786" s="74"/>
      <c r="B786" s="75"/>
      <c r="C786" s="76"/>
      <c r="D786" s="77"/>
      <c r="E786" s="78"/>
      <c r="F786" s="78"/>
      <c r="G786" s="79"/>
      <c r="H786" s="79"/>
      <c r="I786" s="80"/>
      <c r="J786" s="54"/>
      <c r="K786" s="283" t="s">
        <v>1895</v>
      </c>
      <c r="L786" s="264"/>
      <c r="M786" s="266"/>
      <c r="N786" s="269"/>
      <c r="O786" s="269"/>
      <c r="P786" s="270"/>
      <c r="Q786" s="264" t="s">
        <v>1899</v>
      </c>
      <c r="R786" s="43"/>
      <c r="S786" s="250"/>
      <c r="T786" s="43"/>
      <c r="U786" s="249"/>
      <c r="V786" s="43"/>
      <c r="W786" s="43"/>
      <c r="X786" s="43"/>
      <c r="Y786" s="43"/>
      <c r="Z786" s="43"/>
      <c r="AA786" s="43"/>
      <c r="AB786" s="43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8"/>
      <c r="AW786" s="4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</row>
    <row r="787" spans="1:78" s="30" customFormat="1" ht="24" customHeight="1" x14ac:dyDescent="0.25">
      <c r="A787" s="74"/>
      <c r="B787" s="75"/>
      <c r="C787" s="76"/>
      <c r="D787" s="77"/>
      <c r="E787" s="78"/>
      <c r="F787" s="78"/>
      <c r="G787" s="79"/>
      <c r="H787" s="79"/>
      <c r="I787" s="80"/>
      <c r="J787" s="54"/>
      <c r="K787" s="283" t="s">
        <v>1896</v>
      </c>
      <c r="L787" s="264"/>
      <c r="M787" s="266"/>
      <c r="N787" s="269"/>
      <c r="O787" s="269"/>
      <c r="P787" s="270"/>
      <c r="Q787" s="270"/>
      <c r="R787" s="43"/>
      <c r="S787" s="250"/>
      <c r="T787" s="43"/>
      <c r="U787" s="249"/>
      <c r="V787" s="43"/>
      <c r="W787" s="43"/>
      <c r="X787" s="43"/>
      <c r="Y787" s="43"/>
      <c r="Z787" s="43"/>
      <c r="AA787" s="43"/>
      <c r="AB787" s="43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8"/>
      <c r="AW787" s="4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</row>
    <row r="788" spans="1:78" s="30" customFormat="1" ht="24" customHeight="1" x14ac:dyDescent="0.25">
      <c r="A788" s="74"/>
      <c r="B788" s="75"/>
      <c r="C788" s="76"/>
      <c r="D788" s="77"/>
      <c r="E788" s="78"/>
      <c r="F788" s="78"/>
      <c r="G788" s="79"/>
      <c r="H788" s="79"/>
      <c r="I788" s="80"/>
      <c r="J788" s="54"/>
      <c r="K788" s="283" t="s">
        <v>1897</v>
      </c>
      <c r="L788" s="264"/>
      <c r="M788" s="266"/>
      <c r="N788" s="269"/>
      <c r="O788" s="269"/>
      <c r="P788" s="270"/>
      <c r="Q788" s="270"/>
      <c r="R788" s="43"/>
      <c r="S788" s="250"/>
      <c r="T788" s="43"/>
      <c r="U788" s="249"/>
      <c r="V788" s="43"/>
      <c r="W788" s="43"/>
      <c r="X788" s="43"/>
      <c r="Y788" s="43"/>
      <c r="Z788" s="43"/>
      <c r="AA788" s="43"/>
      <c r="AB788" s="43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8"/>
      <c r="AW788" s="4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</row>
    <row r="789" spans="1:78" s="30" customFormat="1" ht="24" customHeight="1" x14ac:dyDescent="0.25">
      <c r="A789" s="74"/>
      <c r="B789" s="75"/>
      <c r="C789" s="76"/>
      <c r="D789" s="77"/>
      <c r="E789" s="78"/>
      <c r="F789" s="78"/>
      <c r="G789" s="79"/>
      <c r="H789" s="79"/>
      <c r="I789" s="80"/>
      <c r="J789" s="54"/>
      <c r="K789" s="283" t="s">
        <v>1900</v>
      </c>
      <c r="L789" s="264"/>
      <c r="M789" s="266"/>
      <c r="N789" s="269"/>
      <c r="O789" s="269"/>
      <c r="P789" s="270"/>
      <c r="Q789" s="270"/>
      <c r="R789" s="43"/>
      <c r="S789" s="250"/>
      <c r="T789" s="43"/>
      <c r="U789" s="249"/>
      <c r="V789" s="43"/>
      <c r="W789" s="43"/>
      <c r="X789" s="43"/>
      <c r="Y789" s="43"/>
      <c r="Z789" s="43"/>
      <c r="AA789" s="43"/>
      <c r="AB789" s="43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8"/>
      <c r="AW789" s="4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</row>
    <row r="790" spans="1:78" s="30" customFormat="1" ht="24" customHeight="1" x14ac:dyDescent="0.25">
      <c r="A790" s="74"/>
      <c r="B790" s="75"/>
      <c r="C790" s="76"/>
      <c r="D790" s="77"/>
      <c r="E790" s="78"/>
      <c r="F790" s="78"/>
      <c r="G790" s="79"/>
      <c r="H790" s="79"/>
      <c r="I790" s="80"/>
      <c r="J790" s="275" t="s">
        <v>1921</v>
      </c>
      <c r="K790" s="284" t="s">
        <v>1939</v>
      </c>
      <c r="L790" s="264">
        <v>350</v>
      </c>
      <c r="M790" s="266"/>
      <c r="N790" s="269"/>
      <c r="O790" s="269" t="s">
        <v>198</v>
      </c>
      <c r="P790" s="270"/>
      <c r="Q790" s="264" t="s">
        <v>1899</v>
      </c>
      <c r="R790" s="43"/>
      <c r="S790" s="250"/>
      <c r="T790" s="43"/>
      <c r="U790" s="249"/>
      <c r="V790" s="43"/>
      <c r="W790" s="43"/>
      <c r="X790" s="43"/>
      <c r="Y790" s="43"/>
      <c r="Z790" s="43"/>
      <c r="AA790" s="43"/>
      <c r="AB790" s="43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8"/>
      <c r="AW790" s="4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</row>
    <row r="791" spans="1:78" s="30" customFormat="1" ht="24" customHeight="1" x14ac:dyDescent="0.25">
      <c r="A791" s="74"/>
      <c r="B791" s="75"/>
      <c r="C791" s="76"/>
      <c r="D791" s="77"/>
      <c r="E791" s="78"/>
      <c r="F791" s="78"/>
      <c r="G791" s="79"/>
      <c r="H791" s="79"/>
      <c r="I791" s="80"/>
      <c r="J791" s="54"/>
      <c r="K791" s="284" t="s">
        <v>1940</v>
      </c>
      <c r="L791" s="264">
        <v>350</v>
      </c>
      <c r="M791" s="266"/>
      <c r="N791" s="269"/>
      <c r="O791" s="269" t="s">
        <v>198</v>
      </c>
      <c r="P791" s="270"/>
      <c r="Q791" s="264" t="s">
        <v>1899</v>
      </c>
      <c r="R791" s="43"/>
      <c r="S791" s="250"/>
      <c r="T791" s="43"/>
      <c r="U791" s="249"/>
      <c r="V791" s="43"/>
      <c r="W791" s="43"/>
      <c r="X791" s="43"/>
      <c r="Y791" s="43"/>
      <c r="Z791" s="43"/>
      <c r="AA791" s="43"/>
      <c r="AB791" s="43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8"/>
      <c r="AW791" s="4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</row>
    <row r="792" spans="1:78" s="30" customFormat="1" ht="24" customHeight="1" x14ac:dyDescent="0.25">
      <c r="A792" s="74"/>
      <c r="B792" s="75"/>
      <c r="C792" s="76"/>
      <c r="D792" s="77"/>
      <c r="E792" s="78"/>
      <c r="F792" s="78"/>
      <c r="G792" s="79"/>
      <c r="H792" s="79"/>
      <c r="I792" s="80"/>
      <c r="J792" s="54"/>
      <c r="K792" s="284" t="s">
        <v>1947</v>
      </c>
      <c r="L792" s="276" t="s">
        <v>1938</v>
      </c>
      <c r="M792" s="266"/>
      <c r="N792" s="269"/>
      <c r="O792" s="269" t="s">
        <v>198</v>
      </c>
      <c r="P792" s="270"/>
      <c r="Q792" s="264" t="s">
        <v>1899</v>
      </c>
      <c r="R792" s="43"/>
      <c r="S792" s="250"/>
      <c r="T792" s="43"/>
      <c r="U792" s="249"/>
      <c r="V792" s="43"/>
      <c r="W792" s="43"/>
      <c r="X792" s="43"/>
      <c r="Y792" s="43"/>
      <c r="Z792" s="43"/>
      <c r="AA792" s="43"/>
      <c r="AB792" s="43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8"/>
      <c r="AW792" s="4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</row>
    <row r="793" spans="1:78" s="30" customFormat="1" ht="24" customHeight="1" x14ac:dyDescent="0.25">
      <c r="A793" s="74"/>
      <c r="B793" s="75"/>
      <c r="C793" s="76"/>
      <c r="D793" s="77"/>
      <c r="E793" s="78"/>
      <c r="F793" s="78"/>
      <c r="G793" s="79"/>
      <c r="H793" s="79"/>
      <c r="I793" s="80"/>
      <c r="J793" s="231" t="s">
        <v>610</v>
      </c>
      <c r="K793" s="286" t="s">
        <v>1662</v>
      </c>
      <c r="L793" s="234" t="s">
        <v>41</v>
      </c>
      <c r="M793" s="234" t="s">
        <v>1463</v>
      </c>
      <c r="N793" s="233"/>
      <c r="O793" s="233"/>
      <c r="P793" s="235"/>
      <c r="Q793" s="188"/>
      <c r="R793" s="43">
        <v>6.5000000000000002E-2</v>
      </c>
      <c r="S793" s="43">
        <v>0</v>
      </c>
      <c r="T793" s="43">
        <f t="shared" si="299"/>
        <v>0</v>
      </c>
      <c r="U793" s="183">
        <v>1</v>
      </c>
      <c r="V793" s="43">
        <f t="shared" si="300"/>
        <v>6.5000000000000002E-2</v>
      </c>
      <c r="W793" s="43"/>
      <c r="X793" s="43"/>
      <c r="Y793" s="43"/>
      <c r="Z793" s="43"/>
      <c r="AA793" s="43"/>
      <c r="AB793" s="43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8">
        <f t="shared" si="297"/>
        <v>1.0649999999999999</v>
      </c>
      <c r="AW793" s="48"/>
      <c r="AX793" s="58">
        <v>0.08</v>
      </c>
      <c r="AY793" s="58">
        <f>0*$AX$212</f>
        <v>0</v>
      </c>
      <c r="AZ793" s="60">
        <f>1*$AX$212</f>
        <v>6.5000000000000002E-2</v>
      </c>
      <c r="BA793" s="58">
        <f>0*$AX$212</f>
        <v>0</v>
      </c>
      <c r="BB793" s="58">
        <f>0*$AX$212</f>
        <v>0</v>
      </c>
      <c r="BC793" s="58">
        <f>0*$AX$212</f>
        <v>0</v>
      </c>
      <c r="BD793" s="58"/>
      <c r="BE793" s="58"/>
      <c r="BF793" s="58"/>
      <c r="BG793" s="58"/>
      <c r="BH793" s="58"/>
      <c r="BI793" s="58"/>
      <c r="BJ793" s="58"/>
      <c r="BK793" s="58"/>
      <c r="BL793" s="58"/>
      <c r="BM793" s="59">
        <f t="shared" si="298"/>
        <v>6.5000000000000002E-2</v>
      </c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</row>
    <row r="794" spans="1:78" s="30" customFormat="1" ht="24" customHeight="1" x14ac:dyDescent="0.25">
      <c r="A794" s="74"/>
      <c r="B794" s="75"/>
      <c r="C794" s="76"/>
      <c r="D794" s="77"/>
      <c r="E794" s="78"/>
      <c r="F794" s="78"/>
      <c r="G794" s="79"/>
      <c r="H794" s="79"/>
      <c r="I794" s="80"/>
      <c r="J794" s="272" t="s">
        <v>1894</v>
      </c>
      <c r="K794" s="283" t="s">
        <v>1949</v>
      </c>
      <c r="L794" s="264"/>
      <c r="M794" s="234"/>
      <c r="N794" s="233"/>
      <c r="O794" s="233"/>
      <c r="P794" s="235"/>
      <c r="Q794" s="188"/>
      <c r="R794" s="43"/>
      <c r="S794" s="43"/>
      <c r="T794" s="43"/>
      <c r="U794" s="183"/>
      <c r="V794" s="43"/>
      <c r="W794" s="43"/>
      <c r="X794" s="43"/>
      <c r="Y794" s="43"/>
      <c r="Z794" s="43"/>
      <c r="AA794" s="43"/>
      <c r="AB794" s="43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8"/>
      <c r="AW794" s="48"/>
      <c r="AX794" s="58"/>
      <c r="AY794" s="58"/>
      <c r="AZ794" s="60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</row>
    <row r="795" spans="1:78" s="30" customFormat="1" ht="24" customHeight="1" x14ac:dyDescent="0.25">
      <c r="A795" s="74"/>
      <c r="B795" s="75"/>
      <c r="C795" s="76"/>
      <c r="D795" s="77"/>
      <c r="E795" s="78"/>
      <c r="F795" s="78"/>
      <c r="G795" s="79"/>
      <c r="H795" s="79"/>
      <c r="I795" s="80"/>
      <c r="J795" s="54"/>
      <c r="K795" s="283" t="s">
        <v>1941</v>
      </c>
      <c r="L795" s="264"/>
      <c r="M795" s="234"/>
      <c r="N795" s="233"/>
      <c r="O795" s="233"/>
      <c r="P795" s="235"/>
      <c r="Q795" s="188"/>
      <c r="R795" s="43"/>
      <c r="S795" s="43"/>
      <c r="T795" s="43"/>
      <c r="U795" s="183"/>
      <c r="V795" s="43"/>
      <c r="W795" s="43"/>
      <c r="X795" s="43"/>
      <c r="Y795" s="43"/>
      <c r="Z795" s="43"/>
      <c r="AA795" s="43"/>
      <c r="AB795" s="43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8"/>
      <c r="AW795" s="48"/>
      <c r="AX795" s="58"/>
      <c r="AY795" s="58"/>
      <c r="AZ795" s="60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</row>
    <row r="796" spans="1:78" s="30" customFormat="1" ht="24" customHeight="1" x14ac:dyDescent="0.25">
      <c r="A796" s="74"/>
      <c r="B796" s="75"/>
      <c r="C796" s="76"/>
      <c r="D796" s="77"/>
      <c r="E796" s="78"/>
      <c r="F796" s="78"/>
      <c r="G796" s="79"/>
      <c r="H796" s="79"/>
      <c r="I796" s="80"/>
      <c r="J796" s="54"/>
      <c r="K796" s="283" t="s">
        <v>1942</v>
      </c>
      <c r="L796" s="264"/>
      <c r="M796" s="234"/>
      <c r="N796" s="233"/>
      <c r="O796" s="233"/>
      <c r="P796" s="235"/>
      <c r="Q796" s="188"/>
      <c r="R796" s="43"/>
      <c r="S796" s="43"/>
      <c r="T796" s="43"/>
      <c r="U796" s="183"/>
      <c r="V796" s="43"/>
      <c r="W796" s="43"/>
      <c r="X796" s="43"/>
      <c r="Y796" s="43"/>
      <c r="Z796" s="43"/>
      <c r="AA796" s="43"/>
      <c r="AB796" s="43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8"/>
      <c r="AW796" s="48"/>
      <c r="AX796" s="58"/>
      <c r="AY796" s="58"/>
      <c r="AZ796" s="60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</row>
    <row r="797" spans="1:78" s="30" customFormat="1" ht="24" customHeight="1" x14ac:dyDescent="0.25">
      <c r="A797" s="74"/>
      <c r="B797" s="75"/>
      <c r="C797" s="76"/>
      <c r="D797" s="77"/>
      <c r="E797" s="78"/>
      <c r="F797" s="78"/>
      <c r="G797" s="79"/>
      <c r="H797" s="79"/>
      <c r="I797" s="80"/>
      <c r="J797" s="54"/>
      <c r="K797" s="283" t="s">
        <v>1943</v>
      </c>
      <c r="L797" s="264"/>
      <c r="M797" s="234"/>
      <c r="N797" s="233"/>
      <c r="O797" s="233"/>
      <c r="P797" s="235"/>
      <c r="Q797" s="188"/>
      <c r="R797" s="43"/>
      <c r="S797" s="43"/>
      <c r="T797" s="43"/>
      <c r="U797" s="183"/>
      <c r="V797" s="43"/>
      <c r="W797" s="43"/>
      <c r="X797" s="43"/>
      <c r="Y797" s="43"/>
      <c r="Z797" s="43"/>
      <c r="AA797" s="43"/>
      <c r="AB797" s="43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8"/>
      <c r="AW797" s="48"/>
      <c r="AX797" s="58"/>
      <c r="AY797" s="58"/>
      <c r="AZ797" s="60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</row>
    <row r="798" spans="1:78" s="30" customFormat="1" ht="24" customHeight="1" x14ac:dyDescent="0.25">
      <c r="A798" s="74"/>
      <c r="B798" s="75"/>
      <c r="C798" s="76"/>
      <c r="D798" s="77"/>
      <c r="E798" s="78"/>
      <c r="F798" s="78"/>
      <c r="G798" s="79"/>
      <c r="H798" s="79"/>
      <c r="I798" s="80"/>
      <c r="J798" s="275" t="s">
        <v>1921</v>
      </c>
      <c r="K798" s="284" t="s">
        <v>1944</v>
      </c>
      <c r="L798" s="264">
        <v>350</v>
      </c>
      <c r="M798" s="234"/>
      <c r="N798" s="233"/>
      <c r="O798" s="233"/>
      <c r="P798" s="235"/>
      <c r="Q798" s="188"/>
      <c r="R798" s="43"/>
      <c r="S798" s="43"/>
      <c r="T798" s="43"/>
      <c r="U798" s="183"/>
      <c r="V798" s="43"/>
      <c r="W798" s="43"/>
      <c r="X798" s="43"/>
      <c r="Y798" s="43"/>
      <c r="Z798" s="43"/>
      <c r="AA798" s="43"/>
      <c r="AB798" s="43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8"/>
      <c r="AW798" s="48"/>
      <c r="AX798" s="58"/>
      <c r="AY798" s="58"/>
      <c r="AZ798" s="60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</row>
    <row r="799" spans="1:78" s="30" customFormat="1" ht="24" customHeight="1" x14ac:dyDescent="0.25">
      <c r="A799" s="74"/>
      <c r="B799" s="75"/>
      <c r="C799" s="76"/>
      <c r="D799" s="77"/>
      <c r="E799" s="78"/>
      <c r="F799" s="78"/>
      <c r="G799" s="79"/>
      <c r="H799" s="79"/>
      <c r="I799" s="80"/>
      <c r="J799" s="54"/>
      <c r="K799" s="284" t="s">
        <v>1945</v>
      </c>
      <c r="L799" s="264">
        <v>350</v>
      </c>
      <c r="M799" s="234"/>
      <c r="N799" s="233"/>
      <c r="O799" s="233"/>
      <c r="P799" s="235"/>
      <c r="Q799" s="188"/>
      <c r="R799" s="43"/>
      <c r="S799" s="43"/>
      <c r="T799" s="43"/>
      <c r="U799" s="183"/>
      <c r="V799" s="43"/>
      <c r="W799" s="43"/>
      <c r="X799" s="43"/>
      <c r="Y799" s="43"/>
      <c r="Z799" s="43"/>
      <c r="AA799" s="43"/>
      <c r="AB799" s="43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8"/>
      <c r="AW799" s="48"/>
      <c r="AX799" s="58"/>
      <c r="AY799" s="58"/>
      <c r="AZ799" s="60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</row>
    <row r="800" spans="1:78" s="30" customFormat="1" ht="24" customHeight="1" x14ac:dyDescent="0.25">
      <c r="A800" s="74"/>
      <c r="B800" s="75"/>
      <c r="C800" s="76"/>
      <c r="D800" s="77"/>
      <c r="E800" s="78"/>
      <c r="F800" s="78"/>
      <c r="G800" s="79"/>
      <c r="H800" s="79"/>
      <c r="I800" s="80"/>
      <c r="J800" s="54"/>
      <c r="K800" s="284" t="s">
        <v>1946</v>
      </c>
      <c r="L800" s="276" t="s">
        <v>1938</v>
      </c>
      <c r="M800" s="234"/>
      <c r="N800" s="233"/>
      <c r="O800" s="233"/>
      <c r="P800" s="235"/>
      <c r="Q800" s="188"/>
      <c r="R800" s="43"/>
      <c r="S800" s="43"/>
      <c r="T800" s="43"/>
      <c r="U800" s="183"/>
      <c r="V800" s="43"/>
      <c r="W800" s="43"/>
      <c r="X800" s="43"/>
      <c r="Y800" s="43"/>
      <c r="Z800" s="43"/>
      <c r="AA800" s="43"/>
      <c r="AB800" s="43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8"/>
      <c r="AW800" s="48"/>
      <c r="AX800" s="58"/>
      <c r="AY800" s="58"/>
      <c r="AZ800" s="60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</row>
    <row r="801" spans="1:78" s="30" customFormat="1" ht="20.25" customHeight="1" x14ac:dyDescent="0.25">
      <c r="A801" s="74"/>
      <c r="B801" s="75"/>
      <c r="C801" s="76"/>
      <c r="D801" s="77"/>
      <c r="E801" s="78"/>
      <c r="F801" s="78"/>
      <c r="G801" s="79"/>
      <c r="H801" s="79"/>
      <c r="I801" s="80"/>
      <c r="J801" s="231" t="s">
        <v>611</v>
      </c>
      <c r="K801" s="286" t="s">
        <v>275</v>
      </c>
      <c r="L801" s="234" t="s">
        <v>41</v>
      </c>
      <c r="M801" s="234"/>
      <c r="N801" s="233"/>
      <c r="O801" s="233"/>
      <c r="P801" s="235"/>
      <c r="Q801" s="188"/>
      <c r="R801" s="43">
        <v>0.02</v>
      </c>
      <c r="S801" s="43"/>
      <c r="T801" s="43">
        <f t="shared" si="299"/>
        <v>0</v>
      </c>
      <c r="U801" s="250">
        <v>0.25</v>
      </c>
      <c r="V801" s="43">
        <f t="shared" si="300"/>
        <v>5.0000000000000001E-3</v>
      </c>
      <c r="W801" s="250">
        <v>0.75</v>
      </c>
      <c r="X801" s="251">
        <f>W801*R801</f>
        <v>1.4999999999999999E-2</v>
      </c>
      <c r="Y801" s="43"/>
      <c r="Z801" s="43"/>
      <c r="AA801" s="43"/>
      <c r="AB801" s="43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8">
        <f t="shared" si="297"/>
        <v>1.0199999999999998</v>
      </c>
      <c r="AW801" s="48"/>
      <c r="AX801" s="58">
        <v>0.02</v>
      </c>
      <c r="AY801" s="58">
        <f>0*$AX$220</f>
        <v>0</v>
      </c>
      <c r="AZ801" s="60">
        <f>1*$AX$220</f>
        <v>0.02</v>
      </c>
      <c r="BA801" s="58">
        <f>0*$AX$220</f>
        <v>0</v>
      </c>
      <c r="BB801" s="58">
        <f>0*$AX$220</f>
        <v>0</v>
      </c>
      <c r="BC801" s="58">
        <f>0*$AX$220</f>
        <v>0</v>
      </c>
      <c r="BD801" s="58"/>
      <c r="BE801" s="58"/>
      <c r="BF801" s="58"/>
      <c r="BG801" s="58"/>
      <c r="BH801" s="58"/>
      <c r="BI801" s="58"/>
      <c r="BJ801" s="58"/>
      <c r="BK801" s="58"/>
      <c r="BL801" s="58"/>
      <c r="BM801" s="59">
        <f t="shared" si="298"/>
        <v>0.02</v>
      </c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</row>
    <row r="802" spans="1:78" s="30" customFormat="1" ht="34.5" customHeight="1" x14ac:dyDescent="0.25">
      <c r="A802" s="74"/>
      <c r="B802" s="75"/>
      <c r="C802" s="76"/>
      <c r="D802" s="77"/>
      <c r="E802" s="78"/>
      <c r="F802" s="78"/>
      <c r="G802" s="79"/>
      <c r="H802" s="79"/>
      <c r="I802" s="80"/>
      <c r="J802" s="231" t="s">
        <v>612</v>
      </c>
      <c r="K802" s="286" t="s">
        <v>1612</v>
      </c>
      <c r="L802" s="234" t="s">
        <v>41</v>
      </c>
      <c r="M802" s="234" t="s">
        <v>1464</v>
      </c>
      <c r="N802" s="233"/>
      <c r="O802" s="233"/>
      <c r="P802" s="235"/>
      <c r="Q802" s="188"/>
      <c r="R802" s="43">
        <v>0.30000000000000004</v>
      </c>
      <c r="S802" s="43"/>
      <c r="T802" s="43">
        <f t="shared" si="299"/>
        <v>0</v>
      </c>
      <c r="U802" s="43"/>
      <c r="V802" s="43">
        <f t="shared" si="300"/>
        <v>0</v>
      </c>
      <c r="W802" s="249">
        <v>0</v>
      </c>
      <c r="X802" s="43">
        <f>W802*R802</f>
        <v>0</v>
      </c>
      <c r="Y802" s="43">
        <v>0.5</v>
      </c>
      <c r="Z802" s="43">
        <f>Y802*R802</f>
        <v>0.15000000000000002</v>
      </c>
      <c r="AA802" s="249">
        <v>0.5</v>
      </c>
      <c r="AB802" s="43">
        <f>AA802*R802</f>
        <v>0.15000000000000002</v>
      </c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8">
        <f t="shared" si="297"/>
        <v>1.2999999999999998</v>
      </c>
      <c r="AW802" s="48"/>
      <c r="AX802" s="58">
        <v>0.30000000000000004</v>
      </c>
      <c r="AY802" s="58">
        <f>0*$AX$221</f>
        <v>0</v>
      </c>
      <c r="AZ802" s="58">
        <f>0*$AX$221</f>
        <v>0</v>
      </c>
      <c r="BA802" s="58">
        <f>0.8*$AX$221</f>
        <v>0.24000000000000005</v>
      </c>
      <c r="BB802" s="58">
        <f>0.2*$AX$221</f>
        <v>6.0000000000000012E-2</v>
      </c>
      <c r="BC802" s="58">
        <f>0*$AX$221</f>
        <v>0</v>
      </c>
      <c r="BD802" s="58"/>
      <c r="BE802" s="58"/>
      <c r="BF802" s="58"/>
      <c r="BG802" s="58"/>
      <c r="BH802" s="58"/>
      <c r="BI802" s="58"/>
      <c r="BJ802" s="58"/>
      <c r="BK802" s="58"/>
      <c r="BL802" s="58"/>
      <c r="BM802" s="59">
        <f t="shared" si="298"/>
        <v>0.30000000000000004</v>
      </c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</row>
    <row r="803" spans="1:78" s="30" customFormat="1" ht="34.5" customHeight="1" x14ac:dyDescent="0.25">
      <c r="A803" s="74"/>
      <c r="B803" s="75"/>
      <c r="C803" s="76"/>
      <c r="D803" s="77"/>
      <c r="E803" s="78"/>
      <c r="F803" s="78"/>
      <c r="G803" s="79"/>
      <c r="H803" s="79"/>
      <c r="I803" s="80"/>
      <c r="J803" s="272" t="s">
        <v>1894</v>
      </c>
      <c r="K803" s="283" t="s">
        <v>1950</v>
      </c>
      <c r="L803" s="266"/>
      <c r="M803" s="234"/>
      <c r="N803" s="233"/>
      <c r="O803" s="233"/>
      <c r="P803" s="235"/>
      <c r="Q803" s="188"/>
      <c r="R803" s="43"/>
      <c r="S803" s="43"/>
      <c r="T803" s="43"/>
      <c r="U803" s="43"/>
      <c r="V803" s="43"/>
      <c r="W803" s="249"/>
      <c r="X803" s="43"/>
      <c r="Y803" s="43"/>
      <c r="Z803" s="43"/>
      <c r="AA803" s="249"/>
      <c r="AB803" s="43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8"/>
      <c r="AW803" s="4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</row>
    <row r="804" spans="1:78" s="30" customFormat="1" ht="34.5" customHeight="1" x14ac:dyDescent="0.25">
      <c r="A804" s="74"/>
      <c r="B804" s="75"/>
      <c r="C804" s="76"/>
      <c r="D804" s="77"/>
      <c r="E804" s="78"/>
      <c r="F804" s="78"/>
      <c r="G804" s="79"/>
      <c r="H804" s="79"/>
      <c r="I804" s="80"/>
      <c r="J804" s="54"/>
      <c r="K804" s="283" t="s">
        <v>1951</v>
      </c>
      <c r="L804" s="266"/>
      <c r="M804" s="234"/>
      <c r="N804" s="233"/>
      <c r="O804" s="233"/>
      <c r="P804" s="235"/>
      <c r="Q804" s="188"/>
      <c r="R804" s="43"/>
      <c r="S804" s="43"/>
      <c r="T804" s="43"/>
      <c r="U804" s="43"/>
      <c r="V804" s="43"/>
      <c r="W804" s="249"/>
      <c r="X804" s="43"/>
      <c r="Y804" s="43"/>
      <c r="Z804" s="43"/>
      <c r="AA804" s="249"/>
      <c r="AB804" s="43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8"/>
      <c r="AW804" s="4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</row>
    <row r="805" spans="1:78" s="30" customFormat="1" ht="34.5" customHeight="1" x14ac:dyDescent="0.25">
      <c r="A805" s="74"/>
      <c r="B805" s="75"/>
      <c r="C805" s="76"/>
      <c r="D805" s="77"/>
      <c r="E805" s="78"/>
      <c r="F805" s="78"/>
      <c r="G805" s="79"/>
      <c r="H805" s="79"/>
      <c r="I805" s="80"/>
      <c r="J805" s="54"/>
      <c r="K805" s="283" t="s">
        <v>1952</v>
      </c>
      <c r="L805" s="266"/>
      <c r="M805" s="234"/>
      <c r="N805" s="233"/>
      <c r="O805" s="233"/>
      <c r="P805" s="235"/>
      <c r="Q805" s="188"/>
      <c r="R805" s="43"/>
      <c r="S805" s="43"/>
      <c r="T805" s="43"/>
      <c r="U805" s="43"/>
      <c r="V805" s="43"/>
      <c r="W805" s="249"/>
      <c r="X805" s="43"/>
      <c r="Y805" s="43"/>
      <c r="Z805" s="43"/>
      <c r="AA805" s="249"/>
      <c r="AB805" s="43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8"/>
      <c r="AW805" s="4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</row>
    <row r="806" spans="1:78" s="30" customFormat="1" ht="34.5" customHeight="1" x14ac:dyDescent="0.25">
      <c r="A806" s="74"/>
      <c r="B806" s="75"/>
      <c r="C806" s="76"/>
      <c r="D806" s="77"/>
      <c r="E806" s="78"/>
      <c r="F806" s="78"/>
      <c r="G806" s="79"/>
      <c r="H806" s="79"/>
      <c r="I806" s="80"/>
      <c r="J806" s="54"/>
      <c r="K806" s="283" t="s">
        <v>1943</v>
      </c>
      <c r="L806" s="266"/>
      <c r="M806" s="234"/>
      <c r="N806" s="233"/>
      <c r="O806" s="233"/>
      <c r="P806" s="235"/>
      <c r="Q806" s="188"/>
      <c r="R806" s="43"/>
      <c r="S806" s="43"/>
      <c r="T806" s="43"/>
      <c r="U806" s="43"/>
      <c r="V806" s="43"/>
      <c r="W806" s="249"/>
      <c r="X806" s="43"/>
      <c r="Y806" s="43"/>
      <c r="Z806" s="43"/>
      <c r="AA806" s="249"/>
      <c r="AB806" s="43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8"/>
      <c r="AW806" s="4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</row>
    <row r="807" spans="1:78" s="30" customFormat="1" ht="34.5" customHeight="1" x14ac:dyDescent="0.25">
      <c r="A807" s="74"/>
      <c r="B807" s="75"/>
      <c r="C807" s="76"/>
      <c r="D807" s="77"/>
      <c r="E807" s="78"/>
      <c r="F807" s="78"/>
      <c r="G807" s="79"/>
      <c r="H807" s="79"/>
      <c r="I807" s="80"/>
      <c r="J807" s="54"/>
      <c r="K807" s="283" t="s">
        <v>1953</v>
      </c>
      <c r="L807" s="266"/>
      <c r="M807" s="234"/>
      <c r="N807" s="233"/>
      <c r="O807" s="233"/>
      <c r="P807" s="235"/>
      <c r="Q807" s="188"/>
      <c r="R807" s="43"/>
      <c r="S807" s="43"/>
      <c r="T807" s="43"/>
      <c r="U807" s="43"/>
      <c r="V807" s="43"/>
      <c r="W807" s="249"/>
      <c r="X807" s="43"/>
      <c r="Y807" s="43"/>
      <c r="Z807" s="43"/>
      <c r="AA807" s="249"/>
      <c r="AB807" s="43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8"/>
      <c r="AW807" s="4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</row>
    <row r="808" spans="1:78" s="30" customFormat="1" ht="34.5" customHeight="1" x14ac:dyDescent="0.25">
      <c r="A808" s="74"/>
      <c r="B808" s="75"/>
      <c r="C808" s="76"/>
      <c r="D808" s="77"/>
      <c r="E808" s="78"/>
      <c r="F808" s="78"/>
      <c r="G808" s="79"/>
      <c r="H808" s="79"/>
      <c r="I808" s="80"/>
      <c r="J808" s="54"/>
      <c r="K808" s="283" t="s">
        <v>1954</v>
      </c>
      <c r="L808" s="266"/>
      <c r="M808" s="234"/>
      <c r="N808" s="233"/>
      <c r="O808" s="233"/>
      <c r="P808" s="235"/>
      <c r="Q808" s="188"/>
      <c r="R808" s="43"/>
      <c r="S808" s="43"/>
      <c r="T808" s="43"/>
      <c r="U808" s="43"/>
      <c r="V808" s="43"/>
      <c r="W808" s="249"/>
      <c r="X808" s="43"/>
      <c r="Y808" s="43"/>
      <c r="Z808" s="43"/>
      <c r="AA808" s="249"/>
      <c r="AB808" s="43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8"/>
      <c r="AW808" s="4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</row>
    <row r="809" spans="1:78" s="30" customFormat="1" ht="34.5" customHeight="1" x14ac:dyDescent="0.25">
      <c r="A809" s="74"/>
      <c r="B809" s="75"/>
      <c r="C809" s="76"/>
      <c r="D809" s="77"/>
      <c r="E809" s="78"/>
      <c r="F809" s="78"/>
      <c r="G809" s="79"/>
      <c r="H809" s="79"/>
      <c r="I809" s="80"/>
      <c r="J809" s="275" t="s">
        <v>1921</v>
      </c>
      <c r="K809" s="284" t="s">
        <v>1955</v>
      </c>
      <c r="L809" s="264">
        <v>350</v>
      </c>
      <c r="M809" s="234"/>
      <c r="N809" s="233"/>
      <c r="O809" s="233"/>
      <c r="P809" s="235"/>
      <c r="Q809" s="188"/>
      <c r="R809" s="43"/>
      <c r="S809" s="43"/>
      <c r="T809" s="43"/>
      <c r="U809" s="43"/>
      <c r="V809" s="43"/>
      <c r="W809" s="249"/>
      <c r="X809" s="43"/>
      <c r="Y809" s="43"/>
      <c r="Z809" s="43"/>
      <c r="AA809" s="249"/>
      <c r="AB809" s="43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8"/>
      <c r="AW809" s="4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</row>
    <row r="810" spans="1:78" s="30" customFormat="1" ht="34.5" customHeight="1" x14ac:dyDescent="0.25">
      <c r="A810" s="74"/>
      <c r="B810" s="75"/>
      <c r="C810" s="76"/>
      <c r="D810" s="77"/>
      <c r="E810" s="78"/>
      <c r="F810" s="78"/>
      <c r="G810" s="79"/>
      <c r="H810" s="79"/>
      <c r="I810" s="80"/>
      <c r="J810" s="54"/>
      <c r="K810" s="284" t="s">
        <v>1956</v>
      </c>
      <c r="L810" s="264">
        <v>350</v>
      </c>
      <c r="M810" s="234"/>
      <c r="N810" s="233"/>
      <c r="O810" s="233"/>
      <c r="P810" s="235"/>
      <c r="Q810" s="188"/>
      <c r="R810" s="43"/>
      <c r="S810" s="43"/>
      <c r="T810" s="43"/>
      <c r="U810" s="43"/>
      <c r="V810" s="43"/>
      <c r="W810" s="249"/>
      <c r="X810" s="43"/>
      <c r="Y810" s="43"/>
      <c r="Z810" s="43"/>
      <c r="AA810" s="249"/>
      <c r="AB810" s="43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8"/>
      <c r="AW810" s="4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</row>
    <row r="811" spans="1:78" s="30" customFormat="1" ht="34.5" customHeight="1" x14ac:dyDescent="0.25">
      <c r="A811" s="74"/>
      <c r="B811" s="75"/>
      <c r="C811" s="76"/>
      <c r="D811" s="77"/>
      <c r="E811" s="78"/>
      <c r="F811" s="78"/>
      <c r="G811" s="79"/>
      <c r="H811" s="79"/>
      <c r="I811" s="80"/>
      <c r="J811" s="54"/>
      <c r="K811" s="284" t="s">
        <v>1957</v>
      </c>
      <c r="L811" s="276" t="s">
        <v>1938</v>
      </c>
      <c r="M811" s="234"/>
      <c r="N811" s="233"/>
      <c r="O811" s="233"/>
      <c r="P811" s="235"/>
      <c r="Q811" s="188"/>
      <c r="R811" s="43"/>
      <c r="S811" s="43"/>
      <c r="T811" s="43"/>
      <c r="U811" s="43"/>
      <c r="V811" s="43"/>
      <c r="W811" s="249"/>
      <c r="X811" s="43"/>
      <c r="Y811" s="43"/>
      <c r="Z811" s="43"/>
      <c r="AA811" s="249"/>
      <c r="AB811" s="43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8"/>
      <c r="AW811" s="4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</row>
    <row r="812" spans="1:78" s="30" customFormat="1" ht="34.5" customHeight="1" x14ac:dyDescent="0.25">
      <c r="A812" s="74"/>
      <c r="B812" s="75"/>
      <c r="C812" s="76"/>
      <c r="D812" s="77"/>
      <c r="E812" s="78"/>
      <c r="F812" s="78"/>
      <c r="G812" s="79"/>
      <c r="H812" s="79"/>
      <c r="I812" s="80"/>
      <c r="J812" s="54"/>
      <c r="K812" s="284" t="s">
        <v>1958</v>
      </c>
      <c r="L812" s="276" t="s">
        <v>1938</v>
      </c>
      <c r="M812" s="234"/>
      <c r="N812" s="233"/>
      <c r="O812" s="233"/>
      <c r="P812" s="235"/>
      <c r="Q812" s="188"/>
      <c r="R812" s="43"/>
      <c r="S812" s="43"/>
      <c r="T812" s="43"/>
      <c r="U812" s="43"/>
      <c r="V812" s="43"/>
      <c r="W812" s="249"/>
      <c r="X812" s="43"/>
      <c r="Y812" s="43"/>
      <c r="Z812" s="43"/>
      <c r="AA812" s="249"/>
      <c r="AB812" s="43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8"/>
      <c r="AW812" s="4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</row>
    <row r="813" spans="1:78" s="30" customFormat="1" ht="24" customHeight="1" x14ac:dyDescent="0.25">
      <c r="A813" s="74"/>
      <c r="B813" s="75"/>
      <c r="C813" s="76"/>
      <c r="D813" s="77"/>
      <c r="E813" s="78"/>
      <c r="F813" s="78"/>
      <c r="G813" s="79"/>
      <c r="H813" s="79"/>
      <c r="I813" s="80"/>
      <c r="J813" s="231" t="s">
        <v>613</v>
      </c>
      <c r="K813" s="286" t="s">
        <v>1658</v>
      </c>
      <c r="L813" s="234" t="s">
        <v>41</v>
      </c>
      <c r="M813" s="234" t="s">
        <v>1657</v>
      </c>
      <c r="N813" s="233"/>
      <c r="O813" s="233"/>
      <c r="P813" s="235"/>
      <c r="Q813" s="188"/>
      <c r="R813" s="43"/>
      <c r="S813" s="43"/>
      <c r="T813" s="43">
        <f t="shared" si="299"/>
        <v>0</v>
      </c>
      <c r="U813" s="43"/>
      <c r="V813" s="43">
        <f t="shared" si="300"/>
        <v>0</v>
      </c>
      <c r="W813" s="43"/>
      <c r="X813" s="43">
        <f t="shared" ref="X813:X843" si="301">W813*R813</f>
        <v>0</v>
      </c>
      <c r="Y813" s="43"/>
      <c r="Z813" s="43"/>
      <c r="AA813" s="43"/>
      <c r="AB813" s="43">
        <f t="shared" ref="AB813:AB834" si="302">AA813*R813</f>
        <v>0</v>
      </c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8"/>
      <c r="AW813" s="4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</row>
    <row r="814" spans="1:78" s="30" customFormat="1" ht="24" customHeight="1" x14ac:dyDescent="0.25">
      <c r="A814" s="74"/>
      <c r="B814" s="75"/>
      <c r="C814" s="76"/>
      <c r="D814" s="77"/>
      <c r="E814" s="78"/>
      <c r="F814" s="78"/>
      <c r="G814" s="79"/>
      <c r="H814" s="79"/>
      <c r="I814" s="80"/>
      <c r="J814" s="272" t="s">
        <v>1894</v>
      </c>
      <c r="K814" s="283" t="s">
        <v>1950</v>
      </c>
      <c r="L814" s="266"/>
      <c r="M814" s="234"/>
      <c r="N814" s="233"/>
      <c r="O814" s="233"/>
      <c r="P814" s="235"/>
      <c r="Q814" s="188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8"/>
      <c r="AW814" s="4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</row>
    <row r="815" spans="1:78" s="30" customFormat="1" ht="24" customHeight="1" x14ac:dyDescent="0.25">
      <c r="A815" s="74"/>
      <c r="B815" s="75"/>
      <c r="C815" s="76"/>
      <c r="D815" s="77"/>
      <c r="E815" s="78"/>
      <c r="F815" s="78"/>
      <c r="G815" s="79"/>
      <c r="H815" s="79"/>
      <c r="I815" s="80"/>
      <c r="J815" s="54"/>
      <c r="K815" s="283" t="s">
        <v>1951</v>
      </c>
      <c r="L815" s="266"/>
      <c r="M815" s="234"/>
      <c r="N815" s="233"/>
      <c r="O815" s="233"/>
      <c r="P815" s="235"/>
      <c r="Q815" s="188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8"/>
      <c r="AW815" s="4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</row>
    <row r="816" spans="1:78" s="30" customFormat="1" ht="24" customHeight="1" x14ac:dyDescent="0.25">
      <c r="A816" s="74"/>
      <c r="B816" s="75"/>
      <c r="C816" s="76"/>
      <c r="D816" s="77"/>
      <c r="E816" s="78"/>
      <c r="F816" s="78"/>
      <c r="G816" s="79"/>
      <c r="H816" s="79"/>
      <c r="I816" s="80"/>
      <c r="J816" s="54"/>
      <c r="K816" s="283" t="s">
        <v>1952</v>
      </c>
      <c r="L816" s="266"/>
      <c r="M816" s="234"/>
      <c r="N816" s="233"/>
      <c r="O816" s="233"/>
      <c r="P816" s="235"/>
      <c r="Q816" s="188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8"/>
      <c r="AW816" s="4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</row>
    <row r="817" spans="1:78" s="30" customFormat="1" ht="24" customHeight="1" x14ac:dyDescent="0.25">
      <c r="A817" s="74"/>
      <c r="B817" s="75"/>
      <c r="C817" s="76"/>
      <c r="D817" s="77"/>
      <c r="E817" s="78"/>
      <c r="F817" s="78"/>
      <c r="G817" s="79"/>
      <c r="H817" s="79"/>
      <c r="I817" s="80"/>
      <c r="J817" s="54"/>
      <c r="K817" s="283" t="s">
        <v>1943</v>
      </c>
      <c r="L817" s="266"/>
      <c r="M817" s="234"/>
      <c r="N817" s="233"/>
      <c r="O817" s="233"/>
      <c r="P817" s="235"/>
      <c r="Q817" s="188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8"/>
      <c r="AW817" s="4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</row>
    <row r="818" spans="1:78" s="30" customFormat="1" ht="24" customHeight="1" x14ac:dyDescent="0.25">
      <c r="A818" s="74"/>
      <c r="B818" s="75"/>
      <c r="C818" s="76"/>
      <c r="D818" s="77"/>
      <c r="E818" s="78"/>
      <c r="F818" s="78"/>
      <c r="G818" s="79"/>
      <c r="H818" s="79"/>
      <c r="I818" s="80"/>
      <c r="J818" s="54"/>
      <c r="K818" s="283" t="s">
        <v>1953</v>
      </c>
      <c r="L818" s="266"/>
      <c r="M818" s="234"/>
      <c r="N818" s="233"/>
      <c r="O818" s="233"/>
      <c r="P818" s="235"/>
      <c r="Q818" s="188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8"/>
      <c r="AW818" s="4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</row>
    <row r="819" spans="1:78" s="30" customFormat="1" ht="24" customHeight="1" x14ac:dyDescent="0.25">
      <c r="A819" s="74"/>
      <c r="B819" s="75"/>
      <c r="C819" s="76"/>
      <c r="D819" s="77"/>
      <c r="E819" s="78"/>
      <c r="F819" s="78"/>
      <c r="G819" s="79"/>
      <c r="H819" s="79"/>
      <c r="I819" s="80"/>
      <c r="J819" s="54"/>
      <c r="K819" s="283" t="s">
        <v>1954</v>
      </c>
      <c r="L819" s="266"/>
      <c r="M819" s="234"/>
      <c r="N819" s="233"/>
      <c r="O819" s="233"/>
      <c r="P819" s="235"/>
      <c r="Q819" s="188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8"/>
      <c r="AW819" s="4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</row>
    <row r="820" spans="1:78" s="30" customFormat="1" ht="24" customHeight="1" x14ac:dyDescent="0.25">
      <c r="A820" s="74"/>
      <c r="B820" s="75"/>
      <c r="C820" s="76"/>
      <c r="D820" s="77"/>
      <c r="E820" s="78"/>
      <c r="F820" s="78"/>
      <c r="G820" s="79"/>
      <c r="H820" s="79"/>
      <c r="I820" s="80"/>
      <c r="J820" s="275" t="s">
        <v>1921</v>
      </c>
      <c r="K820" s="284" t="s">
        <v>1955</v>
      </c>
      <c r="L820" s="264">
        <v>350</v>
      </c>
      <c r="M820" s="234"/>
      <c r="N820" s="233"/>
      <c r="O820" s="233"/>
      <c r="P820" s="235"/>
      <c r="Q820" s="188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8"/>
      <c r="AW820" s="4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</row>
    <row r="821" spans="1:78" s="30" customFormat="1" ht="24" customHeight="1" x14ac:dyDescent="0.25">
      <c r="A821" s="74"/>
      <c r="B821" s="75"/>
      <c r="C821" s="76"/>
      <c r="D821" s="77"/>
      <c r="E821" s="78"/>
      <c r="F821" s="78"/>
      <c r="G821" s="79"/>
      <c r="H821" s="79"/>
      <c r="I821" s="80"/>
      <c r="J821" s="54"/>
      <c r="K821" s="284" t="s">
        <v>1956</v>
      </c>
      <c r="L821" s="264">
        <v>350</v>
      </c>
      <c r="M821" s="234"/>
      <c r="N821" s="233"/>
      <c r="O821" s="233"/>
      <c r="P821" s="235"/>
      <c r="Q821" s="188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8"/>
      <c r="AW821" s="4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</row>
    <row r="822" spans="1:78" s="30" customFormat="1" ht="24" customHeight="1" x14ac:dyDescent="0.25">
      <c r="A822" s="74"/>
      <c r="B822" s="75"/>
      <c r="C822" s="76"/>
      <c r="D822" s="77"/>
      <c r="E822" s="78"/>
      <c r="F822" s="78"/>
      <c r="G822" s="79"/>
      <c r="H822" s="79"/>
      <c r="I822" s="80"/>
      <c r="J822" s="54"/>
      <c r="K822" s="284" t="s">
        <v>1957</v>
      </c>
      <c r="L822" s="276" t="s">
        <v>1938</v>
      </c>
      <c r="M822" s="234"/>
      <c r="N822" s="233"/>
      <c r="O822" s="233"/>
      <c r="P822" s="235"/>
      <c r="Q822" s="188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8"/>
      <c r="AW822" s="4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</row>
    <row r="823" spans="1:78" s="30" customFormat="1" ht="24" customHeight="1" x14ac:dyDescent="0.25">
      <c r="A823" s="74"/>
      <c r="B823" s="75"/>
      <c r="C823" s="76"/>
      <c r="D823" s="77"/>
      <c r="E823" s="78"/>
      <c r="F823" s="78"/>
      <c r="G823" s="79"/>
      <c r="H823" s="79"/>
      <c r="I823" s="80"/>
      <c r="J823" s="54"/>
      <c r="K823" s="284" t="s">
        <v>1958</v>
      </c>
      <c r="L823" s="276" t="s">
        <v>1938</v>
      </c>
      <c r="M823" s="234"/>
      <c r="N823" s="233"/>
      <c r="O823" s="233"/>
      <c r="P823" s="235"/>
      <c r="Q823" s="188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8"/>
      <c r="AW823" s="4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</row>
    <row r="824" spans="1:78" s="30" customFormat="1" ht="31.5" customHeight="1" x14ac:dyDescent="0.25">
      <c r="A824" s="74"/>
      <c r="B824" s="75"/>
      <c r="C824" s="76"/>
      <c r="D824" s="77"/>
      <c r="E824" s="78"/>
      <c r="F824" s="78"/>
      <c r="G824" s="79"/>
      <c r="H824" s="79"/>
      <c r="I824" s="80"/>
      <c r="J824" s="231" t="s">
        <v>615</v>
      </c>
      <c r="K824" s="287" t="s">
        <v>1659</v>
      </c>
      <c r="L824" s="234" t="s">
        <v>69</v>
      </c>
      <c r="M824" s="234" t="s">
        <v>1582</v>
      </c>
      <c r="N824" s="233"/>
      <c r="O824" s="233"/>
      <c r="P824" s="235"/>
      <c r="Q824" s="188"/>
      <c r="R824" s="43">
        <v>0.23</v>
      </c>
      <c r="S824" s="43">
        <v>0.2</v>
      </c>
      <c r="T824" s="43">
        <f t="shared" si="299"/>
        <v>4.6000000000000006E-2</v>
      </c>
      <c r="U824" s="43">
        <v>0.25</v>
      </c>
      <c r="V824" s="43">
        <f t="shared" si="300"/>
        <v>5.7500000000000002E-2</v>
      </c>
      <c r="W824" s="43">
        <v>0.25</v>
      </c>
      <c r="X824" s="43">
        <f t="shared" si="301"/>
        <v>5.7500000000000002E-2</v>
      </c>
      <c r="Y824" s="43"/>
      <c r="Z824" s="43">
        <f t="shared" ref="Z824:Z834" si="303">Y824*R824</f>
        <v>0</v>
      </c>
      <c r="AA824" s="43">
        <v>0.3</v>
      </c>
      <c r="AB824" s="43">
        <f t="shared" si="302"/>
        <v>6.9000000000000006E-2</v>
      </c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8">
        <f t="shared" si="297"/>
        <v>1.23</v>
      </c>
      <c r="AW824" s="48"/>
      <c r="AX824" s="58">
        <v>0.23</v>
      </c>
      <c r="AY824" s="58">
        <f>0.2*$AX$243</f>
        <v>4.6000000000000006E-2</v>
      </c>
      <c r="AZ824" s="58">
        <f>0.6*$AX$243</f>
        <v>0.13800000000000001</v>
      </c>
      <c r="BA824" s="58">
        <f>0.2*$AX$243</f>
        <v>4.6000000000000006E-2</v>
      </c>
      <c r="BB824" s="58">
        <f>0*$AX$243</f>
        <v>0</v>
      </c>
      <c r="BC824" s="58">
        <f>0*$AX$243</f>
        <v>0</v>
      </c>
      <c r="BD824" s="58"/>
      <c r="BE824" s="58"/>
      <c r="BF824" s="58"/>
      <c r="BG824" s="58"/>
      <c r="BH824" s="58"/>
      <c r="BI824" s="58"/>
      <c r="BJ824" s="58"/>
      <c r="BK824" s="58"/>
      <c r="BL824" s="58"/>
      <c r="BM824" s="59">
        <f t="shared" si="298"/>
        <v>0.23000000000000004</v>
      </c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</row>
    <row r="825" spans="1:78" s="30" customFormat="1" ht="31.5" customHeight="1" x14ac:dyDescent="0.25">
      <c r="A825" s="74"/>
      <c r="B825" s="75"/>
      <c r="C825" s="76"/>
      <c r="D825" s="77"/>
      <c r="E825" s="78"/>
      <c r="F825" s="78"/>
      <c r="G825" s="79"/>
      <c r="H825" s="79"/>
      <c r="I825" s="80"/>
      <c r="J825" s="272" t="s">
        <v>1894</v>
      </c>
      <c r="K825" s="283" t="s">
        <v>1959</v>
      </c>
      <c r="L825" s="266"/>
      <c r="M825" s="234"/>
      <c r="N825" s="233"/>
      <c r="O825" s="233"/>
      <c r="P825" s="235"/>
      <c r="Q825" s="188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8"/>
      <c r="AW825" s="4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</row>
    <row r="826" spans="1:78" s="30" customFormat="1" ht="31.5" customHeight="1" x14ac:dyDescent="0.25">
      <c r="A826" s="74"/>
      <c r="B826" s="75"/>
      <c r="C826" s="76"/>
      <c r="D826" s="77"/>
      <c r="E826" s="78"/>
      <c r="F826" s="78"/>
      <c r="G826" s="79"/>
      <c r="H826" s="79"/>
      <c r="I826" s="80"/>
      <c r="J826" s="54"/>
      <c r="K826" s="283" t="s">
        <v>1960</v>
      </c>
      <c r="L826" s="266"/>
      <c r="M826" s="234"/>
      <c r="N826" s="233"/>
      <c r="O826" s="233"/>
      <c r="P826" s="235"/>
      <c r="Q826" s="188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8"/>
      <c r="AW826" s="4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</row>
    <row r="827" spans="1:78" s="30" customFormat="1" ht="31.5" customHeight="1" x14ac:dyDescent="0.25">
      <c r="A827" s="74"/>
      <c r="B827" s="75"/>
      <c r="C827" s="76"/>
      <c r="D827" s="77"/>
      <c r="E827" s="78"/>
      <c r="F827" s="78"/>
      <c r="G827" s="79"/>
      <c r="H827" s="79"/>
      <c r="I827" s="80"/>
      <c r="J827" s="54"/>
      <c r="K827" s="283" t="s">
        <v>1952</v>
      </c>
      <c r="L827" s="266"/>
      <c r="M827" s="234"/>
      <c r="N827" s="233"/>
      <c r="O827" s="233"/>
      <c r="P827" s="235"/>
      <c r="Q827" s="188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8"/>
      <c r="AW827" s="4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</row>
    <row r="828" spans="1:78" s="30" customFormat="1" ht="31.5" customHeight="1" x14ac:dyDescent="0.25">
      <c r="A828" s="74"/>
      <c r="B828" s="75"/>
      <c r="C828" s="76"/>
      <c r="D828" s="77"/>
      <c r="E828" s="78"/>
      <c r="F828" s="78"/>
      <c r="G828" s="79"/>
      <c r="H828" s="79"/>
      <c r="I828" s="80"/>
      <c r="J828" s="54"/>
      <c r="K828" s="283" t="s">
        <v>1943</v>
      </c>
      <c r="L828" s="266"/>
      <c r="M828" s="234"/>
      <c r="N828" s="233"/>
      <c r="O828" s="233"/>
      <c r="P828" s="235"/>
      <c r="Q828" s="188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8"/>
      <c r="AW828" s="4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</row>
    <row r="829" spans="1:78" s="30" customFormat="1" ht="31.5" customHeight="1" x14ac:dyDescent="0.25">
      <c r="A829" s="74"/>
      <c r="B829" s="75"/>
      <c r="C829" s="76"/>
      <c r="D829" s="77"/>
      <c r="E829" s="78"/>
      <c r="F829" s="78"/>
      <c r="G829" s="79"/>
      <c r="H829" s="79"/>
      <c r="I829" s="80"/>
      <c r="J829" s="54"/>
      <c r="K829" s="283" t="s">
        <v>1961</v>
      </c>
      <c r="L829" s="266"/>
      <c r="M829" s="234"/>
      <c r="N829" s="233"/>
      <c r="O829" s="233"/>
      <c r="P829" s="235"/>
      <c r="Q829" s="188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8"/>
      <c r="AW829" s="4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</row>
    <row r="830" spans="1:78" s="30" customFormat="1" ht="31.5" customHeight="1" x14ac:dyDescent="0.25">
      <c r="A830" s="74"/>
      <c r="B830" s="75"/>
      <c r="C830" s="76"/>
      <c r="D830" s="77"/>
      <c r="E830" s="78"/>
      <c r="F830" s="78"/>
      <c r="G830" s="79"/>
      <c r="H830" s="79"/>
      <c r="I830" s="80"/>
      <c r="J830" s="275" t="s">
        <v>1921</v>
      </c>
      <c r="K830" s="284" t="s">
        <v>1962</v>
      </c>
      <c r="L830" s="264">
        <v>350</v>
      </c>
      <c r="M830" s="234"/>
      <c r="N830" s="233"/>
      <c r="O830" s="233"/>
      <c r="P830" s="235"/>
      <c r="Q830" s="188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8"/>
      <c r="AW830" s="4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</row>
    <row r="831" spans="1:78" s="30" customFormat="1" ht="31.5" customHeight="1" x14ac:dyDescent="0.25">
      <c r="A831" s="74"/>
      <c r="B831" s="75"/>
      <c r="C831" s="76"/>
      <c r="D831" s="77"/>
      <c r="E831" s="78"/>
      <c r="F831" s="78"/>
      <c r="G831" s="79"/>
      <c r="H831" s="79"/>
      <c r="I831" s="80"/>
      <c r="J831" s="54"/>
      <c r="K831" s="284" t="s">
        <v>1963</v>
      </c>
      <c r="L831" s="264">
        <v>350</v>
      </c>
      <c r="M831" s="234"/>
      <c r="N831" s="233"/>
      <c r="O831" s="233"/>
      <c r="P831" s="235"/>
      <c r="Q831" s="188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8"/>
      <c r="AW831" s="4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</row>
    <row r="832" spans="1:78" s="30" customFormat="1" ht="31.5" customHeight="1" x14ac:dyDescent="0.25">
      <c r="A832" s="74"/>
      <c r="B832" s="75"/>
      <c r="C832" s="76"/>
      <c r="D832" s="77"/>
      <c r="E832" s="78"/>
      <c r="F832" s="78"/>
      <c r="G832" s="79"/>
      <c r="H832" s="79"/>
      <c r="I832" s="80"/>
      <c r="J832" s="54"/>
      <c r="K832" s="284" t="s">
        <v>1964</v>
      </c>
      <c r="L832" s="276" t="s">
        <v>1938</v>
      </c>
      <c r="M832" s="234"/>
      <c r="N832" s="233"/>
      <c r="O832" s="233"/>
      <c r="P832" s="235"/>
      <c r="Q832" s="188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8"/>
      <c r="AW832" s="4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</row>
    <row r="833" spans="1:78" s="30" customFormat="1" ht="31.5" customHeight="1" x14ac:dyDescent="0.25">
      <c r="A833" s="74"/>
      <c r="B833" s="75"/>
      <c r="C833" s="76"/>
      <c r="D833" s="77"/>
      <c r="E833" s="78"/>
      <c r="F833" s="78"/>
      <c r="G833" s="79"/>
      <c r="H833" s="79"/>
      <c r="I833" s="80"/>
      <c r="J833" s="54"/>
      <c r="K833" s="284" t="s">
        <v>1965</v>
      </c>
      <c r="L833" s="276" t="s">
        <v>1938</v>
      </c>
      <c r="M833" s="234"/>
      <c r="N833" s="233"/>
      <c r="O833" s="233"/>
      <c r="P833" s="235"/>
      <c r="Q833" s="188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8"/>
      <c r="AW833" s="4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</row>
    <row r="834" spans="1:78" s="30" customFormat="1" ht="24" customHeight="1" x14ac:dyDescent="0.25">
      <c r="A834" s="74"/>
      <c r="B834" s="75"/>
      <c r="C834" s="76"/>
      <c r="D834" s="77"/>
      <c r="E834" s="78"/>
      <c r="F834" s="78"/>
      <c r="G834" s="79"/>
      <c r="H834" s="79"/>
      <c r="I834" s="80"/>
      <c r="J834" s="231" t="s">
        <v>616</v>
      </c>
      <c r="K834" s="286" t="s">
        <v>1660</v>
      </c>
      <c r="L834" s="234" t="s">
        <v>282</v>
      </c>
      <c r="M834" s="234" t="s">
        <v>1518</v>
      </c>
      <c r="N834" s="233"/>
      <c r="O834" s="233"/>
      <c r="P834" s="235"/>
      <c r="Q834" s="188"/>
      <c r="R834" s="43">
        <v>7.4999999999999997E-2</v>
      </c>
      <c r="S834" s="43"/>
      <c r="T834" s="43">
        <f t="shared" si="299"/>
        <v>0</v>
      </c>
      <c r="U834" s="43"/>
      <c r="V834" s="43">
        <f t="shared" si="300"/>
        <v>0</v>
      </c>
      <c r="W834" s="249">
        <v>0.5</v>
      </c>
      <c r="X834" s="43">
        <f t="shared" si="301"/>
        <v>3.7499999999999999E-2</v>
      </c>
      <c r="Y834" s="43">
        <v>0.5</v>
      </c>
      <c r="Z834" s="43">
        <f t="shared" si="303"/>
        <v>3.7499999999999999E-2</v>
      </c>
      <c r="AA834" s="249"/>
      <c r="AB834" s="43">
        <f t="shared" si="302"/>
        <v>0</v>
      </c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8">
        <f t="shared" si="297"/>
        <v>1.0750000000000002</v>
      </c>
      <c r="AW834" s="48"/>
      <c r="AX834" s="58">
        <v>7.4999999999999997E-2</v>
      </c>
      <c r="AY834" s="58">
        <f>0*$AX$253</f>
        <v>0</v>
      </c>
      <c r="AZ834" s="58">
        <f>0*$AX$253</f>
        <v>0</v>
      </c>
      <c r="BA834" s="58">
        <f>0.5*$AX$253</f>
        <v>3.7499999999999999E-2</v>
      </c>
      <c r="BB834" s="58">
        <f>0.5*$AX$253</f>
        <v>3.7499999999999999E-2</v>
      </c>
      <c r="BC834" s="58">
        <f>0*$AX$253</f>
        <v>0</v>
      </c>
      <c r="BD834" s="58"/>
      <c r="BE834" s="58"/>
      <c r="BF834" s="58"/>
      <c r="BG834" s="58"/>
      <c r="BH834" s="58"/>
      <c r="BI834" s="58"/>
      <c r="BJ834" s="58"/>
      <c r="BK834" s="58"/>
      <c r="BL834" s="58"/>
      <c r="BM834" s="59">
        <f t="shared" si="298"/>
        <v>7.4999999999999997E-2</v>
      </c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</row>
    <row r="835" spans="1:78" s="30" customFormat="1" ht="24" customHeight="1" x14ac:dyDescent="0.25">
      <c r="A835" s="74"/>
      <c r="B835" s="75"/>
      <c r="C835" s="76"/>
      <c r="D835" s="77"/>
      <c r="E835" s="78"/>
      <c r="F835" s="78"/>
      <c r="G835" s="79"/>
      <c r="H835" s="79"/>
      <c r="I835" s="80"/>
      <c r="J835" s="275" t="s">
        <v>1921</v>
      </c>
      <c r="K835" s="284" t="s">
        <v>1966</v>
      </c>
      <c r="L835" s="264">
        <v>350</v>
      </c>
      <c r="M835" s="234"/>
      <c r="N835" s="233"/>
      <c r="O835" s="233"/>
      <c r="P835" s="235"/>
      <c r="Q835" s="188"/>
      <c r="R835" s="43"/>
      <c r="S835" s="43"/>
      <c r="T835" s="43"/>
      <c r="U835" s="43"/>
      <c r="V835" s="43"/>
      <c r="W835" s="249"/>
      <c r="X835" s="43"/>
      <c r="Y835" s="43"/>
      <c r="Z835" s="43"/>
      <c r="AA835" s="249"/>
      <c r="AB835" s="43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8"/>
      <c r="AW835" s="4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</row>
    <row r="836" spans="1:78" s="30" customFormat="1" ht="24" customHeight="1" x14ac:dyDescent="0.25">
      <c r="A836" s="74"/>
      <c r="B836" s="75"/>
      <c r="C836" s="76"/>
      <c r="D836" s="77"/>
      <c r="E836" s="78"/>
      <c r="F836" s="78"/>
      <c r="G836" s="79"/>
      <c r="H836" s="79"/>
      <c r="I836" s="80"/>
      <c r="J836" s="54"/>
      <c r="K836" s="284" t="s">
        <v>1967</v>
      </c>
      <c r="L836" s="264">
        <v>350</v>
      </c>
      <c r="M836" s="234"/>
      <c r="N836" s="233"/>
      <c r="O836" s="233"/>
      <c r="P836" s="235"/>
      <c r="Q836" s="188"/>
      <c r="R836" s="43"/>
      <c r="S836" s="43"/>
      <c r="T836" s="43"/>
      <c r="U836" s="43"/>
      <c r="V836" s="43"/>
      <c r="W836" s="249"/>
      <c r="X836" s="43"/>
      <c r="Y836" s="43"/>
      <c r="Z836" s="43"/>
      <c r="AA836" s="249"/>
      <c r="AB836" s="43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8"/>
      <c r="AW836" s="4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</row>
    <row r="837" spans="1:78" s="30" customFormat="1" ht="32.25" customHeight="1" x14ac:dyDescent="0.25">
      <c r="A837" s="74"/>
      <c r="B837" s="75"/>
      <c r="C837" s="76"/>
      <c r="D837" s="77"/>
      <c r="E837" s="78"/>
      <c r="F837" s="78"/>
      <c r="G837" s="79"/>
      <c r="H837" s="79"/>
      <c r="I837" s="80"/>
      <c r="J837" s="231" t="s">
        <v>617</v>
      </c>
      <c r="K837" s="286" t="s">
        <v>1661</v>
      </c>
      <c r="L837" s="234" t="s">
        <v>77</v>
      </c>
      <c r="M837" s="234" t="s">
        <v>1466</v>
      </c>
      <c r="N837" s="233"/>
      <c r="O837" s="233"/>
      <c r="P837" s="235"/>
      <c r="Q837" s="188"/>
      <c r="R837" s="43">
        <v>5.5E-2</v>
      </c>
      <c r="S837" s="43"/>
      <c r="T837" s="43">
        <f t="shared" si="299"/>
        <v>0</v>
      </c>
      <c r="U837" s="43">
        <v>0.3</v>
      </c>
      <c r="V837" s="43">
        <f t="shared" si="300"/>
        <v>1.6500000000000001E-2</v>
      </c>
      <c r="W837" s="43">
        <v>0.5</v>
      </c>
      <c r="X837" s="43">
        <f t="shared" si="301"/>
        <v>2.75E-2</v>
      </c>
      <c r="Y837" s="249">
        <v>0.2</v>
      </c>
      <c r="Z837" s="43">
        <f>Y837*R837</f>
        <v>1.1000000000000001E-2</v>
      </c>
      <c r="AA837" s="43">
        <v>0</v>
      </c>
      <c r="AB837" s="43">
        <f>AA837*R837</f>
        <v>0</v>
      </c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8">
        <f t="shared" si="297"/>
        <v>1.0549999999999999</v>
      </c>
      <c r="AW837" s="48"/>
      <c r="AX837" s="58">
        <v>5.5E-2</v>
      </c>
      <c r="AY837" s="58">
        <f>0*$AX$256</f>
        <v>0</v>
      </c>
      <c r="AZ837" s="58">
        <f>0.3*$AX$256</f>
        <v>1.6500000000000001E-2</v>
      </c>
      <c r="BA837" s="58">
        <f>0.6*$AX$256</f>
        <v>3.3000000000000002E-2</v>
      </c>
      <c r="BB837" s="58">
        <f>0.1*$AX$256</f>
        <v>5.5000000000000005E-3</v>
      </c>
      <c r="BC837" s="58">
        <f>0*$AX$256</f>
        <v>0</v>
      </c>
      <c r="BD837" s="58"/>
      <c r="BE837" s="58"/>
      <c r="BF837" s="58"/>
      <c r="BG837" s="58"/>
      <c r="BH837" s="58"/>
      <c r="BI837" s="58"/>
      <c r="BJ837" s="58"/>
      <c r="BK837" s="58"/>
      <c r="BL837" s="58"/>
      <c r="BM837" s="59">
        <f t="shared" si="298"/>
        <v>5.5E-2</v>
      </c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</row>
    <row r="838" spans="1:78" s="30" customFormat="1" ht="32.25" customHeight="1" x14ac:dyDescent="0.25">
      <c r="A838" s="74"/>
      <c r="B838" s="75"/>
      <c r="C838" s="76"/>
      <c r="D838" s="77"/>
      <c r="E838" s="78"/>
      <c r="F838" s="78"/>
      <c r="G838" s="79"/>
      <c r="H838" s="79"/>
      <c r="I838" s="80"/>
      <c r="J838" s="275" t="s">
        <v>1921</v>
      </c>
      <c r="K838" s="284" t="s">
        <v>1966</v>
      </c>
      <c r="L838" s="264">
        <v>350</v>
      </c>
      <c r="M838" s="234"/>
      <c r="N838" s="233"/>
      <c r="O838" s="233"/>
      <c r="P838" s="235"/>
      <c r="Q838" s="188"/>
      <c r="R838" s="43"/>
      <c r="S838" s="43"/>
      <c r="T838" s="43"/>
      <c r="U838" s="43"/>
      <c r="V838" s="43"/>
      <c r="W838" s="43"/>
      <c r="X838" s="43"/>
      <c r="Y838" s="249"/>
      <c r="Z838" s="43"/>
      <c r="AA838" s="43"/>
      <c r="AB838" s="43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8"/>
      <c r="AW838" s="4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</row>
    <row r="839" spans="1:78" s="30" customFormat="1" ht="32.25" customHeight="1" x14ac:dyDescent="0.25">
      <c r="A839" s="74"/>
      <c r="B839" s="75"/>
      <c r="C839" s="76"/>
      <c r="D839" s="77"/>
      <c r="E839" s="78"/>
      <c r="F839" s="78"/>
      <c r="G839" s="79"/>
      <c r="H839" s="79"/>
      <c r="I839" s="80"/>
      <c r="J839" s="54"/>
      <c r="K839" s="284" t="s">
        <v>1967</v>
      </c>
      <c r="L839" s="264">
        <v>350</v>
      </c>
      <c r="M839" s="234"/>
      <c r="N839" s="233"/>
      <c r="O839" s="233"/>
      <c r="P839" s="235"/>
      <c r="Q839" s="188"/>
      <c r="R839" s="43"/>
      <c r="S839" s="43"/>
      <c r="T839" s="43"/>
      <c r="U839" s="43"/>
      <c r="V839" s="43"/>
      <c r="W839" s="43"/>
      <c r="X839" s="43"/>
      <c r="Y839" s="249"/>
      <c r="Z839" s="43"/>
      <c r="AA839" s="43"/>
      <c r="AB839" s="43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8"/>
      <c r="AW839" s="4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</row>
    <row r="840" spans="1:78" s="30" customFormat="1" ht="24" customHeight="1" x14ac:dyDescent="0.25">
      <c r="A840" s="74"/>
      <c r="B840" s="75"/>
      <c r="C840" s="76"/>
      <c r="D840" s="77"/>
      <c r="E840" s="78"/>
      <c r="F840" s="78"/>
      <c r="G840" s="79"/>
      <c r="H840" s="79"/>
      <c r="I840" s="80"/>
      <c r="J840" s="231" t="s">
        <v>1538</v>
      </c>
      <c r="K840" s="286" t="s">
        <v>1625</v>
      </c>
      <c r="L840" s="234" t="s">
        <v>69</v>
      </c>
      <c r="M840" s="234" t="s">
        <v>1519</v>
      </c>
      <c r="N840" s="233"/>
      <c r="O840" s="233"/>
      <c r="P840" s="235"/>
      <c r="Q840" s="188"/>
      <c r="R840" s="43">
        <v>7.0000000000000007E-2</v>
      </c>
      <c r="S840" s="43"/>
      <c r="T840" s="43">
        <f t="shared" si="299"/>
        <v>0</v>
      </c>
      <c r="U840" s="43"/>
      <c r="V840" s="43">
        <f t="shared" si="300"/>
        <v>0</v>
      </c>
      <c r="W840" s="43">
        <v>0.4</v>
      </c>
      <c r="X840" s="43">
        <f t="shared" si="301"/>
        <v>2.8000000000000004E-2</v>
      </c>
      <c r="Y840" s="43">
        <v>0.4</v>
      </c>
      <c r="Z840" s="43">
        <f t="shared" ref="Z840:Z843" si="304">Y840*R840</f>
        <v>2.8000000000000004E-2</v>
      </c>
      <c r="AA840" s="43">
        <v>0.2</v>
      </c>
      <c r="AB840" s="43">
        <f t="shared" ref="AB840:AB843" si="305">AA840*R840</f>
        <v>1.4000000000000002E-2</v>
      </c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8">
        <f t="shared" si="297"/>
        <v>1.07</v>
      </c>
      <c r="AW840" s="48"/>
      <c r="AX840" s="58">
        <v>7.0000000000000007E-2</v>
      </c>
      <c r="AY840" s="58">
        <f>0*$AX$259</f>
        <v>0</v>
      </c>
      <c r="AZ840" s="58">
        <f>0*$AX$259</f>
        <v>0</v>
      </c>
      <c r="BA840" s="58">
        <f>0.4*$AX$259</f>
        <v>2.8000000000000004E-2</v>
      </c>
      <c r="BB840" s="58">
        <f>0.4*$AX$259</f>
        <v>2.8000000000000004E-2</v>
      </c>
      <c r="BC840" s="61">
        <f>0.2*$AX$259</f>
        <v>1.4000000000000002E-2</v>
      </c>
      <c r="BD840" s="58"/>
      <c r="BE840" s="58"/>
      <c r="BF840" s="58"/>
      <c r="BG840" s="58"/>
      <c r="BH840" s="58"/>
      <c r="BI840" s="58"/>
      <c r="BJ840" s="58"/>
      <c r="BK840" s="58"/>
      <c r="BL840" s="58"/>
      <c r="BM840" s="59">
        <f t="shared" si="298"/>
        <v>7.0000000000000007E-2</v>
      </c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</row>
    <row r="841" spans="1:78" s="30" customFormat="1" ht="24" customHeight="1" x14ac:dyDescent="0.25">
      <c r="A841" s="74"/>
      <c r="B841" s="75"/>
      <c r="C841" s="76"/>
      <c r="D841" s="77"/>
      <c r="E841" s="78"/>
      <c r="F841" s="78"/>
      <c r="G841" s="79"/>
      <c r="H841" s="79"/>
      <c r="I841" s="80"/>
      <c r="J841" s="275" t="s">
        <v>1921</v>
      </c>
      <c r="K841" s="284" t="s">
        <v>2147</v>
      </c>
      <c r="L841" s="264">
        <v>350</v>
      </c>
      <c r="M841" s="234"/>
      <c r="N841" s="233"/>
      <c r="O841" s="233"/>
      <c r="P841" s="235"/>
      <c r="Q841" s="188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8"/>
      <c r="AW841" s="48"/>
      <c r="AX841" s="58"/>
      <c r="AY841" s="58"/>
      <c r="AZ841" s="58"/>
      <c r="BA841" s="58"/>
      <c r="BB841" s="58"/>
      <c r="BC841" s="61"/>
      <c r="BD841" s="58"/>
      <c r="BE841" s="58"/>
      <c r="BF841" s="58"/>
      <c r="BG841" s="58"/>
      <c r="BH841" s="58"/>
      <c r="BI841" s="58"/>
      <c r="BJ841" s="58"/>
      <c r="BK841" s="58"/>
      <c r="BL841" s="58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</row>
    <row r="842" spans="1:78" s="30" customFormat="1" ht="24" customHeight="1" x14ac:dyDescent="0.25">
      <c r="A842" s="74"/>
      <c r="B842" s="75"/>
      <c r="C842" s="76"/>
      <c r="D842" s="77"/>
      <c r="E842" s="78"/>
      <c r="F842" s="78"/>
      <c r="G842" s="79"/>
      <c r="H842" s="79"/>
      <c r="I842" s="80"/>
      <c r="J842" s="54"/>
      <c r="K842" s="284" t="s">
        <v>2148</v>
      </c>
      <c r="L842" s="264">
        <v>350</v>
      </c>
      <c r="M842" s="234"/>
      <c r="N842" s="233"/>
      <c r="O842" s="233"/>
      <c r="P842" s="235"/>
      <c r="Q842" s="188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8"/>
      <c r="AW842" s="48"/>
      <c r="AX842" s="58"/>
      <c r="AY842" s="58"/>
      <c r="AZ842" s="58"/>
      <c r="BA842" s="58"/>
      <c r="BB842" s="58"/>
      <c r="BC842" s="61"/>
      <c r="BD842" s="58"/>
      <c r="BE842" s="58"/>
      <c r="BF842" s="58"/>
      <c r="BG842" s="58"/>
      <c r="BH842" s="58"/>
      <c r="BI842" s="58"/>
      <c r="BJ842" s="58"/>
      <c r="BK842" s="58"/>
      <c r="BL842" s="58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</row>
    <row r="843" spans="1:78" s="30" customFormat="1" ht="24" customHeight="1" x14ac:dyDescent="0.25">
      <c r="A843" s="74"/>
      <c r="B843" s="75"/>
      <c r="C843" s="76"/>
      <c r="D843" s="77"/>
      <c r="E843" s="78"/>
      <c r="F843" s="78"/>
      <c r="G843" s="79"/>
      <c r="H843" s="79"/>
      <c r="I843" s="80"/>
      <c r="J843" s="231" t="s">
        <v>1539</v>
      </c>
      <c r="K843" s="286" t="s">
        <v>1458</v>
      </c>
      <c r="L843" s="234" t="s">
        <v>69</v>
      </c>
      <c r="M843" s="234" t="s">
        <v>1467</v>
      </c>
      <c r="N843" s="233"/>
      <c r="O843" s="233"/>
      <c r="P843" s="235"/>
      <c r="Q843" s="188"/>
      <c r="R843" s="43">
        <v>0.03</v>
      </c>
      <c r="S843" s="43"/>
      <c r="T843" s="43">
        <f t="shared" si="299"/>
        <v>0</v>
      </c>
      <c r="U843" s="43"/>
      <c r="V843" s="43">
        <f t="shared" si="300"/>
        <v>0</v>
      </c>
      <c r="W843" s="43"/>
      <c r="X843" s="43">
        <f t="shared" si="301"/>
        <v>0</v>
      </c>
      <c r="Y843" s="43"/>
      <c r="Z843" s="43">
        <f t="shared" si="304"/>
        <v>0</v>
      </c>
      <c r="AA843" s="43">
        <v>1</v>
      </c>
      <c r="AB843" s="43">
        <f t="shared" si="305"/>
        <v>0.03</v>
      </c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8"/>
      <c r="AW843" s="48"/>
      <c r="AX843" s="58"/>
      <c r="AY843" s="58"/>
      <c r="AZ843" s="58"/>
      <c r="BA843" s="58"/>
      <c r="BB843" s="58"/>
      <c r="BC843" s="61"/>
      <c r="BD843" s="58"/>
      <c r="BE843" s="58"/>
      <c r="BF843" s="58"/>
      <c r="BG843" s="58"/>
      <c r="BH843" s="58"/>
      <c r="BI843" s="58"/>
      <c r="BJ843" s="58"/>
      <c r="BK843" s="58"/>
      <c r="BL843" s="58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</row>
    <row r="844" spans="1:78" s="30" customFormat="1" ht="24" customHeight="1" x14ac:dyDescent="0.25">
      <c r="A844" s="74"/>
      <c r="B844" s="75"/>
      <c r="C844" s="76"/>
      <c r="D844" s="77"/>
      <c r="E844" s="78"/>
      <c r="F844" s="78"/>
      <c r="G844" s="79"/>
      <c r="H844" s="79"/>
      <c r="I844" s="80"/>
      <c r="J844" s="275" t="s">
        <v>1921</v>
      </c>
      <c r="K844" s="284" t="s">
        <v>2147</v>
      </c>
      <c r="L844" s="264">
        <v>350</v>
      </c>
      <c r="M844" s="266"/>
      <c r="N844" s="269"/>
      <c r="O844" s="269"/>
      <c r="P844" s="285"/>
      <c r="Q844" s="188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8"/>
      <c r="AW844" s="48"/>
      <c r="AX844" s="58"/>
      <c r="AY844" s="58"/>
      <c r="AZ844" s="58"/>
      <c r="BA844" s="58"/>
      <c r="BB844" s="58"/>
      <c r="BC844" s="61"/>
      <c r="BD844" s="58"/>
      <c r="BE844" s="58"/>
      <c r="BF844" s="58"/>
      <c r="BG844" s="58"/>
      <c r="BH844" s="58"/>
      <c r="BI844" s="58"/>
      <c r="BJ844" s="58"/>
      <c r="BK844" s="58"/>
      <c r="BL844" s="58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</row>
    <row r="845" spans="1:78" s="30" customFormat="1" ht="24" customHeight="1" x14ac:dyDescent="0.25">
      <c r="A845" s="74"/>
      <c r="B845" s="75"/>
      <c r="C845" s="76"/>
      <c r="D845" s="77"/>
      <c r="E845" s="78"/>
      <c r="F845" s="78"/>
      <c r="G845" s="79"/>
      <c r="H845" s="79"/>
      <c r="I845" s="80"/>
      <c r="J845" s="54"/>
      <c r="K845" s="284" t="s">
        <v>2149</v>
      </c>
      <c r="L845" s="264">
        <v>350</v>
      </c>
      <c r="M845" s="266"/>
      <c r="N845" s="269"/>
      <c r="O845" s="269"/>
      <c r="P845" s="285"/>
      <c r="Q845" s="188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8"/>
      <c r="AW845" s="48"/>
      <c r="AX845" s="58"/>
      <c r="AY845" s="58"/>
      <c r="AZ845" s="58"/>
      <c r="BA845" s="58"/>
      <c r="BB845" s="58"/>
      <c r="BC845" s="61"/>
      <c r="BD845" s="58"/>
      <c r="BE845" s="58"/>
      <c r="BF845" s="58"/>
      <c r="BG845" s="58"/>
      <c r="BH845" s="58"/>
      <c r="BI845" s="58"/>
      <c r="BJ845" s="58"/>
      <c r="BK845" s="58"/>
      <c r="BL845" s="58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</row>
    <row r="846" spans="1:78" s="30" customFormat="1" ht="24" customHeight="1" x14ac:dyDescent="0.25">
      <c r="A846" s="74"/>
      <c r="B846" s="75"/>
      <c r="C846" s="76"/>
      <c r="D846" s="77"/>
      <c r="E846" s="78"/>
      <c r="F846" s="78"/>
      <c r="G846" s="79"/>
      <c r="H846" s="79" t="s">
        <v>618</v>
      </c>
      <c r="I846" s="41" t="s">
        <v>288</v>
      </c>
      <c r="J846" s="79" t="s">
        <v>619</v>
      </c>
      <c r="K846" s="41" t="s">
        <v>288</v>
      </c>
      <c r="L846" s="10" t="s">
        <v>41</v>
      </c>
      <c r="M846" s="46"/>
      <c r="N846" s="10"/>
      <c r="O846" s="10"/>
      <c r="P846" s="10"/>
      <c r="Q846" s="10"/>
      <c r="R846" s="42">
        <f>SUM(R847:R891)</f>
        <v>1</v>
      </c>
      <c r="S846" s="42">
        <f>SUM(S847:S891)</f>
        <v>9.2999999999999999E-2</v>
      </c>
      <c r="T846" s="42"/>
      <c r="U846" s="42">
        <f>SUM(U847:U891)</f>
        <v>0.3085</v>
      </c>
      <c r="V846" s="42"/>
      <c r="W846" s="42">
        <f>SUM(W847:W891)</f>
        <v>0.20450000000000002</v>
      </c>
      <c r="X846" s="42"/>
      <c r="Y846" s="42">
        <f>SUM(Y847:Y891)</f>
        <v>0.33500000000000002</v>
      </c>
      <c r="Z846" s="42"/>
      <c r="AA846" s="42">
        <f>SUM(AA847:AA891)</f>
        <v>5.8999999999999997E-2</v>
      </c>
      <c r="AB846" s="42"/>
      <c r="AC846" s="42">
        <f>SUM(AC847:AC891)</f>
        <v>0</v>
      </c>
      <c r="AD846" s="42"/>
      <c r="AE846" s="42">
        <f>SUM(AE847:AE891)</f>
        <v>0</v>
      </c>
      <c r="AF846" s="42"/>
      <c r="AG846" s="42">
        <f>SUM(AG847:AG891)</f>
        <v>0</v>
      </c>
      <c r="AH846" s="42"/>
      <c r="AI846" s="42">
        <f>SUM(AI847:AI891)</f>
        <v>0</v>
      </c>
      <c r="AJ846" s="42"/>
      <c r="AK846" s="42">
        <f>SUM(AK847:AK891)</f>
        <v>0</v>
      </c>
      <c r="AL846" s="42"/>
      <c r="AM846" s="42">
        <f>SUM(AM847:AM891)</f>
        <v>0</v>
      </c>
      <c r="AN846" s="42"/>
      <c r="AO846" s="42">
        <f>SUM(AO847:AO891)</f>
        <v>0</v>
      </c>
      <c r="AP846" s="42"/>
      <c r="AQ846" s="42">
        <f>SUM(AQ847:AQ891)</f>
        <v>0</v>
      </c>
      <c r="AR846" s="42"/>
      <c r="AS846" s="42">
        <f>SUM(AS847:AS891)</f>
        <v>0</v>
      </c>
      <c r="AT846" s="42"/>
      <c r="AU846" s="42"/>
      <c r="AV846" s="48">
        <f>SUM(AV847:AV891)</f>
        <v>1</v>
      </c>
      <c r="AW846" s="48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</row>
    <row r="847" spans="1:78" s="30" customFormat="1" ht="24" customHeight="1" x14ac:dyDescent="0.25">
      <c r="A847" s="74"/>
      <c r="B847" s="75"/>
      <c r="C847" s="76"/>
      <c r="D847" s="77"/>
      <c r="E847" s="78"/>
      <c r="F847" s="78"/>
      <c r="G847" s="79"/>
      <c r="H847" s="79"/>
      <c r="I847" s="80"/>
      <c r="J847" s="79" t="s">
        <v>620</v>
      </c>
      <c r="K847" s="45" t="s">
        <v>267</v>
      </c>
      <c r="L847" s="46" t="s">
        <v>57</v>
      </c>
      <c r="M847" s="10"/>
      <c r="N847" s="10"/>
      <c r="O847" s="10"/>
      <c r="P847" s="10"/>
      <c r="Q847" s="10"/>
      <c r="R847" s="43">
        <v>0.05</v>
      </c>
      <c r="S847" s="43">
        <f>0.5*$R$266</f>
        <v>2.5000000000000001E-2</v>
      </c>
      <c r="T847" s="43"/>
      <c r="U847" s="43">
        <f>0*$R$266</f>
        <v>0</v>
      </c>
      <c r="V847" s="43"/>
      <c r="W847" s="43">
        <f>0*$R$266</f>
        <v>0</v>
      </c>
      <c r="X847" s="43"/>
      <c r="Y847" s="43">
        <f>0*$R$266</f>
        <v>0</v>
      </c>
      <c r="Z847" s="43"/>
      <c r="AA847" s="43">
        <f>0.5*$R$266</f>
        <v>2.5000000000000001E-2</v>
      </c>
      <c r="AB847" s="43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8">
        <f t="shared" ref="AV847:AV891" si="306">SUM(S847:AS847)</f>
        <v>0.05</v>
      </c>
      <c r="AW847" s="48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</row>
    <row r="848" spans="1:78" s="30" customFormat="1" ht="24" customHeight="1" x14ac:dyDescent="0.25">
      <c r="A848" s="74"/>
      <c r="B848" s="75"/>
      <c r="C848" s="76"/>
      <c r="D848" s="77"/>
      <c r="E848" s="78"/>
      <c r="F848" s="78"/>
      <c r="G848" s="79"/>
      <c r="H848" s="79"/>
      <c r="I848" s="80"/>
      <c r="J848" s="79" t="s">
        <v>621</v>
      </c>
      <c r="K848" s="45" t="s">
        <v>269</v>
      </c>
      <c r="L848" s="46" t="s">
        <v>54</v>
      </c>
      <c r="M848" s="46"/>
      <c r="N848" s="10"/>
      <c r="O848" s="10"/>
      <c r="P848" s="10"/>
      <c r="Q848" s="10"/>
      <c r="R848" s="43">
        <v>0.04</v>
      </c>
      <c r="S848" s="43">
        <f>0.7*$R$267</f>
        <v>2.7999999999999997E-2</v>
      </c>
      <c r="T848" s="43"/>
      <c r="U848" s="43">
        <f>0.3*$R$267</f>
        <v>1.2E-2</v>
      </c>
      <c r="V848" s="43"/>
      <c r="W848" s="43">
        <f>0*$R$267</f>
        <v>0</v>
      </c>
      <c r="X848" s="43"/>
      <c r="Y848" s="43">
        <f>0*$R$267</f>
        <v>0</v>
      </c>
      <c r="Z848" s="43"/>
      <c r="AA848" s="43">
        <f>0*$R$267</f>
        <v>0</v>
      </c>
      <c r="AB848" s="43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8">
        <f t="shared" si="306"/>
        <v>3.9999999999999994E-2</v>
      </c>
      <c r="AW848" s="48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</row>
    <row r="849" spans="1:78" s="30" customFormat="1" ht="24" customHeight="1" x14ac:dyDescent="0.25">
      <c r="A849" s="74"/>
      <c r="B849" s="75"/>
      <c r="C849" s="76"/>
      <c r="D849" s="77"/>
      <c r="E849" s="78"/>
      <c r="F849" s="78"/>
      <c r="G849" s="79"/>
      <c r="H849" s="79"/>
      <c r="I849" s="80"/>
      <c r="J849" s="79" t="s">
        <v>622</v>
      </c>
      <c r="K849" s="282" t="s">
        <v>1656</v>
      </c>
      <c r="L849" s="46" t="s">
        <v>41</v>
      </c>
      <c r="M849" s="46" t="s">
        <v>1462</v>
      </c>
      <c r="N849" s="10"/>
      <c r="O849" s="10"/>
      <c r="P849" s="10"/>
      <c r="Q849" s="10"/>
      <c r="R849" s="43">
        <v>0.08</v>
      </c>
      <c r="S849" s="43">
        <f>0*$R$268</f>
        <v>0</v>
      </c>
      <c r="T849" s="43"/>
      <c r="U849" s="43">
        <f>1*$R$268</f>
        <v>0.08</v>
      </c>
      <c r="V849" s="43"/>
      <c r="W849" s="43">
        <f>0*$R$268</f>
        <v>0</v>
      </c>
      <c r="X849" s="43"/>
      <c r="Y849" s="43">
        <f>0*$R$268</f>
        <v>0</v>
      </c>
      <c r="Z849" s="43"/>
      <c r="AA849" s="43">
        <f>0*$R$268</f>
        <v>0</v>
      </c>
      <c r="AB849" s="43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8">
        <f t="shared" si="306"/>
        <v>0.08</v>
      </c>
      <c r="AW849" s="48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</row>
    <row r="850" spans="1:78" s="30" customFormat="1" ht="24" customHeight="1" x14ac:dyDescent="0.25">
      <c r="A850" s="74"/>
      <c r="B850" s="75"/>
      <c r="C850" s="76"/>
      <c r="D850" s="77"/>
      <c r="E850" s="78"/>
      <c r="F850" s="78"/>
      <c r="G850" s="79"/>
      <c r="H850" s="79"/>
      <c r="I850" s="80"/>
      <c r="J850" s="272" t="s">
        <v>1894</v>
      </c>
      <c r="K850" s="283" t="s">
        <v>1948</v>
      </c>
      <c r="L850" s="264"/>
      <c r="M850" s="266"/>
      <c r="N850" s="269"/>
      <c r="O850" s="269"/>
      <c r="P850" s="270"/>
      <c r="Q850" s="264" t="s">
        <v>1898</v>
      </c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8"/>
      <c r="AW850" s="48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</row>
    <row r="851" spans="1:78" s="30" customFormat="1" ht="24" customHeight="1" x14ac:dyDescent="0.25">
      <c r="A851" s="74"/>
      <c r="B851" s="75"/>
      <c r="C851" s="76"/>
      <c r="D851" s="77"/>
      <c r="E851" s="78"/>
      <c r="F851" s="78"/>
      <c r="G851" s="79"/>
      <c r="H851" s="79"/>
      <c r="I851" s="80"/>
      <c r="J851" s="54"/>
      <c r="K851" s="283" t="s">
        <v>1895</v>
      </c>
      <c r="L851" s="264"/>
      <c r="M851" s="266"/>
      <c r="N851" s="269"/>
      <c r="O851" s="269"/>
      <c r="P851" s="270"/>
      <c r="Q851" s="264" t="s">
        <v>1899</v>
      </c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8"/>
      <c r="AW851" s="48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</row>
    <row r="852" spans="1:78" s="30" customFormat="1" ht="24" customHeight="1" x14ac:dyDescent="0.25">
      <c r="A852" s="74"/>
      <c r="B852" s="75"/>
      <c r="C852" s="76"/>
      <c r="D852" s="77"/>
      <c r="E852" s="78"/>
      <c r="F852" s="78"/>
      <c r="G852" s="79"/>
      <c r="H852" s="79"/>
      <c r="I852" s="80"/>
      <c r="J852" s="54"/>
      <c r="K852" s="283" t="s">
        <v>1896</v>
      </c>
      <c r="L852" s="264"/>
      <c r="M852" s="266"/>
      <c r="N852" s="269"/>
      <c r="O852" s="269"/>
      <c r="P852" s="270"/>
      <c r="Q852" s="270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8"/>
      <c r="AW852" s="48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</row>
    <row r="853" spans="1:78" s="30" customFormat="1" ht="24" customHeight="1" x14ac:dyDescent="0.25">
      <c r="A853" s="74"/>
      <c r="B853" s="75"/>
      <c r="C853" s="76"/>
      <c r="D853" s="77"/>
      <c r="E853" s="78"/>
      <c r="F853" s="78"/>
      <c r="G853" s="79"/>
      <c r="H853" s="79"/>
      <c r="I853" s="80"/>
      <c r="J853" s="54"/>
      <c r="K853" s="283" t="s">
        <v>1897</v>
      </c>
      <c r="L853" s="264"/>
      <c r="M853" s="266"/>
      <c r="N853" s="269"/>
      <c r="O853" s="269"/>
      <c r="P853" s="270"/>
      <c r="Q853" s="270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8"/>
      <c r="AW853" s="48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</row>
    <row r="854" spans="1:78" s="30" customFormat="1" ht="24" customHeight="1" x14ac:dyDescent="0.25">
      <c r="A854" s="74"/>
      <c r="B854" s="75"/>
      <c r="C854" s="76"/>
      <c r="D854" s="77"/>
      <c r="E854" s="78"/>
      <c r="F854" s="78"/>
      <c r="G854" s="79"/>
      <c r="H854" s="79"/>
      <c r="I854" s="80"/>
      <c r="J854" s="54"/>
      <c r="K854" s="283" t="s">
        <v>1900</v>
      </c>
      <c r="L854" s="264"/>
      <c r="M854" s="266"/>
      <c r="N854" s="269"/>
      <c r="O854" s="269"/>
      <c r="P854" s="270"/>
      <c r="Q854" s="270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8"/>
      <c r="AW854" s="48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</row>
    <row r="855" spans="1:78" s="30" customFormat="1" ht="24" customHeight="1" x14ac:dyDescent="0.25">
      <c r="A855" s="74"/>
      <c r="B855" s="75"/>
      <c r="C855" s="76"/>
      <c r="D855" s="77"/>
      <c r="E855" s="78"/>
      <c r="F855" s="78"/>
      <c r="G855" s="79"/>
      <c r="H855" s="79"/>
      <c r="I855" s="80"/>
      <c r="J855" s="275" t="s">
        <v>1921</v>
      </c>
      <c r="K855" s="284" t="s">
        <v>1939</v>
      </c>
      <c r="L855" s="264">
        <v>350</v>
      </c>
      <c r="M855" s="266"/>
      <c r="N855" s="269"/>
      <c r="O855" s="269" t="s">
        <v>198</v>
      </c>
      <c r="P855" s="270"/>
      <c r="Q855" s="264" t="s">
        <v>1899</v>
      </c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8"/>
      <c r="AW855" s="48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</row>
    <row r="856" spans="1:78" s="30" customFormat="1" ht="24" customHeight="1" x14ac:dyDescent="0.25">
      <c r="A856" s="74"/>
      <c r="B856" s="75"/>
      <c r="C856" s="76"/>
      <c r="D856" s="77"/>
      <c r="E856" s="78"/>
      <c r="F856" s="78"/>
      <c r="G856" s="79"/>
      <c r="H856" s="79"/>
      <c r="I856" s="80"/>
      <c r="J856" s="54"/>
      <c r="K856" s="284" t="s">
        <v>1940</v>
      </c>
      <c r="L856" s="264">
        <v>350</v>
      </c>
      <c r="M856" s="266"/>
      <c r="N856" s="269"/>
      <c r="O856" s="269" t="s">
        <v>198</v>
      </c>
      <c r="P856" s="270"/>
      <c r="Q856" s="264" t="s">
        <v>1899</v>
      </c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8"/>
      <c r="AW856" s="48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</row>
    <row r="857" spans="1:78" s="30" customFormat="1" ht="24" customHeight="1" x14ac:dyDescent="0.25">
      <c r="A857" s="74"/>
      <c r="B857" s="75"/>
      <c r="C857" s="76"/>
      <c r="D857" s="77"/>
      <c r="E857" s="78"/>
      <c r="F857" s="78"/>
      <c r="G857" s="79"/>
      <c r="H857" s="79"/>
      <c r="I857" s="80"/>
      <c r="J857" s="54"/>
      <c r="K857" s="284" t="s">
        <v>1947</v>
      </c>
      <c r="L857" s="276" t="s">
        <v>1938</v>
      </c>
      <c r="M857" s="266"/>
      <c r="N857" s="269"/>
      <c r="O857" s="269" t="s">
        <v>198</v>
      </c>
      <c r="P857" s="270"/>
      <c r="Q857" s="264" t="s">
        <v>1899</v>
      </c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8"/>
      <c r="AW857" s="48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</row>
    <row r="858" spans="1:78" s="30" customFormat="1" ht="24" customHeight="1" x14ac:dyDescent="0.25">
      <c r="A858" s="74"/>
      <c r="B858" s="75"/>
      <c r="C858" s="76"/>
      <c r="D858" s="77"/>
      <c r="E858" s="78"/>
      <c r="F858" s="78"/>
      <c r="G858" s="79"/>
      <c r="H858" s="79"/>
      <c r="I858" s="80"/>
      <c r="J858" s="79" t="s">
        <v>623</v>
      </c>
      <c r="K858" s="282" t="s">
        <v>1662</v>
      </c>
      <c r="L858" s="46" t="s">
        <v>41</v>
      </c>
      <c r="M858" s="46" t="s">
        <v>1463</v>
      </c>
      <c r="N858" s="10"/>
      <c r="O858" s="10"/>
      <c r="P858" s="10"/>
      <c r="Q858" s="10"/>
      <c r="R858" s="43">
        <v>0.08</v>
      </c>
      <c r="S858" s="43">
        <f>0*$R$277</f>
        <v>0</v>
      </c>
      <c r="T858" s="43"/>
      <c r="U858" s="43">
        <f>1*$R$277</f>
        <v>0.08</v>
      </c>
      <c r="V858" s="43"/>
      <c r="W858" s="43">
        <f>0*$R$277</f>
        <v>0</v>
      </c>
      <c r="X858" s="43"/>
      <c r="Y858" s="43">
        <f>0*$R$277</f>
        <v>0</v>
      </c>
      <c r="Z858" s="43"/>
      <c r="AA858" s="43">
        <f>0*$R$277</f>
        <v>0</v>
      </c>
      <c r="AB858" s="43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8">
        <f t="shared" si="306"/>
        <v>0.08</v>
      </c>
      <c r="AW858" s="48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</row>
    <row r="859" spans="1:78" s="30" customFormat="1" ht="24" customHeight="1" x14ac:dyDescent="0.25">
      <c r="A859" s="74"/>
      <c r="B859" s="75"/>
      <c r="C859" s="76"/>
      <c r="D859" s="77"/>
      <c r="E859" s="78"/>
      <c r="F859" s="78"/>
      <c r="G859" s="79"/>
      <c r="H859" s="79"/>
      <c r="I859" s="80"/>
      <c r="J859" s="272" t="s">
        <v>1894</v>
      </c>
      <c r="K859" s="283" t="s">
        <v>1949</v>
      </c>
      <c r="L859" s="264"/>
      <c r="M859" s="46"/>
      <c r="N859" s="10"/>
      <c r="O859" s="10"/>
      <c r="P859" s="10"/>
      <c r="Q859" s="10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8"/>
      <c r="AW859" s="48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</row>
    <row r="860" spans="1:78" s="30" customFormat="1" ht="24" customHeight="1" x14ac:dyDescent="0.25">
      <c r="A860" s="74"/>
      <c r="B860" s="75"/>
      <c r="C860" s="76"/>
      <c r="D860" s="77"/>
      <c r="E860" s="78"/>
      <c r="F860" s="78"/>
      <c r="G860" s="79"/>
      <c r="H860" s="79"/>
      <c r="I860" s="80"/>
      <c r="J860" s="54"/>
      <c r="K860" s="283" t="s">
        <v>1941</v>
      </c>
      <c r="L860" s="264"/>
      <c r="M860" s="46"/>
      <c r="N860" s="10"/>
      <c r="O860" s="10"/>
      <c r="P860" s="10"/>
      <c r="Q860" s="10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8"/>
      <c r="AW860" s="48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</row>
    <row r="861" spans="1:78" s="30" customFormat="1" ht="24" customHeight="1" x14ac:dyDescent="0.25">
      <c r="A861" s="74"/>
      <c r="B861" s="75"/>
      <c r="C861" s="76"/>
      <c r="D861" s="77"/>
      <c r="E861" s="78"/>
      <c r="F861" s="78"/>
      <c r="G861" s="79"/>
      <c r="H861" s="79"/>
      <c r="I861" s="80"/>
      <c r="J861" s="54"/>
      <c r="K861" s="283" t="s">
        <v>1942</v>
      </c>
      <c r="L861" s="264"/>
      <c r="M861" s="46"/>
      <c r="N861" s="10"/>
      <c r="O861" s="10"/>
      <c r="P861" s="10"/>
      <c r="Q861" s="10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8"/>
      <c r="AW861" s="48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</row>
    <row r="862" spans="1:78" s="30" customFormat="1" ht="24" customHeight="1" x14ac:dyDescent="0.25">
      <c r="A862" s="74"/>
      <c r="B862" s="75"/>
      <c r="C862" s="76"/>
      <c r="D862" s="77"/>
      <c r="E862" s="78"/>
      <c r="F862" s="78"/>
      <c r="G862" s="79"/>
      <c r="H862" s="79"/>
      <c r="I862" s="80"/>
      <c r="J862" s="54"/>
      <c r="K862" s="283" t="s">
        <v>1943</v>
      </c>
      <c r="L862" s="264"/>
      <c r="M862" s="46"/>
      <c r="N862" s="10"/>
      <c r="O862" s="10"/>
      <c r="P862" s="10"/>
      <c r="Q862" s="10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8"/>
      <c r="AW862" s="48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</row>
    <row r="863" spans="1:78" s="30" customFormat="1" ht="24" customHeight="1" x14ac:dyDescent="0.25">
      <c r="A863" s="74"/>
      <c r="B863" s="75"/>
      <c r="C863" s="76"/>
      <c r="D863" s="77"/>
      <c r="E863" s="78"/>
      <c r="F863" s="78"/>
      <c r="G863" s="79"/>
      <c r="H863" s="79"/>
      <c r="I863" s="80"/>
      <c r="J863" s="275" t="s">
        <v>1921</v>
      </c>
      <c r="K863" s="284" t="s">
        <v>1944</v>
      </c>
      <c r="L863" s="264">
        <v>350</v>
      </c>
      <c r="M863" s="46"/>
      <c r="N863" s="10"/>
      <c r="O863" s="10"/>
      <c r="P863" s="10"/>
      <c r="Q863" s="10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8"/>
      <c r="AW863" s="48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</row>
    <row r="864" spans="1:78" s="30" customFormat="1" ht="24" customHeight="1" x14ac:dyDescent="0.25">
      <c r="A864" s="74"/>
      <c r="B864" s="75"/>
      <c r="C864" s="76"/>
      <c r="D864" s="77"/>
      <c r="E864" s="78"/>
      <c r="F864" s="78"/>
      <c r="G864" s="79"/>
      <c r="H864" s="79"/>
      <c r="I864" s="80"/>
      <c r="J864" s="54"/>
      <c r="K864" s="284" t="s">
        <v>1945</v>
      </c>
      <c r="L864" s="264">
        <v>350</v>
      </c>
      <c r="M864" s="46"/>
      <c r="N864" s="10"/>
      <c r="O864" s="10"/>
      <c r="P864" s="10"/>
      <c r="Q864" s="10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8"/>
      <c r="AW864" s="48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</row>
    <row r="865" spans="1:78" s="30" customFormat="1" ht="24" customHeight="1" x14ac:dyDescent="0.25">
      <c r="A865" s="74"/>
      <c r="B865" s="75"/>
      <c r="C865" s="76"/>
      <c r="D865" s="77"/>
      <c r="E865" s="78"/>
      <c r="F865" s="78"/>
      <c r="G865" s="79"/>
      <c r="H865" s="79"/>
      <c r="I865" s="80"/>
      <c r="J865" s="54"/>
      <c r="K865" s="284" t="s">
        <v>1946</v>
      </c>
      <c r="L865" s="276" t="s">
        <v>1938</v>
      </c>
      <c r="M865" s="46"/>
      <c r="N865" s="10"/>
      <c r="O865" s="10"/>
      <c r="P865" s="10"/>
      <c r="Q865" s="10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8"/>
      <c r="AW865" s="48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</row>
    <row r="866" spans="1:78" s="30" customFormat="1" ht="24" customHeight="1" x14ac:dyDescent="0.25">
      <c r="A866" s="74"/>
      <c r="B866" s="75"/>
      <c r="C866" s="76"/>
      <c r="D866" s="77"/>
      <c r="E866" s="78"/>
      <c r="F866" s="78"/>
      <c r="G866" s="79"/>
      <c r="H866" s="79"/>
      <c r="I866" s="80"/>
      <c r="J866" s="79" t="s">
        <v>624</v>
      </c>
      <c r="K866" s="282" t="s">
        <v>295</v>
      </c>
      <c r="L866" s="46" t="s">
        <v>41</v>
      </c>
      <c r="M866" s="46" t="s">
        <v>1516</v>
      </c>
      <c r="N866" s="10"/>
      <c r="O866" s="10"/>
      <c r="P866" s="10"/>
      <c r="Q866" s="10"/>
      <c r="R866" s="43">
        <v>0.02</v>
      </c>
      <c r="S866" s="43">
        <f>0*$R$284</f>
        <v>0</v>
      </c>
      <c r="T866" s="43"/>
      <c r="U866" s="43">
        <f>0*$R$284</f>
        <v>0</v>
      </c>
      <c r="V866" s="43"/>
      <c r="W866" s="43">
        <f>0*$R$284</f>
        <v>0</v>
      </c>
      <c r="X866" s="43"/>
      <c r="Y866" s="43">
        <f>0*$R$284</f>
        <v>0</v>
      </c>
      <c r="Z866" s="43"/>
      <c r="AA866" s="43">
        <f>1*$R$284</f>
        <v>0.02</v>
      </c>
      <c r="AB866" s="43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8">
        <f t="shared" si="306"/>
        <v>0.02</v>
      </c>
      <c r="AW866" s="48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</row>
    <row r="867" spans="1:78" s="30" customFormat="1" ht="24" customHeight="1" x14ac:dyDescent="0.25">
      <c r="A867" s="74"/>
      <c r="B867" s="75"/>
      <c r="C867" s="76"/>
      <c r="D867" s="77"/>
      <c r="E867" s="78"/>
      <c r="F867" s="78"/>
      <c r="G867" s="79"/>
      <c r="H867" s="79"/>
      <c r="I867" s="80"/>
      <c r="J867" s="79" t="s">
        <v>625</v>
      </c>
      <c r="K867" s="282" t="s">
        <v>1620</v>
      </c>
      <c r="L867" s="46" t="s">
        <v>41</v>
      </c>
      <c r="M867" s="46" t="s">
        <v>1517</v>
      </c>
      <c r="N867" s="10"/>
      <c r="O867" s="10"/>
      <c r="P867" s="10"/>
      <c r="Q867" s="10"/>
      <c r="R867" s="43">
        <v>0.33</v>
      </c>
      <c r="S867" s="43">
        <f>0*$R$285</f>
        <v>0</v>
      </c>
      <c r="T867" s="43"/>
      <c r="U867" s="43">
        <f>0*$R$285</f>
        <v>0</v>
      </c>
      <c r="V867" s="43"/>
      <c r="W867" s="43">
        <f>0.2*$R$285</f>
        <v>6.6000000000000003E-2</v>
      </c>
      <c r="X867" s="43"/>
      <c r="Y867" s="43">
        <f>0.8*$R$285</f>
        <v>0.26400000000000001</v>
      </c>
      <c r="Z867" s="43"/>
      <c r="AA867" s="43">
        <f>0*$R$285</f>
        <v>0</v>
      </c>
      <c r="AB867" s="43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8">
        <f t="shared" si="306"/>
        <v>0.33</v>
      </c>
      <c r="AW867" s="48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</row>
    <row r="868" spans="1:78" s="30" customFormat="1" ht="24" customHeight="1" x14ac:dyDescent="0.25">
      <c r="A868" s="74"/>
      <c r="B868" s="75"/>
      <c r="C868" s="76"/>
      <c r="D868" s="77"/>
      <c r="E868" s="78"/>
      <c r="F868" s="78"/>
      <c r="G868" s="79"/>
      <c r="H868" s="79"/>
      <c r="I868" s="80"/>
      <c r="J868" s="272" t="s">
        <v>1894</v>
      </c>
      <c r="K868" s="283" t="s">
        <v>1950</v>
      </c>
      <c r="L868" s="266"/>
      <c r="M868" s="46"/>
      <c r="N868" s="10"/>
      <c r="O868" s="10"/>
      <c r="P868" s="10"/>
      <c r="Q868" s="10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8"/>
      <c r="AW868" s="48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</row>
    <row r="869" spans="1:78" s="30" customFormat="1" ht="24" customHeight="1" x14ac:dyDescent="0.25">
      <c r="A869" s="74"/>
      <c r="B869" s="75"/>
      <c r="C869" s="76"/>
      <c r="D869" s="77"/>
      <c r="E869" s="78"/>
      <c r="F869" s="78"/>
      <c r="G869" s="79"/>
      <c r="H869" s="79"/>
      <c r="I869" s="80"/>
      <c r="J869" s="54"/>
      <c r="K869" s="283" t="s">
        <v>1951</v>
      </c>
      <c r="L869" s="266"/>
      <c r="M869" s="46"/>
      <c r="N869" s="10"/>
      <c r="O869" s="10"/>
      <c r="P869" s="10"/>
      <c r="Q869" s="10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8"/>
      <c r="AW869" s="48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</row>
    <row r="870" spans="1:78" s="30" customFormat="1" ht="24" customHeight="1" x14ac:dyDescent="0.25">
      <c r="A870" s="74"/>
      <c r="B870" s="75"/>
      <c r="C870" s="76"/>
      <c r="D870" s="77"/>
      <c r="E870" s="78"/>
      <c r="F870" s="78"/>
      <c r="G870" s="79"/>
      <c r="H870" s="79"/>
      <c r="I870" s="80"/>
      <c r="J870" s="54"/>
      <c r="K870" s="283" t="s">
        <v>1952</v>
      </c>
      <c r="L870" s="266"/>
      <c r="M870" s="46"/>
      <c r="N870" s="10"/>
      <c r="O870" s="10"/>
      <c r="P870" s="10"/>
      <c r="Q870" s="10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8"/>
      <c r="AW870" s="48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</row>
    <row r="871" spans="1:78" s="30" customFormat="1" ht="24" customHeight="1" x14ac:dyDescent="0.25">
      <c r="A871" s="74"/>
      <c r="B871" s="75"/>
      <c r="C871" s="76"/>
      <c r="D871" s="77"/>
      <c r="E871" s="78"/>
      <c r="F871" s="78"/>
      <c r="G871" s="79"/>
      <c r="H871" s="79"/>
      <c r="I871" s="80"/>
      <c r="J871" s="54"/>
      <c r="K871" s="283" t="s">
        <v>1943</v>
      </c>
      <c r="L871" s="266"/>
      <c r="M871" s="46"/>
      <c r="N871" s="10"/>
      <c r="O871" s="10"/>
      <c r="P871" s="10"/>
      <c r="Q871" s="10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8"/>
      <c r="AW871" s="48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</row>
    <row r="872" spans="1:78" s="30" customFormat="1" ht="24" customHeight="1" x14ac:dyDescent="0.25">
      <c r="A872" s="74"/>
      <c r="B872" s="75"/>
      <c r="C872" s="76"/>
      <c r="D872" s="77"/>
      <c r="E872" s="78"/>
      <c r="F872" s="78"/>
      <c r="G872" s="79"/>
      <c r="H872" s="79"/>
      <c r="I872" s="80"/>
      <c r="J872" s="54"/>
      <c r="K872" s="283" t="s">
        <v>1971</v>
      </c>
      <c r="L872" s="266"/>
      <c r="M872" s="46"/>
      <c r="N872" s="10"/>
      <c r="O872" s="10"/>
      <c r="P872" s="10"/>
      <c r="Q872" s="10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8"/>
      <c r="AW872" s="48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</row>
    <row r="873" spans="1:78" s="30" customFormat="1" ht="24" customHeight="1" x14ac:dyDescent="0.25">
      <c r="A873" s="74"/>
      <c r="B873" s="75"/>
      <c r="C873" s="76"/>
      <c r="D873" s="77"/>
      <c r="E873" s="78"/>
      <c r="F873" s="78"/>
      <c r="G873" s="79"/>
      <c r="H873" s="79"/>
      <c r="I873" s="80"/>
      <c r="J873" s="275" t="s">
        <v>1921</v>
      </c>
      <c r="K873" s="284" t="s">
        <v>1968</v>
      </c>
      <c r="L873" s="264">
        <v>350</v>
      </c>
      <c r="M873" s="46"/>
      <c r="N873" s="10"/>
      <c r="O873" s="10"/>
      <c r="P873" s="10"/>
      <c r="Q873" s="10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8"/>
      <c r="AW873" s="48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</row>
    <row r="874" spans="1:78" s="30" customFormat="1" ht="24" customHeight="1" x14ac:dyDescent="0.25">
      <c r="A874" s="74"/>
      <c r="B874" s="75"/>
      <c r="C874" s="76"/>
      <c r="D874" s="77"/>
      <c r="E874" s="78"/>
      <c r="F874" s="78"/>
      <c r="G874" s="79"/>
      <c r="H874" s="79"/>
      <c r="I874" s="80"/>
      <c r="J874" s="54"/>
      <c r="K874" s="284" t="s">
        <v>1969</v>
      </c>
      <c r="L874" s="264">
        <v>350</v>
      </c>
      <c r="M874" s="46"/>
      <c r="N874" s="10"/>
      <c r="O874" s="10"/>
      <c r="P874" s="10"/>
      <c r="Q874" s="10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8"/>
      <c r="AW874" s="48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</row>
    <row r="875" spans="1:78" s="30" customFormat="1" ht="30.75" customHeight="1" x14ac:dyDescent="0.25">
      <c r="A875" s="74"/>
      <c r="B875" s="75"/>
      <c r="C875" s="76"/>
      <c r="D875" s="77"/>
      <c r="E875" s="78"/>
      <c r="F875" s="78"/>
      <c r="G875" s="79"/>
      <c r="H875" s="79"/>
      <c r="I875" s="80"/>
      <c r="J875" s="79" t="s">
        <v>626</v>
      </c>
      <c r="K875" s="282" t="s">
        <v>1663</v>
      </c>
      <c r="L875" s="46" t="s">
        <v>69</v>
      </c>
      <c r="M875" s="46" t="s">
        <v>1465</v>
      </c>
      <c r="N875" s="10"/>
      <c r="O875" s="10"/>
      <c r="P875" s="10"/>
      <c r="Q875" s="10"/>
      <c r="R875" s="43">
        <v>0.2</v>
      </c>
      <c r="S875" s="43">
        <f>0.2*$R$293</f>
        <v>4.0000000000000008E-2</v>
      </c>
      <c r="T875" s="43"/>
      <c r="U875" s="43">
        <f>0.6*$R$293</f>
        <v>0.12</v>
      </c>
      <c r="V875" s="43"/>
      <c r="W875" s="43">
        <f>0.2*$R$293</f>
        <v>4.0000000000000008E-2</v>
      </c>
      <c r="X875" s="43"/>
      <c r="Y875" s="43">
        <f>0*$R$293</f>
        <v>0</v>
      </c>
      <c r="Z875" s="43"/>
      <c r="AA875" s="43">
        <f>0*$R$293</f>
        <v>0</v>
      </c>
      <c r="AB875" s="43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8">
        <f t="shared" si="306"/>
        <v>0.2</v>
      </c>
      <c r="AW875" s="48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</row>
    <row r="876" spans="1:78" s="30" customFormat="1" ht="30.75" customHeight="1" x14ac:dyDescent="0.25">
      <c r="A876" s="74"/>
      <c r="B876" s="75"/>
      <c r="C876" s="76"/>
      <c r="D876" s="77"/>
      <c r="E876" s="78"/>
      <c r="F876" s="78"/>
      <c r="G876" s="79"/>
      <c r="H876" s="79"/>
      <c r="I876" s="80"/>
      <c r="J876" s="272" t="s">
        <v>1894</v>
      </c>
      <c r="K876" s="283" t="s">
        <v>1959</v>
      </c>
      <c r="L876" s="266"/>
      <c r="M876" s="46"/>
      <c r="N876" s="10"/>
      <c r="O876" s="10"/>
      <c r="P876" s="10"/>
      <c r="Q876" s="10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8"/>
      <c r="AW876" s="48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</row>
    <row r="877" spans="1:78" s="30" customFormat="1" ht="30.75" customHeight="1" x14ac:dyDescent="0.25">
      <c r="A877" s="74"/>
      <c r="B877" s="75"/>
      <c r="C877" s="76"/>
      <c r="D877" s="77"/>
      <c r="E877" s="78"/>
      <c r="F877" s="78"/>
      <c r="G877" s="79"/>
      <c r="H877" s="79"/>
      <c r="I877" s="80"/>
      <c r="J877" s="54"/>
      <c r="K877" s="283" t="s">
        <v>1960</v>
      </c>
      <c r="L877" s="266"/>
      <c r="M877" s="46"/>
      <c r="N877" s="10"/>
      <c r="O877" s="10"/>
      <c r="P877" s="10"/>
      <c r="Q877" s="10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8"/>
      <c r="AW877" s="48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</row>
    <row r="878" spans="1:78" s="30" customFormat="1" ht="30.75" customHeight="1" x14ac:dyDescent="0.25">
      <c r="A878" s="74"/>
      <c r="B878" s="75"/>
      <c r="C878" s="76"/>
      <c r="D878" s="77"/>
      <c r="E878" s="78"/>
      <c r="F878" s="78"/>
      <c r="G878" s="79"/>
      <c r="H878" s="79"/>
      <c r="I878" s="80"/>
      <c r="J878" s="54"/>
      <c r="K878" s="283" t="s">
        <v>1952</v>
      </c>
      <c r="L878" s="266"/>
      <c r="M878" s="46"/>
      <c r="N878" s="10"/>
      <c r="O878" s="10"/>
      <c r="P878" s="10"/>
      <c r="Q878" s="10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8"/>
      <c r="AW878" s="48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</row>
    <row r="879" spans="1:78" s="30" customFormat="1" ht="30.75" customHeight="1" x14ac:dyDescent="0.25">
      <c r="A879" s="74"/>
      <c r="B879" s="75"/>
      <c r="C879" s="76"/>
      <c r="D879" s="77"/>
      <c r="E879" s="78"/>
      <c r="F879" s="78"/>
      <c r="G879" s="79"/>
      <c r="H879" s="79"/>
      <c r="I879" s="80"/>
      <c r="J879" s="54"/>
      <c r="K879" s="283" t="s">
        <v>1943</v>
      </c>
      <c r="L879" s="266"/>
      <c r="M879" s="46"/>
      <c r="N879" s="10"/>
      <c r="O879" s="10"/>
      <c r="P879" s="10"/>
      <c r="Q879" s="10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8"/>
      <c r="AW879" s="48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</row>
    <row r="880" spans="1:78" s="30" customFormat="1" ht="30.75" customHeight="1" x14ac:dyDescent="0.25">
      <c r="A880" s="74"/>
      <c r="B880" s="75"/>
      <c r="C880" s="76"/>
      <c r="D880" s="77"/>
      <c r="E880" s="78"/>
      <c r="F880" s="78"/>
      <c r="G880" s="79"/>
      <c r="H880" s="79"/>
      <c r="I880" s="80"/>
      <c r="J880" s="54"/>
      <c r="K880" s="283" t="s">
        <v>1961</v>
      </c>
      <c r="L880" s="266"/>
      <c r="M880" s="46"/>
      <c r="N880" s="10"/>
      <c r="O880" s="10"/>
      <c r="P880" s="10"/>
      <c r="Q880" s="10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8"/>
      <c r="AW880" s="48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</row>
    <row r="881" spans="1:78" s="30" customFormat="1" ht="30.75" customHeight="1" x14ac:dyDescent="0.25">
      <c r="A881" s="74"/>
      <c r="B881" s="75"/>
      <c r="C881" s="76"/>
      <c r="D881" s="77"/>
      <c r="E881" s="78"/>
      <c r="F881" s="78"/>
      <c r="G881" s="79"/>
      <c r="H881" s="79"/>
      <c r="I881" s="80"/>
      <c r="J881" s="275" t="s">
        <v>1921</v>
      </c>
      <c r="K881" s="284" t="s">
        <v>1962</v>
      </c>
      <c r="L881" s="264">
        <v>350</v>
      </c>
      <c r="M881" s="46"/>
      <c r="N881" s="10"/>
      <c r="O881" s="10"/>
      <c r="P881" s="10"/>
      <c r="Q881" s="10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8"/>
      <c r="AW881" s="48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</row>
    <row r="882" spans="1:78" s="30" customFormat="1" ht="30.75" customHeight="1" x14ac:dyDescent="0.25">
      <c r="A882" s="74"/>
      <c r="B882" s="75"/>
      <c r="C882" s="76"/>
      <c r="D882" s="77"/>
      <c r="E882" s="78"/>
      <c r="F882" s="78"/>
      <c r="G882" s="79"/>
      <c r="H882" s="79"/>
      <c r="I882" s="80"/>
      <c r="J882" s="54"/>
      <c r="K882" s="284" t="s">
        <v>1963</v>
      </c>
      <c r="L882" s="264">
        <v>350</v>
      </c>
      <c r="M882" s="46"/>
      <c r="N882" s="10"/>
      <c r="O882" s="10"/>
      <c r="P882" s="10"/>
      <c r="Q882" s="10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8"/>
      <c r="AW882" s="48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</row>
    <row r="883" spans="1:78" s="30" customFormat="1" ht="30.75" customHeight="1" x14ac:dyDescent="0.25">
      <c r="A883" s="74"/>
      <c r="B883" s="75"/>
      <c r="C883" s="76"/>
      <c r="D883" s="77"/>
      <c r="E883" s="78"/>
      <c r="F883" s="78"/>
      <c r="G883" s="79"/>
      <c r="H883" s="79"/>
      <c r="I883" s="80"/>
      <c r="J883" s="54"/>
      <c r="K883" s="284" t="s">
        <v>1964</v>
      </c>
      <c r="L883" s="276" t="s">
        <v>1938</v>
      </c>
      <c r="M883" s="46"/>
      <c r="N883" s="10"/>
      <c r="O883" s="10"/>
      <c r="P883" s="10"/>
      <c r="Q883" s="10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8"/>
      <c r="AW883" s="48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</row>
    <row r="884" spans="1:78" s="30" customFormat="1" ht="30.75" customHeight="1" x14ac:dyDescent="0.25">
      <c r="A884" s="74"/>
      <c r="B884" s="75"/>
      <c r="C884" s="76"/>
      <c r="D884" s="77"/>
      <c r="E884" s="78"/>
      <c r="F884" s="78"/>
      <c r="G884" s="79"/>
      <c r="H884" s="79"/>
      <c r="I884" s="80"/>
      <c r="J884" s="54"/>
      <c r="K884" s="284" t="s">
        <v>1965</v>
      </c>
      <c r="L884" s="276" t="s">
        <v>1938</v>
      </c>
      <c r="M884" s="46"/>
      <c r="N884" s="10"/>
      <c r="O884" s="10"/>
      <c r="P884" s="10"/>
      <c r="Q884" s="10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8"/>
      <c r="AW884" s="48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</row>
    <row r="885" spans="1:78" s="30" customFormat="1" ht="24" customHeight="1" x14ac:dyDescent="0.25">
      <c r="A885" s="74"/>
      <c r="B885" s="75"/>
      <c r="C885" s="76"/>
      <c r="D885" s="77"/>
      <c r="E885" s="78"/>
      <c r="F885" s="78"/>
      <c r="G885" s="79"/>
      <c r="H885" s="79"/>
      <c r="I885" s="80"/>
      <c r="J885" s="79" t="s">
        <v>627</v>
      </c>
      <c r="K885" s="282" t="s">
        <v>1660</v>
      </c>
      <c r="L885" s="46" t="s">
        <v>282</v>
      </c>
      <c r="M885" s="46" t="s">
        <v>1518</v>
      </c>
      <c r="N885" s="10"/>
      <c r="O885" s="10"/>
      <c r="P885" s="10"/>
      <c r="Q885" s="10"/>
      <c r="R885" s="43">
        <v>7.4999999999999997E-2</v>
      </c>
      <c r="S885" s="43">
        <f>0*$R$303</f>
        <v>0</v>
      </c>
      <c r="T885" s="43"/>
      <c r="U885" s="43">
        <f>0*$R$303</f>
        <v>0</v>
      </c>
      <c r="V885" s="43"/>
      <c r="W885" s="43">
        <f>0.5*$R$303</f>
        <v>3.7499999999999999E-2</v>
      </c>
      <c r="X885" s="43"/>
      <c r="Y885" s="43">
        <f>0.5*$R$303</f>
        <v>3.7499999999999999E-2</v>
      </c>
      <c r="Z885" s="43"/>
      <c r="AA885" s="43">
        <f>0*$R$303</f>
        <v>0</v>
      </c>
      <c r="AB885" s="43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8">
        <f t="shared" si="306"/>
        <v>7.4999999999999997E-2</v>
      </c>
      <c r="AW885" s="48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</row>
    <row r="886" spans="1:78" s="30" customFormat="1" ht="24" customHeight="1" x14ac:dyDescent="0.25">
      <c r="A886" s="74"/>
      <c r="B886" s="75"/>
      <c r="C886" s="76"/>
      <c r="D886" s="77"/>
      <c r="E886" s="78"/>
      <c r="F886" s="78"/>
      <c r="G886" s="79"/>
      <c r="H886" s="79"/>
      <c r="I886" s="80"/>
      <c r="J886" s="275" t="s">
        <v>1921</v>
      </c>
      <c r="K886" s="284" t="s">
        <v>1966</v>
      </c>
      <c r="L886" s="264">
        <v>350</v>
      </c>
      <c r="M886" s="46"/>
      <c r="N886" s="10"/>
      <c r="O886" s="10"/>
      <c r="P886" s="10"/>
      <c r="Q886" s="10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8"/>
      <c r="AW886" s="48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</row>
    <row r="887" spans="1:78" s="30" customFormat="1" ht="24" customHeight="1" x14ac:dyDescent="0.25">
      <c r="A887" s="74"/>
      <c r="B887" s="75"/>
      <c r="C887" s="76"/>
      <c r="D887" s="77"/>
      <c r="E887" s="78"/>
      <c r="F887" s="78"/>
      <c r="G887" s="79"/>
      <c r="H887" s="79"/>
      <c r="I887" s="80"/>
      <c r="J887" s="54"/>
      <c r="K887" s="284" t="s">
        <v>1967</v>
      </c>
      <c r="L887" s="264">
        <v>350</v>
      </c>
      <c r="M887" s="46"/>
      <c r="N887" s="10"/>
      <c r="O887" s="10"/>
      <c r="P887" s="10"/>
      <c r="Q887" s="10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8"/>
      <c r="AW887" s="48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</row>
    <row r="888" spans="1:78" s="30" customFormat="1" ht="24" customHeight="1" x14ac:dyDescent="0.25">
      <c r="A888" s="74"/>
      <c r="B888" s="75"/>
      <c r="C888" s="76"/>
      <c r="D888" s="77"/>
      <c r="E888" s="78"/>
      <c r="F888" s="78"/>
      <c r="G888" s="79"/>
      <c r="H888" s="79"/>
      <c r="I888" s="80"/>
      <c r="J888" s="79" t="s">
        <v>628</v>
      </c>
      <c r="K888" s="282" t="s">
        <v>1616</v>
      </c>
      <c r="L888" s="46" t="s">
        <v>77</v>
      </c>
      <c r="M888" s="46" t="s">
        <v>1466</v>
      </c>
      <c r="N888" s="10"/>
      <c r="O888" s="10"/>
      <c r="P888" s="10"/>
      <c r="Q888" s="10"/>
      <c r="R888" s="43">
        <v>5.5E-2</v>
      </c>
      <c r="S888" s="43">
        <f>0*$R$306</f>
        <v>0</v>
      </c>
      <c r="T888" s="43"/>
      <c r="U888" s="43">
        <f>0.3*$R$306</f>
        <v>1.6500000000000001E-2</v>
      </c>
      <c r="V888" s="43"/>
      <c r="W888" s="43">
        <f>0.6*$R$306</f>
        <v>3.3000000000000002E-2</v>
      </c>
      <c r="X888" s="43"/>
      <c r="Y888" s="43">
        <f>0.1*$R$306</f>
        <v>5.5000000000000005E-3</v>
      </c>
      <c r="Z888" s="43"/>
      <c r="AA888" s="43">
        <f>0*$R$306</f>
        <v>0</v>
      </c>
      <c r="AB888" s="43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8">
        <f t="shared" si="306"/>
        <v>5.5E-2</v>
      </c>
      <c r="AW888" s="48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</row>
    <row r="889" spans="1:78" s="30" customFormat="1" ht="24" customHeight="1" x14ac:dyDescent="0.25">
      <c r="A889" s="74"/>
      <c r="B889" s="75"/>
      <c r="C889" s="76"/>
      <c r="D889" s="77"/>
      <c r="E889" s="78"/>
      <c r="F889" s="78"/>
      <c r="G889" s="79"/>
      <c r="H889" s="79"/>
      <c r="I889" s="80"/>
      <c r="J889" s="275" t="s">
        <v>1921</v>
      </c>
      <c r="K889" s="284" t="s">
        <v>1966</v>
      </c>
      <c r="L889" s="264">
        <v>350</v>
      </c>
      <c r="M889" s="46"/>
      <c r="N889" s="10"/>
      <c r="O889" s="10"/>
      <c r="P889" s="10"/>
      <c r="Q889" s="10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8"/>
      <c r="AW889" s="48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</row>
    <row r="890" spans="1:78" s="30" customFormat="1" ht="24" customHeight="1" x14ac:dyDescent="0.25">
      <c r="A890" s="74"/>
      <c r="B890" s="75"/>
      <c r="C890" s="76"/>
      <c r="D890" s="77"/>
      <c r="E890" s="78"/>
      <c r="F890" s="78"/>
      <c r="G890" s="79"/>
      <c r="H890" s="79"/>
      <c r="I890" s="80"/>
      <c r="J890" s="54"/>
      <c r="K890" s="284" t="s">
        <v>1967</v>
      </c>
      <c r="L890" s="264">
        <v>350</v>
      </c>
      <c r="M890" s="46"/>
      <c r="N890" s="10"/>
      <c r="O890" s="10"/>
      <c r="P890" s="10"/>
      <c r="Q890" s="10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8"/>
      <c r="AW890" s="48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</row>
    <row r="891" spans="1:78" s="30" customFormat="1" ht="24" customHeight="1" x14ac:dyDescent="0.25">
      <c r="A891" s="74"/>
      <c r="B891" s="75"/>
      <c r="C891" s="76"/>
      <c r="D891" s="77"/>
      <c r="E891" s="78"/>
      <c r="F891" s="78"/>
      <c r="G891" s="79"/>
      <c r="H891" s="79"/>
      <c r="I891" s="80"/>
      <c r="J891" s="79" t="s">
        <v>629</v>
      </c>
      <c r="K891" s="282" t="s">
        <v>1622</v>
      </c>
      <c r="L891" s="46" t="s">
        <v>69</v>
      </c>
      <c r="M891" s="46" t="s">
        <v>1519</v>
      </c>
      <c r="N891" s="10"/>
      <c r="O891" s="10"/>
      <c r="P891" s="10"/>
      <c r="Q891" s="10"/>
      <c r="R891" s="43">
        <v>7.0000000000000007E-2</v>
      </c>
      <c r="S891" s="43">
        <f>0*$R$309</f>
        <v>0</v>
      </c>
      <c r="T891" s="43"/>
      <c r="U891" s="43">
        <f>0*$R$309</f>
        <v>0</v>
      </c>
      <c r="V891" s="43"/>
      <c r="W891" s="43">
        <f>0.4*$R$309</f>
        <v>2.8000000000000004E-2</v>
      </c>
      <c r="X891" s="43"/>
      <c r="Y891" s="43">
        <f>0.4*$R$309</f>
        <v>2.8000000000000004E-2</v>
      </c>
      <c r="Z891" s="43"/>
      <c r="AA891" s="43">
        <f>0.2*$R$309</f>
        <v>1.4000000000000002E-2</v>
      </c>
      <c r="AB891" s="43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8">
        <f t="shared" si="306"/>
        <v>7.0000000000000007E-2</v>
      </c>
      <c r="AW891" s="48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</row>
    <row r="892" spans="1:78" s="30" customFormat="1" ht="24" customHeight="1" x14ac:dyDescent="0.25">
      <c r="A892" s="74"/>
      <c r="B892" s="75"/>
      <c r="C892" s="76"/>
      <c r="D892" s="77"/>
      <c r="E892" s="78"/>
      <c r="F892" s="78"/>
      <c r="G892" s="79"/>
      <c r="H892" s="79"/>
      <c r="I892" s="80"/>
      <c r="J892" s="275" t="s">
        <v>1921</v>
      </c>
      <c r="K892" s="284" t="s">
        <v>2147</v>
      </c>
      <c r="L892" s="264">
        <v>350</v>
      </c>
      <c r="M892" s="46"/>
      <c r="N892" s="10"/>
      <c r="O892" s="10"/>
      <c r="P892" s="10"/>
      <c r="Q892" s="10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8"/>
      <c r="AW892" s="48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</row>
    <row r="893" spans="1:78" s="30" customFormat="1" ht="24" customHeight="1" x14ac:dyDescent="0.25">
      <c r="A893" s="74"/>
      <c r="B893" s="75"/>
      <c r="C893" s="76"/>
      <c r="D893" s="77"/>
      <c r="E893" s="78"/>
      <c r="F893" s="78"/>
      <c r="G893" s="79"/>
      <c r="H893" s="79"/>
      <c r="I893" s="80"/>
      <c r="J893" s="54"/>
      <c r="K893" s="284" t="s">
        <v>2148</v>
      </c>
      <c r="L893" s="264">
        <v>350</v>
      </c>
      <c r="M893" s="46"/>
      <c r="N893" s="10"/>
      <c r="O893" s="10"/>
      <c r="P893" s="10"/>
      <c r="Q893" s="10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8"/>
      <c r="AW893" s="48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</row>
    <row r="894" spans="1:78" s="30" customFormat="1" ht="24" customHeight="1" x14ac:dyDescent="0.25">
      <c r="A894" s="74"/>
      <c r="B894" s="75"/>
      <c r="C894" s="76"/>
      <c r="D894" s="77"/>
      <c r="E894" s="78"/>
      <c r="F894" s="78"/>
      <c r="G894" s="79"/>
      <c r="H894" s="79" t="s">
        <v>630</v>
      </c>
      <c r="I894" s="41" t="s">
        <v>304</v>
      </c>
      <c r="J894" s="79" t="s">
        <v>631</v>
      </c>
      <c r="K894" s="288" t="s">
        <v>304</v>
      </c>
      <c r="L894" s="10" t="s">
        <v>41</v>
      </c>
      <c r="N894" s="10"/>
      <c r="O894" s="10"/>
      <c r="P894" s="10"/>
      <c r="Q894" s="10"/>
      <c r="R894" s="42">
        <f>SUM(R895:R939)</f>
        <v>1</v>
      </c>
      <c r="S894" s="42">
        <f>SUM(S895:S939)</f>
        <v>8.8999999999999996E-2</v>
      </c>
      <c r="T894" s="42"/>
      <c r="U894" s="42">
        <f>SUM(U895:U939)</f>
        <v>0.29649999999999999</v>
      </c>
      <c r="V894" s="42"/>
      <c r="W894" s="42">
        <f>SUM(W895:W939)</f>
        <v>0.20449999999999999</v>
      </c>
      <c r="X894" s="42"/>
      <c r="Y894" s="42">
        <f>SUM(Y895:Y939)</f>
        <v>0.35099999999999998</v>
      </c>
      <c r="Z894" s="42"/>
      <c r="AA894" s="42">
        <f>SUM(AA895:AA939)</f>
        <v>5.8999999999999997E-2</v>
      </c>
      <c r="AB894" s="42"/>
      <c r="AC894" s="42">
        <f>SUM(AC895:AC939)</f>
        <v>0</v>
      </c>
      <c r="AD894" s="42"/>
      <c r="AE894" s="42">
        <f>SUM(AE895:AE939)</f>
        <v>0</v>
      </c>
      <c r="AF894" s="42"/>
      <c r="AG894" s="42">
        <f>SUM(AG895:AG939)</f>
        <v>0</v>
      </c>
      <c r="AH894" s="42"/>
      <c r="AI894" s="42">
        <f>SUM(AI895:AI939)</f>
        <v>0</v>
      </c>
      <c r="AJ894" s="42"/>
      <c r="AK894" s="42">
        <f>SUM(AK895:AK939)</f>
        <v>0</v>
      </c>
      <c r="AL894" s="42"/>
      <c r="AM894" s="42">
        <f>SUM(AM895:AM939)</f>
        <v>0</v>
      </c>
      <c r="AN894" s="42"/>
      <c r="AO894" s="42">
        <f>SUM(AO895:AO939)</f>
        <v>0</v>
      </c>
      <c r="AP894" s="42"/>
      <c r="AQ894" s="42">
        <f>SUM(AQ895:AQ939)</f>
        <v>0</v>
      </c>
      <c r="AR894" s="42"/>
      <c r="AS894" s="42">
        <f>SUM(AS895:AS939)</f>
        <v>0</v>
      </c>
      <c r="AT894" s="42"/>
      <c r="AU894" s="42"/>
      <c r="AV894" s="48">
        <f>SUM(AV895:AV939)</f>
        <v>1</v>
      </c>
      <c r="AW894" s="48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</row>
    <row r="895" spans="1:78" s="30" customFormat="1" ht="24" customHeight="1" x14ac:dyDescent="0.25">
      <c r="A895" s="74"/>
      <c r="B895" s="75"/>
      <c r="C895" s="76"/>
      <c r="D895" s="77"/>
      <c r="E895" s="78"/>
      <c r="F895" s="78"/>
      <c r="G895" s="79"/>
      <c r="H895" s="79"/>
      <c r="I895" s="80"/>
      <c r="J895" s="79" t="s">
        <v>632</v>
      </c>
      <c r="K895" s="282" t="s">
        <v>267</v>
      </c>
      <c r="L895" s="46" t="s">
        <v>57</v>
      </c>
      <c r="M895" s="46"/>
      <c r="N895" s="10"/>
      <c r="O895" s="10"/>
      <c r="P895" s="10"/>
      <c r="Q895" s="10"/>
      <c r="R895" s="43">
        <v>0.05</v>
      </c>
      <c r="S895" s="43">
        <f>0.5*$R$313</f>
        <v>2.5000000000000001E-2</v>
      </c>
      <c r="T895" s="43"/>
      <c r="U895" s="43">
        <f>0*$R$313</f>
        <v>0</v>
      </c>
      <c r="V895" s="43"/>
      <c r="W895" s="43">
        <f>0*$R$313</f>
        <v>0</v>
      </c>
      <c r="X895" s="43"/>
      <c r="Y895" s="43">
        <f>0*$R$313</f>
        <v>0</v>
      </c>
      <c r="Z895" s="43"/>
      <c r="AA895" s="43">
        <f>0.5*$R$313</f>
        <v>2.5000000000000001E-2</v>
      </c>
      <c r="AB895" s="43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8">
        <f t="shared" ref="AV895:AV939" si="307">SUM(S895:AS895)</f>
        <v>0.05</v>
      </c>
      <c r="AW895" s="48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</row>
    <row r="896" spans="1:78" s="30" customFormat="1" ht="24" customHeight="1" x14ac:dyDescent="0.25">
      <c r="A896" s="74"/>
      <c r="B896" s="75"/>
      <c r="C896" s="76"/>
      <c r="D896" s="77"/>
      <c r="E896" s="78"/>
      <c r="F896" s="78"/>
      <c r="G896" s="79"/>
      <c r="H896" s="79"/>
      <c r="I896" s="80"/>
      <c r="J896" s="79" t="s">
        <v>633</v>
      </c>
      <c r="K896" s="282" t="s">
        <v>269</v>
      </c>
      <c r="L896" s="46" t="s">
        <v>54</v>
      </c>
      <c r="M896" s="46"/>
      <c r="N896" s="10"/>
      <c r="O896" s="10"/>
      <c r="P896" s="10"/>
      <c r="Q896" s="10"/>
      <c r="R896" s="43">
        <v>0.04</v>
      </c>
      <c r="S896" s="43">
        <f>0.7*$R$314</f>
        <v>2.7999999999999997E-2</v>
      </c>
      <c r="T896" s="43"/>
      <c r="U896" s="43">
        <f>0.3*$R$314</f>
        <v>1.2E-2</v>
      </c>
      <c r="V896" s="43"/>
      <c r="W896" s="43">
        <f>0*$R$314</f>
        <v>0</v>
      </c>
      <c r="X896" s="43"/>
      <c r="Y896" s="43">
        <f>0*$R$314</f>
        <v>0</v>
      </c>
      <c r="Z896" s="43"/>
      <c r="AA896" s="43">
        <f>0*$R$314</f>
        <v>0</v>
      </c>
      <c r="AB896" s="43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8">
        <f t="shared" si="307"/>
        <v>3.9999999999999994E-2</v>
      </c>
      <c r="AW896" s="48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</row>
    <row r="897" spans="1:78" s="30" customFormat="1" ht="24" customHeight="1" x14ac:dyDescent="0.25">
      <c r="A897" s="74"/>
      <c r="B897" s="75"/>
      <c r="C897" s="76"/>
      <c r="D897" s="77"/>
      <c r="E897" s="78"/>
      <c r="F897" s="78"/>
      <c r="G897" s="79"/>
      <c r="H897" s="79"/>
      <c r="I897" s="80"/>
      <c r="J897" s="79" t="s">
        <v>634</v>
      </c>
      <c r="K897" s="282" t="s">
        <v>1623</v>
      </c>
      <c r="L897" s="46" t="s">
        <v>41</v>
      </c>
      <c r="M897" s="46" t="s">
        <v>1462</v>
      </c>
      <c r="N897" s="10"/>
      <c r="O897" s="10"/>
      <c r="P897" s="10"/>
      <c r="Q897" s="10"/>
      <c r="R897" s="43">
        <v>0.08</v>
      </c>
      <c r="S897" s="43">
        <f>0*$R$315</f>
        <v>0</v>
      </c>
      <c r="T897" s="43"/>
      <c r="U897" s="43">
        <f>1*$R$315</f>
        <v>0.08</v>
      </c>
      <c r="V897" s="43"/>
      <c r="W897" s="43">
        <f>0*$R$315</f>
        <v>0</v>
      </c>
      <c r="X897" s="43"/>
      <c r="Y897" s="43">
        <f>0*$R$315</f>
        <v>0</v>
      </c>
      <c r="Z897" s="43"/>
      <c r="AA897" s="43">
        <f>0*$R$315</f>
        <v>0</v>
      </c>
      <c r="AB897" s="43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8">
        <f t="shared" si="307"/>
        <v>0.08</v>
      </c>
      <c r="AW897" s="48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</row>
    <row r="898" spans="1:78" s="30" customFormat="1" ht="24" customHeight="1" x14ac:dyDescent="0.25">
      <c r="A898" s="74"/>
      <c r="B898" s="75"/>
      <c r="C898" s="76"/>
      <c r="D898" s="77"/>
      <c r="E898" s="78"/>
      <c r="F898" s="78"/>
      <c r="G898" s="79"/>
      <c r="H898" s="79"/>
      <c r="I898" s="80"/>
      <c r="J898" s="272" t="s">
        <v>1894</v>
      </c>
      <c r="K898" s="283" t="s">
        <v>1948</v>
      </c>
      <c r="L898" s="264"/>
      <c r="M898" s="266"/>
      <c r="N898" s="269"/>
      <c r="O898" s="269"/>
      <c r="P898" s="270"/>
      <c r="Q898" s="264" t="s">
        <v>1898</v>
      </c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8"/>
      <c r="AW898" s="48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</row>
    <row r="899" spans="1:78" s="30" customFormat="1" ht="24" customHeight="1" x14ac:dyDescent="0.25">
      <c r="A899" s="74"/>
      <c r="B899" s="75"/>
      <c r="C899" s="76"/>
      <c r="D899" s="77"/>
      <c r="E899" s="78"/>
      <c r="F899" s="78"/>
      <c r="G899" s="79"/>
      <c r="H899" s="79"/>
      <c r="I899" s="80"/>
      <c r="J899" s="54"/>
      <c r="K899" s="283" t="s">
        <v>1895</v>
      </c>
      <c r="L899" s="264"/>
      <c r="M899" s="266"/>
      <c r="N899" s="269"/>
      <c r="O899" s="269"/>
      <c r="P899" s="270"/>
      <c r="Q899" s="264" t="s">
        <v>1899</v>
      </c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8"/>
      <c r="AW899" s="48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</row>
    <row r="900" spans="1:78" s="30" customFormat="1" ht="24" customHeight="1" x14ac:dyDescent="0.25">
      <c r="A900" s="74"/>
      <c r="B900" s="75"/>
      <c r="C900" s="76"/>
      <c r="D900" s="77"/>
      <c r="E900" s="78"/>
      <c r="F900" s="78"/>
      <c r="G900" s="79"/>
      <c r="H900" s="79"/>
      <c r="I900" s="80"/>
      <c r="J900" s="54"/>
      <c r="K900" s="283" t="s">
        <v>1896</v>
      </c>
      <c r="L900" s="264"/>
      <c r="M900" s="266"/>
      <c r="N900" s="269"/>
      <c r="O900" s="269"/>
      <c r="P900" s="270"/>
      <c r="Q900" s="270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8"/>
      <c r="AW900" s="48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</row>
    <row r="901" spans="1:78" s="30" customFormat="1" ht="24" customHeight="1" x14ac:dyDescent="0.25">
      <c r="A901" s="74"/>
      <c r="B901" s="75"/>
      <c r="C901" s="76"/>
      <c r="D901" s="77"/>
      <c r="E901" s="78"/>
      <c r="F901" s="78"/>
      <c r="G901" s="79"/>
      <c r="H901" s="79"/>
      <c r="I901" s="80"/>
      <c r="J901" s="54"/>
      <c r="K901" s="283" t="s">
        <v>1897</v>
      </c>
      <c r="L901" s="264"/>
      <c r="M901" s="266"/>
      <c r="N901" s="269"/>
      <c r="O901" s="269"/>
      <c r="P901" s="270"/>
      <c r="Q901" s="270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8"/>
      <c r="AW901" s="48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</row>
    <row r="902" spans="1:78" s="30" customFormat="1" ht="24" customHeight="1" x14ac:dyDescent="0.25">
      <c r="A902" s="74"/>
      <c r="B902" s="75"/>
      <c r="C902" s="76"/>
      <c r="D902" s="77"/>
      <c r="E902" s="78"/>
      <c r="F902" s="78"/>
      <c r="G902" s="79"/>
      <c r="H902" s="79"/>
      <c r="I902" s="80"/>
      <c r="J902" s="54"/>
      <c r="K902" s="283" t="s">
        <v>1900</v>
      </c>
      <c r="L902" s="264"/>
      <c r="M902" s="266"/>
      <c r="N902" s="269"/>
      <c r="O902" s="269"/>
      <c r="P902" s="270"/>
      <c r="Q902" s="270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8"/>
      <c r="AW902" s="48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</row>
    <row r="903" spans="1:78" s="30" customFormat="1" ht="24" customHeight="1" x14ac:dyDescent="0.25">
      <c r="A903" s="74"/>
      <c r="B903" s="75"/>
      <c r="C903" s="76"/>
      <c r="D903" s="77"/>
      <c r="E903" s="78"/>
      <c r="F903" s="78"/>
      <c r="G903" s="79"/>
      <c r="H903" s="79"/>
      <c r="I903" s="80"/>
      <c r="J903" s="275" t="s">
        <v>1921</v>
      </c>
      <c r="K903" s="284" t="s">
        <v>1939</v>
      </c>
      <c r="L903" s="264">
        <v>350</v>
      </c>
      <c r="M903" s="266"/>
      <c r="N903" s="269"/>
      <c r="O903" s="269" t="s">
        <v>198</v>
      </c>
      <c r="P903" s="270"/>
      <c r="Q903" s="264" t="s">
        <v>1899</v>
      </c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8"/>
      <c r="AW903" s="48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</row>
    <row r="904" spans="1:78" s="30" customFormat="1" ht="24" customHeight="1" x14ac:dyDescent="0.25">
      <c r="A904" s="74"/>
      <c r="B904" s="75"/>
      <c r="C904" s="76"/>
      <c r="D904" s="77"/>
      <c r="E904" s="78"/>
      <c r="F904" s="78"/>
      <c r="G904" s="79"/>
      <c r="H904" s="79"/>
      <c r="I904" s="80"/>
      <c r="J904" s="54"/>
      <c r="K904" s="284" t="s">
        <v>1940</v>
      </c>
      <c r="L904" s="264">
        <v>350</v>
      </c>
      <c r="M904" s="266"/>
      <c r="N904" s="269"/>
      <c r="O904" s="269" t="s">
        <v>198</v>
      </c>
      <c r="P904" s="270"/>
      <c r="Q904" s="264" t="s">
        <v>1899</v>
      </c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8"/>
      <c r="AW904" s="48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</row>
    <row r="905" spans="1:78" s="30" customFormat="1" ht="24" customHeight="1" x14ac:dyDescent="0.25">
      <c r="A905" s="74"/>
      <c r="B905" s="75"/>
      <c r="C905" s="76"/>
      <c r="D905" s="77"/>
      <c r="E905" s="78"/>
      <c r="F905" s="78"/>
      <c r="G905" s="79"/>
      <c r="H905" s="79"/>
      <c r="I905" s="80"/>
      <c r="J905" s="54"/>
      <c r="K905" s="284" t="s">
        <v>1947</v>
      </c>
      <c r="L905" s="276" t="s">
        <v>1938</v>
      </c>
      <c r="M905" s="266"/>
      <c r="N905" s="269"/>
      <c r="O905" s="269" t="s">
        <v>198</v>
      </c>
      <c r="P905" s="270"/>
      <c r="Q905" s="264" t="s">
        <v>1899</v>
      </c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8"/>
      <c r="AW905" s="48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</row>
    <row r="906" spans="1:78" s="30" customFormat="1" ht="24" customHeight="1" x14ac:dyDescent="0.25">
      <c r="A906" s="74"/>
      <c r="B906" s="75"/>
      <c r="C906" s="76"/>
      <c r="D906" s="77"/>
      <c r="E906" s="78"/>
      <c r="F906" s="78"/>
      <c r="G906" s="79"/>
      <c r="H906" s="79"/>
      <c r="I906" s="80"/>
      <c r="J906" s="79" t="s">
        <v>635</v>
      </c>
      <c r="K906" s="282" t="s">
        <v>1619</v>
      </c>
      <c r="L906" s="46" t="s">
        <v>41</v>
      </c>
      <c r="M906" s="46" t="s">
        <v>1463</v>
      </c>
      <c r="N906" s="10"/>
      <c r="O906" s="10"/>
      <c r="P906" s="10"/>
      <c r="Q906" s="10"/>
      <c r="R906" s="43">
        <v>0.08</v>
      </c>
      <c r="S906" s="43">
        <f>0*$R$324</f>
        <v>0</v>
      </c>
      <c r="T906" s="43"/>
      <c r="U906" s="43">
        <f>1*$R$324</f>
        <v>0.08</v>
      </c>
      <c r="V906" s="43"/>
      <c r="W906" s="43">
        <f>0*$R$324</f>
        <v>0</v>
      </c>
      <c r="X906" s="43"/>
      <c r="Y906" s="43">
        <f>0*$R$324</f>
        <v>0</v>
      </c>
      <c r="Z906" s="43"/>
      <c r="AA906" s="43">
        <f>0*$R$324</f>
        <v>0</v>
      </c>
      <c r="AB906" s="43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8">
        <f t="shared" si="307"/>
        <v>0.08</v>
      </c>
      <c r="AW906" s="48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</row>
    <row r="907" spans="1:78" s="30" customFormat="1" ht="24" customHeight="1" x14ac:dyDescent="0.25">
      <c r="A907" s="74"/>
      <c r="B907" s="75"/>
      <c r="C907" s="76"/>
      <c r="D907" s="77"/>
      <c r="E907" s="78"/>
      <c r="F907" s="78"/>
      <c r="G907" s="79"/>
      <c r="H907" s="79"/>
      <c r="I907" s="80"/>
      <c r="J907" s="272" t="s">
        <v>1894</v>
      </c>
      <c r="K907" s="283" t="s">
        <v>1949</v>
      </c>
      <c r="L907" s="264"/>
      <c r="M907" s="46"/>
      <c r="N907" s="10"/>
      <c r="O907" s="10"/>
      <c r="P907" s="10"/>
      <c r="Q907" s="10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8"/>
      <c r="AW907" s="48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</row>
    <row r="908" spans="1:78" s="30" customFormat="1" ht="24" customHeight="1" x14ac:dyDescent="0.25">
      <c r="A908" s="74"/>
      <c r="B908" s="75"/>
      <c r="C908" s="76"/>
      <c r="D908" s="77"/>
      <c r="E908" s="78"/>
      <c r="F908" s="78"/>
      <c r="G908" s="79"/>
      <c r="H908" s="79"/>
      <c r="I908" s="80"/>
      <c r="J908" s="54"/>
      <c r="K908" s="283" t="s">
        <v>1941</v>
      </c>
      <c r="L908" s="264"/>
      <c r="M908" s="46"/>
      <c r="N908" s="10"/>
      <c r="O908" s="10"/>
      <c r="P908" s="10"/>
      <c r="Q908" s="10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8"/>
      <c r="AW908" s="48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</row>
    <row r="909" spans="1:78" s="30" customFormat="1" ht="24" customHeight="1" x14ac:dyDescent="0.25">
      <c r="A909" s="74"/>
      <c r="B909" s="75"/>
      <c r="C909" s="76"/>
      <c r="D909" s="77"/>
      <c r="E909" s="78"/>
      <c r="F909" s="78"/>
      <c r="G909" s="79"/>
      <c r="H909" s="79"/>
      <c r="I909" s="80"/>
      <c r="J909" s="54"/>
      <c r="K909" s="283" t="s">
        <v>1942</v>
      </c>
      <c r="L909" s="264"/>
      <c r="M909" s="46"/>
      <c r="N909" s="10"/>
      <c r="O909" s="10"/>
      <c r="P909" s="10"/>
      <c r="Q909" s="10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8"/>
      <c r="AW909" s="48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</row>
    <row r="910" spans="1:78" s="30" customFormat="1" ht="24" customHeight="1" x14ac:dyDescent="0.25">
      <c r="A910" s="74"/>
      <c r="B910" s="75"/>
      <c r="C910" s="76"/>
      <c r="D910" s="77"/>
      <c r="E910" s="78"/>
      <c r="F910" s="78"/>
      <c r="G910" s="79"/>
      <c r="H910" s="79"/>
      <c r="I910" s="80"/>
      <c r="J910" s="54"/>
      <c r="K910" s="283" t="s">
        <v>1943</v>
      </c>
      <c r="L910" s="264"/>
      <c r="M910" s="46"/>
      <c r="N910" s="10"/>
      <c r="O910" s="10"/>
      <c r="P910" s="10"/>
      <c r="Q910" s="10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8"/>
      <c r="AW910" s="48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</row>
    <row r="911" spans="1:78" s="30" customFormat="1" ht="24" customHeight="1" x14ac:dyDescent="0.25">
      <c r="A911" s="74"/>
      <c r="B911" s="75"/>
      <c r="C911" s="76"/>
      <c r="D911" s="77"/>
      <c r="E911" s="78"/>
      <c r="F911" s="78"/>
      <c r="G911" s="79"/>
      <c r="H911" s="79"/>
      <c r="I911" s="80"/>
      <c r="J911" s="275" t="s">
        <v>1921</v>
      </c>
      <c r="K911" s="284" t="s">
        <v>1944</v>
      </c>
      <c r="L911" s="264">
        <v>350</v>
      </c>
      <c r="M911" s="46"/>
      <c r="N911" s="10"/>
      <c r="O911" s="10"/>
      <c r="P911" s="10"/>
      <c r="Q911" s="10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8"/>
      <c r="AW911" s="48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</row>
    <row r="912" spans="1:78" s="30" customFormat="1" ht="24" customHeight="1" x14ac:dyDescent="0.25">
      <c r="A912" s="74"/>
      <c r="B912" s="75"/>
      <c r="C912" s="76"/>
      <c r="D912" s="77"/>
      <c r="E912" s="78"/>
      <c r="F912" s="78"/>
      <c r="G912" s="79"/>
      <c r="H912" s="79"/>
      <c r="I912" s="80"/>
      <c r="J912" s="54"/>
      <c r="K912" s="284" t="s">
        <v>1945</v>
      </c>
      <c r="L912" s="264">
        <v>350</v>
      </c>
      <c r="M912" s="46"/>
      <c r="N912" s="10"/>
      <c r="O912" s="10"/>
      <c r="P912" s="10"/>
      <c r="Q912" s="10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8"/>
      <c r="AW912" s="48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</row>
    <row r="913" spans="1:78" s="30" customFormat="1" ht="24" customHeight="1" x14ac:dyDescent="0.25">
      <c r="A913" s="74"/>
      <c r="B913" s="75"/>
      <c r="C913" s="76"/>
      <c r="D913" s="77"/>
      <c r="E913" s="78"/>
      <c r="F913" s="78"/>
      <c r="G913" s="79"/>
      <c r="H913" s="79"/>
      <c r="I913" s="80"/>
      <c r="J913" s="54"/>
      <c r="K913" s="284" t="s">
        <v>1946</v>
      </c>
      <c r="L913" s="276" t="s">
        <v>1938</v>
      </c>
      <c r="M913" s="46"/>
      <c r="N913" s="10"/>
      <c r="O913" s="10"/>
      <c r="P913" s="10"/>
      <c r="Q913" s="10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8"/>
      <c r="AW913" s="48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</row>
    <row r="914" spans="1:78" s="30" customFormat="1" ht="24" customHeight="1" x14ac:dyDescent="0.25">
      <c r="A914" s="74"/>
      <c r="B914" s="75"/>
      <c r="C914" s="76"/>
      <c r="D914" s="77"/>
      <c r="E914" s="78"/>
      <c r="F914" s="78"/>
      <c r="G914" s="79"/>
      <c r="H914" s="79"/>
      <c r="I914" s="80"/>
      <c r="J914" s="79" t="s">
        <v>636</v>
      </c>
      <c r="K914" s="282" t="s">
        <v>311</v>
      </c>
      <c r="L914" s="46" t="s">
        <v>41</v>
      </c>
      <c r="M914" s="46" t="s">
        <v>1521</v>
      </c>
      <c r="N914" s="10"/>
      <c r="O914" s="10"/>
      <c r="P914" s="10"/>
      <c r="Q914" s="10"/>
      <c r="R914" s="43">
        <v>0.02</v>
      </c>
      <c r="S914" s="43">
        <f>0*$R$332</f>
        <v>0</v>
      </c>
      <c r="T914" s="43"/>
      <c r="U914" s="43">
        <f>0*$R$332</f>
        <v>0</v>
      </c>
      <c r="V914" s="43"/>
      <c r="W914" s="43">
        <f>0*$R$332</f>
        <v>0</v>
      </c>
      <c r="X914" s="43"/>
      <c r="Y914" s="43">
        <f>0*$R$332</f>
        <v>0</v>
      </c>
      <c r="Z914" s="43"/>
      <c r="AA914" s="43">
        <f>1*$R$332</f>
        <v>0.02</v>
      </c>
      <c r="AB914" s="43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8">
        <f t="shared" si="307"/>
        <v>0.02</v>
      </c>
      <c r="AW914" s="48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</row>
    <row r="915" spans="1:78" s="30" customFormat="1" ht="24" customHeight="1" x14ac:dyDescent="0.25">
      <c r="A915" s="74"/>
      <c r="B915" s="75"/>
      <c r="C915" s="76"/>
      <c r="D915" s="77"/>
      <c r="E915" s="78"/>
      <c r="F915" s="78"/>
      <c r="G915" s="79"/>
      <c r="H915" s="79"/>
      <c r="I915" s="80"/>
      <c r="J915" s="79" t="s">
        <v>637</v>
      </c>
      <c r="K915" s="282" t="s">
        <v>1624</v>
      </c>
      <c r="L915" s="46" t="s">
        <v>41</v>
      </c>
      <c r="M915" s="46" t="s">
        <v>1522</v>
      </c>
      <c r="N915" s="10"/>
      <c r="O915" s="10"/>
      <c r="P915" s="10"/>
      <c r="Q915" s="10"/>
      <c r="R915" s="43">
        <v>0.35</v>
      </c>
      <c r="S915" s="43">
        <f>0*$R$333</f>
        <v>0</v>
      </c>
      <c r="T915" s="43"/>
      <c r="U915" s="43">
        <f>0*$R$333</f>
        <v>0</v>
      </c>
      <c r="V915" s="43"/>
      <c r="W915" s="43">
        <f>0.2*$R$333</f>
        <v>6.9999999999999993E-2</v>
      </c>
      <c r="X915" s="43"/>
      <c r="Y915" s="43">
        <f>0.8*$R$333</f>
        <v>0.27999999999999997</v>
      </c>
      <c r="Z915" s="43"/>
      <c r="AA915" s="43">
        <f>0*$R$333</f>
        <v>0</v>
      </c>
      <c r="AB915" s="43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8">
        <f t="shared" si="307"/>
        <v>0.35</v>
      </c>
      <c r="AW915" s="48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</row>
    <row r="916" spans="1:78" s="30" customFormat="1" ht="24" customHeight="1" x14ac:dyDescent="0.25">
      <c r="A916" s="74"/>
      <c r="B916" s="75"/>
      <c r="C916" s="76"/>
      <c r="D916" s="77"/>
      <c r="E916" s="78"/>
      <c r="F916" s="78"/>
      <c r="G916" s="79"/>
      <c r="H916" s="79"/>
      <c r="I916" s="80"/>
      <c r="J916" s="272" t="s">
        <v>1894</v>
      </c>
      <c r="K916" s="283" t="s">
        <v>1950</v>
      </c>
      <c r="L916" s="266"/>
      <c r="M916" s="46"/>
      <c r="N916" s="10"/>
      <c r="O916" s="10"/>
      <c r="P916" s="10"/>
      <c r="Q916" s="10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8"/>
      <c r="AW916" s="48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</row>
    <row r="917" spans="1:78" s="30" customFormat="1" ht="24" customHeight="1" x14ac:dyDescent="0.25">
      <c r="A917" s="74"/>
      <c r="B917" s="75"/>
      <c r="C917" s="76"/>
      <c r="D917" s="77"/>
      <c r="E917" s="78"/>
      <c r="F917" s="78"/>
      <c r="G917" s="79"/>
      <c r="H917" s="79"/>
      <c r="I917" s="80"/>
      <c r="J917" s="54"/>
      <c r="K917" s="283" t="s">
        <v>1951</v>
      </c>
      <c r="L917" s="266"/>
      <c r="M917" s="46"/>
      <c r="N917" s="10"/>
      <c r="O917" s="10"/>
      <c r="P917" s="10"/>
      <c r="Q917" s="10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8"/>
      <c r="AW917" s="48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</row>
    <row r="918" spans="1:78" s="30" customFormat="1" ht="24" customHeight="1" x14ac:dyDescent="0.25">
      <c r="A918" s="74"/>
      <c r="B918" s="75"/>
      <c r="C918" s="76"/>
      <c r="D918" s="77"/>
      <c r="E918" s="78"/>
      <c r="F918" s="78"/>
      <c r="G918" s="79"/>
      <c r="H918" s="79"/>
      <c r="I918" s="80"/>
      <c r="J918" s="54"/>
      <c r="K918" s="283" t="s">
        <v>1952</v>
      </c>
      <c r="L918" s="266"/>
      <c r="M918" s="46"/>
      <c r="N918" s="10"/>
      <c r="O918" s="10"/>
      <c r="P918" s="10"/>
      <c r="Q918" s="10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8"/>
      <c r="AW918" s="48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</row>
    <row r="919" spans="1:78" s="30" customFormat="1" ht="24" customHeight="1" x14ac:dyDescent="0.25">
      <c r="A919" s="74"/>
      <c r="B919" s="75"/>
      <c r="C919" s="76"/>
      <c r="D919" s="77"/>
      <c r="E919" s="78"/>
      <c r="F919" s="78"/>
      <c r="G919" s="79"/>
      <c r="H919" s="79"/>
      <c r="I919" s="80"/>
      <c r="J919" s="54"/>
      <c r="K919" s="283" t="s">
        <v>1943</v>
      </c>
      <c r="L919" s="266"/>
      <c r="M919" s="46"/>
      <c r="N919" s="10"/>
      <c r="O919" s="10"/>
      <c r="P919" s="10"/>
      <c r="Q919" s="10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8"/>
      <c r="AW919" s="48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</row>
    <row r="920" spans="1:78" s="30" customFormat="1" ht="24" customHeight="1" x14ac:dyDescent="0.25">
      <c r="A920" s="74"/>
      <c r="B920" s="75"/>
      <c r="C920" s="76"/>
      <c r="D920" s="77"/>
      <c r="E920" s="78"/>
      <c r="F920" s="78"/>
      <c r="G920" s="79"/>
      <c r="H920" s="79"/>
      <c r="I920" s="80"/>
      <c r="J920" s="54"/>
      <c r="K920" s="283" t="s">
        <v>1970</v>
      </c>
      <c r="L920" s="266"/>
      <c r="M920" s="46"/>
      <c r="N920" s="10"/>
      <c r="O920" s="10"/>
      <c r="P920" s="10"/>
      <c r="Q920" s="10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8"/>
      <c r="AW920" s="48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</row>
    <row r="921" spans="1:78" s="30" customFormat="1" ht="24" customHeight="1" x14ac:dyDescent="0.25">
      <c r="A921" s="74"/>
      <c r="B921" s="75"/>
      <c r="C921" s="76"/>
      <c r="D921" s="77"/>
      <c r="E921" s="78"/>
      <c r="F921" s="78"/>
      <c r="G921" s="79"/>
      <c r="H921" s="79"/>
      <c r="I921" s="80"/>
      <c r="J921" s="275" t="s">
        <v>1921</v>
      </c>
      <c r="K921" s="284" t="s">
        <v>1968</v>
      </c>
      <c r="L921" s="264">
        <v>350</v>
      </c>
      <c r="M921" s="46"/>
      <c r="N921" s="10"/>
      <c r="O921" s="10"/>
      <c r="P921" s="10"/>
      <c r="Q921" s="10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8"/>
      <c r="AW921" s="48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</row>
    <row r="922" spans="1:78" s="30" customFormat="1" ht="24" customHeight="1" x14ac:dyDescent="0.25">
      <c r="A922" s="74"/>
      <c r="B922" s="75"/>
      <c r="C922" s="76"/>
      <c r="D922" s="77"/>
      <c r="E922" s="78"/>
      <c r="F922" s="78"/>
      <c r="G922" s="79"/>
      <c r="H922" s="79"/>
      <c r="I922" s="80"/>
      <c r="J922" s="54"/>
      <c r="K922" s="284" t="s">
        <v>1969</v>
      </c>
      <c r="L922" s="264">
        <v>350</v>
      </c>
      <c r="M922" s="46"/>
      <c r="N922" s="10"/>
      <c r="O922" s="10"/>
      <c r="P922" s="10"/>
      <c r="Q922" s="10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8"/>
      <c r="AW922" s="48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</row>
    <row r="923" spans="1:78" s="30" customFormat="1" ht="24" customHeight="1" x14ac:dyDescent="0.25">
      <c r="A923" s="74"/>
      <c r="B923" s="75"/>
      <c r="C923" s="76"/>
      <c r="D923" s="77"/>
      <c r="E923" s="78"/>
      <c r="F923" s="78"/>
      <c r="G923" s="79"/>
      <c r="H923" s="79"/>
      <c r="I923" s="80"/>
      <c r="J923" s="79" t="s">
        <v>638</v>
      </c>
      <c r="K923" s="282" t="s">
        <v>1621</v>
      </c>
      <c r="L923" s="46" t="s">
        <v>69</v>
      </c>
      <c r="M923" s="46" t="s">
        <v>1465</v>
      </c>
      <c r="N923" s="10"/>
      <c r="O923" s="10"/>
      <c r="P923" s="10"/>
      <c r="Q923" s="10"/>
      <c r="R923" s="43">
        <v>0.18</v>
      </c>
      <c r="S923" s="43">
        <f>0.2*$R$341</f>
        <v>3.5999999999999997E-2</v>
      </c>
      <c r="T923" s="43"/>
      <c r="U923" s="43">
        <f>0.6*$R$341</f>
        <v>0.108</v>
      </c>
      <c r="V923" s="43"/>
      <c r="W923" s="43">
        <f>0.2*$R$341</f>
        <v>3.5999999999999997E-2</v>
      </c>
      <c r="X923" s="43"/>
      <c r="Y923" s="43">
        <f>0*$R$341</f>
        <v>0</v>
      </c>
      <c r="Z923" s="43"/>
      <c r="AA923" s="43">
        <f>0*$R$341</f>
        <v>0</v>
      </c>
      <c r="AB923" s="43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8">
        <f t="shared" si="307"/>
        <v>0.18</v>
      </c>
      <c r="AW923" s="48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</row>
    <row r="924" spans="1:78" s="30" customFormat="1" ht="24" customHeight="1" x14ac:dyDescent="0.25">
      <c r="A924" s="74"/>
      <c r="B924" s="75"/>
      <c r="C924" s="76"/>
      <c r="D924" s="77"/>
      <c r="E924" s="78"/>
      <c r="F924" s="78"/>
      <c r="G924" s="79"/>
      <c r="H924" s="79"/>
      <c r="I924" s="80"/>
      <c r="J924" s="272" t="s">
        <v>1894</v>
      </c>
      <c r="K924" s="283" t="s">
        <v>1959</v>
      </c>
      <c r="L924" s="266"/>
      <c r="M924" s="46"/>
      <c r="N924" s="10"/>
      <c r="O924" s="10"/>
      <c r="P924" s="10"/>
      <c r="Q924" s="10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8"/>
      <c r="AW924" s="48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</row>
    <row r="925" spans="1:78" s="30" customFormat="1" ht="24" customHeight="1" x14ac:dyDescent="0.25">
      <c r="A925" s="74"/>
      <c r="B925" s="75"/>
      <c r="C925" s="76"/>
      <c r="D925" s="77"/>
      <c r="E925" s="78"/>
      <c r="F925" s="78"/>
      <c r="G925" s="79"/>
      <c r="H925" s="79"/>
      <c r="I925" s="80"/>
      <c r="J925" s="54"/>
      <c r="K925" s="283" t="s">
        <v>1960</v>
      </c>
      <c r="L925" s="266"/>
      <c r="M925" s="46"/>
      <c r="N925" s="10"/>
      <c r="O925" s="10"/>
      <c r="P925" s="10"/>
      <c r="Q925" s="10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8"/>
      <c r="AW925" s="48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</row>
    <row r="926" spans="1:78" s="30" customFormat="1" ht="24" customHeight="1" x14ac:dyDescent="0.25">
      <c r="A926" s="74"/>
      <c r="B926" s="75"/>
      <c r="C926" s="76"/>
      <c r="D926" s="77"/>
      <c r="E926" s="78"/>
      <c r="F926" s="78"/>
      <c r="G926" s="79"/>
      <c r="H926" s="79"/>
      <c r="I926" s="80"/>
      <c r="J926" s="54"/>
      <c r="K926" s="283" t="s">
        <v>1952</v>
      </c>
      <c r="L926" s="266"/>
      <c r="M926" s="46"/>
      <c r="N926" s="10"/>
      <c r="O926" s="10"/>
      <c r="P926" s="10"/>
      <c r="Q926" s="10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8"/>
      <c r="AW926" s="48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</row>
    <row r="927" spans="1:78" s="30" customFormat="1" ht="24" customHeight="1" x14ac:dyDescent="0.25">
      <c r="A927" s="74"/>
      <c r="B927" s="75"/>
      <c r="C927" s="76"/>
      <c r="D927" s="77"/>
      <c r="E927" s="78"/>
      <c r="F927" s="78"/>
      <c r="G927" s="79"/>
      <c r="H927" s="79"/>
      <c r="I927" s="80"/>
      <c r="J927" s="54"/>
      <c r="K927" s="283" t="s">
        <v>1943</v>
      </c>
      <c r="L927" s="266"/>
      <c r="M927" s="46"/>
      <c r="N927" s="10"/>
      <c r="O927" s="10"/>
      <c r="P927" s="10"/>
      <c r="Q927" s="10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8"/>
      <c r="AW927" s="48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</row>
    <row r="928" spans="1:78" s="30" customFormat="1" ht="24" customHeight="1" x14ac:dyDescent="0.25">
      <c r="A928" s="74"/>
      <c r="B928" s="75"/>
      <c r="C928" s="76"/>
      <c r="D928" s="77"/>
      <c r="E928" s="78"/>
      <c r="F928" s="78"/>
      <c r="G928" s="79"/>
      <c r="H928" s="79"/>
      <c r="I928" s="80"/>
      <c r="J928" s="54"/>
      <c r="K928" s="283" t="s">
        <v>1961</v>
      </c>
      <c r="L928" s="266"/>
      <c r="M928" s="46"/>
      <c r="N928" s="10"/>
      <c r="O928" s="10"/>
      <c r="P928" s="10"/>
      <c r="Q928" s="10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8"/>
      <c r="AW928" s="48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</row>
    <row r="929" spans="1:78" s="30" customFormat="1" ht="24" customHeight="1" x14ac:dyDescent="0.25">
      <c r="A929" s="74"/>
      <c r="B929" s="75"/>
      <c r="C929" s="76"/>
      <c r="D929" s="77"/>
      <c r="E929" s="78"/>
      <c r="F929" s="78"/>
      <c r="G929" s="79"/>
      <c r="H929" s="79"/>
      <c r="I929" s="80"/>
      <c r="J929" s="275" t="s">
        <v>1921</v>
      </c>
      <c r="K929" s="284" t="s">
        <v>1962</v>
      </c>
      <c r="L929" s="264">
        <v>350</v>
      </c>
      <c r="M929" s="46"/>
      <c r="N929" s="10"/>
      <c r="O929" s="10"/>
      <c r="P929" s="10"/>
      <c r="Q929" s="10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8"/>
      <c r="AW929" s="48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</row>
    <row r="930" spans="1:78" s="30" customFormat="1" ht="24" customHeight="1" x14ac:dyDescent="0.25">
      <c r="A930" s="74"/>
      <c r="B930" s="75"/>
      <c r="C930" s="76"/>
      <c r="D930" s="77"/>
      <c r="E930" s="78"/>
      <c r="F930" s="78"/>
      <c r="G930" s="79"/>
      <c r="H930" s="79"/>
      <c r="I930" s="80"/>
      <c r="J930" s="54"/>
      <c r="K930" s="284" t="s">
        <v>1963</v>
      </c>
      <c r="L930" s="264">
        <v>350</v>
      </c>
      <c r="M930" s="46"/>
      <c r="N930" s="10"/>
      <c r="O930" s="10"/>
      <c r="P930" s="10"/>
      <c r="Q930" s="10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8"/>
      <c r="AW930" s="48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</row>
    <row r="931" spans="1:78" s="30" customFormat="1" ht="24" customHeight="1" x14ac:dyDescent="0.25">
      <c r="A931" s="74"/>
      <c r="B931" s="75"/>
      <c r="C931" s="76"/>
      <c r="D931" s="77"/>
      <c r="E931" s="78"/>
      <c r="F931" s="78"/>
      <c r="G931" s="79"/>
      <c r="H931" s="79"/>
      <c r="I931" s="80"/>
      <c r="J931" s="54"/>
      <c r="K931" s="284" t="s">
        <v>1964</v>
      </c>
      <c r="L931" s="276" t="s">
        <v>1938</v>
      </c>
      <c r="M931" s="46"/>
      <c r="N931" s="10"/>
      <c r="O931" s="10"/>
      <c r="P931" s="10"/>
      <c r="Q931" s="10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8"/>
      <c r="AW931" s="48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</row>
    <row r="932" spans="1:78" s="30" customFormat="1" ht="24" customHeight="1" x14ac:dyDescent="0.25">
      <c r="A932" s="74"/>
      <c r="B932" s="75"/>
      <c r="C932" s="76"/>
      <c r="D932" s="77"/>
      <c r="E932" s="78"/>
      <c r="F932" s="78"/>
      <c r="G932" s="79"/>
      <c r="H932" s="79"/>
      <c r="I932" s="80"/>
      <c r="J932" s="54"/>
      <c r="K932" s="284" t="s">
        <v>1965</v>
      </c>
      <c r="L932" s="276" t="s">
        <v>1938</v>
      </c>
      <c r="M932" s="46"/>
      <c r="N932" s="10"/>
      <c r="O932" s="10"/>
      <c r="P932" s="10"/>
      <c r="Q932" s="10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8"/>
      <c r="AW932" s="48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</row>
    <row r="933" spans="1:78" s="30" customFormat="1" ht="24" customHeight="1" x14ac:dyDescent="0.25">
      <c r="A933" s="74"/>
      <c r="B933" s="75"/>
      <c r="C933" s="76"/>
      <c r="D933" s="77"/>
      <c r="E933" s="78"/>
      <c r="F933" s="78"/>
      <c r="G933" s="79"/>
      <c r="H933" s="79"/>
      <c r="I933" s="80"/>
      <c r="J933" s="79" t="s">
        <v>639</v>
      </c>
      <c r="K933" s="282" t="s">
        <v>1628</v>
      </c>
      <c r="L933" s="46" t="s">
        <v>282</v>
      </c>
      <c r="M933" s="46" t="s">
        <v>1518</v>
      </c>
      <c r="N933" s="10"/>
      <c r="O933" s="10"/>
      <c r="P933" s="10"/>
      <c r="Q933" s="10"/>
      <c r="R933" s="43">
        <v>7.4999999999999997E-2</v>
      </c>
      <c r="S933" s="43">
        <f>0*$R$351</f>
        <v>0</v>
      </c>
      <c r="T933" s="43"/>
      <c r="U933" s="43">
        <f>0*$R$351</f>
        <v>0</v>
      </c>
      <c r="V933" s="43"/>
      <c r="W933" s="43">
        <f>0.5*$R$351</f>
        <v>3.7499999999999999E-2</v>
      </c>
      <c r="X933" s="43"/>
      <c r="Y933" s="43">
        <f>0.5*$R$351</f>
        <v>3.7499999999999999E-2</v>
      </c>
      <c r="Z933" s="43"/>
      <c r="AA933" s="43">
        <f>0*$R$351</f>
        <v>0</v>
      </c>
      <c r="AB933" s="43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8">
        <f t="shared" si="307"/>
        <v>7.4999999999999997E-2</v>
      </c>
      <c r="AW933" s="48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</row>
    <row r="934" spans="1:78" s="30" customFormat="1" ht="24" customHeight="1" x14ac:dyDescent="0.25">
      <c r="A934" s="74"/>
      <c r="B934" s="75"/>
      <c r="C934" s="76"/>
      <c r="D934" s="77"/>
      <c r="E934" s="78"/>
      <c r="F934" s="78"/>
      <c r="G934" s="79"/>
      <c r="H934" s="79"/>
      <c r="I934" s="80"/>
      <c r="J934" s="275" t="s">
        <v>1921</v>
      </c>
      <c r="K934" s="284" t="s">
        <v>1966</v>
      </c>
      <c r="L934" s="264">
        <v>350</v>
      </c>
      <c r="M934" s="46"/>
      <c r="N934" s="10"/>
      <c r="O934" s="10"/>
      <c r="P934" s="10"/>
      <c r="Q934" s="10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8"/>
      <c r="AW934" s="48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</row>
    <row r="935" spans="1:78" s="30" customFormat="1" ht="24" customHeight="1" x14ac:dyDescent="0.25">
      <c r="A935" s="74"/>
      <c r="B935" s="75"/>
      <c r="C935" s="76"/>
      <c r="D935" s="77"/>
      <c r="E935" s="78"/>
      <c r="F935" s="78"/>
      <c r="G935" s="79"/>
      <c r="H935" s="79"/>
      <c r="I935" s="80"/>
      <c r="J935" s="54"/>
      <c r="K935" s="284" t="s">
        <v>1967</v>
      </c>
      <c r="L935" s="264">
        <v>350</v>
      </c>
      <c r="M935" s="46"/>
      <c r="N935" s="10"/>
      <c r="O935" s="10"/>
      <c r="P935" s="10"/>
      <c r="Q935" s="10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8"/>
      <c r="AW935" s="48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</row>
    <row r="936" spans="1:78" s="30" customFormat="1" ht="24" customHeight="1" x14ac:dyDescent="0.25">
      <c r="A936" s="74"/>
      <c r="B936" s="75"/>
      <c r="C936" s="76"/>
      <c r="D936" s="77"/>
      <c r="E936" s="78"/>
      <c r="F936" s="78"/>
      <c r="G936" s="79"/>
      <c r="H936" s="79"/>
      <c r="I936" s="80"/>
      <c r="J936" s="79" t="s">
        <v>640</v>
      </c>
      <c r="K936" s="282" t="s">
        <v>1616</v>
      </c>
      <c r="L936" s="46" t="s">
        <v>77</v>
      </c>
      <c r="M936" s="46" t="s">
        <v>1466</v>
      </c>
      <c r="N936" s="10"/>
      <c r="O936" s="10"/>
      <c r="P936" s="10"/>
      <c r="Q936" s="10"/>
      <c r="R936" s="43">
        <v>5.5E-2</v>
      </c>
      <c r="S936" s="43">
        <f>0*$R$354</f>
        <v>0</v>
      </c>
      <c r="T936" s="43"/>
      <c r="U936" s="43">
        <f>0.3*$R$354</f>
        <v>1.6500000000000001E-2</v>
      </c>
      <c r="V936" s="43"/>
      <c r="W936" s="43">
        <f>0.6*$R$354</f>
        <v>3.3000000000000002E-2</v>
      </c>
      <c r="X936" s="43"/>
      <c r="Y936" s="43">
        <f>0.1*$R$354</f>
        <v>5.5000000000000005E-3</v>
      </c>
      <c r="Z936" s="43"/>
      <c r="AA936" s="43">
        <f>0*$R$354</f>
        <v>0</v>
      </c>
      <c r="AB936" s="43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8">
        <f t="shared" si="307"/>
        <v>5.5E-2</v>
      </c>
      <c r="AW936" s="48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</row>
    <row r="937" spans="1:78" s="30" customFormat="1" ht="24" customHeight="1" x14ac:dyDescent="0.25">
      <c r="A937" s="74"/>
      <c r="B937" s="75"/>
      <c r="C937" s="76"/>
      <c r="D937" s="77"/>
      <c r="E937" s="78"/>
      <c r="F937" s="78"/>
      <c r="G937" s="79"/>
      <c r="H937" s="79"/>
      <c r="I937" s="80"/>
      <c r="J937" s="275" t="s">
        <v>1921</v>
      </c>
      <c r="K937" s="284" t="s">
        <v>1966</v>
      </c>
      <c r="L937" s="264">
        <v>350</v>
      </c>
      <c r="M937" s="46"/>
      <c r="N937" s="10"/>
      <c r="O937" s="10"/>
      <c r="P937" s="10"/>
      <c r="Q937" s="10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8"/>
      <c r="AW937" s="48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</row>
    <row r="938" spans="1:78" s="30" customFormat="1" ht="24" customHeight="1" x14ac:dyDescent="0.25">
      <c r="A938" s="74"/>
      <c r="B938" s="75"/>
      <c r="C938" s="76"/>
      <c r="D938" s="77"/>
      <c r="E938" s="78"/>
      <c r="F938" s="78"/>
      <c r="G938" s="79"/>
      <c r="H938" s="79"/>
      <c r="I938" s="80"/>
      <c r="J938" s="54"/>
      <c r="K938" s="284" t="s">
        <v>1967</v>
      </c>
      <c r="L938" s="264">
        <v>350</v>
      </c>
      <c r="M938" s="46"/>
      <c r="N938" s="10"/>
      <c r="O938" s="10"/>
      <c r="P938" s="10"/>
      <c r="Q938" s="10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8"/>
      <c r="AW938" s="48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</row>
    <row r="939" spans="1:78" s="30" customFormat="1" ht="24" customHeight="1" x14ac:dyDescent="0.25">
      <c r="A939" s="74"/>
      <c r="B939" s="75"/>
      <c r="C939" s="76"/>
      <c r="D939" s="77"/>
      <c r="E939" s="78"/>
      <c r="F939" s="78"/>
      <c r="G939" s="79"/>
      <c r="H939" s="79"/>
      <c r="I939" s="80"/>
      <c r="J939" s="79" t="s">
        <v>641</v>
      </c>
      <c r="K939" s="282" t="s">
        <v>1625</v>
      </c>
      <c r="L939" s="46" t="s">
        <v>69</v>
      </c>
      <c r="M939" s="46" t="s">
        <v>1519</v>
      </c>
      <c r="N939" s="10"/>
      <c r="O939" s="10"/>
      <c r="P939" s="10"/>
      <c r="Q939" s="10"/>
      <c r="R939" s="43">
        <v>7.0000000000000007E-2</v>
      </c>
      <c r="S939" s="43">
        <f>0*$R$357</f>
        <v>0</v>
      </c>
      <c r="T939" s="43"/>
      <c r="U939" s="43">
        <f>0*$R$357</f>
        <v>0</v>
      </c>
      <c r="V939" s="43"/>
      <c r="W939" s="43">
        <f>0.4*$R$357</f>
        <v>2.8000000000000004E-2</v>
      </c>
      <c r="X939" s="43"/>
      <c r="Y939" s="43">
        <f>0.4*$R$357</f>
        <v>2.8000000000000004E-2</v>
      </c>
      <c r="Z939" s="43"/>
      <c r="AA939" s="43">
        <f>0.2*$R$357</f>
        <v>1.4000000000000002E-2</v>
      </c>
      <c r="AB939" s="43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8">
        <f t="shared" si="307"/>
        <v>7.0000000000000007E-2</v>
      </c>
      <c r="AW939" s="48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</row>
    <row r="940" spans="1:78" s="30" customFormat="1" ht="24" customHeight="1" x14ac:dyDescent="0.25">
      <c r="A940" s="74"/>
      <c r="B940" s="75"/>
      <c r="C940" s="76"/>
      <c r="D940" s="77"/>
      <c r="E940" s="78"/>
      <c r="F940" s="78"/>
      <c r="G940" s="79"/>
      <c r="H940" s="79"/>
      <c r="I940" s="80"/>
      <c r="J940" s="275" t="s">
        <v>1921</v>
      </c>
      <c r="K940" s="284" t="s">
        <v>2147</v>
      </c>
      <c r="L940" s="264">
        <v>350</v>
      </c>
      <c r="M940" s="46"/>
      <c r="N940" s="10"/>
      <c r="O940" s="10"/>
      <c r="P940" s="10"/>
      <c r="Q940" s="10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8"/>
      <c r="AW940" s="48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</row>
    <row r="941" spans="1:78" s="30" customFormat="1" ht="24" customHeight="1" x14ac:dyDescent="0.25">
      <c r="A941" s="74"/>
      <c r="B941" s="75"/>
      <c r="C941" s="76"/>
      <c r="D941" s="77"/>
      <c r="E941" s="78"/>
      <c r="F941" s="78"/>
      <c r="G941" s="79"/>
      <c r="H941" s="79"/>
      <c r="I941" s="80"/>
      <c r="J941" s="54"/>
      <c r="K941" s="284" t="s">
        <v>2148</v>
      </c>
      <c r="L941" s="264">
        <v>350</v>
      </c>
      <c r="M941" s="46"/>
      <c r="N941" s="10"/>
      <c r="O941" s="10"/>
      <c r="P941" s="10"/>
      <c r="Q941" s="10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8"/>
      <c r="AW941" s="48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</row>
    <row r="942" spans="1:78" s="30" customFormat="1" ht="24" customHeight="1" x14ac:dyDescent="0.25">
      <c r="A942" s="74"/>
      <c r="B942" s="75"/>
      <c r="C942" s="76"/>
      <c r="D942" s="77"/>
      <c r="E942" s="78"/>
      <c r="F942" s="78"/>
      <c r="G942" s="79"/>
      <c r="H942" s="79"/>
      <c r="I942" s="80"/>
      <c r="J942" s="79" t="s">
        <v>1540</v>
      </c>
      <c r="K942" s="282" t="s">
        <v>1460</v>
      </c>
      <c r="L942" s="46" t="s">
        <v>69</v>
      </c>
      <c r="M942" s="46" t="s">
        <v>1467</v>
      </c>
      <c r="N942" s="10"/>
      <c r="O942" s="10"/>
      <c r="P942" s="10"/>
      <c r="Q942" s="10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8"/>
      <c r="AW942" s="48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</row>
    <row r="943" spans="1:78" s="30" customFormat="1" ht="24" customHeight="1" x14ac:dyDescent="0.25">
      <c r="A943" s="74"/>
      <c r="B943" s="75"/>
      <c r="C943" s="76"/>
      <c r="D943" s="77"/>
      <c r="E943" s="78"/>
      <c r="F943" s="78"/>
      <c r="G943" s="79"/>
      <c r="H943" s="79"/>
      <c r="I943" s="80"/>
      <c r="J943" s="275" t="s">
        <v>1921</v>
      </c>
      <c r="K943" s="284" t="s">
        <v>2147</v>
      </c>
      <c r="L943" s="264">
        <v>350</v>
      </c>
      <c r="M943" s="46"/>
      <c r="N943" s="10"/>
      <c r="O943" s="10"/>
      <c r="P943" s="10"/>
      <c r="Q943" s="10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8"/>
      <c r="AW943" s="48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</row>
    <row r="944" spans="1:78" s="30" customFormat="1" ht="24" customHeight="1" x14ac:dyDescent="0.25">
      <c r="A944" s="74"/>
      <c r="B944" s="75"/>
      <c r="C944" s="76"/>
      <c r="D944" s="77"/>
      <c r="E944" s="78"/>
      <c r="F944" s="78"/>
      <c r="G944" s="79"/>
      <c r="H944" s="79"/>
      <c r="I944" s="80"/>
      <c r="J944" s="54"/>
      <c r="K944" s="284" t="s">
        <v>2149</v>
      </c>
      <c r="L944" s="264">
        <v>350</v>
      </c>
      <c r="M944" s="46"/>
      <c r="N944" s="10"/>
      <c r="O944" s="10"/>
      <c r="P944" s="10"/>
      <c r="Q944" s="10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8"/>
      <c r="AW944" s="48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</row>
    <row r="945" spans="1:78" s="30" customFormat="1" ht="24" customHeight="1" x14ac:dyDescent="0.25">
      <c r="A945" s="74" t="s">
        <v>29</v>
      </c>
      <c r="B945" s="75" t="s">
        <v>520</v>
      </c>
      <c r="C945" s="76" t="s">
        <v>521</v>
      </c>
      <c r="D945" s="77"/>
      <c r="E945" s="78" t="s">
        <v>95</v>
      </c>
      <c r="F945" s="78" t="s">
        <v>522</v>
      </c>
      <c r="G945" s="79">
        <v>240</v>
      </c>
      <c r="H945" s="79" t="s">
        <v>642</v>
      </c>
      <c r="I945" s="80" t="s">
        <v>328</v>
      </c>
      <c r="J945" s="79" t="s">
        <v>643</v>
      </c>
      <c r="K945" s="80" t="s">
        <v>328</v>
      </c>
      <c r="L945" s="10" t="s">
        <v>65</v>
      </c>
      <c r="N945" s="38"/>
      <c r="O945" s="50"/>
      <c r="S945" s="63" t="s">
        <v>332</v>
      </c>
      <c r="T945" s="63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10"/>
      <c r="AW945" s="10"/>
      <c r="AX945" s="64" t="s">
        <v>333</v>
      </c>
      <c r="AY945" s="65"/>
      <c r="AZ945" s="65"/>
    </row>
    <row r="946" spans="1:78" s="30" customFormat="1" ht="24" customHeight="1" x14ac:dyDescent="0.25">
      <c r="A946" s="74"/>
      <c r="B946" s="75"/>
      <c r="C946" s="76"/>
      <c r="D946" s="77"/>
      <c r="E946" s="78"/>
      <c r="F946" s="78"/>
      <c r="G946" s="79"/>
      <c r="H946" s="79" t="s">
        <v>644</v>
      </c>
      <c r="I946" s="83" t="s">
        <v>335</v>
      </c>
      <c r="J946" s="79" t="s">
        <v>645</v>
      </c>
      <c r="K946" s="277" t="s">
        <v>335</v>
      </c>
      <c r="L946" s="10" t="s">
        <v>65</v>
      </c>
      <c r="N946" s="10"/>
      <c r="O946" s="10"/>
      <c r="P946" s="10"/>
      <c r="Q946" s="10"/>
      <c r="R946" s="42">
        <f>SUM(R947:R977)</f>
        <v>1</v>
      </c>
      <c r="S946" s="42">
        <f t="shared" ref="S946:AS946" si="308">SUM(S947:S977)</f>
        <v>0.09</v>
      </c>
      <c r="T946" s="42"/>
      <c r="U946" s="42">
        <f t="shared" si="308"/>
        <v>0.1855</v>
      </c>
      <c r="V946" s="42"/>
      <c r="W946" s="42">
        <f t="shared" si="308"/>
        <v>0.13250000000000001</v>
      </c>
      <c r="X946" s="42"/>
      <c r="Y946" s="42">
        <f t="shared" si="308"/>
        <v>0.13900000000000001</v>
      </c>
      <c r="Z946" s="42"/>
      <c r="AA946" s="42">
        <f t="shared" si="308"/>
        <v>8.5499999999999993E-2</v>
      </c>
      <c r="AB946" s="42"/>
      <c r="AC946" s="42">
        <f t="shared" si="308"/>
        <v>6.7500000000000004E-2</v>
      </c>
      <c r="AD946" s="42"/>
      <c r="AE946" s="42">
        <f t="shared" si="308"/>
        <v>0</v>
      </c>
      <c r="AF946" s="42"/>
      <c r="AG946" s="42">
        <f t="shared" si="308"/>
        <v>0</v>
      </c>
      <c r="AH946" s="42"/>
      <c r="AI946" s="42">
        <f t="shared" si="308"/>
        <v>0</v>
      </c>
      <c r="AJ946" s="42"/>
      <c r="AK946" s="42">
        <f t="shared" si="308"/>
        <v>0</v>
      </c>
      <c r="AL946" s="42"/>
      <c r="AM946" s="42">
        <f t="shared" si="308"/>
        <v>0</v>
      </c>
      <c r="AN946" s="42"/>
      <c r="AO946" s="42">
        <f t="shared" si="308"/>
        <v>0</v>
      </c>
      <c r="AP946" s="42"/>
      <c r="AQ946" s="42">
        <f t="shared" si="308"/>
        <v>0</v>
      </c>
      <c r="AR946" s="42"/>
      <c r="AS946" s="42">
        <f t="shared" si="308"/>
        <v>0</v>
      </c>
      <c r="AT946" s="42"/>
      <c r="AU946" s="42"/>
      <c r="AV946" s="48">
        <f>SUM(S946:AS946)</f>
        <v>0.7</v>
      </c>
      <c r="AW946" s="48"/>
      <c r="AX946" s="66">
        <f>SUM(AX947:AX977)</f>
        <v>0.78999999999999992</v>
      </c>
      <c r="AY946" s="66">
        <f t="shared" ref="AY946:BL946" si="309">SUM(AY947:AY977)</f>
        <v>0.03</v>
      </c>
      <c r="AZ946" s="66">
        <f t="shared" si="309"/>
        <v>0.25</v>
      </c>
      <c r="BA946" s="66">
        <f t="shared" si="309"/>
        <v>0.2</v>
      </c>
      <c r="BB946" s="66">
        <f t="shared" si="309"/>
        <v>0.23200000000000001</v>
      </c>
      <c r="BC946" s="66">
        <f t="shared" si="309"/>
        <v>4.8000000000000001E-2</v>
      </c>
      <c r="BD946" s="66">
        <f t="shared" si="309"/>
        <v>0.03</v>
      </c>
      <c r="BE946" s="66">
        <f t="shared" si="309"/>
        <v>0</v>
      </c>
      <c r="BF946" s="66">
        <f t="shared" si="309"/>
        <v>0</v>
      </c>
      <c r="BG946" s="66">
        <f t="shared" si="309"/>
        <v>0</v>
      </c>
      <c r="BH946" s="66"/>
      <c r="BI946" s="66"/>
      <c r="BJ946" s="66"/>
      <c r="BK946" s="66"/>
      <c r="BL946" s="66">
        <f t="shared" si="309"/>
        <v>0</v>
      </c>
      <c r="BM946" s="67">
        <f>SUM(AY946:BL946)</f>
        <v>0.79000000000000015</v>
      </c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</row>
    <row r="947" spans="1:78" s="30" customFormat="1" ht="24" customHeight="1" x14ac:dyDescent="0.25">
      <c r="A947" s="74"/>
      <c r="B947" s="75"/>
      <c r="C947" s="76"/>
      <c r="D947" s="77"/>
      <c r="E947" s="78"/>
      <c r="F947" s="78"/>
      <c r="G947" s="79"/>
      <c r="H947" s="79"/>
      <c r="I947" s="80"/>
      <c r="J947" s="79" t="s">
        <v>646</v>
      </c>
      <c r="K947" s="278" t="s">
        <v>267</v>
      </c>
      <c r="L947" s="46" t="s">
        <v>57</v>
      </c>
      <c r="N947" s="10"/>
      <c r="O947" s="10"/>
      <c r="P947" s="10"/>
      <c r="Q947" s="10"/>
      <c r="R947" s="43">
        <v>0.06</v>
      </c>
      <c r="S947" s="43">
        <f>0.5*$R$409</f>
        <v>0.03</v>
      </c>
      <c r="T947" s="43"/>
      <c r="U947" s="43">
        <f>0*$R$409</f>
        <v>0</v>
      </c>
      <c r="V947" s="43"/>
      <c r="W947" s="43">
        <f>0*$R$409</f>
        <v>0</v>
      </c>
      <c r="X947" s="43"/>
      <c r="Y947" s="43">
        <f>0*$R$409</f>
        <v>0</v>
      </c>
      <c r="Z947" s="43"/>
      <c r="AA947" s="43">
        <f>0*$R$409</f>
        <v>0</v>
      </c>
      <c r="AB947" s="43"/>
      <c r="AC947" s="43">
        <f>0.5*$R$409</f>
        <v>0.03</v>
      </c>
      <c r="AD947" s="43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8">
        <f t="shared" ref="AV947:AV977" si="310">SUM(S947:AS947)</f>
        <v>0.06</v>
      </c>
      <c r="AW947" s="48"/>
      <c r="AX947" s="66">
        <v>0.06</v>
      </c>
      <c r="AY947" s="68">
        <f>0.5*$AX$409</f>
        <v>0.03</v>
      </c>
      <c r="AZ947" s="66">
        <f>0*$AX$409</f>
        <v>0</v>
      </c>
      <c r="BA947" s="66">
        <f>0*$AX$409</f>
        <v>0</v>
      </c>
      <c r="BB947" s="66">
        <f>0*$AX$409</f>
        <v>0</v>
      </c>
      <c r="BC947" s="66">
        <f>0*$AX$409</f>
        <v>0</v>
      </c>
      <c r="BD947" s="68">
        <f>0.5*$AX$409</f>
        <v>0.03</v>
      </c>
      <c r="BE947" s="66"/>
      <c r="BF947" s="66"/>
      <c r="BG947" s="66"/>
      <c r="BH947" s="66"/>
      <c r="BI947" s="66"/>
      <c r="BJ947" s="66"/>
      <c r="BK947" s="66"/>
      <c r="BL947" s="66"/>
      <c r="BM947" s="67">
        <f>SUM(AY947:BL947)</f>
        <v>0.06</v>
      </c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</row>
    <row r="948" spans="1:78" s="30" customFormat="1" ht="24" customHeight="1" x14ac:dyDescent="0.25">
      <c r="A948" s="74"/>
      <c r="B948" s="75"/>
      <c r="C948" s="76"/>
      <c r="D948" s="77"/>
      <c r="E948" s="78"/>
      <c r="F948" s="78"/>
      <c r="G948" s="79"/>
      <c r="H948" s="79"/>
      <c r="I948" s="80"/>
      <c r="J948" s="79" t="s">
        <v>647</v>
      </c>
      <c r="K948" s="278" t="s">
        <v>339</v>
      </c>
      <c r="L948" s="46" t="s">
        <v>69</v>
      </c>
      <c r="M948" s="46"/>
      <c r="N948" s="10"/>
      <c r="O948" s="10"/>
      <c r="P948" s="10"/>
      <c r="Q948" s="10"/>
      <c r="R948" s="43">
        <v>0.05</v>
      </c>
      <c r="S948" s="43">
        <f>0.7*$R$410</f>
        <v>3.4999999999999996E-2</v>
      </c>
      <c r="T948" s="43"/>
      <c r="U948" s="43">
        <f>0*$R$410</f>
        <v>0</v>
      </c>
      <c r="V948" s="43"/>
      <c r="W948" s="43">
        <f>0.3*$R$410</f>
        <v>1.4999999999999999E-2</v>
      </c>
      <c r="X948" s="43"/>
      <c r="Y948" s="43">
        <f>0*$R$410</f>
        <v>0</v>
      </c>
      <c r="Z948" s="43"/>
      <c r="AA948" s="43">
        <f>0*$R$410</f>
        <v>0</v>
      </c>
      <c r="AB948" s="43"/>
      <c r="AC948" s="43">
        <f>0*$R$410</f>
        <v>0</v>
      </c>
      <c r="AD948" s="43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8">
        <f t="shared" si="310"/>
        <v>4.9999999999999996E-2</v>
      </c>
      <c r="AW948" s="48"/>
      <c r="AX948" s="69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</row>
    <row r="949" spans="1:78" s="30" customFormat="1" ht="24" customHeight="1" x14ac:dyDescent="0.25">
      <c r="A949" s="74"/>
      <c r="B949" s="75"/>
      <c r="C949" s="76"/>
      <c r="D949" s="77"/>
      <c r="E949" s="78"/>
      <c r="F949" s="78"/>
      <c r="G949" s="79"/>
      <c r="H949" s="79"/>
      <c r="I949" s="80"/>
      <c r="J949" s="272" t="s">
        <v>1992</v>
      </c>
      <c r="K949" s="279" t="s">
        <v>1991</v>
      </c>
      <c r="L949" s="10"/>
      <c r="M949" s="10"/>
      <c r="N949" s="10"/>
      <c r="O949" s="10"/>
      <c r="P949" s="10"/>
      <c r="Q949" s="9" t="s">
        <v>1899</v>
      </c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8"/>
      <c r="AW949" s="48"/>
      <c r="AX949" s="69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</row>
    <row r="950" spans="1:78" s="30" customFormat="1" ht="24" customHeight="1" x14ac:dyDescent="0.25">
      <c r="A950" s="74"/>
      <c r="B950" s="75"/>
      <c r="C950" s="76"/>
      <c r="D950" s="77"/>
      <c r="E950" s="78"/>
      <c r="F950" s="78"/>
      <c r="G950" s="79"/>
      <c r="H950" s="79"/>
      <c r="I950" s="80"/>
      <c r="J950" s="54"/>
      <c r="K950" s="279" t="s">
        <v>1996</v>
      </c>
      <c r="L950" s="10"/>
      <c r="M950" s="10"/>
      <c r="N950" s="10"/>
      <c r="O950" s="10"/>
      <c r="P950" s="10"/>
      <c r="Q950" s="9" t="s">
        <v>1899</v>
      </c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8"/>
      <c r="AW950" s="48"/>
      <c r="AX950" s="69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</row>
    <row r="951" spans="1:78" s="30" customFormat="1" ht="24" customHeight="1" x14ac:dyDescent="0.25">
      <c r="A951" s="74"/>
      <c r="B951" s="75"/>
      <c r="C951" s="76"/>
      <c r="D951" s="77"/>
      <c r="E951" s="78"/>
      <c r="F951" s="78"/>
      <c r="G951" s="79"/>
      <c r="H951" s="79"/>
      <c r="I951" s="80"/>
      <c r="J951" s="54"/>
      <c r="K951" s="279" t="s">
        <v>1974</v>
      </c>
      <c r="L951" s="10"/>
      <c r="M951" s="10"/>
      <c r="N951" s="10"/>
      <c r="O951" s="10"/>
      <c r="P951" s="10"/>
      <c r="Q951" s="9" t="s">
        <v>1899</v>
      </c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8"/>
      <c r="AW951" s="48"/>
      <c r="AX951" s="69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</row>
    <row r="952" spans="1:78" s="30" customFormat="1" ht="24" customHeight="1" x14ac:dyDescent="0.25">
      <c r="A952" s="74"/>
      <c r="B952" s="75"/>
      <c r="C952" s="76"/>
      <c r="D952" s="77"/>
      <c r="E952" s="78"/>
      <c r="F952" s="78"/>
      <c r="G952" s="79"/>
      <c r="H952" s="79"/>
      <c r="I952" s="80"/>
      <c r="J952" s="275" t="s">
        <v>1921</v>
      </c>
      <c r="K952" s="280" t="s">
        <v>1993</v>
      </c>
      <c r="L952" s="276">
        <v>250</v>
      </c>
      <c r="M952" s="46"/>
      <c r="N952" s="10"/>
      <c r="O952" s="10"/>
      <c r="P952" s="10"/>
      <c r="Q952" s="10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8"/>
      <c r="AW952" s="48"/>
      <c r="AX952" s="69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</row>
    <row r="953" spans="1:78" s="30" customFormat="1" ht="24" customHeight="1" x14ac:dyDescent="0.25">
      <c r="A953" s="74"/>
      <c r="B953" s="75"/>
      <c r="C953" s="76"/>
      <c r="D953" s="77"/>
      <c r="E953" s="78"/>
      <c r="F953" s="78"/>
      <c r="G953" s="79"/>
      <c r="H953" s="79"/>
      <c r="I953" s="80"/>
      <c r="J953" s="54"/>
      <c r="K953" s="280" t="s">
        <v>1994</v>
      </c>
      <c r="L953" s="276">
        <v>250</v>
      </c>
      <c r="M953" s="46"/>
      <c r="N953" s="10"/>
      <c r="O953" s="10"/>
      <c r="P953" s="10"/>
      <c r="Q953" s="10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8"/>
      <c r="AW953" s="48"/>
      <c r="AX953" s="69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</row>
    <row r="954" spans="1:78" s="30" customFormat="1" ht="24" customHeight="1" x14ac:dyDescent="0.25">
      <c r="A954" s="74"/>
      <c r="B954" s="75"/>
      <c r="C954" s="76"/>
      <c r="D954" s="77"/>
      <c r="E954" s="78"/>
      <c r="F954" s="78"/>
      <c r="G954" s="79"/>
      <c r="H954" s="79"/>
      <c r="I954" s="80"/>
      <c r="J954" s="54"/>
      <c r="K954" s="280" t="s">
        <v>1995</v>
      </c>
      <c r="L954" s="276">
        <v>250</v>
      </c>
      <c r="M954" s="46"/>
      <c r="N954" s="10"/>
      <c r="O954" s="10"/>
      <c r="P954" s="10"/>
      <c r="Q954" s="10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8"/>
      <c r="AW954" s="48"/>
      <c r="AX954" s="69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</row>
    <row r="955" spans="1:78" s="30" customFormat="1" ht="24" customHeight="1" x14ac:dyDescent="0.25">
      <c r="A955" s="74"/>
      <c r="B955" s="75"/>
      <c r="C955" s="76"/>
      <c r="D955" s="77"/>
      <c r="E955" s="78"/>
      <c r="F955" s="78"/>
      <c r="G955" s="79"/>
      <c r="H955" s="79"/>
      <c r="I955" s="80"/>
      <c r="J955" s="79" t="s">
        <v>648</v>
      </c>
      <c r="K955" s="278" t="s">
        <v>341</v>
      </c>
      <c r="L955" s="46" t="s">
        <v>69</v>
      </c>
      <c r="M955" s="46"/>
      <c r="N955" s="10"/>
      <c r="O955" s="10"/>
      <c r="P955" s="10"/>
      <c r="Q955" s="10"/>
      <c r="R955" s="43">
        <v>3.5000000000000003E-2</v>
      </c>
      <c r="S955" s="43">
        <f>0*$R$417</f>
        <v>0</v>
      </c>
      <c r="T955" s="43"/>
      <c r="U955" s="43">
        <f>0.3*$R$417</f>
        <v>1.0500000000000001E-2</v>
      </c>
      <c r="V955" s="43"/>
      <c r="W955" s="43">
        <f>0.5*$R$417</f>
        <v>1.7500000000000002E-2</v>
      </c>
      <c r="X955" s="43"/>
      <c r="Y955" s="43">
        <f>0.2*$R$417</f>
        <v>7.000000000000001E-3</v>
      </c>
      <c r="Z955" s="43"/>
      <c r="AA955" s="43">
        <f>0*$R$417</f>
        <v>0</v>
      </c>
      <c r="AB955" s="43"/>
      <c r="AC955" s="43">
        <f>0*$R$417</f>
        <v>0</v>
      </c>
      <c r="AD955" s="43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8">
        <f t="shared" si="310"/>
        <v>3.5000000000000003E-2</v>
      </c>
      <c r="AW955" s="48"/>
      <c r="AX955" s="69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</row>
    <row r="956" spans="1:78" s="30" customFormat="1" ht="24" customHeight="1" x14ac:dyDescent="0.25">
      <c r="A956" s="74"/>
      <c r="B956" s="75"/>
      <c r="C956" s="76"/>
      <c r="D956" s="77"/>
      <c r="E956" s="78"/>
      <c r="F956" s="78"/>
      <c r="G956" s="79"/>
      <c r="H956" s="79"/>
      <c r="I956" s="80"/>
      <c r="J956" s="272" t="s">
        <v>1992</v>
      </c>
      <c r="K956" s="279" t="s">
        <v>1991</v>
      </c>
      <c r="L956" s="10"/>
      <c r="M956" s="10"/>
      <c r="N956" s="10"/>
      <c r="O956" s="10"/>
      <c r="P956" s="10"/>
      <c r="Q956" s="9" t="s">
        <v>1899</v>
      </c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8"/>
      <c r="AW956" s="48"/>
      <c r="AX956" s="69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</row>
    <row r="957" spans="1:78" s="30" customFormat="1" ht="24" customHeight="1" x14ac:dyDescent="0.25">
      <c r="A957" s="74"/>
      <c r="B957" s="75"/>
      <c r="C957" s="76"/>
      <c r="D957" s="77"/>
      <c r="E957" s="78"/>
      <c r="F957" s="78"/>
      <c r="G957" s="79"/>
      <c r="H957" s="79"/>
      <c r="I957" s="80"/>
      <c r="J957" s="54"/>
      <c r="K957" s="279" t="s">
        <v>1996</v>
      </c>
      <c r="L957" s="10"/>
      <c r="M957" s="10"/>
      <c r="N957" s="10"/>
      <c r="O957" s="10"/>
      <c r="P957" s="10"/>
      <c r="Q957" s="9" t="s">
        <v>1899</v>
      </c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8"/>
      <c r="AW957" s="48"/>
      <c r="AX957" s="69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</row>
    <row r="958" spans="1:78" s="30" customFormat="1" ht="24" customHeight="1" x14ac:dyDescent="0.25">
      <c r="A958" s="74"/>
      <c r="B958" s="75"/>
      <c r="C958" s="76"/>
      <c r="D958" s="77"/>
      <c r="E958" s="78"/>
      <c r="F958" s="78"/>
      <c r="G958" s="79"/>
      <c r="H958" s="79"/>
      <c r="I958" s="80"/>
      <c r="J958" s="54"/>
      <c r="K958" s="279" t="s">
        <v>1974</v>
      </c>
      <c r="L958" s="10"/>
      <c r="M958" s="10"/>
      <c r="N958" s="10"/>
      <c r="O958" s="10"/>
      <c r="P958" s="10"/>
      <c r="Q958" s="9" t="s">
        <v>1899</v>
      </c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8"/>
      <c r="AW958" s="48"/>
      <c r="AX958" s="69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</row>
    <row r="959" spans="1:78" s="30" customFormat="1" ht="24" customHeight="1" x14ac:dyDescent="0.25">
      <c r="A959" s="74"/>
      <c r="B959" s="75"/>
      <c r="C959" s="76"/>
      <c r="D959" s="77"/>
      <c r="E959" s="78"/>
      <c r="F959" s="78"/>
      <c r="G959" s="79"/>
      <c r="H959" s="79"/>
      <c r="I959" s="80"/>
      <c r="J959" s="275" t="s">
        <v>1921</v>
      </c>
      <c r="K959" s="280" t="s">
        <v>1993</v>
      </c>
      <c r="L959" s="276">
        <v>250</v>
      </c>
      <c r="M959" s="46"/>
      <c r="N959" s="10"/>
      <c r="O959" s="10"/>
      <c r="P959" s="10"/>
      <c r="Q959" s="10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8"/>
      <c r="AW959" s="48"/>
      <c r="AX959" s="69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</row>
    <row r="960" spans="1:78" s="30" customFormat="1" ht="24" customHeight="1" x14ac:dyDescent="0.25">
      <c r="A960" s="74"/>
      <c r="B960" s="75"/>
      <c r="C960" s="76"/>
      <c r="D960" s="77"/>
      <c r="E960" s="78"/>
      <c r="F960" s="78"/>
      <c r="G960" s="79"/>
      <c r="H960" s="79"/>
      <c r="I960" s="80"/>
      <c r="J960" s="54"/>
      <c r="K960" s="280" t="s">
        <v>1994</v>
      </c>
      <c r="L960" s="276">
        <v>250</v>
      </c>
      <c r="M960" s="46"/>
      <c r="N960" s="10"/>
      <c r="O960" s="10"/>
      <c r="P960" s="10"/>
      <c r="Q960" s="10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8"/>
      <c r="AW960" s="48"/>
      <c r="AX960" s="69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</row>
    <row r="961" spans="1:78" s="30" customFormat="1" ht="24" customHeight="1" x14ac:dyDescent="0.25">
      <c r="A961" s="74"/>
      <c r="B961" s="75"/>
      <c r="C961" s="76"/>
      <c r="D961" s="77"/>
      <c r="E961" s="78"/>
      <c r="F961" s="78"/>
      <c r="G961" s="79"/>
      <c r="H961" s="79"/>
      <c r="I961" s="80"/>
      <c r="J961" s="54"/>
      <c r="K961" s="280" t="s">
        <v>1995</v>
      </c>
      <c r="L961" s="276">
        <v>250</v>
      </c>
      <c r="M961" s="46"/>
      <c r="N961" s="10"/>
      <c r="O961" s="10"/>
      <c r="P961" s="10"/>
      <c r="Q961" s="10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8"/>
      <c r="AW961" s="48"/>
      <c r="AX961" s="69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</row>
    <row r="962" spans="1:78" s="30" customFormat="1" ht="24" customHeight="1" x14ac:dyDescent="0.25">
      <c r="A962" s="74"/>
      <c r="B962" s="75"/>
      <c r="C962" s="76"/>
      <c r="D962" s="77"/>
      <c r="E962" s="78"/>
      <c r="F962" s="78"/>
      <c r="G962" s="79"/>
      <c r="H962" s="79"/>
      <c r="I962" s="80"/>
      <c r="J962" s="79" t="s">
        <v>649</v>
      </c>
      <c r="K962" s="278" t="s">
        <v>343</v>
      </c>
      <c r="L962" s="46" t="s">
        <v>69</v>
      </c>
      <c r="M962" s="46"/>
      <c r="N962" s="10"/>
      <c r="O962" s="10"/>
      <c r="P962" s="10"/>
      <c r="Q962" s="10"/>
      <c r="R962" s="43">
        <v>0.30000000000000004</v>
      </c>
      <c r="S962" s="43">
        <f>0*$R$424</f>
        <v>0</v>
      </c>
      <c r="T962" s="43"/>
      <c r="U962" s="43">
        <f>0.6*$R$424</f>
        <v>0.12</v>
      </c>
      <c r="V962" s="43"/>
      <c r="W962" s="43">
        <f>0.2*$R$424</f>
        <v>4.0000000000000008E-2</v>
      </c>
      <c r="X962" s="43"/>
      <c r="Y962" s="43">
        <f>0.2*$R$424</f>
        <v>4.0000000000000008E-2</v>
      </c>
      <c r="Z962" s="43"/>
      <c r="AA962" s="43">
        <f>0*$R$424</f>
        <v>0</v>
      </c>
      <c r="AB962" s="43"/>
      <c r="AC962" s="43">
        <f>0*$R$424</f>
        <v>0</v>
      </c>
      <c r="AD962" s="43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8">
        <f t="shared" si="310"/>
        <v>0.2</v>
      </c>
      <c r="AW962" s="48"/>
      <c r="AX962" s="66">
        <v>0.30000000000000004</v>
      </c>
      <c r="AY962" s="66">
        <f>0*$AX$424</f>
        <v>0</v>
      </c>
      <c r="AZ962" s="66">
        <f>0.6*$AX$424</f>
        <v>0.18000000000000002</v>
      </c>
      <c r="BA962" s="66">
        <f>0.2*$AX$424</f>
        <v>6.0000000000000012E-2</v>
      </c>
      <c r="BB962" s="66">
        <f>0.2*$AX$424</f>
        <v>6.0000000000000012E-2</v>
      </c>
      <c r="BC962" s="66">
        <f>0*$AX$424</f>
        <v>0</v>
      </c>
      <c r="BD962" s="66">
        <f>0*$AX$424</f>
        <v>0</v>
      </c>
      <c r="BE962" s="66"/>
      <c r="BF962" s="66"/>
      <c r="BG962" s="66"/>
      <c r="BH962" s="66"/>
      <c r="BI962" s="66"/>
      <c r="BJ962" s="66"/>
      <c r="BK962" s="66"/>
      <c r="BL962" s="66"/>
      <c r="BM962" s="67">
        <f>SUM(AY962:BL962)</f>
        <v>0.30000000000000004</v>
      </c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</row>
    <row r="963" spans="1:78" s="30" customFormat="1" ht="24" customHeight="1" x14ac:dyDescent="0.25">
      <c r="A963" s="74"/>
      <c r="B963" s="75"/>
      <c r="C963" s="76"/>
      <c r="D963" s="77"/>
      <c r="E963" s="78"/>
      <c r="F963" s="78"/>
      <c r="G963" s="79"/>
      <c r="H963" s="79"/>
      <c r="I963" s="80"/>
      <c r="J963" s="272" t="s">
        <v>1992</v>
      </c>
      <c r="K963" s="279" t="s">
        <v>1991</v>
      </c>
      <c r="L963" s="10"/>
      <c r="M963" s="10"/>
      <c r="N963" s="10"/>
      <c r="O963" s="10"/>
      <c r="P963" s="10"/>
      <c r="Q963" s="9" t="s">
        <v>1899</v>
      </c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8"/>
      <c r="AW963" s="48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</row>
    <row r="964" spans="1:78" s="30" customFormat="1" ht="24" customHeight="1" x14ac:dyDescent="0.25">
      <c r="A964" s="74"/>
      <c r="B964" s="75"/>
      <c r="C964" s="76"/>
      <c r="D964" s="77"/>
      <c r="E964" s="78"/>
      <c r="F964" s="78"/>
      <c r="G964" s="79"/>
      <c r="H964" s="79"/>
      <c r="I964" s="80"/>
      <c r="J964" s="54"/>
      <c r="K964" s="279" t="s">
        <v>1996</v>
      </c>
      <c r="L964" s="10"/>
      <c r="M964" s="10"/>
      <c r="N964" s="10"/>
      <c r="O964" s="10"/>
      <c r="P964" s="10"/>
      <c r="Q964" s="9" t="s">
        <v>1899</v>
      </c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8"/>
      <c r="AW964" s="48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</row>
    <row r="965" spans="1:78" s="30" customFormat="1" ht="24" customHeight="1" x14ac:dyDescent="0.25">
      <c r="A965" s="74"/>
      <c r="B965" s="75"/>
      <c r="C965" s="76"/>
      <c r="D965" s="77"/>
      <c r="E965" s="78"/>
      <c r="F965" s="78"/>
      <c r="G965" s="79"/>
      <c r="H965" s="79"/>
      <c r="I965" s="80"/>
      <c r="J965" s="54"/>
      <c r="K965" s="279" t="s">
        <v>1974</v>
      </c>
      <c r="L965" s="10"/>
      <c r="M965" s="10"/>
      <c r="N965" s="10"/>
      <c r="O965" s="10"/>
      <c r="P965" s="10"/>
      <c r="Q965" s="9" t="s">
        <v>1899</v>
      </c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8"/>
      <c r="AW965" s="48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</row>
    <row r="966" spans="1:78" s="30" customFormat="1" ht="24" customHeight="1" x14ac:dyDescent="0.25">
      <c r="A966" s="74"/>
      <c r="B966" s="75"/>
      <c r="C966" s="76"/>
      <c r="D966" s="77"/>
      <c r="E966" s="78"/>
      <c r="F966" s="78"/>
      <c r="G966" s="79"/>
      <c r="H966" s="79"/>
      <c r="I966" s="80"/>
      <c r="J966" s="275" t="s">
        <v>1921</v>
      </c>
      <c r="K966" s="280" t="s">
        <v>1993</v>
      </c>
      <c r="L966" s="276">
        <v>250</v>
      </c>
      <c r="M966" s="46"/>
      <c r="N966" s="10"/>
      <c r="O966" s="10"/>
      <c r="P966" s="10"/>
      <c r="Q966" s="10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8"/>
      <c r="AW966" s="48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</row>
    <row r="967" spans="1:78" s="30" customFormat="1" ht="24" customHeight="1" x14ac:dyDescent="0.25">
      <c r="A967" s="74"/>
      <c r="B967" s="75"/>
      <c r="C967" s="76"/>
      <c r="D967" s="77"/>
      <c r="E967" s="78"/>
      <c r="F967" s="78"/>
      <c r="G967" s="79"/>
      <c r="H967" s="79"/>
      <c r="I967" s="80"/>
      <c r="J967" s="54"/>
      <c r="K967" s="280" t="s">
        <v>1994</v>
      </c>
      <c r="L967" s="276">
        <v>250</v>
      </c>
      <c r="M967" s="46"/>
      <c r="N967" s="10"/>
      <c r="O967" s="10"/>
      <c r="P967" s="10"/>
      <c r="Q967" s="10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8"/>
      <c r="AW967" s="48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</row>
    <row r="968" spans="1:78" s="30" customFormat="1" ht="24" customHeight="1" x14ac:dyDescent="0.25">
      <c r="A968" s="74"/>
      <c r="B968" s="75"/>
      <c r="C968" s="76"/>
      <c r="D968" s="77"/>
      <c r="E968" s="78"/>
      <c r="F968" s="78"/>
      <c r="G968" s="79"/>
      <c r="H968" s="79"/>
      <c r="I968" s="80"/>
      <c r="J968" s="54"/>
      <c r="K968" s="280" t="s">
        <v>1995</v>
      </c>
      <c r="L968" s="276">
        <v>250</v>
      </c>
      <c r="M968" s="46"/>
      <c r="N968" s="10"/>
      <c r="O968" s="10"/>
      <c r="P968" s="10"/>
      <c r="Q968" s="10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8"/>
      <c r="AW968" s="48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</row>
    <row r="969" spans="1:78" s="30" customFormat="1" ht="24" customHeight="1" x14ac:dyDescent="0.25">
      <c r="A969" s="74"/>
      <c r="B969" s="75"/>
      <c r="C969" s="76"/>
      <c r="D969" s="77"/>
      <c r="E969" s="78"/>
      <c r="F969" s="78"/>
      <c r="G969" s="79"/>
      <c r="H969" s="79"/>
      <c r="I969" s="80"/>
      <c r="J969" s="79" t="s">
        <v>650</v>
      </c>
      <c r="K969" s="278" t="s">
        <v>345</v>
      </c>
      <c r="L969" s="46" t="s">
        <v>69</v>
      </c>
      <c r="M969" s="46"/>
      <c r="N969" s="10"/>
      <c r="O969" s="10"/>
      <c r="P969" s="10"/>
      <c r="Q969" s="10"/>
      <c r="R969" s="43">
        <v>0.35</v>
      </c>
      <c r="S969" s="43">
        <f>0*$R$438</f>
        <v>0</v>
      </c>
      <c r="T969" s="43"/>
      <c r="U969" s="43">
        <f>0.2*$R$438</f>
        <v>0.03</v>
      </c>
      <c r="V969" s="43"/>
      <c r="W969" s="43">
        <f>0.4*$R$438</f>
        <v>0.06</v>
      </c>
      <c r="X969" s="43"/>
      <c r="Y969" s="43">
        <f>0.4*$R$438</f>
        <v>0.06</v>
      </c>
      <c r="Z969" s="43"/>
      <c r="AA969" s="43">
        <f>0*$R$438</f>
        <v>0</v>
      </c>
      <c r="AB969" s="43"/>
      <c r="AC969" s="43">
        <f>0*$R$438</f>
        <v>0</v>
      </c>
      <c r="AD969" s="43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8">
        <f t="shared" si="310"/>
        <v>0.15</v>
      </c>
      <c r="AW969" s="48"/>
      <c r="AX969" s="66">
        <v>0.35</v>
      </c>
      <c r="AY969" s="66">
        <f>0*$AX$438</f>
        <v>0</v>
      </c>
      <c r="AZ969" s="66">
        <f>0.2*$AX$438</f>
        <v>6.9999999999999993E-2</v>
      </c>
      <c r="BA969" s="66">
        <f>0.4*$AX$438</f>
        <v>0.13999999999999999</v>
      </c>
      <c r="BB969" s="66">
        <f>0.4*$AX$438</f>
        <v>0.13999999999999999</v>
      </c>
      <c r="BC969" s="66">
        <f>0*$AX$438</f>
        <v>0</v>
      </c>
      <c r="BD969" s="66">
        <f>0*$AX$438</f>
        <v>0</v>
      </c>
      <c r="BE969" s="66"/>
      <c r="BF969" s="66"/>
      <c r="BG969" s="66"/>
      <c r="BH969" s="66"/>
      <c r="BI969" s="66"/>
      <c r="BJ969" s="66"/>
      <c r="BK969" s="66"/>
      <c r="BL969" s="66"/>
      <c r="BM969" s="67">
        <f>SUM(AY969:BL969)</f>
        <v>0.35</v>
      </c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</row>
    <row r="970" spans="1:78" s="30" customFormat="1" ht="24" customHeight="1" x14ac:dyDescent="0.25">
      <c r="A970" s="74"/>
      <c r="B970" s="75"/>
      <c r="C970" s="76"/>
      <c r="D970" s="77"/>
      <c r="E970" s="78"/>
      <c r="F970" s="78"/>
      <c r="G970" s="79"/>
      <c r="H970" s="79"/>
      <c r="I970" s="80"/>
      <c r="J970" s="272" t="s">
        <v>1992</v>
      </c>
      <c r="K970" s="279" t="s">
        <v>1991</v>
      </c>
      <c r="L970" s="10"/>
      <c r="M970" s="10"/>
      <c r="N970" s="10"/>
      <c r="O970" s="10"/>
      <c r="P970" s="10"/>
      <c r="Q970" s="9" t="s">
        <v>1899</v>
      </c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8"/>
      <c r="AW970" s="48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</row>
    <row r="971" spans="1:78" s="30" customFormat="1" ht="24" customHeight="1" x14ac:dyDescent="0.25">
      <c r="A971" s="74"/>
      <c r="B971" s="75"/>
      <c r="C971" s="76"/>
      <c r="D971" s="77"/>
      <c r="E971" s="78"/>
      <c r="F971" s="78"/>
      <c r="G971" s="79"/>
      <c r="H971" s="79"/>
      <c r="I971" s="80"/>
      <c r="J971" s="54"/>
      <c r="K971" s="279" t="s">
        <v>1996</v>
      </c>
      <c r="L971" s="10"/>
      <c r="M971" s="10"/>
      <c r="N971" s="10"/>
      <c r="O971" s="10"/>
      <c r="P971" s="10"/>
      <c r="Q971" s="9" t="s">
        <v>1899</v>
      </c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8"/>
      <c r="AW971" s="48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</row>
    <row r="972" spans="1:78" s="30" customFormat="1" ht="24" customHeight="1" x14ac:dyDescent="0.25">
      <c r="A972" s="74"/>
      <c r="B972" s="75"/>
      <c r="C972" s="76"/>
      <c r="D972" s="77"/>
      <c r="E972" s="78"/>
      <c r="F972" s="78"/>
      <c r="G972" s="79"/>
      <c r="H972" s="79"/>
      <c r="I972" s="80"/>
      <c r="J972" s="54"/>
      <c r="K972" s="279" t="s">
        <v>1974</v>
      </c>
      <c r="L972" s="10"/>
      <c r="M972" s="10"/>
      <c r="N972" s="10"/>
      <c r="O972" s="10"/>
      <c r="P972" s="10"/>
      <c r="Q972" s="9" t="s">
        <v>1899</v>
      </c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8"/>
      <c r="AW972" s="48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</row>
    <row r="973" spans="1:78" s="30" customFormat="1" ht="24" customHeight="1" x14ac:dyDescent="0.25">
      <c r="A973" s="74"/>
      <c r="B973" s="75"/>
      <c r="C973" s="76"/>
      <c r="D973" s="77"/>
      <c r="E973" s="78"/>
      <c r="F973" s="78"/>
      <c r="G973" s="79"/>
      <c r="H973" s="79"/>
      <c r="I973" s="80"/>
      <c r="J973" s="275" t="s">
        <v>1921</v>
      </c>
      <c r="K973" s="280" t="s">
        <v>1993</v>
      </c>
      <c r="L973" s="276">
        <v>250</v>
      </c>
      <c r="M973" s="46"/>
      <c r="N973" s="10"/>
      <c r="O973" s="10"/>
      <c r="P973" s="10"/>
      <c r="Q973" s="10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8"/>
      <c r="AW973" s="48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</row>
    <row r="974" spans="1:78" s="30" customFormat="1" ht="24" customHeight="1" x14ac:dyDescent="0.25">
      <c r="A974" s="74"/>
      <c r="B974" s="75"/>
      <c r="C974" s="76"/>
      <c r="D974" s="77"/>
      <c r="E974" s="78"/>
      <c r="F974" s="78"/>
      <c r="G974" s="79"/>
      <c r="H974" s="79"/>
      <c r="I974" s="80"/>
      <c r="J974" s="54"/>
      <c r="K974" s="280" t="s">
        <v>1994</v>
      </c>
      <c r="L974" s="276">
        <v>250</v>
      </c>
      <c r="M974" s="46"/>
      <c r="N974" s="10"/>
      <c r="O974" s="10"/>
      <c r="P974" s="10"/>
      <c r="Q974" s="10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8"/>
      <c r="AW974" s="48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</row>
    <row r="975" spans="1:78" s="30" customFormat="1" ht="24" customHeight="1" x14ac:dyDescent="0.25">
      <c r="A975" s="74"/>
      <c r="B975" s="75"/>
      <c r="C975" s="76"/>
      <c r="D975" s="77"/>
      <c r="E975" s="78"/>
      <c r="F975" s="78"/>
      <c r="G975" s="79"/>
      <c r="H975" s="79"/>
      <c r="I975" s="80"/>
      <c r="J975" s="54"/>
      <c r="K975" s="280" t="s">
        <v>1995</v>
      </c>
      <c r="L975" s="276">
        <v>250</v>
      </c>
      <c r="M975" s="46"/>
      <c r="N975" s="10"/>
      <c r="O975" s="10"/>
      <c r="P975" s="10"/>
      <c r="Q975" s="10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8"/>
      <c r="AW975" s="48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</row>
    <row r="976" spans="1:78" s="30" customFormat="1" ht="24" customHeight="1" x14ac:dyDescent="0.25">
      <c r="A976" s="74"/>
      <c r="B976" s="75"/>
      <c r="C976" s="76"/>
      <c r="D976" s="77"/>
      <c r="E976" s="78"/>
      <c r="F976" s="78"/>
      <c r="G976" s="79"/>
      <c r="H976" s="79"/>
      <c r="I976" s="80"/>
      <c r="J976" s="79" t="s">
        <v>651</v>
      </c>
      <c r="K976" s="278" t="s">
        <v>347</v>
      </c>
      <c r="L976" s="46" t="s">
        <v>348</v>
      </c>
      <c r="M976" s="46"/>
      <c r="N976" s="10"/>
      <c r="O976" s="10"/>
      <c r="P976" s="10"/>
      <c r="Q976" s="10"/>
      <c r="R976" s="43">
        <v>0.08</v>
      </c>
      <c r="S976" s="43">
        <f>0*$R$452</f>
        <v>0</v>
      </c>
      <c r="T976" s="43"/>
      <c r="U976" s="43">
        <f>0*$R$452</f>
        <v>0</v>
      </c>
      <c r="V976" s="43"/>
      <c r="W976" s="43">
        <f>0*$R$452</f>
        <v>0</v>
      </c>
      <c r="X976" s="43"/>
      <c r="Y976" s="43">
        <f>0.4*$R$452</f>
        <v>3.2000000000000001E-2</v>
      </c>
      <c r="Z976" s="43"/>
      <c r="AA976" s="43">
        <f>0.6*$R$452</f>
        <v>4.8000000000000001E-2</v>
      </c>
      <c r="AB976" s="43"/>
      <c r="AC976" s="43">
        <f>0*$R$452</f>
        <v>0</v>
      </c>
      <c r="AD976" s="43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8">
        <f t="shared" si="310"/>
        <v>0.08</v>
      </c>
      <c r="AW976" s="48"/>
      <c r="AX976" s="66">
        <v>0.08</v>
      </c>
      <c r="AY976" s="66">
        <f>0*$AX$452</f>
        <v>0</v>
      </c>
      <c r="AZ976" s="66">
        <f>0*$AX$452</f>
        <v>0</v>
      </c>
      <c r="BA976" s="66">
        <f>0*$AX$452</f>
        <v>0</v>
      </c>
      <c r="BB976" s="66">
        <f>0.4*$AX$452</f>
        <v>3.2000000000000001E-2</v>
      </c>
      <c r="BC976" s="66">
        <f>0.6*$AX$452</f>
        <v>4.8000000000000001E-2</v>
      </c>
      <c r="BD976" s="66">
        <f>0*$AX$452</f>
        <v>0</v>
      </c>
      <c r="BE976" s="66"/>
      <c r="BF976" s="66"/>
      <c r="BG976" s="66"/>
      <c r="BH976" s="66"/>
      <c r="BI976" s="66"/>
      <c r="BJ976" s="66"/>
      <c r="BK976" s="66"/>
      <c r="BL976" s="66"/>
      <c r="BM976" s="67">
        <f>SUM(AY976:BL976)</f>
        <v>0.08</v>
      </c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</row>
    <row r="977" spans="1:78" s="30" customFormat="1" ht="24" customHeight="1" x14ac:dyDescent="0.25">
      <c r="A977" s="74"/>
      <c r="B977" s="75"/>
      <c r="C977" s="76"/>
      <c r="D977" s="77"/>
      <c r="E977" s="78"/>
      <c r="F977" s="78"/>
      <c r="G977" s="79"/>
      <c r="H977" s="79"/>
      <c r="I977" s="80"/>
      <c r="J977" s="79" t="s">
        <v>652</v>
      </c>
      <c r="K977" s="278" t="s">
        <v>350</v>
      </c>
      <c r="L977" s="46" t="s">
        <v>57</v>
      </c>
      <c r="M977" s="46"/>
      <c r="N977" s="10"/>
      <c r="O977" s="10"/>
      <c r="P977" s="10"/>
      <c r="Q977" s="10"/>
      <c r="R977" s="43">
        <v>0.125</v>
      </c>
      <c r="S977" s="43">
        <f>0.2*$R$453</f>
        <v>2.5000000000000001E-2</v>
      </c>
      <c r="T977" s="43"/>
      <c r="U977" s="43">
        <f>0.2*$R$453</f>
        <v>2.5000000000000001E-2</v>
      </c>
      <c r="V977" s="43"/>
      <c r="W977" s="43">
        <f>0*$R$453</f>
        <v>0</v>
      </c>
      <c r="X977" s="43"/>
      <c r="Y977" s="43">
        <f>0*$R$453</f>
        <v>0</v>
      </c>
      <c r="Z977" s="43"/>
      <c r="AA977" s="43">
        <f>0.3*$R$453</f>
        <v>3.7499999999999999E-2</v>
      </c>
      <c r="AB977" s="43"/>
      <c r="AC977" s="43">
        <f>0.3*$R$453</f>
        <v>3.7499999999999999E-2</v>
      </c>
      <c r="AD977" s="43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8">
        <f t="shared" si="310"/>
        <v>0.125</v>
      </c>
      <c r="AW977" s="48"/>
      <c r="AX977" s="69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</row>
    <row r="978" spans="1:78" s="30" customFormat="1" ht="24" customHeight="1" x14ac:dyDescent="0.25">
      <c r="A978" s="74"/>
      <c r="B978" s="75"/>
      <c r="C978" s="76"/>
      <c r="D978" s="77"/>
      <c r="E978" s="78"/>
      <c r="F978" s="78"/>
      <c r="G978" s="79"/>
      <c r="H978" s="79"/>
      <c r="I978" s="80"/>
      <c r="J978" s="79" t="s">
        <v>653</v>
      </c>
      <c r="K978" s="278" t="s">
        <v>352</v>
      </c>
      <c r="L978" s="46" t="s">
        <v>73</v>
      </c>
      <c r="M978" s="46"/>
      <c r="N978" s="10"/>
      <c r="O978" s="10"/>
      <c r="P978" s="10"/>
      <c r="Q978" s="10"/>
      <c r="R978" s="69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8"/>
      <c r="AW978" s="48"/>
      <c r="AX978" s="66">
        <v>0.1</v>
      </c>
      <c r="AY978" s="66">
        <f>0.2*$AX$454</f>
        <v>2.0000000000000004E-2</v>
      </c>
      <c r="AZ978" s="66">
        <f>0.2*$AX$454</f>
        <v>2.0000000000000004E-2</v>
      </c>
      <c r="BA978" s="66">
        <f>0*$AX$454</f>
        <v>0</v>
      </c>
      <c r="BB978" s="66">
        <f>0*$AX$454</f>
        <v>0</v>
      </c>
      <c r="BC978" s="66">
        <f>0.3*$AX$454</f>
        <v>0.03</v>
      </c>
      <c r="BD978" s="66">
        <f>0.3*$AX$454</f>
        <v>0.03</v>
      </c>
      <c r="BE978" s="66"/>
      <c r="BF978" s="66"/>
      <c r="BG978" s="66"/>
      <c r="BH978" s="66"/>
      <c r="BI978" s="66"/>
      <c r="BJ978" s="66"/>
      <c r="BK978" s="66"/>
      <c r="BL978" s="66"/>
      <c r="BM978" s="67">
        <f>SUM(AY978:BL978)</f>
        <v>0.1</v>
      </c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</row>
    <row r="979" spans="1:78" s="30" customFormat="1" ht="24" customHeight="1" x14ac:dyDescent="0.25">
      <c r="A979" s="74"/>
      <c r="B979" s="75"/>
      <c r="C979" s="76"/>
      <c r="D979" s="77"/>
      <c r="E979" s="78"/>
      <c r="F979" s="78"/>
      <c r="G979" s="79"/>
      <c r="H979" s="79" t="s">
        <v>654</v>
      </c>
      <c r="I979" s="83" t="s">
        <v>354</v>
      </c>
      <c r="J979" s="79" t="s">
        <v>655</v>
      </c>
      <c r="K979" s="277" t="s">
        <v>354</v>
      </c>
      <c r="L979" s="10" t="s">
        <v>65</v>
      </c>
      <c r="M979" s="10"/>
      <c r="N979" s="10"/>
      <c r="O979" s="10"/>
      <c r="P979" s="10"/>
      <c r="Q979" s="10"/>
      <c r="R979" s="1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</row>
    <row r="980" spans="1:78" s="30" customFormat="1" ht="24" customHeight="1" x14ac:dyDescent="0.25">
      <c r="A980" s="74"/>
      <c r="B980" s="75"/>
      <c r="C980" s="76"/>
      <c r="D980" s="77"/>
      <c r="E980" s="78"/>
      <c r="F980" s="78"/>
      <c r="G980" s="79"/>
      <c r="H980" s="79" t="s">
        <v>656</v>
      </c>
      <c r="I980" s="83" t="s">
        <v>357</v>
      </c>
      <c r="J980" s="79" t="s">
        <v>657</v>
      </c>
      <c r="K980" s="277" t="s">
        <v>357</v>
      </c>
      <c r="L980" s="10" t="s">
        <v>65</v>
      </c>
      <c r="M980" s="10"/>
      <c r="N980" s="10"/>
      <c r="O980" s="10"/>
      <c r="P980" s="10"/>
      <c r="Q980" s="10"/>
      <c r="R980" s="1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</row>
    <row r="981" spans="1:78" s="30" customFormat="1" ht="24" customHeight="1" x14ac:dyDescent="0.25">
      <c r="A981" s="74"/>
      <c r="B981" s="75"/>
      <c r="C981" s="76"/>
      <c r="D981" s="77"/>
      <c r="E981" s="78"/>
      <c r="F981" s="78"/>
      <c r="G981" s="79"/>
      <c r="H981" s="79" t="s">
        <v>658</v>
      </c>
      <c r="I981" s="83" t="s">
        <v>360</v>
      </c>
      <c r="J981" s="79" t="s">
        <v>659</v>
      </c>
      <c r="K981" s="277" t="s">
        <v>360</v>
      </c>
      <c r="L981" s="10" t="s">
        <v>73</v>
      </c>
      <c r="M981" s="10"/>
      <c r="N981" s="10"/>
      <c r="O981" s="10"/>
      <c r="P981" s="10"/>
      <c r="Q981" s="10"/>
      <c r="R981" s="42">
        <f>SUM(R982:R989)</f>
        <v>1</v>
      </c>
      <c r="S981" s="42">
        <f>SUM(S982:S989)</f>
        <v>0.08</v>
      </c>
      <c r="T981" s="42"/>
      <c r="U981" s="42">
        <f>SUM(U982:U989)</f>
        <v>0.2505</v>
      </c>
      <c r="V981" s="42"/>
      <c r="W981" s="42">
        <f>SUM(W982:W989)</f>
        <v>0.22249999999999998</v>
      </c>
      <c r="X981" s="42"/>
      <c r="Y981" s="42">
        <f>SUM(Y982:Y989)</f>
        <v>0.21299999999999999</v>
      </c>
      <c r="Z981" s="42"/>
      <c r="AA981" s="42">
        <f>SUM(AA982:AA989)</f>
        <v>0.14149999999999999</v>
      </c>
      <c r="AB981" s="42"/>
      <c r="AC981" s="42">
        <f>SUM(AC982:AC989)</f>
        <v>9.2499999999999999E-2</v>
      </c>
      <c r="AD981" s="42"/>
      <c r="AE981" s="42">
        <f>SUM(AE982:AE989)</f>
        <v>0</v>
      </c>
      <c r="AF981" s="42"/>
      <c r="AG981" s="42">
        <f>SUM(AG982:AG989)</f>
        <v>0</v>
      </c>
      <c r="AH981" s="42"/>
      <c r="AI981" s="42">
        <f>SUM(AI982:AI989)</f>
        <v>0</v>
      </c>
      <c r="AJ981" s="42"/>
      <c r="AK981" s="42">
        <f>SUM(AK982:AK989)</f>
        <v>0</v>
      </c>
      <c r="AL981" s="42"/>
      <c r="AM981" s="42">
        <f>SUM(AM982:AM989)</f>
        <v>0</v>
      </c>
      <c r="AN981" s="42"/>
      <c r="AO981" s="42">
        <f>SUM(AO982:AO989)</f>
        <v>0</v>
      </c>
      <c r="AP981" s="42"/>
      <c r="AQ981" s="42">
        <f>SUM(AQ982:AQ989)</f>
        <v>0</v>
      </c>
      <c r="AR981" s="42"/>
      <c r="AS981" s="42">
        <f>SUM(AS982:AS989)</f>
        <v>0</v>
      </c>
      <c r="AT981" s="42"/>
      <c r="AU981" s="42"/>
      <c r="AV981" s="48">
        <f>SUM(S981:AS981)</f>
        <v>0.99999999999999989</v>
      </c>
      <c r="AW981" s="48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</row>
    <row r="982" spans="1:78" s="30" customFormat="1" ht="24" customHeight="1" x14ac:dyDescent="0.25">
      <c r="A982" s="74"/>
      <c r="B982" s="75"/>
      <c r="C982" s="76"/>
      <c r="D982" s="77"/>
      <c r="E982" s="78"/>
      <c r="F982" s="78"/>
      <c r="G982" s="79"/>
      <c r="H982" s="79"/>
      <c r="I982" s="80"/>
      <c r="J982" s="79" t="s">
        <v>660</v>
      </c>
      <c r="K982" s="278" t="s">
        <v>267</v>
      </c>
      <c r="L982" s="46" t="s">
        <v>57</v>
      </c>
      <c r="M982" s="46"/>
      <c r="N982" s="10" t="s">
        <v>363</v>
      </c>
      <c r="O982" s="10"/>
      <c r="P982" s="10"/>
      <c r="Q982" s="10"/>
      <c r="R982" s="43">
        <v>0.05</v>
      </c>
      <c r="S982" s="43">
        <f>0.5*$R$467</f>
        <v>2.5000000000000001E-2</v>
      </c>
      <c r="T982" s="43"/>
      <c r="U982" s="43">
        <f>0*$R$467</f>
        <v>0</v>
      </c>
      <c r="V982" s="43"/>
      <c r="W982" s="43">
        <f>0*$R$467</f>
        <v>0</v>
      </c>
      <c r="X982" s="43"/>
      <c r="Y982" s="43">
        <f>0*$R$467</f>
        <v>0</v>
      </c>
      <c r="Z982" s="43"/>
      <c r="AA982" s="43">
        <f>0*$R$467</f>
        <v>0</v>
      </c>
      <c r="AB982" s="43"/>
      <c r="AC982" s="43">
        <f>0.5*$R$467</f>
        <v>2.5000000000000001E-2</v>
      </c>
      <c r="AD982" s="43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8">
        <f t="shared" ref="AV982:AV989" si="311">SUM(S982:AS982)</f>
        <v>0.05</v>
      </c>
      <c r="AW982" s="48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</row>
    <row r="983" spans="1:78" s="30" customFormat="1" ht="24" customHeight="1" x14ac:dyDescent="0.25">
      <c r="A983" s="74"/>
      <c r="B983" s="75"/>
      <c r="C983" s="76"/>
      <c r="D983" s="77"/>
      <c r="E983" s="78"/>
      <c r="F983" s="78"/>
      <c r="G983" s="79"/>
      <c r="H983" s="79"/>
      <c r="I983" s="80"/>
      <c r="J983" s="79" t="s">
        <v>661</v>
      </c>
      <c r="K983" s="278" t="s">
        <v>339</v>
      </c>
      <c r="L983" s="46" t="s">
        <v>69</v>
      </c>
      <c r="M983" s="46"/>
      <c r="N983" s="10" t="s">
        <v>363</v>
      </c>
      <c r="O983" s="10"/>
      <c r="P983" s="10"/>
      <c r="Q983" s="10"/>
      <c r="R983" s="43">
        <v>0.05</v>
      </c>
      <c r="S983" s="43">
        <f>0.7*$R$468</f>
        <v>3.4999999999999996E-2</v>
      </c>
      <c r="T983" s="43"/>
      <c r="U983" s="43">
        <f>0*$R$468</f>
        <v>0</v>
      </c>
      <c r="V983" s="43"/>
      <c r="W983" s="43">
        <f>0.3*$R$468</f>
        <v>1.4999999999999999E-2</v>
      </c>
      <c r="X983" s="43"/>
      <c r="Y983" s="43">
        <f>0*$R$468</f>
        <v>0</v>
      </c>
      <c r="Z983" s="43"/>
      <c r="AA983" s="43">
        <f>0*$R$468</f>
        <v>0</v>
      </c>
      <c r="AB983" s="43"/>
      <c r="AC983" s="43">
        <f>0*$R$468</f>
        <v>0</v>
      </c>
      <c r="AD983" s="43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8">
        <f t="shared" si="311"/>
        <v>4.9999999999999996E-2</v>
      </c>
      <c r="AW983" s="48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</row>
    <row r="984" spans="1:78" s="30" customFormat="1" ht="24" customHeight="1" x14ac:dyDescent="0.25">
      <c r="A984" s="74"/>
      <c r="B984" s="75"/>
      <c r="C984" s="76"/>
      <c r="D984" s="77"/>
      <c r="E984" s="78"/>
      <c r="F984" s="78"/>
      <c r="G984" s="79"/>
      <c r="H984" s="79"/>
      <c r="I984" s="80"/>
      <c r="J984" s="79" t="s">
        <v>662</v>
      </c>
      <c r="K984" s="278" t="s">
        <v>341</v>
      </c>
      <c r="L984" s="46" t="s">
        <v>69</v>
      </c>
      <c r="M984" s="46"/>
      <c r="N984" s="10" t="s">
        <v>363</v>
      </c>
      <c r="O984" s="10"/>
      <c r="P984" s="10"/>
      <c r="Q984" s="10"/>
      <c r="R984" s="43">
        <v>3.5000000000000003E-2</v>
      </c>
      <c r="S984" s="43">
        <f>0*$R$469</f>
        <v>0</v>
      </c>
      <c r="T984" s="43"/>
      <c r="U984" s="43">
        <f>0.3*$R$469</f>
        <v>1.0500000000000001E-2</v>
      </c>
      <c r="V984" s="43"/>
      <c r="W984" s="43">
        <f>0.5*$R$469</f>
        <v>1.7500000000000002E-2</v>
      </c>
      <c r="X984" s="43"/>
      <c r="Y984" s="43">
        <f>0.2*$R$469</f>
        <v>7.000000000000001E-3</v>
      </c>
      <c r="Z984" s="43"/>
      <c r="AA984" s="43">
        <f>0*$R$469</f>
        <v>0</v>
      </c>
      <c r="AB984" s="43"/>
      <c r="AC984" s="43">
        <f>0*$R$469</f>
        <v>0</v>
      </c>
      <c r="AD984" s="43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8">
        <f t="shared" si="311"/>
        <v>3.5000000000000003E-2</v>
      </c>
      <c r="AW984" s="48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</row>
    <row r="985" spans="1:78" s="30" customFormat="1" ht="24" customHeight="1" x14ac:dyDescent="0.25">
      <c r="A985" s="74"/>
      <c r="B985" s="75"/>
      <c r="C985" s="76"/>
      <c r="D985" s="77"/>
      <c r="E985" s="78"/>
      <c r="F985" s="78"/>
      <c r="G985" s="79"/>
      <c r="H985" s="79"/>
      <c r="I985" s="80"/>
      <c r="J985" s="79" t="s">
        <v>663</v>
      </c>
      <c r="K985" s="278" t="s">
        <v>367</v>
      </c>
      <c r="L985" s="46" t="s">
        <v>348</v>
      </c>
      <c r="M985" s="46"/>
      <c r="N985" s="10"/>
      <c r="O985" s="10"/>
      <c r="P985" s="10"/>
      <c r="Q985" s="10"/>
      <c r="R985" s="43">
        <v>0.04</v>
      </c>
      <c r="S985" s="43">
        <f>0*$R$470</f>
        <v>0</v>
      </c>
      <c r="T985" s="43"/>
      <c r="U985" s="43">
        <f>0*$R$470</f>
        <v>0</v>
      </c>
      <c r="V985" s="43"/>
      <c r="W985" s="43">
        <f>0*$R$470</f>
        <v>0</v>
      </c>
      <c r="X985" s="43"/>
      <c r="Y985" s="43">
        <f>0.4*$R$470</f>
        <v>1.6E-2</v>
      </c>
      <c r="Z985" s="43"/>
      <c r="AA985" s="43">
        <f>0.6*$R$470</f>
        <v>2.4E-2</v>
      </c>
      <c r="AB985" s="43"/>
      <c r="AC985" s="43">
        <f>0*$R$470</f>
        <v>0</v>
      </c>
      <c r="AD985" s="43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8">
        <f t="shared" si="311"/>
        <v>0.04</v>
      </c>
      <c r="AW985" s="48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</row>
    <row r="986" spans="1:78" s="30" customFormat="1" ht="24" customHeight="1" x14ac:dyDescent="0.25">
      <c r="A986" s="74"/>
      <c r="B986" s="75"/>
      <c r="C986" s="76"/>
      <c r="D986" s="77"/>
      <c r="E986" s="78"/>
      <c r="F986" s="78"/>
      <c r="G986" s="79"/>
      <c r="H986" s="79"/>
      <c r="I986" s="80"/>
      <c r="J986" s="79" t="s">
        <v>664</v>
      </c>
      <c r="K986" s="278" t="s">
        <v>369</v>
      </c>
      <c r="L986" s="46" t="s">
        <v>69</v>
      </c>
      <c r="M986" s="46"/>
      <c r="N986" s="10"/>
      <c r="O986" s="10"/>
      <c r="P986" s="10"/>
      <c r="Q986" s="10"/>
      <c r="R986" s="43">
        <v>0.25</v>
      </c>
      <c r="S986" s="43">
        <f>0*$R$471</f>
        <v>0</v>
      </c>
      <c r="T986" s="43"/>
      <c r="U986" s="43">
        <f>0.6*$R$471</f>
        <v>0.15</v>
      </c>
      <c r="V986" s="43"/>
      <c r="W986" s="43">
        <f>0.2*$R$471</f>
        <v>0.05</v>
      </c>
      <c r="X986" s="43"/>
      <c r="Y986" s="43">
        <f>0.2*$R$471</f>
        <v>0.05</v>
      </c>
      <c r="Z986" s="43"/>
      <c r="AA986" s="43">
        <f>0*$R$471</f>
        <v>0</v>
      </c>
      <c r="AB986" s="43"/>
      <c r="AC986" s="43">
        <f>0*$R$471</f>
        <v>0</v>
      </c>
      <c r="AD986" s="43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8">
        <f t="shared" si="311"/>
        <v>0.25</v>
      </c>
      <c r="AW986" s="48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</row>
    <row r="987" spans="1:78" s="30" customFormat="1" ht="24" customHeight="1" x14ac:dyDescent="0.25">
      <c r="A987" s="74"/>
      <c r="B987" s="75"/>
      <c r="C987" s="76"/>
      <c r="D987" s="77"/>
      <c r="E987" s="78"/>
      <c r="F987" s="78"/>
      <c r="G987" s="79"/>
      <c r="H987" s="79"/>
      <c r="I987" s="80"/>
      <c r="J987" s="79" t="s">
        <v>665</v>
      </c>
      <c r="K987" s="278" t="s">
        <v>371</v>
      </c>
      <c r="L987" s="46" t="s">
        <v>69</v>
      </c>
      <c r="M987" s="46"/>
      <c r="N987" s="10"/>
      <c r="O987" s="10"/>
      <c r="P987" s="10"/>
      <c r="Q987" s="10"/>
      <c r="R987" s="43">
        <v>0.35</v>
      </c>
      <c r="S987" s="43">
        <f>0*$R$472</f>
        <v>0</v>
      </c>
      <c r="T987" s="43"/>
      <c r="U987" s="43">
        <f>0.2*$R$472</f>
        <v>6.9999999999999993E-2</v>
      </c>
      <c r="V987" s="43"/>
      <c r="W987" s="43">
        <f>0.4*$R$472</f>
        <v>0.13999999999999999</v>
      </c>
      <c r="X987" s="43"/>
      <c r="Y987" s="43">
        <f>0.4*$R$472</f>
        <v>0.13999999999999999</v>
      </c>
      <c r="Z987" s="43"/>
      <c r="AA987" s="43">
        <f>0*$R$472</f>
        <v>0</v>
      </c>
      <c r="AB987" s="43"/>
      <c r="AC987" s="43">
        <f>0*$R$472</f>
        <v>0</v>
      </c>
      <c r="AD987" s="43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8">
        <f t="shared" si="311"/>
        <v>0.35</v>
      </c>
      <c r="AW987" s="48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</row>
    <row r="988" spans="1:78" s="30" customFormat="1" ht="24" customHeight="1" x14ac:dyDescent="0.25">
      <c r="A988" s="74"/>
      <c r="B988" s="75"/>
      <c r="C988" s="76"/>
      <c r="D988" s="77"/>
      <c r="E988" s="78"/>
      <c r="F988" s="78"/>
      <c r="G988" s="79"/>
      <c r="H988" s="79"/>
      <c r="I988" s="80"/>
      <c r="J988" s="79" t="s">
        <v>666</v>
      </c>
      <c r="K988" s="278" t="s">
        <v>1664</v>
      </c>
      <c r="L988" s="46" t="s">
        <v>348</v>
      </c>
      <c r="M988" s="46"/>
      <c r="N988" s="10"/>
      <c r="O988" s="10"/>
      <c r="P988" s="10"/>
      <c r="Q988" s="10"/>
      <c r="R988" s="43">
        <v>0.125</v>
      </c>
      <c r="S988" s="43">
        <f>0*$R$473</f>
        <v>0</v>
      </c>
      <c r="T988" s="43"/>
      <c r="U988" s="43">
        <f>0*$R$473</f>
        <v>0</v>
      </c>
      <c r="V988" s="43"/>
      <c r="W988" s="43">
        <f>0*$R$473</f>
        <v>0</v>
      </c>
      <c r="X988" s="43"/>
      <c r="Y988" s="43">
        <f>0*$R$473</f>
        <v>0</v>
      </c>
      <c r="Z988" s="43"/>
      <c r="AA988" s="43">
        <f>0.7*$R$473</f>
        <v>8.7499999999999994E-2</v>
      </c>
      <c r="AB988" s="43"/>
      <c r="AC988" s="43">
        <f>0.3*$R$473</f>
        <v>3.7499999999999999E-2</v>
      </c>
      <c r="AD988" s="43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8">
        <f t="shared" si="311"/>
        <v>0.125</v>
      </c>
      <c r="AW988" s="48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</row>
    <row r="989" spans="1:78" s="30" customFormat="1" ht="24" customHeight="1" x14ac:dyDescent="0.25">
      <c r="A989" s="74"/>
      <c r="B989" s="75"/>
      <c r="C989" s="76"/>
      <c r="D989" s="77"/>
      <c r="E989" s="78"/>
      <c r="F989" s="78"/>
      <c r="G989" s="79"/>
      <c r="H989" s="79"/>
      <c r="I989" s="80"/>
      <c r="J989" s="79" t="s">
        <v>667</v>
      </c>
      <c r="K989" s="278" t="s">
        <v>375</v>
      </c>
      <c r="L989" s="46" t="s">
        <v>57</v>
      </c>
      <c r="M989" s="46"/>
      <c r="N989" s="10"/>
      <c r="O989" s="10"/>
      <c r="P989" s="10"/>
      <c r="Q989" s="10"/>
      <c r="R989" s="43">
        <v>0.1</v>
      </c>
      <c r="S989" s="43">
        <f>0.2*$R$475</f>
        <v>2.0000000000000004E-2</v>
      </c>
      <c r="T989" s="43"/>
      <c r="U989" s="43">
        <f>0.2*$R$475</f>
        <v>2.0000000000000004E-2</v>
      </c>
      <c r="V989" s="43"/>
      <c r="W989" s="43">
        <f>0*$R$475</f>
        <v>0</v>
      </c>
      <c r="X989" s="43"/>
      <c r="Y989" s="43">
        <f>0*$R$475</f>
        <v>0</v>
      </c>
      <c r="Z989" s="43"/>
      <c r="AA989" s="43">
        <f>0.3*$R$475</f>
        <v>0.03</v>
      </c>
      <c r="AB989" s="43"/>
      <c r="AC989" s="43">
        <f>0.3*$R$475</f>
        <v>0.03</v>
      </c>
      <c r="AD989" s="43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8">
        <f t="shared" si="311"/>
        <v>0.1</v>
      </c>
      <c r="AW989" s="48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</row>
    <row r="990" spans="1:78" s="30" customFormat="1" ht="24" customHeight="1" x14ac:dyDescent="0.25">
      <c r="A990" s="74"/>
      <c r="B990" s="75"/>
      <c r="C990" s="76"/>
      <c r="D990" s="77"/>
      <c r="E990" s="78"/>
      <c r="F990" s="78"/>
      <c r="G990" s="79"/>
      <c r="H990" s="79" t="s">
        <v>668</v>
      </c>
      <c r="I990" s="83" t="s">
        <v>377</v>
      </c>
      <c r="J990" s="79" t="s">
        <v>669</v>
      </c>
      <c r="K990" s="277" t="s">
        <v>377</v>
      </c>
      <c r="L990" s="10" t="s">
        <v>73</v>
      </c>
      <c r="M990" s="10"/>
      <c r="N990" s="10"/>
      <c r="O990" s="10"/>
      <c r="P990" s="10"/>
      <c r="Q990" s="10"/>
      <c r="R990" s="10"/>
      <c r="S990" s="20"/>
      <c r="T990" s="20">
        <v>0.15</v>
      </c>
      <c r="U990" s="20"/>
      <c r="V990" s="20">
        <v>0.15</v>
      </c>
      <c r="W990" s="20"/>
      <c r="X990" s="20">
        <v>0.2</v>
      </c>
      <c r="Y990" s="20"/>
      <c r="Z990" s="20">
        <v>0.3</v>
      </c>
      <c r="AA990" s="20"/>
      <c r="AB990" s="20">
        <v>0.1</v>
      </c>
      <c r="AC990" s="20"/>
      <c r="AD990" s="20">
        <v>0.1</v>
      </c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</row>
    <row r="991" spans="1:78" s="30" customFormat="1" ht="24" customHeight="1" x14ac:dyDescent="0.25">
      <c r="A991" s="74" t="s">
        <v>29</v>
      </c>
      <c r="B991" s="75" t="s">
        <v>520</v>
      </c>
      <c r="C991" s="76" t="s">
        <v>521</v>
      </c>
      <c r="D991" s="77"/>
      <c r="E991" s="78" t="s">
        <v>95</v>
      </c>
      <c r="F991" s="78" t="s">
        <v>522</v>
      </c>
      <c r="G991" s="79">
        <v>240</v>
      </c>
      <c r="H991" s="79" t="s">
        <v>670</v>
      </c>
      <c r="I991" s="80" t="s">
        <v>385</v>
      </c>
      <c r="J991" s="79" t="s">
        <v>671</v>
      </c>
      <c r="K991" s="277" t="s">
        <v>388</v>
      </c>
      <c r="L991" s="10" t="s">
        <v>65</v>
      </c>
      <c r="M991" s="10"/>
      <c r="N991" s="10"/>
      <c r="O991" s="10"/>
      <c r="P991" s="10"/>
      <c r="Q991" s="10"/>
      <c r="R991" s="42">
        <f>SUM(R992:R1024)</f>
        <v>1.1600000000000001</v>
      </c>
      <c r="S991" s="42">
        <f>SUM(S992:S1024)</f>
        <v>0.06</v>
      </c>
      <c r="T991" s="42"/>
      <c r="U991" s="42">
        <f>SUM(U992:U1024)</f>
        <v>0.31999999999999995</v>
      </c>
      <c r="V991" s="42"/>
      <c r="W991" s="42">
        <f>SUM(W992:W1024)</f>
        <v>0.255</v>
      </c>
      <c r="X991" s="42"/>
      <c r="Y991" s="42">
        <f>SUM(Y992:Y1024)</f>
        <v>0.1125</v>
      </c>
      <c r="Z991" s="42"/>
      <c r="AA991" s="42">
        <f>SUM(AA992:AA1024)</f>
        <v>7.2499999999999995E-2</v>
      </c>
      <c r="AB991" s="42"/>
      <c r="AC991" s="42">
        <f>SUM(AC992:AC1024)</f>
        <v>3.0000000000000002E-2</v>
      </c>
      <c r="AD991" s="42"/>
      <c r="AE991" s="42">
        <f>SUM(AE992:AE1024)</f>
        <v>0</v>
      </c>
      <c r="AF991" s="42"/>
      <c r="AG991" s="42">
        <f>SUM(AG992:AG1024)</f>
        <v>0</v>
      </c>
      <c r="AH991" s="42"/>
      <c r="AI991" s="42">
        <f>SUM(AI992:AI1024)</f>
        <v>0</v>
      </c>
      <c r="AJ991" s="42"/>
      <c r="AK991" s="42">
        <f>SUM(AK992:AK1024)</f>
        <v>0</v>
      </c>
      <c r="AL991" s="42"/>
      <c r="AM991" s="42">
        <f>SUM(AM992:AM1024)</f>
        <v>0</v>
      </c>
      <c r="AN991" s="42"/>
      <c r="AO991" s="42">
        <f>SUM(AO992:AO1024)</f>
        <v>0</v>
      </c>
      <c r="AP991" s="42"/>
      <c r="AQ991" s="42">
        <f>SUM(AQ992:AQ1024)</f>
        <v>0</v>
      </c>
      <c r="AR991" s="42"/>
      <c r="AS991" s="42">
        <f>SUM(AS992:AS1024)</f>
        <v>0</v>
      </c>
      <c r="AT991" s="42"/>
      <c r="AU991" s="42"/>
      <c r="AV991" s="48">
        <f>SUM(S991:AS991)</f>
        <v>0.85000000000000009</v>
      </c>
      <c r="AW991" s="48"/>
    </row>
    <row r="992" spans="1:78" s="30" customFormat="1" ht="24" customHeight="1" x14ac:dyDescent="0.25">
      <c r="A992" s="74"/>
      <c r="B992" s="75"/>
      <c r="C992" s="76"/>
      <c r="D992" s="77"/>
      <c r="E992" s="78"/>
      <c r="F992" s="78"/>
      <c r="G992" s="79"/>
      <c r="H992" s="79"/>
      <c r="I992" s="80"/>
      <c r="J992" s="79" t="s">
        <v>672</v>
      </c>
      <c r="K992" s="281" t="s">
        <v>267</v>
      </c>
      <c r="L992" s="46" t="s">
        <v>57</v>
      </c>
      <c r="M992" s="46"/>
      <c r="N992" s="10"/>
      <c r="O992" s="10"/>
      <c r="P992" s="10"/>
      <c r="Q992" s="10"/>
      <c r="R992" s="43">
        <v>0.06</v>
      </c>
      <c r="S992" s="43">
        <f>0.5*$R$486</f>
        <v>2.5000000000000001E-2</v>
      </c>
      <c r="T992" s="43"/>
      <c r="U992" s="43">
        <f>0*$R$486</f>
        <v>0</v>
      </c>
      <c r="V992" s="43"/>
      <c r="W992" s="43">
        <f>0*$R$486</f>
        <v>0</v>
      </c>
      <c r="X992" s="43"/>
      <c r="Y992" s="43">
        <f>0*$R$486</f>
        <v>0</v>
      </c>
      <c r="Z992" s="43"/>
      <c r="AA992" s="43">
        <f>0*$R$486</f>
        <v>0</v>
      </c>
      <c r="AB992" s="43"/>
      <c r="AC992" s="43">
        <f>0.5*$R$486</f>
        <v>2.5000000000000001E-2</v>
      </c>
      <c r="AD992" s="43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8">
        <f t="shared" ref="AV992:AV1024" si="312">SUM(S992:AS992)</f>
        <v>0.05</v>
      </c>
      <c r="AW992" s="48"/>
    </row>
    <row r="993" spans="1:49" s="30" customFormat="1" ht="24" customHeight="1" x14ac:dyDescent="0.25">
      <c r="A993" s="74"/>
      <c r="B993" s="75"/>
      <c r="C993" s="76"/>
      <c r="D993" s="77"/>
      <c r="E993" s="78"/>
      <c r="F993" s="78"/>
      <c r="G993" s="79"/>
      <c r="H993" s="79"/>
      <c r="I993" s="80"/>
      <c r="J993" s="79" t="s">
        <v>673</v>
      </c>
      <c r="K993" s="281" t="s">
        <v>392</v>
      </c>
      <c r="L993" s="46" t="s">
        <v>69</v>
      </c>
      <c r="M993" s="46"/>
      <c r="N993" s="10"/>
      <c r="O993" s="10"/>
      <c r="P993" s="10"/>
      <c r="Q993" s="10"/>
      <c r="R993" s="43">
        <v>0.05</v>
      </c>
      <c r="S993" s="43">
        <f>0.7*$R$487</f>
        <v>3.4999999999999996E-2</v>
      </c>
      <c r="T993" s="43"/>
      <c r="U993" s="43">
        <f>0*$R$487</f>
        <v>0</v>
      </c>
      <c r="V993" s="43"/>
      <c r="W993" s="43">
        <f>0.3*$R$487</f>
        <v>1.4999999999999999E-2</v>
      </c>
      <c r="X993" s="43"/>
      <c r="Y993" s="43">
        <f>0*$R$487</f>
        <v>0</v>
      </c>
      <c r="Z993" s="43"/>
      <c r="AA993" s="43">
        <f>0*$R$487</f>
        <v>0</v>
      </c>
      <c r="AB993" s="43"/>
      <c r="AC993" s="43">
        <f>0*$R$487</f>
        <v>0</v>
      </c>
      <c r="AD993" s="43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8">
        <f t="shared" si="312"/>
        <v>4.9999999999999996E-2</v>
      </c>
      <c r="AW993" s="48"/>
    </row>
    <row r="994" spans="1:49" s="30" customFormat="1" ht="24" customHeight="1" x14ac:dyDescent="0.25">
      <c r="A994" s="74"/>
      <c r="B994" s="75"/>
      <c r="C994" s="76"/>
      <c r="D994" s="77"/>
      <c r="E994" s="78"/>
      <c r="F994" s="78"/>
      <c r="G994" s="79"/>
      <c r="H994" s="79"/>
      <c r="I994" s="80"/>
      <c r="J994" s="272" t="s">
        <v>1992</v>
      </c>
      <c r="K994" s="279" t="s">
        <v>1991</v>
      </c>
      <c r="L994" s="10"/>
      <c r="M994" s="10"/>
      <c r="N994" s="10"/>
      <c r="O994" s="10"/>
      <c r="P994" s="10"/>
      <c r="Q994" s="9" t="s">
        <v>1899</v>
      </c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8"/>
      <c r="AW994" s="48"/>
    </row>
    <row r="995" spans="1:49" s="30" customFormat="1" ht="24" customHeight="1" x14ac:dyDescent="0.25">
      <c r="A995" s="74"/>
      <c r="B995" s="75"/>
      <c r="C995" s="76"/>
      <c r="D995" s="77"/>
      <c r="E995" s="78"/>
      <c r="F995" s="78"/>
      <c r="G995" s="79"/>
      <c r="H995" s="79"/>
      <c r="I995" s="80"/>
      <c r="J995" s="54"/>
      <c r="K995" s="279" t="s">
        <v>1996</v>
      </c>
      <c r="L995" s="10"/>
      <c r="M995" s="10"/>
      <c r="N995" s="10"/>
      <c r="O995" s="10"/>
      <c r="P995" s="10"/>
      <c r="Q995" s="9" t="s">
        <v>1899</v>
      </c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8"/>
      <c r="AW995" s="48"/>
    </row>
    <row r="996" spans="1:49" s="30" customFormat="1" ht="24" customHeight="1" x14ac:dyDescent="0.25">
      <c r="A996" s="74"/>
      <c r="B996" s="75"/>
      <c r="C996" s="76"/>
      <c r="D996" s="77"/>
      <c r="E996" s="78"/>
      <c r="F996" s="78"/>
      <c r="G996" s="79"/>
      <c r="H996" s="79"/>
      <c r="I996" s="80"/>
      <c r="J996" s="54"/>
      <c r="K996" s="279" t="s">
        <v>1974</v>
      </c>
      <c r="L996" s="10"/>
      <c r="M996" s="10"/>
      <c r="N996" s="10"/>
      <c r="O996" s="10"/>
      <c r="P996" s="10"/>
      <c r="Q996" s="9" t="s">
        <v>1899</v>
      </c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8"/>
      <c r="AW996" s="48"/>
    </row>
    <row r="997" spans="1:49" s="30" customFormat="1" ht="24" customHeight="1" x14ac:dyDescent="0.25">
      <c r="A997" s="74"/>
      <c r="B997" s="75"/>
      <c r="C997" s="76"/>
      <c r="D997" s="77"/>
      <c r="E997" s="78"/>
      <c r="F997" s="78"/>
      <c r="G997" s="79"/>
      <c r="H997" s="79"/>
      <c r="I997" s="80"/>
      <c r="J997" s="275" t="s">
        <v>1921</v>
      </c>
      <c r="K997" s="280" t="s">
        <v>1993</v>
      </c>
      <c r="L997" s="276">
        <v>250</v>
      </c>
      <c r="M997" s="46"/>
      <c r="N997" s="10"/>
      <c r="O997" s="10"/>
      <c r="P997" s="10"/>
      <c r="Q997" s="10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8"/>
      <c r="AW997" s="48"/>
    </row>
    <row r="998" spans="1:49" s="30" customFormat="1" ht="24" customHeight="1" x14ac:dyDescent="0.25">
      <c r="A998" s="74"/>
      <c r="B998" s="75"/>
      <c r="C998" s="76"/>
      <c r="D998" s="77"/>
      <c r="E998" s="78"/>
      <c r="F998" s="78"/>
      <c r="G998" s="79"/>
      <c r="H998" s="79"/>
      <c r="I998" s="80"/>
      <c r="J998" s="54"/>
      <c r="K998" s="280" t="s">
        <v>1994</v>
      </c>
      <c r="L998" s="276">
        <v>250</v>
      </c>
      <c r="M998" s="46"/>
      <c r="N998" s="10"/>
      <c r="O998" s="10"/>
      <c r="P998" s="10"/>
      <c r="Q998" s="10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8"/>
      <c r="AW998" s="48"/>
    </row>
    <row r="999" spans="1:49" s="30" customFormat="1" ht="24" customHeight="1" x14ac:dyDescent="0.25">
      <c r="A999" s="74"/>
      <c r="B999" s="75"/>
      <c r="C999" s="76"/>
      <c r="D999" s="77"/>
      <c r="E999" s="78"/>
      <c r="F999" s="78"/>
      <c r="G999" s="79"/>
      <c r="H999" s="79"/>
      <c r="I999" s="80"/>
      <c r="J999" s="54"/>
      <c r="K999" s="280" t="s">
        <v>1995</v>
      </c>
      <c r="L999" s="276">
        <v>250</v>
      </c>
      <c r="M999" s="46"/>
      <c r="N999" s="10"/>
      <c r="O999" s="10"/>
      <c r="P999" s="10"/>
      <c r="Q999" s="10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8"/>
      <c r="AW999" s="48"/>
    </row>
    <row r="1000" spans="1:49" s="30" customFormat="1" ht="24" customHeight="1" x14ac:dyDescent="0.25">
      <c r="A1000" s="74"/>
      <c r="B1000" s="75"/>
      <c r="C1000" s="76"/>
      <c r="D1000" s="77"/>
      <c r="E1000" s="78"/>
      <c r="F1000" s="78"/>
      <c r="G1000" s="79"/>
      <c r="H1000" s="79"/>
      <c r="I1000" s="80"/>
      <c r="J1000" s="79" t="s">
        <v>674</v>
      </c>
      <c r="K1000" s="281" t="s">
        <v>1641</v>
      </c>
      <c r="L1000" s="46" t="s">
        <v>69</v>
      </c>
      <c r="M1000" s="46" t="s">
        <v>1549</v>
      </c>
      <c r="N1000" s="10"/>
      <c r="O1000" s="10"/>
      <c r="P1000" s="10"/>
      <c r="Q1000" s="10"/>
      <c r="R1000" s="43">
        <v>0.25</v>
      </c>
      <c r="S1000" s="43">
        <f>0*$R$494</f>
        <v>0</v>
      </c>
      <c r="T1000" s="43"/>
      <c r="U1000" s="43">
        <f>0.7*$R$494</f>
        <v>0.13999999999999999</v>
      </c>
      <c r="V1000" s="43"/>
      <c r="W1000" s="43">
        <f>0.2*$R$494</f>
        <v>4.0000000000000008E-2</v>
      </c>
      <c r="X1000" s="43"/>
      <c r="Y1000" s="43">
        <f>0.1*$R$494</f>
        <v>2.0000000000000004E-2</v>
      </c>
      <c r="Z1000" s="43"/>
      <c r="AA1000" s="43">
        <f>0*$R$494</f>
        <v>0</v>
      </c>
      <c r="AB1000" s="43"/>
      <c r="AC1000" s="43">
        <f>0*$R$494</f>
        <v>0</v>
      </c>
      <c r="AD1000" s="43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8">
        <f t="shared" si="312"/>
        <v>0.2</v>
      </c>
      <c r="AW1000" s="48"/>
    </row>
    <row r="1001" spans="1:49" s="30" customFormat="1" ht="24" customHeight="1" x14ac:dyDescent="0.25">
      <c r="A1001" s="74"/>
      <c r="B1001" s="75"/>
      <c r="C1001" s="76"/>
      <c r="D1001" s="77"/>
      <c r="E1001" s="78"/>
      <c r="F1001" s="78"/>
      <c r="G1001" s="79"/>
      <c r="H1001" s="79"/>
      <c r="I1001" s="80"/>
      <c r="J1001" s="272" t="s">
        <v>1992</v>
      </c>
      <c r="K1001" s="279" t="s">
        <v>1991</v>
      </c>
      <c r="L1001" s="10"/>
      <c r="M1001" s="10"/>
      <c r="N1001" s="10"/>
      <c r="O1001" s="10"/>
      <c r="P1001" s="10"/>
      <c r="Q1001" s="9" t="s">
        <v>1899</v>
      </c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8"/>
      <c r="AW1001" s="48"/>
    </row>
    <row r="1002" spans="1:49" s="30" customFormat="1" ht="24" customHeight="1" x14ac:dyDescent="0.25">
      <c r="A1002" s="74"/>
      <c r="B1002" s="75"/>
      <c r="C1002" s="76"/>
      <c r="D1002" s="77"/>
      <c r="E1002" s="78"/>
      <c r="F1002" s="78"/>
      <c r="G1002" s="79"/>
      <c r="H1002" s="79"/>
      <c r="I1002" s="80"/>
      <c r="J1002" s="54"/>
      <c r="K1002" s="279" t="s">
        <v>1996</v>
      </c>
      <c r="L1002" s="10"/>
      <c r="M1002" s="10"/>
      <c r="N1002" s="10"/>
      <c r="O1002" s="10"/>
      <c r="P1002" s="10"/>
      <c r="Q1002" s="9" t="s">
        <v>1899</v>
      </c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8"/>
      <c r="AW1002" s="48"/>
    </row>
    <row r="1003" spans="1:49" s="30" customFormat="1" ht="24" customHeight="1" x14ac:dyDescent="0.25">
      <c r="A1003" s="74"/>
      <c r="B1003" s="75"/>
      <c r="C1003" s="76"/>
      <c r="D1003" s="77"/>
      <c r="E1003" s="78"/>
      <c r="F1003" s="78"/>
      <c r="G1003" s="79"/>
      <c r="H1003" s="79"/>
      <c r="I1003" s="80"/>
      <c r="J1003" s="54"/>
      <c r="K1003" s="279" t="s">
        <v>1974</v>
      </c>
      <c r="L1003" s="10"/>
      <c r="M1003" s="10"/>
      <c r="N1003" s="10"/>
      <c r="O1003" s="10"/>
      <c r="P1003" s="10"/>
      <c r="Q1003" s="9" t="s">
        <v>1899</v>
      </c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8"/>
      <c r="AW1003" s="48"/>
    </row>
    <row r="1004" spans="1:49" s="30" customFormat="1" ht="24" customHeight="1" x14ac:dyDescent="0.25">
      <c r="A1004" s="74"/>
      <c r="B1004" s="75"/>
      <c r="C1004" s="76"/>
      <c r="D1004" s="77"/>
      <c r="E1004" s="78"/>
      <c r="F1004" s="78"/>
      <c r="G1004" s="79"/>
      <c r="H1004" s="79"/>
      <c r="I1004" s="80"/>
      <c r="J1004" s="275" t="s">
        <v>1921</v>
      </c>
      <c r="K1004" s="280" t="s">
        <v>1987</v>
      </c>
      <c r="L1004" s="276">
        <v>250</v>
      </c>
      <c r="M1004" s="46"/>
      <c r="N1004" s="10"/>
      <c r="O1004" s="10"/>
      <c r="P1004" s="10"/>
      <c r="Q1004" s="10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8"/>
      <c r="AW1004" s="48"/>
    </row>
    <row r="1005" spans="1:49" s="30" customFormat="1" ht="24" customHeight="1" x14ac:dyDescent="0.25">
      <c r="A1005" s="74"/>
      <c r="B1005" s="75"/>
      <c r="C1005" s="76"/>
      <c r="D1005" s="77"/>
      <c r="E1005" s="78"/>
      <c r="F1005" s="78"/>
      <c r="G1005" s="79"/>
      <c r="H1005" s="79"/>
      <c r="I1005" s="80"/>
      <c r="J1005" s="54"/>
      <c r="K1005" s="280" t="s">
        <v>1988</v>
      </c>
      <c r="L1005" s="276">
        <v>250</v>
      </c>
      <c r="M1005" s="46"/>
      <c r="N1005" s="10"/>
      <c r="O1005" s="10"/>
      <c r="P1005" s="10"/>
      <c r="Q1005" s="10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8"/>
      <c r="AW1005" s="48"/>
    </row>
    <row r="1006" spans="1:49" s="30" customFormat="1" ht="24" customHeight="1" x14ac:dyDescent="0.25">
      <c r="A1006" s="74"/>
      <c r="B1006" s="75"/>
      <c r="C1006" s="76"/>
      <c r="D1006" s="77"/>
      <c r="E1006" s="78"/>
      <c r="F1006" s="78"/>
      <c r="G1006" s="79"/>
      <c r="H1006" s="79"/>
      <c r="I1006" s="80"/>
      <c r="J1006" s="54"/>
      <c r="K1006" s="280" t="s">
        <v>1989</v>
      </c>
      <c r="L1006" s="276">
        <v>250</v>
      </c>
      <c r="M1006" s="46"/>
      <c r="N1006" s="10"/>
      <c r="O1006" s="10"/>
      <c r="P1006" s="10"/>
      <c r="Q1006" s="10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8"/>
      <c r="AW1006" s="48"/>
    </row>
    <row r="1007" spans="1:49" s="30" customFormat="1" ht="24" customHeight="1" x14ac:dyDescent="0.25">
      <c r="A1007" s="74"/>
      <c r="B1007" s="75"/>
      <c r="C1007" s="76"/>
      <c r="D1007" s="77"/>
      <c r="E1007" s="78"/>
      <c r="F1007" s="78"/>
      <c r="G1007" s="79"/>
      <c r="H1007" s="79"/>
      <c r="I1007" s="80"/>
      <c r="J1007" s="79" t="s">
        <v>675</v>
      </c>
      <c r="K1007" s="281" t="s">
        <v>1642</v>
      </c>
      <c r="L1007" s="46" t="s">
        <v>69</v>
      </c>
      <c r="M1007" s="46" t="s">
        <v>1548</v>
      </c>
      <c r="N1007" s="10"/>
      <c r="O1007" s="10"/>
      <c r="P1007" s="10"/>
      <c r="Q1007" s="10"/>
      <c r="R1007" s="43">
        <v>0.25</v>
      </c>
      <c r="S1007" s="43">
        <f>0*$R$494</f>
        <v>0</v>
      </c>
      <c r="T1007" s="43"/>
      <c r="U1007" s="43">
        <f>0.7*$R$494</f>
        <v>0.13999999999999999</v>
      </c>
      <c r="V1007" s="43"/>
      <c r="W1007" s="43">
        <f>0.2*$R$494</f>
        <v>4.0000000000000008E-2</v>
      </c>
      <c r="X1007" s="43"/>
      <c r="Y1007" s="43">
        <f>0.1*$R$494</f>
        <v>2.0000000000000004E-2</v>
      </c>
      <c r="Z1007" s="43"/>
      <c r="AA1007" s="43">
        <f>0*$R$494</f>
        <v>0</v>
      </c>
      <c r="AB1007" s="43"/>
      <c r="AC1007" s="43">
        <f>0*$R$494</f>
        <v>0</v>
      </c>
      <c r="AD1007" s="43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8">
        <f t="shared" si="312"/>
        <v>0.2</v>
      </c>
      <c r="AW1007" s="48"/>
    </row>
    <row r="1008" spans="1:49" s="30" customFormat="1" ht="24" customHeight="1" x14ac:dyDescent="0.25">
      <c r="A1008" s="74"/>
      <c r="B1008" s="75"/>
      <c r="C1008" s="76"/>
      <c r="D1008" s="77"/>
      <c r="E1008" s="78"/>
      <c r="F1008" s="78"/>
      <c r="G1008" s="79"/>
      <c r="H1008" s="79"/>
      <c r="I1008" s="80"/>
      <c r="J1008" s="272" t="s">
        <v>1992</v>
      </c>
      <c r="K1008" s="279" t="s">
        <v>1991</v>
      </c>
      <c r="L1008" s="10"/>
      <c r="M1008" s="10"/>
      <c r="N1008" s="10"/>
      <c r="O1008" s="10"/>
      <c r="P1008" s="10"/>
      <c r="Q1008" s="9" t="s">
        <v>1899</v>
      </c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8"/>
      <c r="AW1008" s="48"/>
    </row>
    <row r="1009" spans="1:49" s="30" customFormat="1" ht="24" customHeight="1" x14ac:dyDescent="0.25">
      <c r="A1009" s="74"/>
      <c r="B1009" s="75"/>
      <c r="C1009" s="76"/>
      <c r="D1009" s="77"/>
      <c r="E1009" s="78"/>
      <c r="F1009" s="78"/>
      <c r="G1009" s="79"/>
      <c r="H1009" s="79"/>
      <c r="I1009" s="80"/>
      <c r="J1009" s="54"/>
      <c r="K1009" s="279" t="s">
        <v>1996</v>
      </c>
      <c r="L1009" s="10"/>
      <c r="M1009" s="10"/>
      <c r="N1009" s="10"/>
      <c r="O1009" s="10"/>
      <c r="P1009" s="10"/>
      <c r="Q1009" s="9" t="s">
        <v>1899</v>
      </c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8"/>
      <c r="AW1009" s="48"/>
    </row>
    <row r="1010" spans="1:49" s="30" customFormat="1" ht="24" customHeight="1" x14ac:dyDescent="0.25">
      <c r="A1010" s="74"/>
      <c r="B1010" s="75"/>
      <c r="C1010" s="76"/>
      <c r="D1010" s="77"/>
      <c r="E1010" s="78"/>
      <c r="F1010" s="78"/>
      <c r="G1010" s="79"/>
      <c r="H1010" s="79"/>
      <c r="I1010" s="80"/>
      <c r="J1010" s="54"/>
      <c r="K1010" s="279" t="s">
        <v>1974</v>
      </c>
      <c r="L1010" s="10"/>
      <c r="M1010" s="10"/>
      <c r="N1010" s="10"/>
      <c r="O1010" s="10"/>
      <c r="P1010" s="10"/>
      <c r="Q1010" s="9" t="s">
        <v>1899</v>
      </c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8"/>
      <c r="AW1010" s="48"/>
    </row>
    <row r="1011" spans="1:49" s="30" customFormat="1" ht="24" customHeight="1" x14ac:dyDescent="0.25">
      <c r="A1011" s="74"/>
      <c r="B1011" s="75"/>
      <c r="C1011" s="76"/>
      <c r="D1011" s="77"/>
      <c r="E1011" s="78"/>
      <c r="F1011" s="78"/>
      <c r="G1011" s="79"/>
      <c r="H1011" s="79"/>
      <c r="I1011" s="80"/>
      <c r="J1011" s="275" t="s">
        <v>1921</v>
      </c>
      <c r="K1011" s="280" t="s">
        <v>1987</v>
      </c>
      <c r="L1011" s="276">
        <v>250</v>
      </c>
      <c r="M1011" s="46"/>
      <c r="N1011" s="10"/>
      <c r="O1011" s="10"/>
      <c r="P1011" s="10"/>
      <c r="Q1011" s="10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8"/>
      <c r="AW1011" s="48"/>
    </row>
    <row r="1012" spans="1:49" s="30" customFormat="1" ht="24" customHeight="1" x14ac:dyDescent="0.25">
      <c r="A1012" s="74"/>
      <c r="B1012" s="75"/>
      <c r="C1012" s="76"/>
      <c r="D1012" s="77"/>
      <c r="E1012" s="78"/>
      <c r="F1012" s="78"/>
      <c r="G1012" s="79"/>
      <c r="H1012" s="79"/>
      <c r="I1012" s="80"/>
      <c r="J1012" s="54"/>
      <c r="K1012" s="280" t="s">
        <v>1988</v>
      </c>
      <c r="L1012" s="276">
        <v>250</v>
      </c>
      <c r="M1012" s="46"/>
      <c r="N1012" s="10"/>
      <c r="O1012" s="10"/>
      <c r="P1012" s="10"/>
      <c r="Q1012" s="10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8"/>
      <c r="AW1012" s="48"/>
    </row>
    <row r="1013" spans="1:49" s="30" customFormat="1" ht="24" customHeight="1" x14ac:dyDescent="0.25">
      <c r="A1013" s="74"/>
      <c r="B1013" s="75"/>
      <c r="C1013" s="76"/>
      <c r="D1013" s="77"/>
      <c r="E1013" s="78"/>
      <c r="F1013" s="78"/>
      <c r="G1013" s="79"/>
      <c r="H1013" s="79"/>
      <c r="I1013" s="80"/>
      <c r="J1013" s="54"/>
      <c r="K1013" s="280" t="s">
        <v>1989</v>
      </c>
      <c r="L1013" s="276">
        <v>250</v>
      </c>
      <c r="M1013" s="46"/>
      <c r="N1013" s="10"/>
      <c r="O1013" s="10"/>
      <c r="P1013" s="10"/>
      <c r="Q1013" s="10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8"/>
      <c r="AW1013" s="48"/>
    </row>
    <row r="1014" spans="1:49" s="30" customFormat="1" ht="24" customHeight="1" x14ac:dyDescent="0.25">
      <c r="A1014" s="74"/>
      <c r="B1014" s="75"/>
      <c r="C1014" s="76"/>
      <c r="D1014" s="77"/>
      <c r="E1014" s="78"/>
      <c r="F1014" s="78"/>
      <c r="G1014" s="79"/>
      <c r="H1014" s="79"/>
      <c r="I1014" s="80"/>
      <c r="J1014" s="79" t="s">
        <v>676</v>
      </c>
      <c r="K1014" s="281" t="s">
        <v>1640</v>
      </c>
      <c r="L1014" s="46" t="s">
        <v>69</v>
      </c>
      <c r="M1014" s="46" t="s">
        <v>1547</v>
      </c>
      <c r="N1014" s="10"/>
      <c r="O1014" s="10"/>
      <c r="P1014" s="10"/>
      <c r="Q1014" s="10"/>
      <c r="R1014" s="43">
        <v>0.45</v>
      </c>
      <c r="S1014" s="43">
        <f>0*$R$508</f>
        <v>0</v>
      </c>
      <c r="T1014" s="43"/>
      <c r="U1014" s="43">
        <f>0.1*$R$508</f>
        <v>0.03</v>
      </c>
      <c r="V1014" s="43"/>
      <c r="W1014" s="43">
        <f>0.5*$R$508</f>
        <v>0.15</v>
      </c>
      <c r="X1014" s="43"/>
      <c r="Y1014" s="43">
        <f>0.2*$R$508</f>
        <v>0.06</v>
      </c>
      <c r="Z1014" s="43"/>
      <c r="AA1014" s="43">
        <f>0.2*$R$508</f>
        <v>0.06</v>
      </c>
      <c r="AB1014" s="43"/>
      <c r="AC1014" s="43">
        <f>0*$R$508</f>
        <v>0</v>
      </c>
      <c r="AD1014" s="43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8">
        <f t="shared" si="312"/>
        <v>0.3</v>
      </c>
      <c r="AW1014" s="48"/>
    </row>
    <row r="1015" spans="1:49" s="30" customFormat="1" ht="24" customHeight="1" x14ac:dyDescent="0.25">
      <c r="A1015" s="74"/>
      <c r="B1015" s="75"/>
      <c r="C1015" s="76"/>
      <c r="D1015" s="77"/>
      <c r="E1015" s="78"/>
      <c r="F1015" s="78"/>
      <c r="G1015" s="79"/>
      <c r="H1015" s="79"/>
      <c r="I1015" s="80"/>
      <c r="J1015" s="272" t="s">
        <v>1992</v>
      </c>
      <c r="K1015" s="279" t="s">
        <v>1991</v>
      </c>
      <c r="L1015" s="10"/>
      <c r="M1015" s="10"/>
      <c r="N1015" s="10"/>
      <c r="O1015" s="10"/>
      <c r="P1015" s="10"/>
      <c r="Q1015" s="9" t="s">
        <v>1899</v>
      </c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8"/>
      <c r="AW1015" s="48"/>
    </row>
    <row r="1016" spans="1:49" s="30" customFormat="1" ht="24" customHeight="1" x14ac:dyDescent="0.25">
      <c r="A1016" s="74"/>
      <c r="B1016" s="75"/>
      <c r="C1016" s="76"/>
      <c r="D1016" s="77"/>
      <c r="E1016" s="78"/>
      <c r="F1016" s="78"/>
      <c r="G1016" s="79"/>
      <c r="H1016" s="79"/>
      <c r="I1016" s="80"/>
      <c r="J1016" s="54"/>
      <c r="K1016" s="279" t="s">
        <v>1996</v>
      </c>
      <c r="L1016" s="10"/>
      <c r="M1016" s="10"/>
      <c r="N1016" s="10"/>
      <c r="O1016" s="10"/>
      <c r="P1016" s="10"/>
      <c r="Q1016" s="9" t="s">
        <v>1899</v>
      </c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7"/>
      <c r="AF1016" s="47"/>
      <c r="AG1016" s="47"/>
      <c r="AH1016" s="47"/>
      <c r="AI1016" s="47"/>
      <c r="AJ1016" s="47"/>
      <c r="AK1016" s="47"/>
      <c r="AL1016" s="47"/>
      <c r="AM1016" s="47"/>
      <c r="AN1016" s="47"/>
      <c r="AO1016" s="47"/>
      <c r="AP1016" s="47"/>
      <c r="AQ1016" s="47"/>
      <c r="AR1016" s="47"/>
      <c r="AS1016" s="47"/>
      <c r="AT1016" s="47"/>
      <c r="AU1016" s="47"/>
      <c r="AV1016" s="48"/>
      <c r="AW1016" s="48"/>
    </row>
    <row r="1017" spans="1:49" s="30" customFormat="1" ht="24" customHeight="1" x14ac:dyDescent="0.25">
      <c r="A1017" s="74"/>
      <c r="B1017" s="75"/>
      <c r="C1017" s="76"/>
      <c r="D1017" s="77"/>
      <c r="E1017" s="78"/>
      <c r="F1017" s="78"/>
      <c r="G1017" s="79"/>
      <c r="H1017" s="79"/>
      <c r="I1017" s="80"/>
      <c r="J1017" s="54"/>
      <c r="K1017" s="279" t="s">
        <v>1974</v>
      </c>
      <c r="L1017" s="10"/>
      <c r="M1017" s="10"/>
      <c r="N1017" s="10"/>
      <c r="O1017" s="10"/>
      <c r="P1017" s="10"/>
      <c r="Q1017" s="9" t="s">
        <v>1899</v>
      </c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7"/>
      <c r="AF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8"/>
      <c r="AW1017" s="48"/>
    </row>
    <row r="1018" spans="1:49" s="30" customFormat="1" ht="24" customHeight="1" x14ac:dyDescent="0.25">
      <c r="A1018" s="74"/>
      <c r="B1018" s="75"/>
      <c r="C1018" s="76"/>
      <c r="D1018" s="77"/>
      <c r="E1018" s="78"/>
      <c r="F1018" s="78"/>
      <c r="G1018" s="79"/>
      <c r="H1018" s="79"/>
      <c r="I1018" s="80"/>
      <c r="J1018" s="275" t="s">
        <v>1921</v>
      </c>
      <c r="K1018" s="280" t="s">
        <v>1987</v>
      </c>
      <c r="L1018" s="276">
        <v>250</v>
      </c>
      <c r="M1018" s="46"/>
      <c r="N1018" s="10"/>
      <c r="O1018" s="10"/>
      <c r="P1018" s="10"/>
      <c r="Q1018" s="10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7"/>
      <c r="AF1018" s="47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  <c r="AS1018" s="47"/>
      <c r="AT1018" s="47"/>
      <c r="AU1018" s="47"/>
      <c r="AV1018" s="48"/>
      <c r="AW1018" s="48"/>
    </row>
    <row r="1019" spans="1:49" s="30" customFormat="1" ht="24" customHeight="1" x14ac:dyDescent="0.25">
      <c r="A1019" s="74"/>
      <c r="B1019" s="75"/>
      <c r="C1019" s="76"/>
      <c r="D1019" s="77"/>
      <c r="E1019" s="78"/>
      <c r="F1019" s="78"/>
      <c r="G1019" s="79"/>
      <c r="H1019" s="79"/>
      <c r="I1019" s="80"/>
      <c r="J1019" s="54"/>
      <c r="K1019" s="280" t="s">
        <v>1988</v>
      </c>
      <c r="L1019" s="276">
        <v>250</v>
      </c>
      <c r="M1019" s="46"/>
      <c r="N1019" s="10"/>
      <c r="O1019" s="10"/>
      <c r="P1019" s="10"/>
      <c r="Q1019" s="10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7"/>
      <c r="AF1019" s="47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  <c r="AS1019" s="47"/>
      <c r="AT1019" s="47"/>
      <c r="AU1019" s="47"/>
      <c r="AV1019" s="48"/>
      <c r="AW1019" s="48"/>
    </row>
    <row r="1020" spans="1:49" s="30" customFormat="1" ht="24" customHeight="1" x14ac:dyDescent="0.25">
      <c r="A1020" s="74"/>
      <c r="B1020" s="75"/>
      <c r="C1020" s="76"/>
      <c r="D1020" s="77"/>
      <c r="E1020" s="78"/>
      <c r="F1020" s="78"/>
      <c r="G1020" s="79"/>
      <c r="H1020" s="79"/>
      <c r="I1020" s="80"/>
      <c r="J1020" s="54"/>
      <c r="K1020" s="280" t="s">
        <v>1989</v>
      </c>
      <c r="L1020" s="276">
        <v>250</v>
      </c>
      <c r="M1020" s="46"/>
      <c r="N1020" s="10"/>
      <c r="O1020" s="10"/>
      <c r="P1020" s="10"/>
      <c r="Q1020" s="10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7"/>
      <c r="AF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  <c r="AS1020" s="47"/>
      <c r="AT1020" s="47"/>
      <c r="AU1020" s="47"/>
      <c r="AV1020" s="48"/>
      <c r="AW1020" s="48"/>
    </row>
    <row r="1021" spans="1:49" s="30" customFormat="1" ht="24" customHeight="1" x14ac:dyDescent="0.25">
      <c r="A1021" s="74"/>
      <c r="B1021" s="75"/>
      <c r="C1021" s="76"/>
      <c r="D1021" s="77"/>
      <c r="E1021" s="78"/>
      <c r="F1021" s="78"/>
      <c r="G1021" s="79"/>
      <c r="H1021" s="79"/>
      <c r="I1021" s="80"/>
      <c r="J1021" s="79" t="s">
        <v>677</v>
      </c>
      <c r="K1021" s="281" t="s">
        <v>1550</v>
      </c>
      <c r="L1021" s="46" t="s">
        <v>65</v>
      </c>
      <c r="M1021" s="46" t="s">
        <v>1553</v>
      </c>
      <c r="N1021" s="10"/>
      <c r="O1021" s="10"/>
      <c r="P1021" s="10"/>
      <c r="Q1021" s="10"/>
      <c r="R1021" s="43">
        <v>0</v>
      </c>
      <c r="S1021" s="43">
        <f t="shared" ref="S1021:W1023" si="313">0*$R$519</f>
        <v>0</v>
      </c>
      <c r="T1021" s="43"/>
      <c r="U1021" s="43">
        <f t="shared" si="313"/>
        <v>0</v>
      </c>
      <c r="V1021" s="43"/>
      <c r="W1021" s="43">
        <f t="shared" si="313"/>
        <v>0</v>
      </c>
      <c r="X1021" s="43"/>
      <c r="Y1021" s="249">
        <f>0.3*$R$519</f>
        <v>0</v>
      </c>
      <c r="Z1021" s="249"/>
      <c r="AA1021" s="249">
        <f>0.4*$R$519</f>
        <v>0</v>
      </c>
      <c r="AB1021" s="249"/>
      <c r="AC1021" s="249">
        <f>0.3*$R$519</f>
        <v>0</v>
      </c>
      <c r="AD1021" s="43"/>
      <c r="AE1021" s="47"/>
      <c r="AF1021" s="47"/>
      <c r="AG1021" s="47"/>
      <c r="AH1021" s="47"/>
      <c r="AI1021" s="47"/>
      <c r="AJ1021" s="47"/>
      <c r="AK1021" s="47"/>
      <c r="AL1021" s="47"/>
      <c r="AM1021" s="47"/>
      <c r="AN1021" s="47"/>
      <c r="AO1021" s="47"/>
      <c r="AP1021" s="47"/>
      <c r="AQ1021" s="47"/>
      <c r="AR1021" s="47"/>
      <c r="AS1021" s="47"/>
      <c r="AT1021" s="47"/>
      <c r="AU1021" s="47"/>
      <c r="AV1021" s="48">
        <f t="shared" si="312"/>
        <v>0</v>
      </c>
      <c r="AW1021" s="48"/>
    </row>
    <row r="1022" spans="1:49" s="30" customFormat="1" ht="24" customHeight="1" x14ac:dyDescent="0.25">
      <c r="A1022" s="74"/>
      <c r="B1022" s="75"/>
      <c r="C1022" s="76"/>
      <c r="D1022" s="77"/>
      <c r="E1022" s="78"/>
      <c r="F1022" s="78"/>
      <c r="G1022" s="79"/>
      <c r="H1022" s="79"/>
      <c r="I1022" s="80"/>
      <c r="J1022" s="79" t="s">
        <v>678</v>
      </c>
      <c r="K1022" s="281" t="s">
        <v>1551</v>
      </c>
      <c r="L1022" s="46" t="s">
        <v>65</v>
      </c>
      <c r="M1022" s="46" t="s">
        <v>1553</v>
      </c>
      <c r="N1022" s="10"/>
      <c r="O1022" s="10"/>
      <c r="P1022" s="10"/>
      <c r="Q1022" s="10"/>
      <c r="R1022" s="43">
        <v>0</v>
      </c>
      <c r="S1022" s="43">
        <f t="shared" si="313"/>
        <v>0</v>
      </c>
      <c r="T1022" s="43"/>
      <c r="U1022" s="43">
        <f t="shared" si="313"/>
        <v>0</v>
      </c>
      <c r="V1022" s="43"/>
      <c r="W1022" s="43">
        <f t="shared" si="313"/>
        <v>0</v>
      </c>
      <c r="X1022" s="43"/>
      <c r="Y1022" s="249">
        <f t="shared" ref="Y1022:Y1023" si="314">0.3*$R$519</f>
        <v>0</v>
      </c>
      <c r="Z1022" s="249"/>
      <c r="AA1022" s="249">
        <f t="shared" ref="AA1022:AA1023" si="315">0.4*$R$519</f>
        <v>0</v>
      </c>
      <c r="AB1022" s="249"/>
      <c r="AC1022" s="249">
        <f t="shared" ref="AC1022:AC1023" si="316">0.3*$R$519</f>
        <v>0</v>
      </c>
      <c r="AD1022" s="43"/>
      <c r="AE1022" s="47"/>
      <c r="AF1022" s="47"/>
      <c r="AG1022" s="47"/>
      <c r="AH1022" s="47"/>
      <c r="AI1022" s="47"/>
      <c r="AJ1022" s="47"/>
      <c r="AK1022" s="47"/>
      <c r="AL1022" s="47"/>
      <c r="AM1022" s="47"/>
      <c r="AN1022" s="47"/>
      <c r="AO1022" s="47"/>
      <c r="AP1022" s="47"/>
      <c r="AQ1022" s="47"/>
      <c r="AR1022" s="47"/>
      <c r="AS1022" s="47"/>
      <c r="AT1022" s="47"/>
      <c r="AU1022" s="47"/>
      <c r="AV1022" s="48">
        <f t="shared" si="312"/>
        <v>0</v>
      </c>
      <c r="AW1022" s="48"/>
    </row>
    <row r="1023" spans="1:49" s="30" customFormat="1" ht="24" customHeight="1" x14ac:dyDescent="0.25">
      <c r="A1023" s="74"/>
      <c r="B1023" s="75"/>
      <c r="C1023" s="76"/>
      <c r="D1023" s="77"/>
      <c r="E1023" s="78"/>
      <c r="F1023" s="78"/>
      <c r="G1023" s="79"/>
      <c r="H1023" s="79"/>
      <c r="I1023" s="80"/>
      <c r="J1023" s="79" t="s">
        <v>679</v>
      </c>
      <c r="K1023" s="281" t="s">
        <v>1552</v>
      </c>
      <c r="L1023" s="46" t="s">
        <v>65</v>
      </c>
      <c r="M1023" s="46" t="s">
        <v>1553</v>
      </c>
      <c r="N1023" s="10"/>
      <c r="O1023" s="10"/>
      <c r="P1023" s="10"/>
      <c r="Q1023" s="10"/>
      <c r="R1023" s="43">
        <v>0</v>
      </c>
      <c r="S1023" s="43">
        <f t="shared" si="313"/>
        <v>0</v>
      </c>
      <c r="T1023" s="43"/>
      <c r="U1023" s="43">
        <f t="shared" si="313"/>
        <v>0</v>
      </c>
      <c r="V1023" s="43"/>
      <c r="W1023" s="43">
        <f t="shared" si="313"/>
        <v>0</v>
      </c>
      <c r="X1023" s="43"/>
      <c r="Y1023" s="249">
        <f t="shared" si="314"/>
        <v>0</v>
      </c>
      <c r="Z1023" s="249"/>
      <c r="AA1023" s="249">
        <f t="shared" si="315"/>
        <v>0</v>
      </c>
      <c r="AB1023" s="249"/>
      <c r="AC1023" s="249">
        <f t="shared" si="316"/>
        <v>0</v>
      </c>
      <c r="AD1023" s="43"/>
      <c r="AE1023" s="47"/>
      <c r="AF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  <c r="AS1023" s="47"/>
      <c r="AT1023" s="47"/>
      <c r="AU1023" s="47"/>
      <c r="AV1023" s="48">
        <f t="shared" si="312"/>
        <v>0</v>
      </c>
      <c r="AW1023" s="48"/>
    </row>
    <row r="1024" spans="1:49" s="30" customFormat="1" ht="24" customHeight="1" x14ac:dyDescent="0.25">
      <c r="A1024" s="74"/>
      <c r="B1024" s="75"/>
      <c r="C1024" s="76"/>
      <c r="D1024" s="77"/>
      <c r="E1024" s="78"/>
      <c r="F1024" s="78"/>
      <c r="G1024" s="79"/>
      <c r="H1024" s="79"/>
      <c r="I1024" s="80"/>
      <c r="J1024" s="79" t="s">
        <v>680</v>
      </c>
      <c r="K1024" s="281" t="s">
        <v>1644</v>
      </c>
      <c r="L1024" s="46" t="s">
        <v>348</v>
      </c>
      <c r="M1024" s="46" t="s">
        <v>1643</v>
      </c>
      <c r="N1024" s="10"/>
      <c r="O1024" s="10"/>
      <c r="P1024" s="10"/>
      <c r="Q1024" s="10"/>
      <c r="R1024" s="43">
        <v>0.1</v>
      </c>
      <c r="S1024" s="43">
        <f>0*$R$518</f>
        <v>0</v>
      </c>
      <c r="T1024" s="43"/>
      <c r="U1024" s="43">
        <f>0.2*$R$518</f>
        <v>1.0000000000000002E-2</v>
      </c>
      <c r="V1024" s="43"/>
      <c r="W1024" s="43">
        <f>0.2*$R$518</f>
        <v>1.0000000000000002E-2</v>
      </c>
      <c r="X1024" s="43"/>
      <c r="Y1024" s="43">
        <f>0.25*$R$518</f>
        <v>1.2500000000000001E-2</v>
      </c>
      <c r="Z1024" s="43"/>
      <c r="AA1024" s="43">
        <f>0.25*$R$518</f>
        <v>1.2500000000000001E-2</v>
      </c>
      <c r="AB1024" s="43"/>
      <c r="AC1024" s="43">
        <f>0.1*$R$518</f>
        <v>5.000000000000001E-3</v>
      </c>
      <c r="AD1024" s="43"/>
      <c r="AE1024" s="47"/>
      <c r="AF1024" s="47"/>
      <c r="AG1024" s="47"/>
      <c r="AH1024" s="47"/>
      <c r="AI1024" s="47"/>
      <c r="AJ1024" s="47"/>
      <c r="AK1024" s="47"/>
      <c r="AL1024" s="47"/>
      <c r="AM1024" s="47"/>
      <c r="AN1024" s="47"/>
      <c r="AO1024" s="47"/>
      <c r="AP1024" s="47"/>
      <c r="AQ1024" s="47"/>
      <c r="AR1024" s="47"/>
      <c r="AS1024" s="47"/>
      <c r="AT1024" s="47"/>
      <c r="AU1024" s="47"/>
      <c r="AV1024" s="48">
        <f t="shared" si="312"/>
        <v>0.05</v>
      </c>
      <c r="AW1024" s="48"/>
    </row>
    <row r="1025" spans="1:48" s="30" customFormat="1" ht="17.25" customHeight="1" x14ac:dyDescent="0.25">
      <c r="A1025" s="74" t="s">
        <v>29</v>
      </c>
      <c r="B1025" s="75" t="s">
        <v>520</v>
      </c>
      <c r="C1025" s="76" t="s">
        <v>521</v>
      </c>
      <c r="D1025" s="77"/>
      <c r="E1025" s="78" t="s">
        <v>95</v>
      </c>
      <c r="F1025" s="78" t="s">
        <v>522</v>
      </c>
      <c r="G1025" s="79">
        <v>240</v>
      </c>
      <c r="H1025" s="79" t="s">
        <v>683</v>
      </c>
      <c r="I1025" s="80" t="s">
        <v>417</v>
      </c>
      <c r="J1025" s="290" t="s">
        <v>684</v>
      </c>
      <c r="K1025" s="289" t="s">
        <v>417</v>
      </c>
      <c r="L1025" s="10" t="s">
        <v>65</v>
      </c>
      <c r="M1025" s="10"/>
      <c r="N1025" s="38"/>
      <c r="O1025" s="50"/>
      <c r="R1025" s="42">
        <f>SUM(R1026:R1034)</f>
        <v>0.72500000000000009</v>
      </c>
      <c r="S1025" s="42">
        <f t="shared" ref="S1025" si="317">SUM(S1026:S1034)</f>
        <v>0.16999999999999998</v>
      </c>
      <c r="T1025" s="42">
        <f t="shared" ref="T1025" si="318">SUM(T1026:T1034)</f>
        <v>0</v>
      </c>
      <c r="U1025" s="42">
        <f t="shared" ref="U1025" si="319">SUM(U1026:U1034)</f>
        <v>0.6</v>
      </c>
      <c r="V1025" s="42">
        <f t="shared" ref="V1025" si="320">SUM(V1026:V1034)</f>
        <v>0</v>
      </c>
      <c r="W1025" s="42">
        <f t="shared" ref="W1025" si="321">SUM(W1026:W1034)</f>
        <v>0.03</v>
      </c>
      <c r="X1025" s="42">
        <f t="shared" ref="X1025" si="322">SUM(X1026:X1034)</f>
        <v>0</v>
      </c>
      <c r="Y1025" s="42">
        <f t="shared" ref="Y1025" si="323">SUM(Y1026:Y1034)</f>
        <v>0.05</v>
      </c>
      <c r="Z1025" s="42">
        <f t="shared" ref="Z1025" si="324">SUM(Z1026:Z1034)</f>
        <v>0</v>
      </c>
      <c r="AA1025" s="42">
        <f t="shared" ref="AA1025" si="325">SUM(AA1026:AA1034)</f>
        <v>0</v>
      </c>
      <c r="AB1025" s="42">
        <f t="shared" ref="AB1025" si="326">SUM(AB1026:AB1034)</f>
        <v>0</v>
      </c>
      <c r="AC1025" s="42">
        <f t="shared" ref="AC1025" si="327">SUM(AC1026:AC1034)</f>
        <v>0</v>
      </c>
      <c r="AD1025" s="42">
        <f t="shared" ref="AD1025" si="328">SUM(AD1026:AD1034)</f>
        <v>0</v>
      </c>
      <c r="AE1025" s="42">
        <f t="shared" ref="AE1025" si="329">SUM(AE1026:AE1034)</f>
        <v>0</v>
      </c>
      <c r="AF1025" s="42">
        <f t="shared" ref="AF1025" si="330">SUM(AF1026:AF1034)</f>
        <v>0</v>
      </c>
      <c r="AG1025" s="42">
        <f t="shared" ref="AG1025" si="331">SUM(AG1026:AG1034)</f>
        <v>0</v>
      </c>
      <c r="AH1025" s="42">
        <f t="shared" ref="AH1025" si="332">SUM(AH1026:AH1034)</f>
        <v>0</v>
      </c>
      <c r="AI1025" s="42">
        <f t="shared" ref="AI1025" si="333">SUM(AI1026:AI1034)</f>
        <v>0</v>
      </c>
      <c r="AJ1025" s="42">
        <f t="shared" ref="AJ1025" si="334">SUM(AJ1026:AJ1034)</f>
        <v>0</v>
      </c>
      <c r="AK1025" s="42">
        <f t="shared" ref="AK1025" si="335">SUM(AK1026:AK1034)</f>
        <v>0</v>
      </c>
      <c r="AL1025" s="42">
        <f t="shared" ref="AL1025" si="336">SUM(AL1026:AL1034)</f>
        <v>0</v>
      </c>
      <c r="AM1025" s="42">
        <f t="shared" ref="AM1025" si="337">SUM(AM1026:AM1034)</f>
        <v>0</v>
      </c>
      <c r="AN1025" s="42">
        <f t="shared" ref="AN1025" si="338">SUM(AN1026:AN1034)</f>
        <v>0</v>
      </c>
      <c r="AO1025" s="42">
        <f t="shared" ref="AO1025" si="339">SUM(AO1026:AO1034)</f>
        <v>0</v>
      </c>
      <c r="AP1025" s="42">
        <f t="shared" ref="AP1025" si="340">SUM(AP1026:AP1034)</f>
        <v>0</v>
      </c>
      <c r="AQ1025" s="42">
        <f t="shared" ref="AQ1025" si="341">SUM(AQ1026:AQ1034)</f>
        <v>0</v>
      </c>
      <c r="AR1025" s="42">
        <f t="shared" ref="AR1025" si="342">SUM(AR1026:AR1034)</f>
        <v>0</v>
      </c>
      <c r="AS1025" s="42">
        <f t="shared" ref="AS1025" si="343">SUM(AS1026:AS1034)</f>
        <v>0</v>
      </c>
      <c r="AT1025" s="42">
        <f t="shared" ref="AT1025" si="344">SUM(AT1026:AT1034)</f>
        <v>0</v>
      </c>
      <c r="AU1025" s="42">
        <f t="shared" ref="AU1025" si="345">SUM(AU1026:AU1034)</f>
        <v>0</v>
      </c>
      <c r="AV1025" s="42">
        <f t="shared" ref="AV1025" si="346">SUM(AV1026:AV1034)</f>
        <v>0.85</v>
      </c>
    </row>
    <row r="1026" spans="1:48" s="30" customFormat="1" ht="17.25" customHeight="1" x14ac:dyDescent="0.25">
      <c r="A1026" s="74"/>
      <c r="B1026" s="75"/>
      <c r="C1026" s="76"/>
      <c r="D1026" s="77"/>
      <c r="E1026" s="78"/>
      <c r="F1026" s="78"/>
      <c r="G1026" s="79"/>
      <c r="H1026" s="79"/>
      <c r="I1026" s="80"/>
      <c r="J1026" s="290" t="s">
        <v>1819</v>
      </c>
      <c r="K1026" s="291" t="s">
        <v>1801</v>
      </c>
      <c r="L1026" s="46" t="s">
        <v>57</v>
      </c>
      <c r="M1026" s="10"/>
      <c r="N1026" s="38"/>
      <c r="O1026" s="50"/>
      <c r="R1026" s="43">
        <v>0.05</v>
      </c>
      <c r="S1026" s="43">
        <f>0.5*$R$41</f>
        <v>0.05</v>
      </c>
      <c r="T1026" s="43"/>
      <c r="U1026" s="43">
        <f>0*$R$41</f>
        <v>0</v>
      </c>
      <c r="V1026" s="43"/>
      <c r="W1026" s="43">
        <f>0*$R$41</f>
        <v>0</v>
      </c>
      <c r="X1026" s="43"/>
      <c r="Y1026" s="43">
        <f>0.5*$R$41</f>
        <v>0.05</v>
      </c>
      <c r="Z1026" s="43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  <c r="AL1026" s="47"/>
      <c r="AM1026" s="47"/>
      <c r="AN1026" s="47"/>
      <c r="AO1026" s="47"/>
      <c r="AP1026" s="47"/>
      <c r="AQ1026" s="47"/>
      <c r="AR1026" s="47"/>
      <c r="AS1026" s="47"/>
      <c r="AT1026" s="47"/>
      <c r="AU1026" s="47"/>
      <c r="AV1026" s="48">
        <f t="shared" ref="AV1026:AV1034" si="347">SUM(S1026:AS1026)</f>
        <v>0.1</v>
      </c>
    </row>
    <row r="1027" spans="1:48" s="30" customFormat="1" ht="17.25" customHeight="1" x14ac:dyDescent="0.25">
      <c r="A1027" s="74"/>
      <c r="B1027" s="75"/>
      <c r="C1027" s="76"/>
      <c r="D1027" s="77"/>
      <c r="E1027" s="78"/>
      <c r="F1027" s="78"/>
      <c r="G1027" s="79"/>
      <c r="H1027" s="79"/>
      <c r="I1027" s="80"/>
      <c r="J1027" s="290" t="s">
        <v>1820</v>
      </c>
      <c r="K1027" s="291" t="s">
        <v>1802</v>
      </c>
      <c r="L1027" s="46" t="s">
        <v>65</v>
      </c>
      <c r="M1027" s="10"/>
      <c r="N1027" s="38"/>
      <c r="O1027" s="50"/>
      <c r="R1027" s="43">
        <v>0.57500000000000007</v>
      </c>
      <c r="S1027" s="43">
        <f>0.2*$R$42</f>
        <v>0.12</v>
      </c>
      <c r="T1027" s="43"/>
      <c r="U1027" s="43">
        <f>0.8*$R$42</f>
        <v>0.48</v>
      </c>
      <c r="V1027" s="43"/>
      <c r="W1027" s="43">
        <f>0*$R$42</f>
        <v>0</v>
      </c>
      <c r="X1027" s="43"/>
      <c r="Y1027" s="43">
        <f>0*$R$42</f>
        <v>0</v>
      </c>
      <c r="Z1027" s="43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47"/>
      <c r="AL1027" s="47"/>
      <c r="AM1027" s="47"/>
      <c r="AN1027" s="47"/>
      <c r="AO1027" s="47"/>
      <c r="AP1027" s="47"/>
      <c r="AQ1027" s="47"/>
      <c r="AR1027" s="47"/>
      <c r="AS1027" s="47"/>
      <c r="AT1027" s="47"/>
      <c r="AU1027" s="47"/>
      <c r="AV1027" s="48">
        <f t="shared" si="347"/>
        <v>0.6</v>
      </c>
    </row>
    <row r="1028" spans="1:48" s="30" customFormat="1" ht="17.25" customHeight="1" x14ac:dyDescent="0.25">
      <c r="A1028" s="74"/>
      <c r="B1028" s="75"/>
      <c r="C1028" s="76"/>
      <c r="D1028" s="77"/>
      <c r="E1028" s="78"/>
      <c r="F1028" s="78"/>
      <c r="G1028" s="79"/>
      <c r="H1028" s="79"/>
      <c r="I1028" s="80"/>
      <c r="J1028" s="292" t="s">
        <v>1894</v>
      </c>
      <c r="K1028" s="293" t="s">
        <v>1991</v>
      </c>
      <c r="L1028" s="10"/>
      <c r="M1028" s="10"/>
      <c r="N1028" s="10"/>
      <c r="O1028" s="10"/>
      <c r="P1028" s="10"/>
      <c r="Q1028" s="9" t="s">
        <v>1899</v>
      </c>
      <c r="R1028" s="43"/>
      <c r="S1028" s="43"/>
      <c r="T1028" s="43"/>
      <c r="U1028" s="43"/>
      <c r="V1028" s="43"/>
      <c r="W1028" s="43"/>
      <c r="X1028" s="43"/>
      <c r="Y1028" s="43"/>
      <c r="Z1028" s="43"/>
      <c r="AA1028" s="47"/>
      <c r="AB1028" s="47"/>
      <c r="AC1028" s="47"/>
      <c r="AD1028" s="47"/>
      <c r="AE1028" s="47"/>
      <c r="AF1028" s="47"/>
      <c r="AG1028" s="47"/>
      <c r="AH1028" s="47"/>
      <c r="AI1028" s="47"/>
      <c r="AJ1028" s="47"/>
      <c r="AK1028" s="47"/>
      <c r="AL1028" s="47"/>
      <c r="AM1028" s="47"/>
      <c r="AN1028" s="47"/>
      <c r="AO1028" s="47"/>
      <c r="AP1028" s="47"/>
      <c r="AQ1028" s="47"/>
      <c r="AR1028" s="47"/>
      <c r="AS1028" s="47"/>
      <c r="AT1028" s="47"/>
      <c r="AU1028" s="47"/>
      <c r="AV1028" s="48"/>
    </row>
    <row r="1029" spans="1:48" s="30" customFormat="1" ht="17.25" customHeight="1" x14ac:dyDescent="0.25">
      <c r="A1029" s="74"/>
      <c r="B1029" s="75"/>
      <c r="C1029" s="76"/>
      <c r="D1029" s="77"/>
      <c r="E1029" s="78"/>
      <c r="F1029" s="78"/>
      <c r="G1029" s="79"/>
      <c r="H1029" s="79"/>
      <c r="I1029" s="80"/>
      <c r="J1029" s="294"/>
      <c r="K1029" s="293" t="s">
        <v>1998</v>
      </c>
      <c r="L1029" s="10"/>
      <c r="M1029" s="10"/>
      <c r="N1029" s="10"/>
      <c r="O1029" s="10"/>
      <c r="P1029" s="10"/>
      <c r="Q1029" s="9" t="s">
        <v>1899</v>
      </c>
      <c r="R1029" s="43"/>
      <c r="S1029" s="43"/>
      <c r="T1029" s="43"/>
      <c r="U1029" s="43"/>
      <c r="V1029" s="43"/>
      <c r="W1029" s="43"/>
      <c r="X1029" s="43"/>
      <c r="Y1029" s="43"/>
      <c r="Z1029" s="43"/>
      <c r="AA1029" s="47"/>
      <c r="AB1029" s="47"/>
      <c r="AC1029" s="47"/>
      <c r="AD1029" s="47"/>
      <c r="AE1029" s="47"/>
      <c r="AF1029" s="47"/>
      <c r="AG1029" s="47"/>
      <c r="AH1029" s="47"/>
      <c r="AI1029" s="47"/>
      <c r="AJ1029" s="47"/>
      <c r="AK1029" s="47"/>
      <c r="AL1029" s="47"/>
      <c r="AM1029" s="47"/>
      <c r="AN1029" s="47"/>
      <c r="AO1029" s="47"/>
      <c r="AP1029" s="47"/>
      <c r="AQ1029" s="47"/>
      <c r="AR1029" s="47"/>
      <c r="AS1029" s="47"/>
      <c r="AT1029" s="47"/>
      <c r="AU1029" s="47"/>
      <c r="AV1029" s="48"/>
    </row>
    <row r="1030" spans="1:48" s="30" customFormat="1" ht="17.25" customHeight="1" x14ac:dyDescent="0.25">
      <c r="A1030" s="74"/>
      <c r="B1030" s="75"/>
      <c r="C1030" s="76"/>
      <c r="D1030" s="77"/>
      <c r="E1030" s="78"/>
      <c r="F1030" s="78"/>
      <c r="G1030" s="79"/>
      <c r="H1030" s="79"/>
      <c r="I1030" s="80"/>
      <c r="J1030" s="294"/>
      <c r="K1030" s="293" t="s">
        <v>1974</v>
      </c>
      <c r="L1030" s="10"/>
      <c r="M1030" s="10"/>
      <c r="N1030" s="10"/>
      <c r="O1030" s="10"/>
      <c r="P1030" s="10"/>
      <c r="Q1030" s="9" t="s">
        <v>1899</v>
      </c>
      <c r="R1030" s="43"/>
      <c r="S1030" s="43"/>
      <c r="T1030" s="43"/>
      <c r="U1030" s="43"/>
      <c r="V1030" s="43"/>
      <c r="W1030" s="43"/>
      <c r="X1030" s="43"/>
      <c r="Y1030" s="43"/>
      <c r="Z1030" s="43"/>
      <c r="AA1030" s="47"/>
      <c r="AB1030" s="47"/>
      <c r="AC1030" s="47"/>
      <c r="AD1030" s="47"/>
      <c r="AE1030" s="47"/>
      <c r="AF1030" s="47"/>
      <c r="AG1030" s="47"/>
      <c r="AH1030" s="47"/>
      <c r="AI1030" s="47"/>
      <c r="AJ1030" s="47"/>
      <c r="AK1030" s="47"/>
      <c r="AL1030" s="47"/>
      <c r="AM1030" s="47"/>
      <c r="AN1030" s="47"/>
      <c r="AO1030" s="47"/>
      <c r="AP1030" s="47"/>
      <c r="AQ1030" s="47"/>
      <c r="AR1030" s="47"/>
      <c r="AS1030" s="47"/>
      <c r="AT1030" s="47"/>
      <c r="AU1030" s="47"/>
      <c r="AV1030" s="48"/>
    </row>
    <row r="1031" spans="1:48" s="30" customFormat="1" ht="17.25" customHeight="1" x14ac:dyDescent="0.25">
      <c r="A1031" s="74"/>
      <c r="B1031" s="75"/>
      <c r="C1031" s="76"/>
      <c r="D1031" s="77"/>
      <c r="E1031" s="78"/>
      <c r="F1031" s="78"/>
      <c r="G1031" s="79"/>
      <c r="H1031" s="79"/>
      <c r="I1031" s="80"/>
      <c r="J1031" s="295" t="s">
        <v>1921</v>
      </c>
      <c r="K1031" s="296" t="s">
        <v>2020</v>
      </c>
      <c r="L1031" s="276" t="s">
        <v>1899</v>
      </c>
      <c r="M1031" s="46"/>
      <c r="N1031" s="10"/>
      <c r="O1031" s="10"/>
      <c r="P1031" s="10"/>
      <c r="Q1031" s="10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7"/>
      <c r="AB1031" s="47"/>
      <c r="AC1031" s="47"/>
      <c r="AD1031" s="47"/>
      <c r="AE1031" s="47"/>
      <c r="AF1031" s="47"/>
      <c r="AG1031" s="47"/>
      <c r="AH1031" s="47"/>
      <c r="AI1031" s="47"/>
      <c r="AJ1031" s="47"/>
      <c r="AK1031" s="47"/>
      <c r="AL1031" s="47"/>
      <c r="AM1031" s="47"/>
      <c r="AN1031" s="47"/>
      <c r="AO1031" s="47"/>
      <c r="AP1031" s="47"/>
      <c r="AQ1031" s="47"/>
      <c r="AR1031" s="47"/>
      <c r="AS1031" s="47"/>
      <c r="AT1031" s="47"/>
      <c r="AU1031" s="47"/>
      <c r="AV1031" s="48"/>
    </row>
    <row r="1032" spans="1:48" s="30" customFormat="1" ht="17.25" customHeight="1" x14ac:dyDescent="0.25">
      <c r="A1032" s="74"/>
      <c r="B1032" s="75"/>
      <c r="C1032" s="76"/>
      <c r="D1032" s="77"/>
      <c r="E1032" s="78"/>
      <c r="F1032" s="78"/>
      <c r="G1032" s="79"/>
      <c r="H1032" s="79"/>
      <c r="I1032" s="80"/>
      <c r="J1032" s="294"/>
      <c r="K1032" s="296" t="s">
        <v>2021</v>
      </c>
      <c r="L1032" s="276" t="s">
        <v>1899</v>
      </c>
      <c r="M1032" s="46"/>
      <c r="N1032" s="10"/>
      <c r="O1032" s="10"/>
      <c r="P1032" s="10"/>
      <c r="Q1032" s="10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7"/>
      <c r="AB1032" s="47"/>
      <c r="AC1032" s="47"/>
      <c r="AD1032" s="47"/>
      <c r="AE1032" s="47"/>
      <c r="AF1032" s="47"/>
      <c r="AG1032" s="47"/>
      <c r="AH1032" s="47"/>
      <c r="AI1032" s="47"/>
      <c r="AJ1032" s="47"/>
      <c r="AK1032" s="47"/>
      <c r="AL1032" s="47"/>
      <c r="AM1032" s="47"/>
      <c r="AN1032" s="47"/>
      <c r="AO1032" s="47"/>
      <c r="AP1032" s="47"/>
      <c r="AQ1032" s="47"/>
      <c r="AR1032" s="47"/>
      <c r="AS1032" s="47"/>
      <c r="AT1032" s="47"/>
      <c r="AU1032" s="47"/>
      <c r="AV1032" s="48"/>
    </row>
    <row r="1033" spans="1:48" s="30" customFormat="1" ht="17.25" customHeight="1" x14ac:dyDescent="0.25">
      <c r="A1033" s="74"/>
      <c r="B1033" s="75"/>
      <c r="C1033" s="76"/>
      <c r="D1033" s="77"/>
      <c r="E1033" s="78"/>
      <c r="F1033" s="78"/>
      <c r="G1033" s="79"/>
      <c r="H1033" s="79"/>
      <c r="I1033" s="80"/>
      <c r="J1033" s="294"/>
      <c r="K1033" s="296" t="s">
        <v>2022</v>
      </c>
      <c r="L1033" s="276" t="s">
        <v>1899</v>
      </c>
      <c r="M1033" s="46"/>
      <c r="N1033" s="10"/>
      <c r="O1033" s="10"/>
      <c r="P1033" s="10"/>
      <c r="Q1033" s="10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7"/>
      <c r="AB1033" s="47"/>
      <c r="AC1033" s="47"/>
      <c r="AD1033" s="47"/>
      <c r="AE1033" s="47"/>
      <c r="AF1033" s="47"/>
      <c r="AG1033" s="47"/>
      <c r="AH1033" s="47"/>
      <c r="AI1033" s="47"/>
      <c r="AJ1033" s="47"/>
      <c r="AK1033" s="47"/>
      <c r="AL1033" s="47"/>
      <c r="AM1033" s="47"/>
      <c r="AN1033" s="47"/>
      <c r="AO1033" s="47"/>
      <c r="AP1033" s="47"/>
      <c r="AQ1033" s="47"/>
      <c r="AR1033" s="47"/>
      <c r="AS1033" s="47"/>
      <c r="AT1033" s="47"/>
      <c r="AU1033" s="47"/>
      <c r="AV1033" s="48"/>
    </row>
    <row r="1034" spans="1:48" s="30" customFormat="1" ht="17.25" customHeight="1" x14ac:dyDescent="0.25">
      <c r="A1034" s="74"/>
      <c r="B1034" s="75"/>
      <c r="C1034" s="76"/>
      <c r="D1034" s="77"/>
      <c r="E1034" s="78"/>
      <c r="F1034" s="78"/>
      <c r="G1034" s="79"/>
      <c r="H1034" s="79"/>
      <c r="I1034" s="80"/>
      <c r="J1034" s="290" t="s">
        <v>1821</v>
      </c>
      <c r="K1034" s="291" t="s">
        <v>1803</v>
      </c>
      <c r="L1034" s="46" t="s">
        <v>65</v>
      </c>
      <c r="M1034" s="10"/>
      <c r="N1034" s="38"/>
      <c r="O1034" s="50"/>
      <c r="R1034" s="43">
        <v>0.1</v>
      </c>
      <c r="S1034" s="43">
        <f>0*$R$43</f>
        <v>0</v>
      </c>
      <c r="T1034" s="43"/>
      <c r="U1034" s="43">
        <f>0.8*$R$43</f>
        <v>0.12</v>
      </c>
      <c r="V1034" s="43"/>
      <c r="W1034" s="43">
        <f>0.2*$R$43</f>
        <v>0.03</v>
      </c>
      <c r="X1034" s="43"/>
      <c r="Y1034" s="43">
        <f>0*$R$43</f>
        <v>0</v>
      </c>
      <c r="Z1034" s="43"/>
      <c r="AA1034" s="47"/>
      <c r="AB1034" s="47"/>
      <c r="AC1034" s="47"/>
      <c r="AD1034" s="47"/>
      <c r="AE1034" s="47"/>
      <c r="AF1034" s="47"/>
      <c r="AG1034" s="47"/>
      <c r="AH1034" s="47"/>
      <c r="AI1034" s="47"/>
      <c r="AJ1034" s="47"/>
      <c r="AK1034" s="47"/>
      <c r="AL1034" s="47"/>
      <c r="AM1034" s="47"/>
      <c r="AN1034" s="47"/>
      <c r="AO1034" s="47"/>
      <c r="AP1034" s="47"/>
      <c r="AQ1034" s="47"/>
      <c r="AR1034" s="47"/>
      <c r="AS1034" s="47"/>
      <c r="AT1034" s="47"/>
      <c r="AU1034" s="47"/>
      <c r="AV1034" s="48">
        <f t="shared" si="347"/>
        <v>0.15</v>
      </c>
    </row>
    <row r="1035" spans="1:48" s="30" customFormat="1" ht="17.25" customHeight="1" x14ac:dyDescent="0.25">
      <c r="A1035" s="74" t="s">
        <v>29</v>
      </c>
      <c r="B1035" s="75" t="s">
        <v>520</v>
      </c>
      <c r="C1035" s="76" t="s">
        <v>521</v>
      </c>
      <c r="D1035" s="77"/>
      <c r="E1035" s="78" t="s">
        <v>95</v>
      </c>
      <c r="F1035" s="78" t="s">
        <v>522</v>
      </c>
      <c r="G1035" s="79">
        <v>240</v>
      </c>
      <c r="H1035" s="79" t="s">
        <v>685</v>
      </c>
      <c r="I1035" s="80" t="s">
        <v>686</v>
      </c>
      <c r="J1035" s="290" t="s">
        <v>687</v>
      </c>
      <c r="K1035" s="289" t="s">
        <v>686</v>
      </c>
      <c r="L1035" s="10" t="s">
        <v>57</v>
      </c>
      <c r="M1035" s="10"/>
      <c r="N1035" s="38"/>
      <c r="O1035" s="50"/>
      <c r="R1035" s="42">
        <f>SUM(R1036:R1044)</f>
        <v>0.72500000000000009</v>
      </c>
      <c r="S1035" s="42">
        <f t="shared" ref="S1035" si="348">SUM(S1036:S1044)</f>
        <v>0.16999999999999998</v>
      </c>
      <c r="T1035" s="42">
        <f t="shared" ref="T1035" si="349">SUM(T1036:T1044)</f>
        <v>0</v>
      </c>
      <c r="U1035" s="42">
        <f t="shared" ref="U1035" si="350">SUM(U1036:U1044)</f>
        <v>0.6</v>
      </c>
      <c r="V1035" s="42">
        <f t="shared" ref="V1035" si="351">SUM(V1036:V1044)</f>
        <v>0</v>
      </c>
      <c r="W1035" s="42">
        <f t="shared" ref="W1035" si="352">SUM(W1036:W1044)</f>
        <v>0.03</v>
      </c>
      <c r="X1035" s="42">
        <f t="shared" ref="X1035" si="353">SUM(X1036:X1044)</f>
        <v>0</v>
      </c>
      <c r="Y1035" s="42">
        <f t="shared" ref="Y1035" si="354">SUM(Y1036:Y1044)</f>
        <v>0.05</v>
      </c>
      <c r="Z1035" s="42">
        <f t="shared" ref="Z1035" si="355">SUM(Z1036:Z1044)</f>
        <v>0</v>
      </c>
      <c r="AA1035" s="42">
        <f t="shared" ref="AA1035" si="356">SUM(AA1036:AA1044)</f>
        <v>0</v>
      </c>
      <c r="AB1035" s="42">
        <f t="shared" ref="AB1035" si="357">SUM(AB1036:AB1044)</f>
        <v>0</v>
      </c>
      <c r="AC1035" s="42">
        <f t="shared" ref="AC1035" si="358">SUM(AC1036:AC1044)</f>
        <v>0</v>
      </c>
      <c r="AD1035" s="42">
        <f t="shared" ref="AD1035" si="359">SUM(AD1036:AD1044)</f>
        <v>0</v>
      </c>
      <c r="AE1035" s="42">
        <f t="shared" ref="AE1035" si="360">SUM(AE1036:AE1044)</f>
        <v>0</v>
      </c>
      <c r="AF1035" s="42">
        <f t="shared" ref="AF1035" si="361">SUM(AF1036:AF1044)</f>
        <v>0</v>
      </c>
      <c r="AG1035" s="42">
        <f t="shared" ref="AG1035" si="362">SUM(AG1036:AG1044)</f>
        <v>0</v>
      </c>
      <c r="AH1035" s="42">
        <f t="shared" ref="AH1035" si="363">SUM(AH1036:AH1044)</f>
        <v>0</v>
      </c>
      <c r="AI1035" s="42">
        <f t="shared" ref="AI1035" si="364">SUM(AI1036:AI1044)</f>
        <v>0</v>
      </c>
      <c r="AJ1035" s="42">
        <f t="shared" ref="AJ1035" si="365">SUM(AJ1036:AJ1044)</f>
        <v>0</v>
      </c>
      <c r="AK1035" s="42">
        <f t="shared" ref="AK1035" si="366">SUM(AK1036:AK1044)</f>
        <v>0</v>
      </c>
      <c r="AL1035" s="42">
        <f t="shared" ref="AL1035" si="367">SUM(AL1036:AL1044)</f>
        <v>0</v>
      </c>
      <c r="AM1035" s="42">
        <f t="shared" ref="AM1035" si="368">SUM(AM1036:AM1044)</f>
        <v>0</v>
      </c>
      <c r="AN1035" s="42">
        <f t="shared" ref="AN1035" si="369">SUM(AN1036:AN1044)</f>
        <v>0</v>
      </c>
      <c r="AO1035" s="42">
        <f t="shared" ref="AO1035" si="370">SUM(AO1036:AO1044)</f>
        <v>0</v>
      </c>
      <c r="AP1035" s="42">
        <f t="shared" ref="AP1035" si="371">SUM(AP1036:AP1044)</f>
        <v>0</v>
      </c>
      <c r="AQ1035" s="42">
        <f t="shared" ref="AQ1035" si="372">SUM(AQ1036:AQ1044)</f>
        <v>0</v>
      </c>
      <c r="AR1035" s="42">
        <f t="shared" ref="AR1035" si="373">SUM(AR1036:AR1044)</f>
        <v>0</v>
      </c>
      <c r="AS1035" s="42">
        <f t="shared" ref="AS1035" si="374">SUM(AS1036:AS1044)</f>
        <v>0</v>
      </c>
      <c r="AT1035" s="42">
        <f t="shared" ref="AT1035" si="375">SUM(AT1036:AT1044)</f>
        <v>0</v>
      </c>
      <c r="AU1035" s="42">
        <f t="shared" ref="AU1035" si="376">SUM(AU1036:AU1044)</f>
        <v>0</v>
      </c>
      <c r="AV1035" s="42">
        <f t="shared" ref="AV1035" si="377">SUM(AV1036:AV1044)</f>
        <v>0.85</v>
      </c>
    </row>
    <row r="1036" spans="1:48" s="30" customFormat="1" ht="17.25" customHeight="1" x14ac:dyDescent="0.25">
      <c r="A1036" s="74"/>
      <c r="B1036" s="75"/>
      <c r="C1036" s="76"/>
      <c r="D1036" s="77"/>
      <c r="E1036" s="78"/>
      <c r="F1036" s="78"/>
      <c r="G1036" s="79"/>
      <c r="H1036" s="79"/>
      <c r="I1036" s="80"/>
      <c r="J1036" s="290" t="s">
        <v>1816</v>
      </c>
      <c r="K1036" s="291" t="s">
        <v>1801</v>
      </c>
      <c r="L1036" s="46" t="s">
        <v>41</v>
      </c>
      <c r="M1036" s="46"/>
      <c r="N1036" s="10"/>
      <c r="O1036" s="10"/>
      <c r="P1036" s="10"/>
      <c r="Q1036" s="10"/>
      <c r="R1036" s="43">
        <v>0.05</v>
      </c>
      <c r="S1036" s="43">
        <f>0.5*$R$41</f>
        <v>0.05</v>
      </c>
      <c r="T1036" s="43"/>
      <c r="U1036" s="43">
        <f>0*$R$41</f>
        <v>0</v>
      </c>
      <c r="V1036" s="43"/>
      <c r="W1036" s="43">
        <f>0*$R$41</f>
        <v>0</v>
      </c>
      <c r="X1036" s="43"/>
      <c r="Y1036" s="43">
        <f>0.5*$R$41</f>
        <v>0.05</v>
      </c>
      <c r="Z1036" s="43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47"/>
      <c r="AL1036" s="47"/>
      <c r="AM1036" s="47"/>
      <c r="AN1036" s="47"/>
      <c r="AO1036" s="47"/>
      <c r="AP1036" s="47"/>
      <c r="AQ1036" s="47"/>
      <c r="AR1036" s="47"/>
      <c r="AS1036" s="47"/>
      <c r="AT1036" s="47"/>
      <c r="AU1036" s="47"/>
      <c r="AV1036" s="48">
        <f t="shared" ref="AV1036:AV1044" si="378">SUM(S1036:AS1036)</f>
        <v>0.1</v>
      </c>
    </row>
    <row r="1037" spans="1:48" s="30" customFormat="1" ht="17.25" customHeight="1" x14ac:dyDescent="0.25">
      <c r="A1037" s="74"/>
      <c r="B1037" s="75"/>
      <c r="C1037" s="76"/>
      <c r="D1037" s="77"/>
      <c r="E1037" s="78"/>
      <c r="F1037" s="78"/>
      <c r="G1037" s="79"/>
      <c r="H1037" s="79"/>
      <c r="I1037" s="80"/>
      <c r="J1037" s="290" t="s">
        <v>1817</v>
      </c>
      <c r="K1037" s="291" t="s">
        <v>1802</v>
      </c>
      <c r="L1037" s="46" t="s">
        <v>41</v>
      </c>
      <c r="M1037" s="46"/>
      <c r="N1037" s="10"/>
      <c r="O1037" s="10"/>
      <c r="P1037" s="10"/>
      <c r="Q1037" s="10"/>
      <c r="R1037" s="43">
        <v>0.57500000000000007</v>
      </c>
      <c r="S1037" s="43">
        <f>0.2*$R$42</f>
        <v>0.12</v>
      </c>
      <c r="T1037" s="43"/>
      <c r="U1037" s="43">
        <f>0.8*$R$42</f>
        <v>0.48</v>
      </c>
      <c r="V1037" s="43"/>
      <c r="W1037" s="43">
        <f>0*$R$42</f>
        <v>0</v>
      </c>
      <c r="X1037" s="43"/>
      <c r="Y1037" s="43">
        <f>0*$R$42</f>
        <v>0</v>
      </c>
      <c r="Z1037" s="43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47"/>
      <c r="AL1037" s="47"/>
      <c r="AM1037" s="47"/>
      <c r="AN1037" s="47"/>
      <c r="AO1037" s="47"/>
      <c r="AP1037" s="47"/>
      <c r="AQ1037" s="47"/>
      <c r="AR1037" s="47"/>
      <c r="AS1037" s="47"/>
      <c r="AT1037" s="47"/>
      <c r="AU1037" s="47"/>
      <c r="AV1037" s="48">
        <f t="shared" si="378"/>
        <v>0.6</v>
      </c>
    </row>
    <row r="1038" spans="1:48" s="30" customFormat="1" ht="17.25" customHeight="1" x14ac:dyDescent="0.25">
      <c r="A1038" s="74"/>
      <c r="B1038" s="75"/>
      <c r="C1038" s="76"/>
      <c r="D1038" s="77"/>
      <c r="E1038" s="78"/>
      <c r="F1038" s="78"/>
      <c r="G1038" s="79"/>
      <c r="H1038" s="79"/>
      <c r="I1038" s="80"/>
      <c r="J1038" s="292" t="s">
        <v>1894</v>
      </c>
      <c r="K1038" s="293" t="s">
        <v>1991</v>
      </c>
      <c r="L1038" s="10"/>
      <c r="M1038" s="10"/>
      <c r="N1038" s="10"/>
      <c r="O1038" s="10"/>
      <c r="P1038" s="10"/>
      <c r="Q1038" s="9" t="s">
        <v>1899</v>
      </c>
      <c r="R1038" s="43"/>
      <c r="S1038" s="43"/>
      <c r="T1038" s="43"/>
      <c r="U1038" s="43"/>
      <c r="V1038" s="43"/>
      <c r="W1038" s="43"/>
      <c r="X1038" s="43"/>
      <c r="Y1038" s="43"/>
      <c r="Z1038" s="43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47"/>
      <c r="AL1038" s="47"/>
      <c r="AM1038" s="47"/>
      <c r="AN1038" s="47"/>
      <c r="AO1038" s="47"/>
      <c r="AP1038" s="47"/>
      <c r="AQ1038" s="47"/>
      <c r="AR1038" s="47"/>
      <c r="AS1038" s="47"/>
      <c r="AT1038" s="47"/>
      <c r="AU1038" s="47"/>
      <c r="AV1038" s="48"/>
    </row>
    <row r="1039" spans="1:48" s="30" customFormat="1" ht="17.25" customHeight="1" x14ac:dyDescent="0.25">
      <c r="A1039" s="74"/>
      <c r="B1039" s="75"/>
      <c r="C1039" s="76"/>
      <c r="D1039" s="77"/>
      <c r="E1039" s="78"/>
      <c r="F1039" s="78"/>
      <c r="G1039" s="79"/>
      <c r="H1039" s="79"/>
      <c r="I1039" s="80"/>
      <c r="J1039" s="294"/>
      <c r="K1039" s="293" t="s">
        <v>1998</v>
      </c>
      <c r="L1039" s="10"/>
      <c r="M1039" s="10"/>
      <c r="N1039" s="10"/>
      <c r="O1039" s="10"/>
      <c r="P1039" s="10"/>
      <c r="Q1039" s="9" t="s">
        <v>1899</v>
      </c>
      <c r="R1039" s="43"/>
      <c r="S1039" s="43"/>
      <c r="T1039" s="43"/>
      <c r="U1039" s="43"/>
      <c r="V1039" s="43"/>
      <c r="W1039" s="43"/>
      <c r="X1039" s="43"/>
      <c r="Y1039" s="43"/>
      <c r="Z1039" s="43"/>
      <c r="AA1039" s="47"/>
      <c r="AB1039" s="47"/>
      <c r="AC1039" s="47"/>
      <c r="AD1039" s="47"/>
      <c r="AE1039" s="47"/>
      <c r="AF1039" s="47"/>
      <c r="AG1039" s="47"/>
      <c r="AH1039" s="47"/>
      <c r="AI1039" s="47"/>
      <c r="AJ1039" s="47"/>
      <c r="AK1039" s="47"/>
      <c r="AL1039" s="47"/>
      <c r="AM1039" s="47"/>
      <c r="AN1039" s="47"/>
      <c r="AO1039" s="47"/>
      <c r="AP1039" s="47"/>
      <c r="AQ1039" s="47"/>
      <c r="AR1039" s="47"/>
      <c r="AS1039" s="47"/>
      <c r="AT1039" s="47"/>
      <c r="AU1039" s="47"/>
      <c r="AV1039" s="48"/>
    </row>
    <row r="1040" spans="1:48" s="30" customFormat="1" ht="17.25" customHeight="1" x14ac:dyDescent="0.25">
      <c r="A1040" s="74"/>
      <c r="B1040" s="75"/>
      <c r="C1040" s="76"/>
      <c r="D1040" s="77"/>
      <c r="E1040" s="78"/>
      <c r="F1040" s="78"/>
      <c r="G1040" s="79"/>
      <c r="H1040" s="79"/>
      <c r="I1040" s="80"/>
      <c r="J1040" s="294"/>
      <c r="K1040" s="293" t="s">
        <v>1974</v>
      </c>
      <c r="L1040" s="10"/>
      <c r="M1040" s="10"/>
      <c r="N1040" s="10"/>
      <c r="O1040" s="10"/>
      <c r="P1040" s="10"/>
      <c r="Q1040" s="9" t="s">
        <v>1899</v>
      </c>
      <c r="R1040" s="43"/>
      <c r="S1040" s="43"/>
      <c r="T1040" s="43"/>
      <c r="U1040" s="43"/>
      <c r="V1040" s="43"/>
      <c r="W1040" s="43"/>
      <c r="X1040" s="43"/>
      <c r="Y1040" s="43"/>
      <c r="Z1040" s="43"/>
      <c r="AA1040" s="47"/>
      <c r="AB1040" s="47"/>
      <c r="AC1040" s="47"/>
      <c r="AD1040" s="47"/>
      <c r="AE1040" s="47"/>
      <c r="AF1040" s="47"/>
      <c r="AG1040" s="47"/>
      <c r="AH1040" s="47"/>
      <c r="AI1040" s="47"/>
      <c r="AJ1040" s="47"/>
      <c r="AK1040" s="47"/>
      <c r="AL1040" s="47"/>
      <c r="AM1040" s="47"/>
      <c r="AN1040" s="47"/>
      <c r="AO1040" s="47"/>
      <c r="AP1040" s="47"/>
      <c r="AQ1040" s="47"/>
      <c r="AR1040" s="47"/>
      <c r="AS1040" s="47"/>
      <c r="AT1040" s="47"/>
      <c r="AU1040" s="47"/>
      <c r="AV1040" s="48"/>
    </row>
    <row r="1041" spans="1:48" s="30" customFormat="1" ht="17.25" customHeight="1" x14ac:dyDescent="0.25">
      <c r="A1041" s="74"/>
      <c r="B1041" s="75"/>
      <c r="C1041" s="76"/>
      <c r="D1041" s="77"/>
      <c r="E1041" s="78"/>
      <c r="F1041" s="78"/>
      <c r="G1041" s="79"/>
      <c r="H1041" s="79"/>
      <c r="I1041" s="80"/>
      <c r="J1041" s="295" t="s">
        <v>1921</v>
      </c>
      <c r="K1041" s="296" t="s">
        <v>2020</v>
      </c>
      <c r="L1041" s="276" t="s">
        <v>1899</v>
      </c>
      <c r="M1041" s="46"/>
      <c r="N1041" s="10"/>
      <c r="O1041" s="10"/>
      <c r="P1041" s="10"/>
      <c r="Q1041" s="10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7"/>
      <c r="AB1041" s="47"/>
      <c r="AC1041" s="47"/>
      <c r="AD1041" s="47"/>
      <c r="AE1041" s="47"/>
      <c r="AF1041" s="47"/>
      <c r="AG1041" s="47"/>
      <c r="AH1041" s="47"/>
      <c r="AI1041" s="47"/>
      <c r="AJ1041" s="47"/>
      <c r="AK1041" s="47"/>
      <c r="AL1041" s="47"/>
      <c r="AM1041" s="47"/>
      <c r="AN1041" s="47"/>
      <c r="AO1041" s="47"/>
      <c r="AP1041" s="47"/>
      <c r="AQ1041" s="47"/>
      <c r="AR1041" s="47"/>
      <c r="AS1041" s="47"/>
      <c r="AT1041" s="47"/>
      <c r="AU1041" s="47"/>
      <c r="AV1041" s="48"/>
    </row>
    <row r="1042" spans="1:48" s="30" customFormat="1" ht="17.25" customHeight="1" x14ac:dyDescent="0.25">
      <c r="A1042" s="74"/>
      <c r="B1042" s="75"/>
      <c r="C1042" s="76"/>
      <c r="D1042" s="77"/>
      <c r="E1042" s="78"/>
      <c r="F1042" s="78"/>
      <c r="G1042" s="79"/>
      <c r="H1042" s="79"/>
      <c r="I1042" s="80"/>
      <c r="J1042" s="294"/>
      <c r="K1042" s="296" t="s">
        <v>2021</v>
      </c>
      <c r="L1042" s="276" t="s">
        <v>1899</v>
      </c>
      <c r="M1042" s="46"/>
      <c r="N1042" s="10"/>
      <c r="O1042" s="10"/>
      <c r="P1042" s="10"/>
      <c r="Q1042" s="10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7"/>
      <c r="AB1042" s="47"/>
      <c r="AC1042" s="47"/>
      <c r="AD1042" s="47"/>
      <c r="AE1042" s="47"/>
      <c r="AF1042" s="47"/>
      <c r="AG1042" s="47"/>
      <c r="AH1042" s="47"/>
      <c r="AI1042" s="47"/>
      <c r="AJ1042" s="47"/>
      <c r="AK1042" s="47"/>
      <c r="AL1042" s="47"/>
      <c r="AM1042" s="47"/>
      <c r="AN1042" s="47"/>
      <c r="AO1042" s="47"/>
      <c r="AP1042" s="47"/>
      <c r="AQ1042" s="47"/>
      <c r="AR1042" s="47"/>
      <c r="AS1042" s="47"/>
      <c r="AT1042" s="47"/>
      <c r="AU1042" s="47"/>
      <c r="AV1042" s="48"/>
    </row>
    <row r="1043" spans="1:48" s="30" customFormat="1" ht="17.25" customHeight="1" x14ac:dyDescent="0.25">
      <c r="A1043" s="74"/>
      <c r="B1043" s="75"/>
      <c r="C1043" s="76"/>
      <c r="D1043" s="77"/>
      <c r="E1043" s="78"/>
      <c r="F1043" s="78"/>
      <c r="G1043" s="79"/>
      <c r="H1043" s="79"/>
      <c r="I1043" s="80"/>
      <c r="J1043" s="294"/>
      <c r="K1043" s="296" t="s">
        <v>2022</v>
      </c>
      <c r="L1043" s="276" t="s">
        <v>1899</v>
      </c>
      <c r="M1043" s="46"/>
      <c r="N1043" s="10"/>
      <c r="O1043" s="10"/>
      <c r="P1043" s="10"/>
      <c r="Q1043" s="10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7"/>
      <c r="AB1043" s="47"/>
      <c r="AC1043" s="47"/>
      <c r="AD1043" s="47"/>
      <c r="AE1043" s="47"/>
      <c r="AF1043" s="47"/>
      <c r="AG1043" s="47"/>
      <c r="AH1043" s="47"/>
      <c r="AI1043" s="47"/>
      <c r="AJ1043" s="47"/>
      <c r="AK1043" s="47"/>
      <c r="AL1043" s="47"/>
      <c r="AM1043" s="47"/>
      <c r="AN1043" s="47"/>
      <c r="AO1043" s="47"/>
      <c r="AP1043" s="47"/>
      <c r="AQ1043" s="47"/>
      <c r="AR1043" s="47"/>
      <c r="AS1043" s="47"/>
      <c r="AT1043" s="47"/>
      <c r="AU1043" s="47"/>
      <c r="AV1043" s="48"/>
    </row>
    <row r="1044" spans="1:48" s="30" customFormat="1" ht="17.25" customHeight="1" x14ac:dyDescent="0.25">
      <c r="A1044" s="74"/>
      <c r="B1044" s="75"/>
      <c r="C1044" s="76"/>
      <c r="D1044" s="77"/>
      <c r="E1044" s="78"/>
      <c r="F1044" s="78"/>
      <c r="G1044" s="79"/>
      <c r="H1044" s="79"/>
      <c r="I1044" s="80"/>
      <c r="J1044" s="290" t="s">
        <v>1818</v>
      </c>
      <c r="K1044" s="291" t="s">
        <v>1803</v>
      </c>
      <c r="L1044" s="46" t="s">
        <v>41</v>
      </c>
      <c r="M1044" s="46"/>
      <c r="N1044" s="10"/>
      <c r="O1044" s="10"/>
      <c r="P1044" s="10"/>
      <c r="Q1044" s="10"/>
      <c r="R1044" s="43">
        <v>0.1</v>
      </c>
      <c r="S1044" s="43">
        <f>0*$R$43</f>
        <v>0</v>
      </c>
      <c r="T1044" s="43"/>
      <c r="U1044" s="43">
        <f>0.8*$R$43</f>
        <v>0.12</v>
      </c>
      <c r="V1044" s="43"/>
      <c r="W1044" s="43">
        <f>0.2*$R$43</f>
        <v>0.03</v>
      </c>
      <c r="X1044" s="43"/>
      <c r="Y1044" s="43">
        <f>0*$R$43</f>
        <v>0</v>
      </c>
      <c r="Z1044" s="43"/>
      <c r="AA1044" s="47"/>
      <c r="AB1044" s="47"/>
      <c r="AC1044" s="47"/>
      <c r="AD1044" s="47"/>
      <c r="AE1044" s="47"/>
      <c r="AF1044" s="47"/>
      <c r="AG1044" s="47"/>
      <c r="AH1044" s="47"/>
      <c r="AI1044" s="47"/>
      <c r="AJ1044" s="47"/>
      <c r="AK1044" s="47"/>
      <c r="AL1044" s="47"/>
      <c r="AM1044" s="47"/>
      <c r="AN1044" s="47"/>
      <c r="AO1044" s="47"/>
      <c r="AP1044" s="47"/>
      <c r="AQ1044" s="47"/>
      <c r="AR1044" s="47"/>
      <c r="AS1044" s="47"/>
      <c r="AT1044" s="47"/>
      <c r="AU1044" s="47"/>
      <c r="AV1044" s="48">
        <f t="shared" si="378"/>
        <v>0.15</v>
      </c>
    </row>
    <row r="1045" spans="1:48" s="30" customFormat="1" ht="17.25" customHeight="1" x14ac:dyDescent="0.25">
      <c r="A1045" s="74" t="s">
        <v>29</v>
      </c>
      <c r="B1045" s="75" t="s">
        <v>520</v>
      </c>
      <c r="C1045" s="76" t="s">
        <v>521</v>
      </c>
      <c r="D1045" s="77"/>
      <c r="E1045" s="78" t="s">
        <v>95</v>
      </c>
      <c r="F1045" s="78" t="s">
        <v>522</v>
      </c>
      <c r="G1045" s="79">
        <v>240</v>
      </c>
      <c r="H1045" s="79" t="s">
        <v>688</v>
      </c>
      <c r="I1045" s="80" t="s">
        <v>446</v>
      </c>
      <c r="J1045" s="290" t="s">
        <v>689</v>
      </c>
      <c r="K1045" s="289" t="s">
        <v>446</v>
      </c>
      <c r="L1045" s="10" t="s">
        <v>57</v>
      </c>
      <c r="M1045" s="10"/>
      <c r="N1045" s="38"/>
      <c r="O1045" s="50"/>
      <c r="R1045" s="42">
        <f>SUM(R1046:R1054)</f>
        <v>0.72500000000000009</v>
      </c>
      <c r="S1045" s="42">
        <f t="shared" ref="S1045" si="379">SUM(S1046:S1054)</f>
        <v>0.16999999999999998</v>
      </c>
      <c r="T1045" s="42">
        <f t="shared" ref="T1045" si="380">SUM(T1046:T1054)</f>
        <v>0</v>
      </c>
      <c r="U1045" s="42">
        <f t="shared" ref="U1045" si="381">SUM(U1046:U1054)</f>
        <v>0.6</v>
      </c>
      <c r="V1045" s="42">
        <f t="shared" ref="V1045" si="382">SUM(V1046:V1054)</f>
        <v>0</v>
      </c>
      <c r="W1045" s="42">
        <f t="shared" ref="W1045" si="383">SUM(W1046:W1054)</f>
        <v>0.03</v>
      </c>
      <c r="X1045" s="42">
        <f t="shared" ref="X1045" si="384">SUM(X1046:X1054)</f>
        <v>0</v>
      </c>
      <c r="Y1045" s="42">
        <f t="shared" ref="Y1045" si="385">SUM(Y1046:Y1054)</f>
        <v>0.05</v>
      </c>
      <c r="Z1045" s="42">
        <f t="shared" ref="Z1045" si="386">SUM(Z1046:Z1054)</f>
        <v>0</v>
      </c>
      <c r="AA1045" s="42">
        <f t="shared" ref="AA1045" si="387">SUM(AA1046:AA1054)</f>
        <v>0</v>
      </c>
      <c r="AB1045" s="42">
        <f t="shared" ref="AB1045" si="388">SUM(AB1046:AB1054)</f>
        <v>0</v>
      </c>
      <c r="AC1045" s="42">
        <f t="shared" ref="AC1045" si="389">SUM(AC1046:AC1054)</f>
        <v>0</v>
      </c>
      <c r="AD1045" s="42">
        <f t="shared" ref="AD1045" si="390">SUM(AD1046:AD1054)</f>
        <v>0</v>
      </c>
      <c r="AE1045" s="42">
        <f t="shared" ref="AE1045" si="391">SUM(AE1046:AE1054)</f>
        <v>0</v>
      </c>
      <c r="AF1045" s="42">
        <f t="shared" ref="AF1045" si="392">SUM(AF1046:AF1054)</f>
        <v>0</v>
      </c>
      <c r="AG1045" s="42">
        <f t="shared" ref="AG1045" si="393">SUM(AG1046:AG1054)</f>
        <v>0</v>
      </c>
      <c r="AH1045" s="42">
        <f t="shared" ref="AH1045" si="394">SUM(AH1046:AH1054)</f>
        <v>0</v>
      </c>
      <c r="AI1045" s="42">
        <f t="shared" ref="AI1045" si="395">SUM(AI1046:AI1054)</f>
        <v>0</v>
      </c>
      <c r="AJ1045" s="42">
        <f t="shared" ref="AJ1045" si="396">SUM(AJ1046:AJ1054)</f>
        <v>0</v>
      </c>
      <c r="AK1045" s="42">
        <f t="shared" ref="AK1045" si="397">SUM(AK1046:AK1054)</f>
        <v>0</v>
      </c>
      <c r="AL1045" s="42">
        <f t="shared" ref="AL1045" si="398">SUM(AL1046:AL1054)</f>
        <v>0</v>
      </c>
      <c r="AM1045" s="42">
        <f t="shared" ref="AM1045" si="399">SUM(AM1046:AM1054)</f>
        <v>0</v>
      </c>
      <c r="AN1045" s="42">
        <f t="shared" ref="AN1045" si="400">SUM(AN1046:AN1054)</f>
        <v>0</v>
      </c>
      <c r="AO1045" s="42">
        <f t="shared" ref="AO1045" si="401">SUM(AO1046:AO1054)</f>
        <v>0</v>
      </c>
      <c r="AP1045" s="42">
        <f t="shared" ref="AP1045" si="402">SUM(AP1046:AP1054)</f>
        <v>0</v>
      </c>
      <c r="AQ1045" s="42">
        <f t="shared" ref="AQ1045" si="403">SUM(AQ1046:AQ1054)</f>
        <v>0</v>
      </c>
      <c r="AR1045" s="42">
        <f t="shared" ref="AR1045" si="404">SUM(AR1046:AR1054)</f>
        <v>0</v>
      </c>
      <c r="AS1045" s="42">
        <f t="shared" ref="AS1045" si="405">SUM(AS1046:AS1054)</f>
        <v>0</v>
      </c>
      <c r="AT1045" s="42">
        <f t="shared" ref="AT1045" si="406">SUM(AT1046:AT1054)</f>
        <v>0</v>
      </c>
      <c r="AU1045" s="42">
        <f t="shared" ref="AU1045" si="407">SUM(AU1046:AU1054)</f>
        <v>0</v>
      </c>
      <c r="AV1045" s="42">
        <f t="shared" ref="AV1045" si="408">SUM(AV1046:AV1054)</f>
        <v>0.85</v>
      </c>
    </row>
    <row r="1046" spans="1:48" s="30" customFormat="1" ht="17.25" customHeight="1" x14ac:dyDescent="0.25">
      <c r="A1046" s="74"/>
      <c r="B1046" s="75"/>
      <c r="C1046" s="76"/>
      <c r="D1046" s="77"/>
      <c r="E1046" s="78"/>
      <c r="F1046" s="78"/>
      <c r="G1046" s="79"/>
      <c r="H1046" s="79"/>
      <c r="I1046" s="80"/>
      <c r="J1046" s="290" t="s">
        <v>1822</v>
      </c>
      <c r="K1046" s="291" t="s">
        <v>1801</v>
      </c>
      <c r="L1046" s="46" t="s">
        <v>57</v>
      </c>
      <c r="M1046" s="10"/>
      <c r="N1046" s="38"/>
      <c r="O1046" s="50"/>
      <c r="R1046" s="43">
        <v>0.05</v>
      </c>
      <c r="S1046" s="43">
        <f>0.5*$R$41</f>
        <v>0.05</v>
      </c>
      <c r="T1046" s="43"/>
      <c r="U1046" s="43">
        <f>0*$R$41</f>
        <v>0</v>
      </c>
      <c r="V1046" s="43"/>
      <c r="W1046" s="43">
        <f>0*$R$41</f>
        <v>0</v>
      </c>
      <c r="X1046" s="43"/>
      <c r="Y1046" s="43">
        <f>0.5*$R$41</f>
        <v>0.05</v>
      </c>
      <c r="Z1046" s="43"/>
      <c r="AA1046" s="47"/>
      <c r="AB1046" s="47"/>
      <c r="AC1046" s="47"/>
      <c r="AD1046" s="47"/>
      <c r="AE1046" s="47"/>
      <c r="AF1046" s="47"/>
      <c r="AG1046" s="47"/>
      <c r="AH1046" s="47"/>
      <c r="AI1046" s="47"/>
      <c r="AJ1046" s="47"/>
      <c r="AK1046" s="47"/>
      <c r="AL1046" s="47"/>
      <c r="AM1046" s="47"/>
      <c r="AN1046" s="47"/>
      <c r="AO1046" s="47"/>
      <c r="AP1046" s="47"/>
      <c r="AQ1046" s="47"/>
      <c r="AR1046" s="47"/>
      <c r="AS1046" s="47"/>
      <c r="AT1046" s="47"/>
      <c r="AU1046" s="47"/>
      <c r="AV1046" s="48">
        <f t="shared" ref="AV1046:AV1054" si="409">SUM(S1046:AS1046)</f>
        <v>0.1</v>
      </c>
    </row>
    <row r="1047" spans="1:48" s="30" customFormat="1" ht="17.25" customHeight="1" x14ac:dyDescent="0.25">
      <c r="A1047" s="74"/>
      <c r="B1047" s="75"/>
      <c r="C1047" s="76"/>
      <c r="D1047" s="77"/>
      <c r="E1047" s="78"/>
      <c r="F1047" s="78"/>
      <c r="G1047" s="79"/>
      <c r="H1047" s="79"/>
      <c r="I1047" s="80"/>
      <c r="J1047" s="290" t="s">
        <v>1823</v>
      </c>
      <c r="K1047" s="291" t="s">
        <v>1802</v>
      </c>
      <c r="L1047" s="46" t="s">
        <v>41</v>
      </c>
      <c r="M1047" s="10"/>
      <c r="N1047" s="38"/>
      <c r="O1047" s="50"/>
      <c r="R1047" s="43">
        <v>0.57500000000000007</v>
      </c>
      <c r="S1047" s="43">
        <f>0.2*$R$42</f>
        <v>0.12</v>
      </c>
      <c r="T1047" s="43"/>
      <c r="U1047" s="43">
        <f>0.8*$R$42</f>
        <v>0.48</v>
      </c>
      <c r="V1047" s="43"/>
      <c r="W1047" s="43">
        <f>0*$R$42</f>
        <v>0</v>
      </c>
      <c r="X1047" s="43"/>
      <c r="Y1047" s="43">
        <f>0*$R$42</f>
        <v>0</v>
      </c>
      <c r="Z1047" s="43"/>
      <c r="AA1047" s="47"/>
      <c r="AB1047" s="47"/>
      <c r="AC1047" s="47"/>
      <c r="AD1047" s="47"/>
      <c r="AE1047" s="47"/>
      <c r="AF1047" s="47"/>
      <c r="AG1047" s="47"/>
      <c r="AH1047" s="47"/>
      <c r="AI1047" s="47"/>
      <c r="AJ1047" s="47"/>
      <c r="AK1047" s="47"/>
      <c r="AL1047" s="47"/>
      <c r="AM1047" s="47"/>
      <c r="AN1047" s="47"/>
      <c r="AO1047" s="47"/>
      <c r="AP1047" s="47"/>
      <c r="AQ1047" s="47"/>
      <c r="AR1047" s="47"/>
      <c r="AS1047" s="47"/>
      <c r="AT1047" s="47"/>
      <c r="AU1047" s="47"/>
      <c r="AV1047" s="48">
        <f t="shared" si="409"/>
        <v>0.6</v>
      </c>
    </row>
    <row r="1048" spans="1:48" s="30" customFormat="1" ht="17.25" customHeight="1" x14ac:dyDescent="0.25">
      <c r="A1048" s="74"/>
      <c r="B1048" s="75"/>
      <c r="C1048" s="76"/>
      <c r="D1048" s="77"/>
      <c r="E1048" s="78"/>
      <c r="F1048" s="78"/>
      <c r="G1048" s="79"/>
      <c r="H1048" s="79"/>
      <c r="I1048" s="80"/>
      <c r="J1048" s="292" t="s">
        <v>1894</v>
      </c>
      <c r="K1048" s="293" t="s">
        <v>1991</v>
      </c>
      <c r="L1048" s="10"/>
      <c r="M1048" s="10"/>
      <c r="N1048" s="10"/>
      <c r="O1048" s="10"/>
      <c r="P1048" s="10"/>
      <c r="Q1048" s="9" t="s">
        <v>1899</v>
      </c>
      <c r="R1048" s="43"/>
      <c r="S1048" s="43"/>
      <c r="T1048" s="43"/>
      <c r="U1048" s="43"/>
      <c r="V1048" s="43"/>
      <c r="W1048" s="43"/>
      <c r="X1048" s="43"/>
      <c r="Y1048" s="43"/>
      <c r="Z1048" s="43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47"/>
      <c r="AM1048" s="47"/>
      <c r="AN1048" s="47"/>
      <c r="AO1048" s="47"/>
      <c r="AP1048" s="47"/>
      <c r="AQ1048" s="47"/>
      <c r="AR1048" s="47"/>
      <c r="AS1048" s="47"/>
      <c r="AT1048" s="47"/>
      <c r="AU1048" s="47"/>
      <c r="AV1048" s="48"/>
    </row>
    <row r="1049" spans="1:48" s="30" customFormat="1" ht="17.25" customHeight="1" x14ac:dyDescent="0.25">
      <c r="A1049" s="74"/>
      <c r="B1049" s="75"/>
      <c r="C1049" s="76"/>
      <c r="D1049" s="77"/>
      <c r="E1049" s="78"/>
      <c r="F1049" s="78"/>
      <c r="G1049" s="79"/>
      <c r="H1049" s="79"/>
      <c r="I1049" s="80"/>
      <c r="J1049" s="294"/>
      <c r="K1049" s="293" t="s">
        <v>1998</v>
      </c>
      <c r="L1049" s="10"/>
      <c r="M1049" s="10"/>
      <c r="N1049" s="10"/>
      <c r="O1049" s="10"/>
      <c r="P1049" s="10"/>
      <c r="Q1049" s="9" t="s">
        <v>1899</v>
      </c>
      <c r="R1049" s="43"/>
      <c r="S1049" s="43"/>
      <c r="T1049" s="43"/>
      <c r="U1049" s="43"/>
      <c r="V1049" s="43"/>
      <c r="W1049" s="43"/>
      <c r="X1049" s="43"/>
      <c r="Y1049" s="43"/>
      <c r="Z1049" s="43"/>
      <c r="AA1049" s="47"/>
      <c r="AB1049" s="47"/>
      <c r="AC1049" s="47"/>
      <c r="AD1049" s="47"/>
      <c r="AE1049" s="47"/>
      <c r="AF1049" s="47"/>
      <c r="AG1049" s="47"/>
      <c r="AH1049" s="47"/>
      <c r="AI1049" s="47"/>
      <c r="AJ1049" s="47"/>
      <c r="AK1049" s="47"/>
      <c r="AL1049" s="47"/>
      <c r="AM1049" s="47"/>
      <c r="AN1049" s="47"/>
      <c r="AO1049" s="47"/>
      <c r="AP1049" s="47"/>
      <c r="AQ1049" s="47"/>
      <c r="AR1049" s="47"/>
      <c r="AS1049" s="47"/>
      <c r="AT1049" s="47"/>
      <c r="AU1049" s="47"/>
      <c r="AV1049" s="48"/>
    </row>
    <row r="1050" spans="1:48" s="30" customFormat="1" ht="17.25" customHeight="1" x14ac:dyDescent="0.25">
      <c r="A1050" s="74"/>
      <c r="B1050" s="75"/>
      <c r="C1050" s="76"/>
      <c r="D1050" s="77"/>
      <c r="E1050" s="78"/>
      <c r="F1050" s="78"/>
      <c r="G1050" s="79"/>
      <c r="H1050" s="79"/>
      <c r="I1050" s="80"/>
      <c r="J1050" s="294"/>
      <c r="K1050" s="293" t="s">
        <v>1974</v>
      </c>
      <c r="L1050" s="10"/>
      <c r="M1050" s="10"/>
      <c r="N1050" s="10"/>
      <c r="O1050" s="10"/>
      <c r="P1050" s="10"/>
      <c r="Q1050" s="9" t="s">
        <v>1899</v>
      </c>
      <c r="R1050" s="43"/>
      <c r="S1050" s="43"/>
      <c r="T1050" s="43"/>
      <c r="U1050" s="43"/>
      <c r="V1050" s="43"/>
      <c r="W1050" s="43"/>
      <c r="X1050" s="43"/>
      <c r="Y1050" s="43"/>
      <c r="Z1050" s="43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47"/>
      <c r="AL1050" s="47"/>
      <c r="AM1050" s="47"/>
      <c r="AN1050" s="47"/>
      <c r="AO1050" s="47"/>
      <c r="AP1050" s="47"/>
      <c r="AQ1050" s="47"/>
      <c r="AR1050" s="47"/>
      <c r="AS1050" s="47"/>
      <c r="AT1050" s="47"/>
      <c r="AU1050" s="47"/>
      <c r="AV1050" s="48"/>
    </row>
    <row r="1051" spans="1:48" s="30" customFormat="1" ht="17.25" customHeight="1" x14ac:dyDescent="0.25">
      <c r="A1051" s="74"/>
      <c r="B1051" s="75"/>
      <c r="C1051" s="76"/>
      <c r="D1051" s="77"/>
      <c r="E1051" s="78"/>
      <c r="F1051" s="78"/>
      <c r="G1051" s="79"/>
      <c r="H1051" s="79"/>
      <c r="I1051" s="80"/>
      <c r="J1051" s="295" t="s">
        <v>1921</v>
      </c>
      <c r="K1051" s="296" t="s">
        <v>2020</v>
      </c>
      <c r="L1051" s="276" t="s">
        <v>1899</v>
      </c>
      <c r="M1051" s="46"/>
      <c r="N1051" s="10"/>
      <c r="O1051" s="10"/>
      <c r="P1051" s="10"/>
      <c r="Q1051" s="10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7"/>
      <c r="AB1051" s="47"/>
      <c r="AC1051" s="47"/>
      <c r="AD1051" s="47"/>
      <c r="AE1051" s="47"/>
      <c r="AF1051" s="47"/>
      <c r="AG1051" s="47"/>
      <c r="AH1051" s="47"/>
      <c r="AI1051" s="47"/>
      <c r="AJ1051" s="47"/>
      <c r="AK1051" s="47"/>
      <c r="AL1051" s="47"/>
      <c r="AM1051" s="47"/>
      <c r="AN1051" s="47"/>
      <c r="AO1051" s="47"/>
      <c r="AP1051" s="47"/>
      <c r="AQ1051" s="47"/>
      <c r="AR1051" s="47"/>
      <c r="AS1051" s="47"/>
      <c r="AT1051" s="47"/>
      <c r="AU1051" s="47"/>
      <c r="AV1051" s="48"/>
    </row>
    <row r="1052" spans="1:48" s="30" customFormat="1" ht="17.25" customHeight="1" x14ac:dyDescent="0.25">
      <c r="A1052" s="74"/>
      <c r="B1052" s="75"/>
      <c r="C1052" s="76"/>
      <c r="D1052" s="77"/>
      <c r="E1052" s="78"/>
      <c r="F1052" s="78"/>
      <c r="G1052" s="79"/>
      <c r="H1052" s="79"/>
      <c r="I1052" s="80"/>
      <c r="J1052" s="294"/>
      <c r="K1052" s="296" t="s">
        <v>2021</v>
      </c>
      <c r="L1052" s="276" t="s">
        <v>1899</v>
      </c>
      <c r="M1052" s="46"/>
      <c r="N1052" s="10"/>
      <c r="O1052" s="10"/>
      <c r="P1052" s="10"/>
      <c r="Q1052" s="10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7"/>
      <c r="AB1052" s="47"/>
      <c r="AC1052" s="47"/>
      <c r="AD1052" s="47"/>
      <c r="AE1052" s="47"/>
      <c r="AF1052" s="47"/>
      <c r="AG1052" s="47"/>
      <c r="AH1052" s="47"/>
      <c r="AI1052" s="47"/>
      <c r="AJ1052" s="47"/>
      <c r="AK1052" s="47"/>
      <c r="AL1052" s="47"/>
      <c r="AM1052" s="47"/>
      <c r="AN1052" s="47"/>
      <c r="AO1052" s="47"/>
      <c r="AP1052" s="47"/>
      <c r="AQ1052" s="47"/>
      <c r="AR1052" s="47"/>
      <c r="AS1052" s="47"/>
      <c r="AT1052" s="47"/>
      <c r="AU1052" s="47"/>
      <c r="AV1052" s="48"/>
    </row>
    <row r="1053" spans="1:48" s="30" customFormat="1" ht="17.25" customHeight="1" x14ac:dyDescent="0.25">
      <c r="A1053" s="74"/>
      <c r="B1053" s="75"/>
      <c r="C1053" s="76"/>
      <c r="D1053" s="77"/>
      <c r="E1053" s="78"/>
      <c r="F1053" s="78"/>
      <c r="G1053" s="79"/>
      <c r="H1053" s="79"/>
      <c r="I1053" s="80"/>
      <c r="J1053" s="294"/>
      <c r="K1053" s="296" t="s">
        <v>2022</v>
      </c>
      <c r="L1053" s="276" t="s">
        <v>1899</v>
      </c>
      <c r="M1053" s="46"/>
      <c r="N1053" s="10"/>
      <c r="O1053" s="10"/>
      <c r="P1053" s="10"/>
      <c r="Q1053" s="10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47"/>
      <c r="AL1053" s="47"/>
      <c r="AM1053" s="47"/>
      <c r="AN1053" s="47"/>
      <c r="AO1053" s="47"/>
      <c r="AP1053" s="47"/>
      <c r="AQ1053" s="47"/>
      <c r="AR1053" s="47"/>
      <c r="AS1053" s="47"/>
      <c r="AT1053" s="47"/>
      <c r="AU1053" s="47"/>
      <c r="AV1053" s="48"/>
    </row>
    <row r="1054" spans="1:48" s="30" customFormat="1" ht="17.25" customHeight="1" x14ac:dyDescent="0.25">
      <c r="A1054" s="74"/>
      <c r="B1054" s="75"/>
      <c r="C1054" s="76"/>
      <c r="D1054" s="77"/>
      <c r="E1054" s="78"/>
      <c r="F1054" s="78"/>
      <c r="G1054" s="79"/>
      <c r="H1054" s="79"/>
      <c r="I1054" s="80"/>
      <c r="J1054" s="290" t="s">
        <v>1824</v>
      </c>
      <c r="K1054" s="291" t="s">
        <v>1803</v>
      </c>
      <c r="L1054" s="46" t="s">
        <v>41</v>
      </c>
      <c r="M1054" s="10"/>
      <c r="N1054" s="38"/>
      <c r="O1054" s="50"/>
      <c r="R1054" s="43">
        <v>0.1</v>
      </c>
      <c r="S1054" s="43">
        <f>0*$R$43</f>
        <v>0</v>
      </c>
      <c r="T1054" s="43"/>
      <c r="U1054" s="43">
        <f>0.8*$R$43</f>
        <v>0.12</v>
      </c>
      <c r="V1054" s="43"/>
      <c r="W1054" s="43">
        <f>0.2*$R$43</f>
        <v>0.03</v>
      </c>
      <c r="X1054" s="43"/>
      <c r="Y1054" s="43">
        <f>0*$R$43</f>
        <v>0</v>
      </c>
      <c r="Z1054" s="43"/>
      <c r="AA1054" s="47"/>
      <c r="AB1054" s="47"/>
      <c r="AC1054" s="47"/>
      <c r="AD1054" s="47"/>
      <c r="AE1054" s="47"/>
      <c r="AF1054" s="47"/>
      <c r="AG1054" s="47"/>
      <c r="AH1054" s="47"/>
      <c r="AI1054" s="47"/>
      <c r="AJ1054" s="47"/>
      <c r="AK1054" s="47"/>
      <c r="AL1054" s="47"/>
      <c r="AM1054" s="47"/>
      <c r="AN1054" s="47"/>
      <c r="AO1054" s="47"/>
      <c r="AP1054" s="47"/>
      <c r="AQ1054" s="47"/>
      <c r="AR1054" s="47"/>
      <c r="AS1054" s="47"/>
      <c r="AT1054" s="47"/>
      <c r="AU1054" s="47"/>
      <c r="AV1054" s="48">
        <f t="shared" si="409"/>
        <v>0.15</v>
      </c>
    </row>
    <row r="1055" spans="1:48" s="30" customFormat="1" ht="17.25" customHeight="1" x14ac:dyDescent="0.25">
      <c r="A1055" s="74" t="s">
        <v>29</v>
      </c>
      <c r="B1055" s="75" t="s">
        <v>520</v>
      </c>
      <c r="C1055" s="76" t="s">
        <v>521</v>
      </c>
      <c r="D1055" s="77"/>
      <c r="E1055" s="78" t="s">
        <v>95</v>
      </c>
      <c r="F1055" s="78" t="s">
        <v>522</v>
      </c>
      <c r="G1055" s="79">
        <v>240</v>
      </c>
      <c r="H1055" s="79" t="s">
        <v>690</v>
      </c>
      <c r="I1055" s="80" t="s">
        <v>455</v>
      </c>
      <c r="J1055" s="290" t="s">
        <v>691</v>
      </c>
      <c r="K1055" s="289" t="s">
        <v>455</v>
      </c>
      <c r="L1055" s="10" t="s">
        <v>65</v>
      </c>
      <c r="M1055" s="10"/>
      <c r="N1055" s="38"/>
      <c r="O1055" s="50"/>
      <c r="R1055" s="42">
        <f>SUM(R1056:R1064)</f>
        <v>0.72500000000000009</v>
      </c>
      <c r="S1055" s="42">
        <f t="shared" ref="S1055" si="410">SUM(S1056:S1064)</f>
        <v>0.16999999999999998</v>
      </c>
      <c r="T1055" s="42">
        <f t="shared" ref="T1055" si="411">SUM(T1056:T1064)</f>
        <v>0</v>
      </c>
      <c r="U1055" s="42">
        <f t="shared" ref="U1055" si="412">SUM(U1056:U1064)</f>
        <v>0.6</v>
      </c>
      <c r="V1055" s="42">
        <f t="shared" ref="V1055" si="413">SUM(V1056:V1064)</f>
        <v>0</v>
      </c>
      <c r="W1055" s="42">
        <f t="shared" ref="W1055" si="414">SUM(W1056:W1064)</f>
        <v>0.03</v>
      </c>
      <c r="X1055" s="42">
        <f t="shared" ref="X1055" si="415">SUM(X1056:X1064)</f>
        <v>0</v>
      </c>
      <c r="Y1055" s="42">
        <f t="shared" ref="Y1055" si="416">SUM(Y1056:Y1064)</f>
        <v>0.05</v>
      </c>
      <c r="Z1055" s="42">
        <f t="shared" ref="Z1055" si="417">SUM(Z1056:Z1064)</f>
        <v>0</v>
      </c>
      <c r="AA1055" s="42">
        <f t="shared" ref="AA1055" si="418">SUM(AA1056:AA1064)</f>
        <v>0</v>
      </c>
      <c r="AB1055" s="42">
        <f t="shared" ref="AB1055" si="419">SUM(AB1056:AB1064)</f>
        <v>0</v>
      </c>
      <c r="AC1055" s="42">
        <f t="shared" ref="AC1055" si="420">SUM(AC1056:AC1064)</f>
        <v>0</v>
      </c>
      <c r="AD1055" s="42">
        <f t="shared" ref="AD1055" si="421">SUM(AD1056:AD1064)</f>
        <v>0</v>
      </c>
      <c r="AE1055" s="42">
        <f t="shared" ref="AE1055" si="422">SUM(AE1056:AE1064)</f>
        <v>0</v>
      </c>
      <c r="AF1055" s="42">
        <f t="shared" ref="AF1055" si="423">SUM(AF1056:AF1064)</f>
        <v>0</v>
      </c>
      <c r="AG1055" s="42">
        <f t="shared" ref="AG1055" si="424">SUM(AG1056:AG1064)</f>
        <v>0</v>
      </c>
      <c r="AH1055" s="42">
        <f t="shared" ref="AH1055" si="425">SUM(AH1056:AH1064)</f>
        <v>0</v>
      </c>
      <c r="AI1055" s="42">
        <f t="shared" ref="AI1055" si="426">SUM(AI1056:AI1064)</f>
        <v>0</v>
      </c>
      <c r="AJ1055" s="42">
        <f t="shared" ref="AJ1055" si="427">SUM(AJ1056:AJ1064)</f>
        <v>0</v>
      </c>
      <c r="AK1055" s="42">
        <f t="shared" ref="AK1055" si="428">SUM(AK1056:AK1064)</f>
        <v>0</v>
      </c>
      <c r="AL1055" s="42">
        <f t="shared" ref="AL1055" si="429">SUM(AL1056:AL1064)</f>
        <v>0</v>
      </c>
      <c r="AM1055" s="42">
        <f t="shared" ref="AM1055" si="430">SUM(AM1056:AM1064)</f>
        <v>0</v>
      </c>
      <c r="AN1055" s="42">
        <f t="shared" ref="AN1055" si="431">SUM(AN1056:AN1064)</f>
        <v>0</v>
      </c>
      <c r="AO1055" s="42">
        <f t="shared" ref="AO1055" si="432">SUM(AO1056:AO1064)</f>
        <v>0</v>
      </c>
      <c r="AP1055" s="42">
        <f t="shared" ref="AP1055" si="433">SUM(AP1056:AP1064)</f>
        <v>0</v>
      </c>
      <c r="AQ1055" s="42">
        <f t="shared" ref="AQ1055" si="434">SUM(AQ1056:AQ1064)</f>
        <v>0</v>
      </c>
      <c r="AR1055" s="42">
        <f t="shared" ref="AR1055" si="435">SUM(AR1056:AR1064)</f>
        <v>0</v>
      </c>
      <c r="AS1055" s="42">
        <f t="shared" ref="AS1055" si="436">SUM(AS1056:AS1064)</f>
        <v>0</v>
      </c>
      <c r="AT1055" s="42">
        <f t="shared" ref="AT1055" si="437">SUM(AT1056:AT1064)</f>
        <v>0</v>
      </c>
      <c r="AU1055" s="42">
        <f t="shared" ref="AU1055" si="438">SUM(AU1056:AU1064)</f>
        <v>0</v>
      </c>
      <c r="AV1055" s="42">
        <f t="shared" ref="AV1055" si="439">SUM(AV1056:AV1064)</f>
        <v>0.85</v>
      </c>
    </row>
    <row r="1056" spans="1:48" s="30" customFormat="1" ht="17.25" customHeight="1" x14ac:dyDescent="0.25">
      <c r="A1056" s="74"/>
      <c r="B1056" s="75"/>
      <c r="C1056" s="76"/>
      <c r="D1056" s="77"/>
      <c r="E1056" s="78"/>
      <c r="F1056" s="78"/>
      <c r="G1056" s="79"/>
      <c r="H1056" s="79"/>
      <c r="I1056" s="80"/>
      <c r="J1056" s="290" t="s">
        <v>1825</v>
      </c>
      <c r="K1056" s="291" t="s">
        <v>1801</v>
      </c>
      <c r="L1056" s="46" t="s">
        <v>57</v>
      </c>
      <c r="M1056" s="10"/>
      <c r="N1056" s="38"/>
      <c r="O1056" s="50"/>
      <c r="R1056" s="43">
        <v>0.05</v>
      </c>
      <c r="S1056" s="43">
        <f>0.5*$R$41</f>
        <v>0.05</v>
      </c>
      <c r="T1056" s="43"/>
      <c r="U1056" s="43">
        <f>0*$R$41</f>
        <v>0</v>
      </c>
      <c r="V1056" s="43"/>
      <c r="W1056" s="43">
        <f>0*$R$41</f>
        <v>0</v>
      </c>
      <c r="X1056" s="43"/>
      <c r="Y1056" s="43">
        <f>0.5*$R$41</f>
        <v>0.05</v>
      </c>
      <c r="Z1056" s="43"/>
      <c r="AA1056" s="47"/>
      <c r="AB1056" s="47"/>
      <c r="AC1056" s="47"/>
      <c r="AD1056" s="47"/>
      <c r="AE1056" s="47"/>
      <c r="AF1056" s="47"/>
      <c r="AG1056" s="47"/>
      <c r="AH1056" s="47"/>
      <c r="AI1056" s="47"/>
      <c r="AJ1056" s="47"/>
      <c r="AK1056" s="47"/>
      <c r="AL1056" s="47"/>
      <c r="AM1056" s="47"/>
      <c r="AN1056" s="47"/>
      <c r="AO1056" s="47"/>
      <c r="AP1056" s="47"/>
      <c r="AQ1056" s="47"/>
      <c r="AR1056" s="47"/>
      <c r="AS1056" s="47"/>
      <c r="AT1056" s="47"/>
      <c r="AU1056" s="47"/>
      <c r="AV1056" s="48">
        <f t="shared" ref="AV1056:AV1064" si="440">SUM(S1056:AS1056)</f>
        <v>0.1</v>
      </c>
    </row>
    <row r="1057" spans="1:48" s="30" customFormat="1" ht="17.25" customHeight="1" x14ac:dyDescent="0.25">
      <c r="A1057" s="74"/>
      <c r="B1057" s="75"/>
      <c r="C1057" s="76"/>
      <c r="D1057" s="77"/>
      <c r="E1057" s="78"/>
      <c r="F1057" s="78"/>
      <c r="G1057" s="79"/>
      <c r="H1057" s="79"/>
      <c r="I1057" s="80"/>
      <c r="J1057" s="290" t="s">
        <v>1826</v>
      </c>
      <c r="K1057" s="291" t="s">
        <v>1802</v>
      </c>
      <c r="L1057" s="46" t="s">
        <v>41</v>
      </c>
      <c r="M1057" s="10"/>
      <c r="N1057" s="38"/>
      <c r="O1057" s="50"/>
      <c r="R1057" s="43">
        <v>0.57500000000000007</v>
      </c>
      <c r="S1057" s="43">
        <f>0.2*$R$42</f>
        <v>0.12</v>
      </c>
      <c r="T1057" s="43"/>
      <c r="U1057" s="43">
        <f>0.8*$R$42</f>
        <v>0.48</v>
      </c>
      <c r="V1057" s="43"/>
      <c r="W1057" s="43">
        <f>0*$R$42</f>
        <v>0</v>
      </c>
      <c r="X1057" s="43"/>
      <c r="Y1057" s="43">
        <f>0*$R$42</f>
        <v>0</v>
      </c>
      <c r="Z1057" s="43"/>
      <c r="AA1057" s="47"/>
      <c r="AB1057" s="47"/>
      <c r="AC1057" s="47"/>
      <c r="AD1057" s="47"/>
      <c r="AE1057" s="47"/>
      <c r="AF1057" s="47"/>
      <c r="AG1057" s="47"/>
      <c r="AH1057" s="47"/>
      <c r="AI1057" s="47"/>
      <c r="AJ1057" s="47"/>
      <c r="AK1057" s="47"/>
      <c r="AL1057" s="47"/>
      <c r="AM1057" s="47"/>
      <c r="AN1057" s="47"/>
      <c r="AO1057" s="47"/>
      <c r="AP1057" s="47"/>
      <c r="AQ1057" s="47"/>
      <c r="AR1057" s="47"/>
      <c r="AS1057" s="47"/>
      <c r="AT1057" s="47"/>
      <c r="AU1057" s="47"/>
      <c r="AV1057" s="48">
        <f t="shared" si="440"/>
        <v>0.6</v>
      </c>
    </row>
    <row r="1058" spans="1:48" s="30" customFormat="1" ht="17.25" customHeight="1" x14ac:dyDescent="0.25">
      <c r="A1058" s="74"/>
      <c r="B1058" s="75"/>
      <c r="C1058" s="76"/>
      <c r="D1058" s="77"/>
      <c r="E1058" s="78"/>
      <c r="F1058" s="78"/>
      <c r="G1058" s="79"/>
      <c r="H1058" s="79"/>
      <c r="I1058" s="80"/>
      <c r="J1058" s="292" t="s">
        <v>1894</v>
      </c>
      <c r="K1058" s="293" t="s">
        <v>1991</v>
      </c>
      <c r="L1058" s="10"/>
      <c r="M1058" s="10"/>
      <c r="N1058" s="10"/>
      <c r="O1058" s="10"/>
      <c r="P1058" s="10"/>
      <c r="Q1058" s="9" t="s">
        <v>1899</v>
      </c>
      <c r="R1058" s="43"/>
      <c r="S1058" s="43"/>
      <c r="T1058" s="43"/>
      <c r="U1058" s="43"/>
      <c r="V1058" s="43"/>
      <c r="W1058" s="43"/>
      <c r="X1058" s="43"/>
      <c r="Y1058" s="43"/>
      <c r="Z1058" s="43"/>
      <c r="AA1058" s="47"/>
      <c r="AB1058" s="47"/>
      <c r="AC1058" s="47"/>
      <c r="AD1058" s="47"/>
      <c r="AE1058" s="47"/>
      <c r="AF1058" s="47"/>
      <c r="AG1058" s="47"/>
      <c r="AH1058" s="47"/>
      <c r="AI1058" s="47"/>
      <c r="AJ1058" s="47"/>
      <c r="AK1058" s="47"/>
      <c r="AL1058" s="47"/>
      <c r="AM1058" s="47"/>
      <c r="AN1058" s="47"/>
      <c r="AO1058" s="47"/>
      <c r="AP1058" s="47"/>
      <c r="AQ1058" s="47"/>
      <c r="AR1058" s="47"/>
      <c r="AS1058" s="47"/>
      <c r="AT1058" s="47"/>
      <c r="AU1058" s="47"/>
      <c r="AV1058" s="48"/>
    </row>
    <row r="1059" spans="1:48" s="30" customFormat="1" ht="17.25" customHeight="1" x14ac:dyDescent="0.25">
      <c r="A1059" s="74"/>
      <c r="B1059" s="75"/>
      <c r="C1059" s="76"/>
      <c r="D1059" s="77"/>
      <c r="E1059" s="78"/>
      <c r="F1059" s="78"/>
      <c r="G1059" s="79"/>
      <c r="H1059" s="79"/>
      <c r="I1059" s="80"/>
      <c r="J1059" s="294"/>
      <c r="K1059" s="293" t="s">
        <v>1998</v>
      </c>
      <c r="L1059" s="10"/>
      <c r="M1059" s="10"/>
      <c r="N1059" s="10"/>
      <c r="O1059" s="10"/>
      <c r="P1059" s="10"/>
      <c r="Q1059" s="9" t="s">
        <v>1899</v>
      </c>
      <c r="R1059" s="43"/>
      <c r="S1059" s="43"/>
      <c r="T1059" s="43"/>
      <c r="U1059" s="43"/>
      <c r="V1059" s="43"/>
      <c r="W1059" s="43"/>
      <c r="X1059" s="43"/>
      <c r="Y1059" s="43"/>
      <c r="Z1059" s="43"/>
      <c r="AA1059" s="47"/>
      <c r="AB1059" s="47"/>
      <c r="AC1059" s="47"/>
      <c r="AD1059" s="47"/>
      <c r="AE1059" s="47"/>
      <c r="AF1059" s="47"/>
      <c r="AG1059" s="47"/>
      <c r="AH1059" s="47"/>
      <c r="AI1059" s="47"/>
      <c r="AJ1059" s="47"/>
      <c r="AK1059" s="47"/>
      <c r="AL1059" s="47"/>
      <c r="AM1059" s="47"/>
      <c r="AN1059" s="47"/>
      <c r="AO1059" s="47"/>
      <c r="AP1059" s="47"/>
      <c r="AQ1059" s="47"/>
      <c r="AR1059" s="47"/>
      <c r="AS1059" s="47"/>
      <c r="AT1059" s="47"/>
      <c r="AU1059" s="47"/>
      <c r="AV1059" s="48"/>
    </row>
    <row r="1060" spans="1:48" s="30" customFormat="1" ht="17.25" customHeight="1" x14ac:dyDescent="0.25">
      <c r="A1060" s="74"/>
      <c r="B1060" s="75"/>
      <c r="C1060" s="76"/>
      <c r="D1060" s="77"/>
      <c r="E1060" s="78"/>
      <c r="F1060" s="78"/>
      <c r="G1060" s="79"/>
      <c r="H1060" s="79"/>
      <c r="I1060" s="80"/>
      <c r="J1060" s="294"/>
      <c r="K1060" s="293" t="s">
        <v>1974</v>
      </c>
      <c r="L1060" s="10"/>
      <c r="M1060" s="10"/>
      <c r="N1060" s="10"/>
      <c r="O1060" s="10"/>
      <c r="P1060" s="10"/>
      <c r="Q1060" s="9" t="s">
        <v>1899</v>
      </c>
      <c r="R1060" s="43"/>
      <c r="S1060" s="43"/>
      <c r="T1060" s="43"/>
      <c r="U1060" s="43"/>
      <c r="V1060" s="43"/>
      <c r="W1060" s="43"/>
      <c r="X1060" s="43"/>
      <c r="Y1060" s="43"/>
      <c r="Z1060" s="43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47"/>
      <c r="AL1060" s="47"/>
      <c r="AM1060" s="47"/>
      <c r="AN1060" s="47"/>
      <c r="AO1060" s="47"/>
      <c r="AP1060" s="47"/>
      <c r="AQ1060" s="47"/>
      <c r="AR1060" s="47"/>
      <c r="AS1060" s="47"/>
      <c r="AT1060" s="47"/>
      <c r="AU1060" s="47"/>
      <c r="AV1060" s="48"/>
    </row>
    <row r="1061" spans="1:48" s="30" customFormat="1" ht="17.25" customHeight="1" x14ac:dyDescent="0.25">
      <c r="A1061" s="74"/>
      <c r="B1061" s="75"/>
      <c r="C1061" s="76"/>
      <c r="D1061" s="77"/>
      <c r="E1061" s="78"/>
      <c r="F1061" s="78"/>
      <c r="G1061" s="79"/>
      <c r="H1061" s="79"/>
      <c r="I1061" s="80"/>
      <c r="J1061" s="295" t="s">
        <v>1921</v>
      </c>
      <c r="K1061" s="296" t="s">
        <v>2020</v>
      </c>
      <c r="L1061" s="276" t="s">
        <v>1899</v>
      </c>
      <c r="M1061" s="46"/>
      <c r="N1061" s="10"/>
      <c r="O1061" s="10"/>
      <c r="P1061" s="10"/>
      <c r="Q1061" s="10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47"/>
      <c r="AL1061" s="47"/>
      <c r="AM1061" s="47"/>
      <c r="AN1061" s="47"/>
      <c r="AO1061" s="47"/>
      <c r="AP1061" s="47"/>
      <c r="AQ1061" s="47"/>
      <c r="AR1061" s="47"/>
      <c r="AS1061" s="47"/>
      <c r="AT1061" s="47"/>
      <c r="AU1061" s="47"/>
      <c r="AV1061" s="48"/>
    </row>
    <row r="1062" spans="1:48" s="30" customFormat="1" ht="17.25" customHeight="1" x14ac:dyDescent="0.25">
      <c r="A1062" s="74"/>
      <c r="B1062" s="75"/>
      <c r="C1062" s="76"/>
      <c r="D1062" s="77"/>
      <c r="E1062" s="78"/>
      <c r="F1062" s="78"/>
      <c r="G1062" s="79"/>
      <c r="H1062" s="79"/>
      <c r="I1062" s="80"/>
      <c r="J1062" s="294"/>
      <c r="K1062" s="296" t="s">
        <v>2021</v>
      </c>
      <c r="L1062" s="276" t="s">
        <v>1899</v>
      </c>
      <c r="M1062" s="46"/>
      <c r="N1062" s="10"/>
      <c r="O1062" s="10"/>
      <c r="P1062" s="10"/>
      <c r="Q1062" s="10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7"/>
      <c r="AB1062" s="47"/>
      <c r="AC1062" s="47"/>
      <c r="AD1062" s="47"/>
      <c r="AE1062" s="47"/>
      <c r="AF1062" s="47"/>
      <c r="AG1062" s="47"/>
      <c r="AH1062" s="47"/>
      <c r="AI1062" s="47"/>
      <c r="AJ1062" s="47"/>
      <c r="AK1062" s="47"/>
      <c r="AL1062" s="47"/>
      <c r="AM1062" s="47"/>
      <c r="AN1062" s="47"/>
      <c r="AO1062" s="47"/>
      <c r="AP1062" s="47"/>
      <c r="AQ1062" s="47"/>
      <c r="AR1062" s="47"/>
      <c r="AS1062" s="47"/>
      <c r="AT1062" s="47"/>
      <c r="AU1062" s="47"/>
      <c r="AV1062" s="48"/>
    </row>
    <row r="1063" spans="1:48" s="30" customFormat="1" ht="17.25" customHeight="1" x14ac:dyDescent="0.25">
      <c r="A1063" s="74"/>
      <c r="B1063" s="75"/>
      <c r="C1063" s="76"/>
      <c r="D1063" s="77"/>
      <c r="E1063" s="78"/>
      <c r="F1063" s="78"/>
      <c r="G1063" s="79"/>
      <c r="H1063" s="79"/>
      <c r="I1063" s="80"/>
      <c r="J1063" s="294"/>
      <c r="K1063" s="296" t="s">
        <v>2022</v>
      </c>
      <c r="L1063" s="276" t="s">
        <v>1899</v>
      </c>
      <c r="M1063" s="46"/>
      <c r="N1063" s="10"/>
      <c r="O1063" s="10"/>
      <c r="P1063" s="10"/>
      <c r="Q1063" s="10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47"/>
      <c r="AL1063" s="47"/>
      <c r="AM1063" s="47"/>
      <c r="AN1063" s="47"/>
      <c r="AO1063" s="47"/>
      <c r="AP1063" s="47"/>
      <c r="AQ1063" s="47"/>
      <c r="AR1063" s="47"/>
      <c r="AS1063" s="47"/>
      <c r="AT1063" s="47"/>
      <c r="AU1063" s="47"/>
      <c r="AV1063" s="48"/>
    </row>
    <row r="1064" spans="1:48" s="30" customFormat="1" ht="17.25" customHeight="1" x14ac:dyDescent="0.25">
      <c r="A1064" s="74"/>
      <c r="B1064" s="75"/>
      <c r="C1064" s="76"/>
      <c r="D1064" s="77"/>
      <c r="E1064" s="78"/>
      <c r="F1064" s="78"/>
      <c r="G1064" s="79"/>
      <c r="H1064" s="79"/>
      <c r="I1064" s="80"/>
      <c r="J1064" s="290" t="s">
        <v>1827</v>
      </c>
      <c r="K1064" s="291" t="s">
        <v>1803</v>
      </c>
      <c r="L1064" s="46" t="s">
        <v>41</v>
      </c>
      <c r="M1064" s="10"/>
      <c r="N1064" s="38"/>
      <c r="O1064" s="50"/>
      <c r="R1064" s="43">
        <v>0.1</v>
      </c>
      <c r="S1064" s="43">
        <f>0*$R$43</f>
        <v>0</v>
      </c>
      <c r="T1064" s="43"/>
      <c r="U1064" s="43">
        <f>0.8*$R$43</f>
        <v>0.12</v>
      </c>
      <c r="V1064" s="43"/>
      <c r="W1064" s="43">
        <f>0.2*$R$43</f>
        <v>0.03</v>
      </c>
      <c r="X1064" s="43"/>
      <c r="Y1064" s="43">
        <f>0*$R$43</f>
        <v>0</v>
      </c>
      <c r="Z1064" s="43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47"/>
      <c r="AL1064" s="47"/>
      <c r="AM1064" s="47"/>
      <c r="AN1064" s="47"/>
      <c r="AO1064" s="47"/>
      <c r="AP1064" s="47"/>
      <c r="AQ1064" s="47"/>
      <c r="AR1064" s="47"/>
      <c r="AS1064" s="47"/>
      <c r="AT1064" s="47"/>
      <c r="AU1064" s="47"/>
      <c r="AV1064" s="48">
        <f t="shared" si="440"/>
        <v>0.15</v>
      </c>
    </row>
    <row r="1065" spans="1:48" s="30" customFormat="1" ht="17.25" customHeight="1" x14ac:dyDescent="0.25">
      <c r="A1065" s="74" t="s">
        <v>29</v>
      </c>
      <c r="B1065" s="75" t="s">
        <v>520</v>
      </c>
      <c r="C1065" s="76" t="s">
        <v>521</v>
      </c>
      <c r="D1065" s="77"/>
      <c r="E1065" s="78" t="s">
        <v>95</v>
      </c>
      <c r="F1065" s="78" t="s">
        <v>522</v>
      </c>
      <c r="G1065" s="79">
        <v>240</v>
      </c>
      <c r="H1065" s="79" t="s">
        <v>692</v>
      </c>
      <c r="I1065" s="80" t="s">
        <v>468</v>
      </c>
      <c r="J1065" s="290" t="s">
        <v>693</v>
      </c>
      <c r="K1065" s="289" t="s">
        <v>468</v>
      </c>
      <c r="L1065" s="10" t="s">
        <v>41</v>
      </c>
      <c r="M1065" s="10"/>
      <c r="N1065" s="38"/>
      <c r="O1065" s="50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1"/>
      <c r="AN1065" s="31"/>
      <c r="AO1065" s="31"/>
      <c r="AP1065" s="31"/>
      <c r="AQ1065" s="31"/>
      <c r="AR1065" s="31"/>
      <c r="AS1065" s="31"/>
      <c r="AT1065" s="31"/>
      <c r="AU1065" s="31"/>
    </row>
    <row r="1066" spans="1:48" s="30" customFormat="1" ht="17.25" customHeight="1" x14ac:dyDescent="0.25">
      <c r="A1066" s="74" t="s">
        <v>29</v>
      </c>
      <c r="B1066" s="75" t="s">
        <v>520</v>
      </c>
      <c r="C1066" s="76" t="s">
        <v>521</v>
      </c>
      <c r="D1066" s="77"/>
      <c r="E1066" s="78" t="s">
        <v>95</v>
      </c>
      <c r="F1066" s="78" t="s">
        <v>522</v>
      </c>
      <c r="G1066" s="79">
        <v>240</v>
      </c>
      <c r="H1066" s="79" t="s">
        <v>694</v>
      </c>
      <c r="I1066" s="80" t="s">
        <v>508</v>
      </c>
      <c r="J1066" s="290" t="s">
        <v>695</v>
      </c>
      <c r="K1066" s="289" t="s">
        <v>508</v>
      </c>
      <c r="L1066" s="10" t="s">
        <v>57</v>
      </c>
      <c r="M1066" s="10"/>
      <c r="N1066" s="38"/>
      <c r="O1066" s="50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31"/>
      <c r="AE1066" s="31"/>
      <c r="AF1066" s="31"/>
      <c r="AG1066" s="31"/>
      <c r="AH1066" s="31"/>
      <c r="AI1066" s="31"/>
      <c r="AJ1066" s="31"/>
      <c r="AK1066" s="31"/>
      <c r="AL1066" s="31"/>
      <c r="AM1066" s="31"/>
      <c r="AN1066" s="31"/>
      <c r="AO1066" s="31"/>
      <c r="AP1066" s="31"/>
      <c r="AQ1066" s="31"/>
      <c r="AR1066" s="31"/>
      <c r="AS1066" s="31"/>
      <c r="AT1066" s="31"/>
      <c r="AU1066" s="31"/>
    </row>
    <row r="1067" spans="1:48" s="30" customFormat="1" ht="17.25" customHeight="1" x14ac:dyDescent="0.25">
      <c r="A1067" s="74" t="s">
        <v>29</v>
      </c>
      <c r="B1067" s="75" t="s">
        <v>520</v>
      </c>
      <c r="C1067" s="76" t="s">
        <v>521</v>
      </c>
      <c r="D1067" s="85"/>
      <c r="E1067" s="78" t="s">
        <v>95</v>
      </c>
      <c r="F1067" s="78" t="s">
        <v>522</v>
      </c>
      <c r="G1067" s="79">
        <v>240</v>
      </c>
      <c r="H1067" s="79" t="s">
        <v>696</v>
      </c>
      <c r="I1067" s="80" t="s">
        <v>697</v>
      </c>
      <c r="J1067" s="290" t="s">
        <v>698</v>
      </c>
      <c r="K1067" s="289" t="s">
        <v>697</v>
      </c>
      <c r="L1067" s="10" t="s">
        <v>41</v>
      </c>
      <c r="M1067" s="10"/>
      <c r="N1067" s="38"/>
      <c r="O1067" s="50"/>
      <c r="R1067" s="42">
        <f>SUM(R1068:R1076)</f>
        <v>0.72500000000000009</v>
      </c>
      <c r="S1067" s="42">
        <f t="shared" ref="S1067" si="441">SUM(S1068:S1076)</f>
        <v>0.16999999999999998</v>
      </c>
      <c r="T1067" s="42">
        <f t="shared" ref="T1067" si="442">SUM(T1068:T1076)</f>
        <v>0</v>
      </c>
      <c r="U1067" s="42">
        <f t="shared" ref="U1067" si="443">SUM(U1068:U1076)</f>
        <v>0.6</v>
      </c>
      <c r="V1067" s="42">
        <f t="shared" ref="V1067" si="444">SUM(V1068:V1076)</f>
        <v>0</v>
      </c>
      <c r="W1067" s="42">
        <f t="shared" ref="W1067" si="445">SUM(W1068:W1076)</f>
        <v>0.03</v>
      </c>
      <c r="X1067" s="42">
        <f t="shared" ref="X1067" si="446">SUM(X1068:X1076)</f>
        <v>0</v>
      </c>
      <c r="Y1067" s="42">
        <f t="shared" ref="Y1067" si="447">SUM(Y1068:Y1076)</f>
        <v>0.05</v>
      </c>
      <c r="Z1067" s="42">
        <f t="shared" ref="Z1067" si="448">SUM(Z1068:Z1076)</f>
        <v>0</v>
      </c>
      <c r="AA1067" s="42">
        <f t="shared" ref="AA1067" si="449">SUM(AA1068:AA1076)</f>
        <v>0</v>
      </c>
      <c r="AB1067" s="42">
        <f t="shared" ref="AB1067" si="450">SUM(AB1068:AB1076)</f>
        <v>0</v>
      </c>
      <c r="AC1067" s="42">
        <f t="shared" ref="AC1067" si="451">SUM(AC1068:AC1076)</f>
        <v>0</v>
      </c>
      <c r="AD1067" s="42">
        <f t="shared" ref="AD1067" si="452">SUM(AD1068:AD1076)</f>
        <v>0</v>
      </c>
      <c r="AE1067" s="42">
        <f t="shared" ref="AE1067" si="453">SUM(AE1068:AE1076)</f>
        <v>0</v>
      </c>
      <c r="AF1067" s="42">
        <f t="shared" ref="AF1067" si="454">SUM(AF1068:AF1076)</f>
        <v>0</v>
      </c>
      <c r="AG1067" s="42">
        <f t="shared" ref="AG1067" si="455">SUM(AG1068:AG1076)</f>
        <v>0</v>
      </c>
      <c r="AH1067" s="42">
        <f t="shared" ref="AH1067" si="456">SUM(AH1068:AH1076)</f>
        <v>0</v>
      </c>
      <c r="AI1067" s="42">
        <f t="shared" ref="AI1067" si="457">SUM(AI1068:AI1076)</f>
        <v>0</v>
      </c>
      <c r="AJ1067" s="42">
        <f t="shared" ref="AJ1067" si="458">SUM(AJ1068:AJ1076)</f>
        <v>0</v>
      </c>
      <c r="AK1067" s="42">
        <f t="shared" ref="AK1067" si="459">SUM(AK1068:AK1076)</f>
        <v>0</v>
      </c>
      <c r="AL1067" s="42">
        <f t="shared" ref="AL1067" si="460">SUM(AL1068:AL1076)</f>
        <v>0</v>
      </c>
      <c r="AM1067" s="42">
        <f t="shared" ref="AM1067" si="461">SUM(AM1068:AM1076)</f>
        <v>0</v>
      </c>
      <c r="AN1067" s="42">
        <f t="shared" ref="AN1067" si="462">SUM(AN1068:AN1076)</f>
        <v>0</v>
      </c>
      <c r="AO1067" s="42">
        <f t="shared" ref="AO1067" si="463">SUM(AO1068:AO1076)</f>
        <v>0</v>
      </c>
      <c r="AP1067" s="42">
        <f t="shared" ref="AP1067" si="464">SUM(AP1068:AP1076)</f>
        <v>0</v>
      </c>
      <c r="AQ1067" s="42">
        <f t="shared" ref="AQ1067" si="465">SUM(AQ1068:AQ1076)</f>
        <v>0</v>
      </c>
      <c r="AR1067" s="42">
        <f t="shared" ref="AR1067" si="466">SUM(AR1068:AR1076)</f>
        <v>0</v>
      </c>
      <c r="AS1067" s="42">
        <f t="shared" ref="AS1067" si="467">SUM(AS1068:AS1076)</f>
        <v>0</v>
      </c>
      <c r="AT1067" s="42">
        <f t="shared" ref="AT1067" si="468">SUM(AT1068:AT1076)</f>
        <v>0</v>
      </c>
      <c r="AU1067" s="42">
        <f t="shared" ref="AU1067" si="469">SUM(AU1068:AU1076)</f>
        <v>0</v>
      </c>
      <c r="AV1067" s="42">
        <f t="shared" ref="AV1067" si="470">SUM(AV1068:AV1076)</f>
        <v>0.85</v>
      </c>
    </row>
    <row r="1068" spans="1:48" s="30" customFormat="1" ht="17.25" customHeight="1" x14ac:dyDescent="0.25">
      <c r="A1068" s="74"/>
      <c r="B1068" s="75"/>
      <c r="C1068" s="76"/>
      <c r="D1068" s="85"/>
      <c r="E1068" s="78"/>
      <c r="F1068" s="78"/>
      <c r="G1068" s="79"/>
      <c r="H1068" s="79"/>
      <c r="I1068" s="80"/>
      <c r="J1068" s="290" t="s">
        <v>1828</v>
      </c>
      <c r="K1068" s="291" t="s">
        <v>1801</v>
      </c>
      <c r="L1068" s="46" t="s">
        <v>57</v>
      </c>
      <c r="M1068" s="10"/>
      <c r="N1068" s="38"/>
      <c r="O1068" s="50"/>
      <c r="R1068" s="43">
        <v>0.05</v>
      </c>
      <c r="S1068" s="43">
        <f>0.5*$R$41</f>
        <v>0.05</v>
      </c>
      <c r="T1068" s="43"/>
      <c r="U1068" s="43">
        <f>0*$R$41</f>
        <v>0</v>
      </c>
      <c r="V1068" s="43"/>
      <c r="W1068" s="43">
        <f>0*$R$41</f>
        <v>0</v>
      </c>
      <c r="X1068" s="43"/>
      <c r="Y1068" s="43">
        <f>0.5*$R$41</f>
        <v>0.05</v>
      </c>
      <c r="Z1068" s="43"/>
      <c r="AA1068" s="47"/>
      <c r="AB1068" s="47"/>
      <c r="AC1068" s="47"/>
      <c r="AD1068" s="47"/>
      <c r="AE1068" s="47"/>
      <c r="AF1068" s="47"/>
      <c r="AG1068" s="47"/>
      <c r="AH1068" s="47"/>
      <c r="AI1068" s="47"/>
      <c r="AJ1068" s="47"/>
      <c r="AK1068" s="47"/>
      <c r="AL1068" s="47"/>
      <c r="AM1068" s="47"/>
      <c r="AN1068" s="47"/>
      <c r="AO1068" s="47"/>
      <c r="AP1068" s="47"/>
      <c r="AQ1068" s="47"/>
      <c r="AR1068" s="47"/>
      <c r="AS1068" s="47"/>
      <c r="AT1068" s="47"/>
      <c r="AU1068" s="47"/>
      <c r="AV1068" s="48">
        <f t="shared" ref="AV1068:AV1076" si="471">SUM(S1068:AS1068)</f>
        <v>0.1</v>
      </c>
    </row>
    <row r="1069" spans="1:48" s="30" customFormat="1" ht="17.25" customHeight="1" x14ac:dyDescent="0.25">
      <c r="A1069" s="74"/>
      <c r="B1069" s="75"/>
      <c r="C1069" s="76"/>
      <c r="D1069" s="85"/>
      <c r="E1069" s="78"/>
      <c r="F1069" s="78"/>
      <c r="G1069" s="79"/>
      <c r="H1069" s="79"/>
      <c r="I1069" s="80"/>
      <c r="J1069" s="290" t="s">
        <v>1829</v>
      </c>
      <c r="K1069" s="291" t="s">
        <v>1802</v>
      </c>
      <c r="L1069" s="46" t="s">
        <v>41</v>
      </c>
      <c r="M1069" s="10"/>
      <c r="N1069" s="38"/>
      <c r="O1069" s="50"/>
      <c r="R1069" s="43">
        <v>0.57500000000000007</v>
      </c>
      <c r="S1069" s="43">
        <f>0.2*$R$42</f>
        <v>0.12</v>
      </c>
      <c r="T1069" s="43"/>
      <c r="U1069" s="43">
        <f>0.8*$R$42</f>
        <v>0.48</v>
      </c>
      <c r="V1069" s="43"/>
      <c r="W1069" s="43">
        <f>0*$R$42</f>
        <v>0</v>
      </c>
      <c r="X1069" s="43"/>
      <c r="Y1069" s="43">
        <f>0*$R$42</f>
        <v>0</v>
      </c>
      <c r="Z1069" s="43"/>
      <c r="AA1069" s="47"/>
      <c r="AB1069" s="47"/>
      <c r="AC1069" s="47"/>
      <c r="AD1069" s="47"/>
      <c r="AE1069" s="47"/>
      <c r="AF1069" s="47"/>
      <c r="AG1069" s="47"/>
      <c r="AH1069" s="47"/>
      <c r="AI1069" s="47"/>
      <c r="AJ1069" s="47"/>
      <c r="AK1069" s="47"/>
      <c r="AL1069" s="47"/>
      <c r="AM1069" s="47"/>
      <c r="AN1069" s="47"/>
      <c r="AO1069" s="47"/>
      <c r="AP1069" s="47"/>
      <c r="AQ1069" s="47"/>
      <c r="AR1069" s="47"/>
      <c r="AS1069" s="47"/>
      <c r="AT1069" s="47"/>
      <c r="AU1069" s="47"/>
      <c r="AV1069" s="48">
        <f t="shared" si="471"/>
        <v>0.6</v>
      </c>
    </row>
    <row r="1070" spans="1:48" s="30" customFormat="1" ht="17.25" customHeight="1" x14ac:dyDescent="0.25">
      <c r="A1070" s="74"/>
      <c r="B1070" s="75"/>
      <c r="C1070" s="76"/>
      <c r="D1070" s="85"/>
      <c r="E1070" s="78"/>
      <c r="F1070" s="78"/>
      <c r="G1070" s="79"/>
      <c r="H1070" s="79"/>
      <c r="I1070" s="80"/>
      <c r="J1070" s="292" t="s">
        <v>1894</v>
      </c>
      <c r="K1070" s="293" t="s">
        <v>1991</v>
      </c>
      <c r="L1070" s="10"/>
      <c r="M1070" s="10"/>
      <c r="N1070" s="10"/>
      <c r="O1070" s="10"/>
      <c r="P1070" s="10"/>
      <c r="Q1070" s="9" t="s">
        <v>1899</v>
      </c>
      <c r="R1070" s="43"/>
      <c r="S1070" s="43"/>
      <c r="T1070" s="43"/>
      <c r="U1070" s="43"/>
      <c r="V1070" s="43"/>
      <c r="W1070" s="43"/>
      <c r="X1070" s="43"/>
      <c r="Y1070" s="43"/>
      <c r="Z1070" s="43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47"/>
      <c r="AL1070" s="47"/>
      <c r="AM1070" s="47"/>
      <c r="AN1070" s="47"/>
      <c r="AO1070" s="47"/>
      <c r="AP1070" s="47"/>
      <c r="AQ1070" s="47"/>
      <c r="AR1070" s="47"/>
      <c r="AS1070" s="47"/>
      <c r="AT1070" s="47"/>
      <c r="AU1070" s="47"/>
      <c r="AV1070" s="48"/>
    </row>
    <row r="1071" spans="1:48" s="30" customFormat="1" ht="17.25" customHeight="1" x14ac:dyDescent="0.25">
      <c r="A1071" s="74"/>
      <c r="B1071" s="75"/>
      <c r="C1071" s="76"/>
      <c r="D1071" s="85"/>
      <c r="E1071" s="78"/>
      <c r="F1071" s="78"/>
      <c r="G1071" s="79"/>
      <c r="H1071" s="79"/>
      <c r="I1071" s="80"/>
      <c r="J1071" s="294"/>
      <c r="K1071" s="293" t="s">
        <v>1998</v>
      </c>
      <c r="L1071" s="10"/>
      <c r="M1071" s="10"/>
      <c r="N1071" s="10"/>
      <c r="O1071" s="10"/>
      <c r="P1071" s="10"/>
      <c r="Q1071" s="9" t="s">
        <v>1899</v>
      </c>
      <c r="R1071" s="43"/>
      <c r="S1071" s="43"/>
      <c r="T1071" s="43"/>
      <c r="U1071" s="43"/>
      <c r="V1071" s="43"/>
      <c r="W1071" s="43"/>
      <c r="X1071" s="43"/>
      <c r="Y1071" s="43"/>
      <c r="Z1071" s="43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47"/>
      <c r="AL1071" s="47"/>
      <c r="AM1071" s="47"/>
      <c r="AN1071" s="47"/>
      <c r="AO1071" s="47"/>
      <c r="AP1071" s="47"/>
      <c r="AQ1071" s="47"/>
      <c r="AR1071" s="47"/>
      <c r="AS1071" s="47"/>
      <c r="AT1071" s="47"/>
      <c r="AU1071" s="47"/>
      <c r="AV1071" s="48"/>
    </row>
    <row r="1072" spans="1:48" s="30" customFormat="1" ht="17.25" customHeight="1" x14ac:dyDescent="0.25">
      <c r="A1072" s="74"/>
      <c r="B1072" s="75"/>
      <c r="C1072" s="76"/>
      <c r="D1072" s="85"/>
      <c r="E1072" s="78"/>
      <c r="F1072" s="78"/>
      <c r="G1072" s="79"/>
      <c r="H1072" s="79"/>
      <c r="I1072" s="80"/>
      <c r="J1072" s="294"/>
      <c r="K1072" s="293" t="s">
        <v>1974</v>
      </c>
      <c r="L1072" s="10"/>
      <c r="M1072" s="10"/>
      <c r="N1072" s="10"/>
      <c r="O1072" s="10"/>
      <c r="P1072" s="10"/>
      <c r="Q1072" s="9" t="s">
        <v>1899</v>
      </c>
      <c r="R1072" s="43"/>
      <c r="S1072" s="43"/>
      <c r="T1072" s="43"/>
      <c r="U1072" s="43"/>
      <c r="V1072" s="43"/>
      <c r="W1072" s="43"/>
      <c r="X1072" s="43"/>
      <c r="Y1072" s="43"/>
      <c r="Z1072" s="43"/>
      <c r="AA1072" s="47"/>
      <c r="AB1072" s="47"/>
      <c r="AC1072" s="47"/>
      <c r="AD1072" s="47"/>
      <c r="AE1072" s="47"/>
      <c r="AF1072" s="47"/>
      <c r="AG1072" s="47"/>
      <c r="AH1072" s="47"/>
      <c r="AI1072" s="47"/>
      <c r="AJ1072" s="47"/>
      <c r="AK1072" s="47"/>
      <c r="AL1072" s="47"/>
      <c r="AM1072" s="47"/>
      <c r="AN1072" s="47"/>
      <c r="AO1072" s="47"/>
      <c r="AP1072" s="47"/>
      <c r="AQ1072" s="47"/>
      <c r="AR1072" s="47"/>
      <c r="AS1072" s="47"/>
      <c r="AT1072" s="47"/>
      <c r="AU1072" s="47"/>
      <c r="AV1072" s="48"/>
    </row>
    <row r="1073" spans="1:48" s="30" customFormat="1" ht="17.25" customHeight="1" x14ac:dyDescent="0.25">
      <c r="A1073" s="74"/>
      <c r="B1073" s="75"/>
      <c r="C1073" s="76"/>
      <c r="D1073" s="85"/>
      <c r="E1073" s="78"/>
      <c r="F1073" s="78"/>
      <c r="G1073" s="79"/>
      <c r="H1073" s="79"/>
      <c r="I1073" s="80"/>
      <c r="J1073" s="295" t="s">
        <v>1921</v>
      </c>
      <c r="K1073" s="296" t="s">
        <v>2020</v>
      </c>
      <c r="L1073" s="276" t="s">
        <v>1899</v>
      </c>
      <c r="M1073" s="46"/>
      <c r="N1073" s="10"/>
      <c r="O1073" s="10"/>
      <c r="P1073" s="10"/>
      <c r="Q1073" s="10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47"/>
      <c r="AM1073" s="47"/>
      <c r="AN1073" s="47"/>
      <c r="AO1073" s="47"/>
      <c r="AP1073" s="47"/>
      <c r="AQ1073" s="47"/>
      <c r="AR1073" s="47"/>
      <c r="AS1073" s="47"/>
      <c r="AT1073" s="47"/>
      <c r="AU1073" s="47"/>
      <c r="AV1073" s="48"/>
    </row>
    <row r="1074" spans="1:48" s="30" customFormat="1" ht="17.25" customHeight="1" x14ac:dyDescent="0.25">
      <c r="A1074" s="74"/>
      <c r="B1074" s="75"/>
      <c r="C1074" s="76"/>
      <c r="D1074" s="85"/>
      <c r="E1074" s="78"/>
      <c r="F1074" s="78"/>
      <c r="G1074" s="79"/>
      <c r="H1074" s="79"/>
      <c r="I1074" s="80"/>
      <c r="J1074" s="294"/>
      <c r="K1074" s="296" t="s">
        <v>2021</v>
      </c>
      <c r="L1074" s="276" t="s">
        <v>1899</v>
      </c>
      <c r="M1074" s="46"/>
      <c r="N1074" s="10"/>
      <c r="O1074" s="10"/>
      <c r="P1074" s="10"/>
      <c r="Q1074" s="10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7"/>
      <c r="AB1074" s="47"/>
      <c r="AC1074" s="47"/>
      <c r="AD1074" s="47"/>
      <c r="AE1074" s="47"/>
      <c r="AF1074" s="47"/>
      <c r="AG1074" s="47"/>
      <c r="AH1074" s="47"/>
      <c r="AI1074" s="47"/>
      <c r="AJ1074" s="47"/>
      <c r="AK1074" s="47"/>
      <c r="AL1074" s="47"/>
      <c r="AM1074" s="47"/>
      <c r="AN1074" s="47"/>
      <c r="AO1074" s="47"/>
      <c r="AP1074" s="47"/>
      <c r="AQ1074" s="47"/>
      <c r="AR1074" s="47"/>
      <c r="AS1074" s="47"/>
      <c r="AT1074" s="47"/>
      <c r="AU1074" s="47"/>
      <c r="AV1074" s="48"/>
    </row>
    <row r="1075" spans="1:48" s="30" customFormat="1" ht="17.25" customHeight="1" x14ac:dyDescent="0.25">
      <c r="A1075" s="74"/>
      <c r="B1075" s="75"/>
      <c r="C1075" s="76"/>
      <c r="D1075" s="85"/>
      <c r="E1075" s="78"/>
      <c r="F1075" s="78"/>
      <c r="G1075" s="79"/>
      <c r="H1075" s="79"/>
      <c r="I1075" s="80"/>
      <c r="J1075" s="294"/>
      <c r="K1075" s="296" t="s">
        <v>2022</v>
      </c>
      <c r="L1075" s="276" t="s">
        <v>1899</v>
      </c>
      <c r="M1075" s="46"/>
      <c r="N1075" s="10"/>
      <c r="O1075" s="10"/>
      <c r="P1075" s="10"/>
      <c r="Q1075" s="10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47"/>
      <c r="AL1075" s="47"/>
      <c r="AM1075" s="47"/>
      <c r="AN1075" s="47"/>
      <c r="AO1075" s="47"/>
      <c r="AP1075" s="47"/>
      <c r="AQ1075" s="47"/>
      <c r="AR1075" s="47"/>
      <c r="AS1075" s="47"/>
      <c r="AT1075" s="47"/>
      <c r="AU1075" s="47"/>
      <c r="AV1075" s="48"/>
    </row>
    <row r="1076" spans="1:48" s="30" customFormat="1" ht="17.25" customHeight="1" x14ac:dyDescent="0.25">
      <c r="A1076" s="74"/>
      <c r="B1076" s="75"/>
      <c r="C1076" s="76"/>
      <c r="D1076" s="85"/>
      <c r="E1076" s="78"/>
      <c r="F1076" s="78"/>
      <c r="G1076" s="79"/>
      <c r="H1076" s="79"/>
      <c r="I1076" s="80"/>
      <c r="J1076" s="290" t="s">
        <v>1830</v>
      </c>
      <c r="K1076" s="291" t="s">
        <v>1803</v>
      </c>
      <c r="L1076" s="46" t="s">
        <v>41</v>
      </c>
      <c r="M1076" s="10"/>
      <c r="N1076" s="38"/>
      <c r="O1076" s="50"/>
      <c r="R1076" s="43">
        <v>0.1</v>
      </c>
      <c r="S1076" s="43">
        <f>0*$R$43</f>
        <v>0</v>
      </c>
      <c r="T1076" s="43"/>
      <c r="U1076" s="43">
        <f>0.8*$R$43</f>
        <v>0.12</v>
      </c>
      <c r="V1076" s="43"/>
      <c r="W1076" s="43">
        <f>0.2*$R$43</f>
        <v>0.03</v>
      </c>
      <c r="X1076" s="43"/>
      <c r="Y1076" s="43">
        <f>0*$R$43</f>
        <v>0</v>
      </c>
      <c r="Z1076" s="43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47"/>
      <c r="AL1076" s="47"/>
      <c r="AM1076" s="47"/>
      <c r="AN1076" s="47"/>
      <c r="AO1076" s="47"/>
      <c r="AP1076" s="47"/>
      <c r="AQ1076" s="47"/>
      <c r="AR1076" s="47"/>
      <c r="AS1076" s="47"/>
      <c r="AT1076" s="47"/>
      <c r="AU1076" s="47"/>
      <c r="AV1076" s="48">
        <f t="shared" si="471"/>
        <v>0.15</v>
      </c>
    </row>
    <row r="1077" spans="1:48" s="30" customFormat="1" ht="17.25" customHeight="1" x14ac:dyDescent="0.25">
      <c r="A1077" s="74" t="s">
        <v>29</v>
      </c>
      <c r="B1077" s="75" t="s">
        <v>520</v>
      </c>
      <c r="C1077" s="76" t="s">
        <v>521</v>
      </c>
      <c r="D1077" s="85"/>
      <c r="E1077" s="78" t="s">
        <v>95</v>
      </c>
      <c r="F1077" s="78" t="s">
        <v>522</v>
      </c>
      <c r="G1077" s="79">
        <v>240</v>
      </c>
      <c r="H1077" s="79" t="s">
        <v>699</v>
      </c>
      <c r="I1077" s="80" t="s">
        <v>700</v>
      </c>
      <c r="J1077" s="290" t="s">
        <v>701</v>
      </c>
      <c r="K1077" s="289" t="s">
        <v>700</v>
      </c>
      <c r="L1077" s="10" t="s">
        <v>57</v>
      </c>
      <c r="M1077" s="10"/>
      <c r="N1077" s="38"/>
      <c r="O1077" s="50"/>
      <c r="R1077" s="42">
        <f>SUM(R1078:R1086)</f>
        <v>0.72500000000000009</v>
      </c>
      <c r="S1077" s="42">
        <f t="shared" ref="S1077" si="472">SUM(S1078:S1086)</f>
        <v>0.16999999999999998</v>
      </c>
      <c r="T1077" s="42">
        <f t="shared" ref="T1077" si="473">SUM(T1078:T1086)</f>
        <v>0</v>
      </c>
      <c r="U1077" s="42">
        <f t="shared" ref="U1077" si="474">SUM(U1078:U1086)</f>
        <v>0.6</v>
      </c>
      <c r="V1077" s="42">
        <f t="shared" ref="V1077" si="475">SUM(V1078:V1086)</f>
        <v>0</v>
      </c>
      <c r="W1077" s="42">
        <f t="shared" ref="W1077" si="476">SUM(W1078:W1086)</f>
        <v>0.03</v>
      </c>
      <c r="X1077" s="42">
        <f t="shared" ref="X1077" si="477">SUM(X1078:X1086)</f>
        <v>0</v>
      </c>
      <c r="Y1077" s="42">
        <f t="shared" ref="Y1077" si="478">SUM(Y1078:Y1086)</f>
        <v>0.05</v>
      </c>
      <c r="Z1077" s="42">
        <f t="shared" ref="Z1077" si="479">SUM(Z1078:Z1086)</f>
        <v>0</v>
      </c>
      <c r="AA1077" s="42">
        <f t="shared" ref="AA1077" si="480">SUM(AA1078:AA1086)</f>
        <v>0</v>
      </c>
      <c r="AB1077" s="42">
        <f t="shared" ref="AB1077" si="481">SUM(AB1078:AB1086)</f>
        <v>0</v>
      </c>
      <c r="AC1077" s="42">
        <f t="shared" ref="AC1077" si="482">SUM(AC1078:AC1086)</f>
        <v>0</v>
      </c>
      <c r="AD1077" s="42">
        <f t="shared" ref="AD1077" si="483">SUM(AD1078:AD1086)</f>
        <v>0</v>
      </c>
      <c r="AE1077" s="42">
        <f t="shared" ref="AE1077" si="484">SUM(AE1078:AE1086)</f>
        <v>0</v>
      </c>
      <c r="AF1077" s="42">
        <f t="shared" ref="AF1077" si="485">SUM(AF1078:AF1086)</f>
        <v>0</v>
      </c>
      <c r="AG1077" s="42">
        <f t="shared" ref="AG1077" si="486">SUM(AG1078:AG1086)</f>
        <v>0</v>
      </c>
      <c r="AH1077" s="42">
        <f t="shared" ref="AH1077" si="487">SUM(AH1078:AH1086)</f>
        <v>0</v>
      </c>
      <c r="AI1077" s="42">
        <f t="shared" ref="AI1077" si="488">SUM(AI1078:AI1086)</f>
        <v>0</v>
      </c>
      <c r="AJ1077" s="42">
        <f t="shared" ref="AJ1077" si="489">SUM(AJ1078:AJ1086)</f>
        <v>0</v>
      </c>
      <c r="AK1077" s="42">
        <f t="shared" ref="AK1077" si="490">SUM(AK1078:AK1086)</f>
        <v>0</v>
      </c>
      <c r="AL1077" s="42">
        <f t="shared" ref="AL1077" si="491">SUM(AL1078:AL1086)</f>
        <v>0</v>
      </c>
      <c r="AM1077" s="42">
        <f t="shared" ref="AM1077" si="492">SUM(AM1078:AM1086)</f>
        <v>0</v>
      </c>
      <c r="AN1077" s="42">
        <f t="shared" ref="AN1077" si="493">SUM(AN1078:AN1086)</f>
        <v>0</v>
      </c>
      <c r="AO1077" s="42">
        <f t="shared" ref="AO1077" si="494">SUM(AO1078:AO1086)</f>
        <v>0</v>
      </c>
      <c r="AP1077" s="42">
        <f t="shared" ref="AP1077" si="495">SUM(AP1078:AP1086)</f>
        <v>0</v>
      </c>
      <c r="AQ1077" s="42">
        <f t="shared" ref="AQ1077" si="496">SUM(AQ1078:AQ1086)</f>
        <v>0</v>
      </c>
      <c r="AR1077" s="42">
        <f t="shared" ref="AR1077" si="497">SUM(AR1078:AR1086)</f>
        <v>0</v>
      </c>
      <c r="AS1077" s="42">
        <f t="shared" ref="AS1077" si="498">SUM(AS1078:AS1086)</f>
        <v>0</v>
      </c>
      <c r="AT1077" s="42">
        <f t="shared" ref="AT1077" si="499">SUM(AT1078:AT1086)</f>
        <v>0</v>
      </c>
      <c r="AU1077" s="42">
        <f t="shared" ref="AU1077" si="500">SUM(AU1078:AU1086)</f>
        <v>0</v>
      </c>
      <c r="AV1077" s="42">
        <f t="shared" ref="AV1077" si="501">SUM(AV1078:AV1086)</f>
        <v>0.85</v>
      </c>
    </row>
    <row r="1078" spans="1:48" s="30" customFormat="1" ht="17.25" customHeight="1" x14ac:dyDescent="0.25">
      <c r="A1078" s="74"/>
      <c r="B1078" s="75"/>
      <c r="C1078" s="76"/>
      <c r="D1078" s="85"/>
      <c r="E1078" s="78"/>
      <c r="F1078" s="78"/>
      <c r="G1078" s="79"/>
      <c r="H1078" s="79"/>
      <c r="I1078" s="80"/>
      <c r="J1078" s="290" t="s">
        <v>1861</v>
      </c>
      <c r="K1078" s="291" t="s">
        <v>1801</v>
      </c>
      <c r="L1078" s="46" t="s">
        <v>57</v>
      </c>
      <c r="M1078" s="10"/>
      <c r="N1078" s="38"/>
      <c r="O1078" s="50"/>
      <c r="R1078" s="43">
        <v>0.05</v>
      </c>
      <c r="S1078" s="43">
        <f>0.5*$R$41</f>
        <v>0.05</v>
      </c>
      <c r="T1078" s="43"/>
      <c r="U1078" s="43">
        <f>0*$R$41</f>
        <v>0</v>
      </c>
      <c r="V1078" s="43"/>
      <c r="W1078" s="43">
        <f>0*$R$41</f>
        <v>0</v>
      </c>
      <c r="X1078" s="43"/>
      <c r="Y1078" s="43">
        <f>0.5*$R$41</f>
        <v>0.05</v>
      </c>
      <c r="Z1078" s="43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47"/>
      <c r="AL1078" s="47"/>
      <c r="AM1078" s="47"/>
      <c r="AN1078" s="47"/>
      <c r="AO1078" s="47"/>
      <c r="AP1078" s="47"/>
      <c r="AQ1078" s="47"/>
      <c r="AR1078" s="47"/>
      <c r="AS1078" s="47"/>
      <c r="AT1078" s="47"/>
      <c r="AU1078" s="47"/>
      <c r="AV1078" s="48">
        <f t="shared" ref="AV1078:AV1086" si="502">SUM(S1078:AS1078)</f>
        <v>0.1</v>
      </c>
    </row>
    <row r="1079" spans="1:48" s="30" customFormat="1" ht="17.25" customHeight="1" x14ac:dyDescent="0.25">
      <c r="A1079" s="74"/>
      <c r="B1079" s="75"/>
      <c r="C1079" s="76"/>
      <c r="D1079" s="85"/>
      <c r="E1079" s="78"/>
      <c r="F1079" s="78"/>
      <c r="G1079" s="79"/>
      <c r="H1079" s="79"/>
      <c r="I1079" s="80"/>
      <c r="J1079" s="290" t="s">
        <v>1862</v>
      </c>
      <c r="K1079" s="291" t="s">
        <v>1802</v>
      </c>
      <c r="L1079" s="46" t="s">
        <v>41</v>
      </c>
      <c r="M1079" s="10"/>
      <c r="N1079" s="38"/>
      <c r="O1079" s="50"/>
      <c r="R1079" s="43">
        <v>0.57500000000000007</v>
      </c>
      <c r="S1079" s="43">
        <f>0.2*$R$42</f>
        <v>0.12</v>
      </c>
      <c r="T1079" s="43"/>
      <c r="U1079" s="43">
        <f>0.8*$R$42</f>
        <v>0.48</v>
      </c>
      <c r="V1079" s="43"/>
      <c r="W1079" s="43">
        <f>0*$R$42</f>
        <v>0</v>
      </c>
      <c r="X1079" s="43"/>
      <c r="Y1079" s="43">
        <f>0*$R$42</f>
        <v>0</v>
      </c>
      <c r="Z1079" s="43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47"/>
      <c r="AL1079" s="47"/>
      <c r="AM1079" s="47"/>
      <c r="AN1079" s="47"/>
      <c r="AO1079" s="47"/>
      <c r="AP1079" s="47"/>
      <c r="AQ1079" s="47"/>
      <c r="AR1079" s="47"/>
      <c r="AS1079" s="47"/>
      <c r="AT1079" s="47"/>
      <c r="AU1079" s="47"/>
      <c r="AV1079" s="48">
        <f t="shared" si="502"/>
        <v>0.6</v>
      </c>
    </row>
    <row r="1080" spans="1:48" s="30" customFormat="1" ht="17.25" customHeight="1" x14ac:dyDescent="0.25">
      <c r="A1080" s="74"/>
      <c r="B1080" s="75"/>
      <c r="C1080" s="76"/>
      <c r="D1080" s="85"/>
      <c r="E1080" s="78"/>
      <c r="F1080" s="78"/>
      <c r="G1080" s="79"/>
      <c r="H1080" s="79"/>
      <c r="I1080" s="80"/>
      <c r="J1080" s="292" t="s">
        <v>1894</v>
      </c>
      <c r="K1080" s="293" t="s">
        <v>1991</v>
      </c>
      <c r="L1080" s="10"/>
      <c r="M1080" s="10"/>
      <c r="N1080" s="10"/>
      <c r="O1080" s="10"/>
      <c r="P1080" s="10"/>
      <c r="Q1080" s="9" t="s">
        <v>1899</v>
      </c>
      <c r="R1080" s="43"/>
      <c r="S1080" s="43"/>
      <c r="T1080" s="43"/>
      <c r="U1080" s="43"/>
      <c r="V1080" s="43"/>
      <c r="W1080" s="43"/>
      <c r="X1080" s="43"/>
      <c r="Y1080" s="43"/>
      <c r="Z1080" s="43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47"/>
      <c r="AL1080" s="47"/>
      <c r="AM1080" s="47"/>
      <c r="AN1080" s="47"/>
      <c r="AO1080" s="47"/>
      <c r="AP1080" s="47"/>
      <c r="AQ1080" s="47"/>
      <c r="AR1080" s="47"/>
      <c r="AS1080" s="47"/>
      <c r="AT1080" s="47"/>
      <c r="AU1080" s="47"/>
      <c r="AV1080" s="48"/>
    </row>
    <row r="1081" spans="1:48" s="30" customFormat="1" ht="17.25" customHeight="1" x14ac:dyDescent="0.25">
      <c r="A1081" s="74"/>
      <c r="B1081" s="75"/>
      <c r="C1081" s="76"/>
      <c r="D1081" s="85"/>
      <c r="E1081" s="78"/>
      <c r="F1081" s="78"/>
      <c r="G1081" s="79"/>
      <c r="H1081" s="79"/>
      <c r="I1081" s="80"/>
      <c r="J1081" s="294"/>
      <c r="K1081" s="293" t="s">
        <v>1998</v>
      </c>
      <c r="L1081" s="10"/>
      <c r="M1081" s="10"/>
      <c r="N1081" s="10"/>
      <c r="O1081" s="10"/>
      <c r="P1081" s="10"/>
      <c r="Q1081" s="9" t="s">
        <v>1899</v>
      </c>
      <c r="R1081" s="43"/>
      <c r="S1081" s="43"/>
      <c r="T1081" s="43"/>
      <c r="U1081" s="43"/>
      <c r="V1081" s="43"/>
      <c r="W1081" s="43"/>
      <c r="X1081" s="43"/>
      <c r="Y1081" s="43"/>
      <c r="Z1081" s="43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47"/>
      <c r="AL1081" s="47"/>
      <c r="AM1081" s="47"/>
      <c r="AN1081" s="47"/>
      <c r="AO1081" s="47"/>
      <c r="AP1081" s="47"/>
      <c r="AQ1081" s="47"/>
      <c r="AR1081" s="47"/>
      <c r="AS1081" s="47"/>
      <c r="AT1081" s="47"/>
      <c r="AU1081" s="47"/>
      <c r="AV1081" s="48"/>
    </row>
    <row r="1082" spans="1:48" s="30" customFormat="1" ht="17.25" customHeight="1" x14ac:dyDescent="0.25">
      <c r="A1082" s="74"/>
      <c r="B1082" s="75"/>
      <c r="C1082" s="76"/>
      <c r="D1082" s="85"/>
      <c r="E1082" s="78"/>
      <c r="F1082" s="78"/>
      <c r="G1082" s="79"/>
      <c r="H1082" s="79"/>
      <c r="I1082" s="80"/>
      <c r="J1082" s="294"/>
      <c r="K1082" s="293" t="s">
        <v>1974</v>
      </c>
      <c r="L1082" s="10"/>
      <c r="M1082" s="10"/>
      <c r="N1082" s="10"/>
      <c r="O1082" s="10"/>
      <c r="P1082" s="10"/>
      <c r="Q1082" s="9" t="s">
        <v>1899</v>
      </c>
      <c r="R1082" s="43"/>
      <c r="S1082" s="43"/>
      <c r="T1082" s="43"/>
      <c r="U1082" s="43"/>
      <c r="V1082" s="43"/>
      <c r="W1082" s="43"/>
      <c r="X1082" s="43"/>
      <c r="Y1082" s="43"/>
      <c r="Z1082" s="43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47"/>
      <c r="AL1082" s="47"/>
      <c r="AM1082" s="47"/>
      <c r="AN1082" s="47"/>
      <c r="AO1082" s="47"/>
      <c r="AP1082" s="47"/>
      <c r="AQ1082" s="47"/>
      <c r="AR1082" s="47"/>
      <c r="AS1082" s="47"/>
      <c r="AT1082" s="47"/>
      <c r="AU1082" s="47"/>
      <c r="AV1082" s="48"/>
    </row>
    <row r="1083" spans="1:48" s="30" customFormat="1" ht="17.25" customHeight="1" x14ac:dyDescent="0.25">
      <c r="A1083" s="74"/>
      <c r="B1083" s="75"/>
      <c r="C1083" s="76"/>
      <c r="D1083" s="85"/>
      <c r="E1083" s="78"/>
      <c r="F1083" s="78"/>
      <c r="G1083" s="79"/>
      <c r="H1083" s="79"/>
      <c r="I1083" s="80"/>
      <c r="J1083" s="295" t="s">
        <v>1921</v>
      </c>
      <c r="K1083" s="296" t="s">
        <v>2020</v>
      </c>
      <c r="L1083" s="276" t="s">
        <v>1899</v>
      </c>
      <c r="M1083" s="46"/>
      <c r="N1083" s="10"/>
      <c r="O1083" s="10"/>
      <c r="P1083" s="10"/>
      <c r="Q1083" s="10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7"/>
      <c r="AB1083" s="47"/>
      <c r="AC1083" s="47"/>
      <c r="AD1083" s="47"/>
      <c r="AE1083" s="47"/>
      <c r="AF1083" s="47"/>
      <c r="AG1083" s="47"/>
      <c r="AH1083" s="47"/>
      <c r="AI1083" s="47"/>
      <c r="AJ1083" s="47"/>
      <c r="AK1083" s="47"/>
      <c r="AL1083" s="47"/>
      <c r="AM1083" s="47"/>
      <c r="AN1083" s="47"/>
      <c r="AO1083" s="47"/>
      <c r="AP1083" s="47"/>
      <c r="AQ1083" s="47"/>
      <c r="AR1083" s="47"/>
      <c r="AS1083" s="47"/>
      <c r="AT1083" s="47"/>
      <c r="AU1083" s="47"/>
      <c r="AV1083" s="48"/>
    </row>
    <row r="1084" spans="1:48" s="30" customFormat="1" ht="17.25" customHeight="1" x14ac:dyDescent="0.25">
      <c r="A1084" s="74"/>
      <c r="B1084" s="75"/>
      <c r="C1084" s="76"/>
      <c r="D1084" s="85"/>
      <c r="E1084" s="78"/>
      <c r="F1084" s="78"/>
      <c r="G1084" s="79"/>
      <c r="H1084" s="79"/>
      <c r="I1084" s="80"/>
      <c r="J1084" s="294"/>
      <c r="K1084" s="296" t="s">
        <v>2021</v>
      </c>
      <c r="L1084" s="276" t="s">
        <v>1899</v>
      </c>
      <c r="M1084" s="46"/>
      <c r="N1084" s="10"/>
      <c r="O1084" s="10"/>
      <c r="P1084" s="10"/>
      <c r="Q1084" s="10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7"/>
      <c r="AB1084" s="47"/>
      <c r="AC1084" s="47"/>
      <c r="AD1084" s="47"/>
      <c r="AE1084" s="47"/>
      <c r="AF1084" s="47"/>
      <c r="AG1084" s="47"/>
      <c r="AH1084" s="47"/>
      <c r="AI1084" s="47"/>
      <c r="AJ1084" s="47"/>
      <c r="AK1084" s="47"/>
      <c r="AL1084" s="47"/>
      <c r="AM1084" s="47"/>
      <c r="AN1084" s="47"/>
      <c r="AO1084" s="47"/>
      <c r="AP1084" s="47"/>
      <c r="AQ1084" s="47"/>
      <c r="AR1084" s="47"/>
      <c r="AS1084" s="47"/>
      <c r="AT1084" s="47"/>
      <c r="AU1084" s="47"/>
      <c r="AV1084" s="48"/>
    </row>
    <row r="1085" spans="1:48" s="30" customFormat="1" ht="17.25" customHeight="1" x14ac:dyDescent="0.25">
      <c r="A1085" s="74"/>
      <c r="B1085" s="75"/>
      <c r="C1085" s="76"/>
      <c r="D1085" s="85"/>
      <c r="E1085" s="78"/>
      <c r="F1085" s="78"/>
      <c r="G1085" s="79"/>
      <c r="H1085" s="79"/>
      <c r="I1085" s="80"/>
      <c r="J1085" s="294"/>
      <c r="K1085" s="296" t="s">
        <v>2022</v>
      </c>
      <c r="L1085" s="276" t="s">
        <v>1899</v>
      </c>
      <c r="M1085" s="46"/>
      <c r="N1085" s="10"/>
      <c r="O1085" s="10"/>
      <c r="P1085" s="10"/>
      <c r="Q1085" s="10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47"/>
      <c r="AL1085" s="47"/>
      <c r="AM1085" s="47"/>
      <c r="AN1085" s="47"/>
      <c r="AO1085" s="47"/>
      <c r="AP1085" s="47"/>
      <c r="AQ1085" s="47"/>
      <c r="AR1085" s="47"/>
      <c r="AS1085" s="47"/>
      <c r="AT1085" s="47"/>
      <c r="AU1085" s="47"/>
      <c r="AV1085" s="48"/>
    </row>
    <row r="1086" spans="1:48" s="30" customFormat="1" ht="17.25" customHeight="1" x14ac:dyDescent="0.25">
      <c r="A1086" s="74"/>
      <c r="B1086" s="75"/>
      <c r="C1086" s="76"/>
      <c r="D1086" s="85"/>
      <c r="E1086" s="78"/>
      <c r="F1086" s="78"/>
      <c r="G1086" s="79"/>
      <c r="H1086" s="79"/>
      <c r="I1086" s="80"/>
      <c r="J1086" s="290" t="s">
        <v>1863</v>
      </c>
      <c r="K1086" s="291" t="s">
        <v>1803</v>
      </c>
      <c r="L1086" s="46" t="s">
        <v>41</v>
      </c>
      <c r="M1086" s="10"/>
      <c r="N1086" s="38"/>
      <c r="O1086" s="50"/>
      <c r="R1086" s="43">
        <v>0.1</v>
      </c>
      <c r="S1086" s="43">
        <f>0*$R$43</f>
        <v>0</v>
      </c>
      <c r="T1086" s="43"/>
      <c r="U1086" s="43">
        <f>0.8*$R$43</f>
        <v>0.12</v>
      </c>
      <c r="V1086" s="43"/>
      <c r="W1086" s="43">
        <f>0.2*$R$43</f>
        <v>0.03</v>
      </c>
      <c r="X1086" s="43"/>
      <c r="Y1086" s="43">
        <f>0*$R$43</f>
        <v>0</v>
      </c>
      <c r="Z1086" s="43"/>
      <c r="AA1086" s="47"/>
      <c r="AB1086" s="47"/>
      <c r="AC1086" s="47"/>
      <c r="AD1086" s="47"/>
      <c r="AE1086" s="47"/>
      <c r="AF1086" s="47"/>
      <c r="AG1086" s="47"/>
      <c r="AH1086" s="47"/>
      <c r="AI1086" s="47"/>
      <c r="AJ1086" s="47"/>
      <c r="AK1086" s="47"/>
      <c r="AL1086" s="47"/>
      <c r="AM1086" s="47"/>
      <c r="AN1086" s="47"/>
      <c r="AO1086" s="47"/>
      <c r="AP1086" s="47"/>
      <c r="AQ1086" s="47"/>
      <c r="AR1086" s="47"/>
      <c r="AS1086" s="47"/>
      <c r="AT1086" s="47"/>
      <c r="AU1086" s="47"/>
      <c r="AV1086" s="48">
        <f t="shared" si="502"/>
        <v>0.15</v>
      </c>
    </row>
    <row r="1087" spans="1:48" s="30" customFormat="1" ht="17.25" customHeight="1" x14ac:dyDescent="0.25">
      <c r="A1087" s="74" t="s">
        <v>29</v>
      </c>
      <c r="B1087" s="75" t="s">
        <v>520</v>
      </c>
      <c r="C1087" s="76" t="s">
        <v>521</v>
      </c>
      <c r="D1087" s="85"/>
      <c r="E1087" s="78" t="s">
        <v>95</v>
      </c>
      <c r="F1087" s="78" t="s">
        <v>522</v>
      </c>
      <c r="G1087" s="79">
        <v>240</v>
      </c>
      <c r="H1087" s="79" t="s">
        <v>702</v>
      </c>
      <c r="I1087" s="75" t="s">
        <v>703</v>
      </c>
      <c r="J1087" s="290" t="s">
        <v>704</v>
      </c>
      <c r="K1087" s="297" t="s">
        <v>703</v>
      </c>
      <c r="L1087" s="10" t="s">
        <v>41</v>
      </c>
      <c r="M1087" s="10"/>
      <c r="N1087" s="38"/>
      <c r="O1087" s="34"/>
      <c r="R1087" s="42">
        <f>SUM(R1088:R1096)</f>
        <v>0.72500000000000009</v>
      </c>
      <c r="S1087" s="42">
        <f t="shared" ref="S1087" si="503">SUM(S1088:S1096)</f>
        <v>0.16999999999999998</v>
      </c>
      <c r="T1087" s="42">
        <f t="shared" ref="T1087" si="504">SUM(T1088:T1096)</f>
        <v>0</v>
      </c>
      <c r="U1087" s="42">
        <f t="shared" ref="U1087" si="505">SUM(U1088:U1096)</f>
        <v>0.6</v>
      </c>
      <c r="V1087" s="42">
        <f t="shared" ref="V1087" si="506">SUM(V1088:V1096)</f>
        <v>0</v>
      </c>
      <c r="W1087" s="42">
        <f t="shared" ref="W1087" si="507">SUM(W1088:W1096)</f>
        <v>0.03</v>
      </c>
      <c r="X1087" s="42">
        <f t="shared" ref="X1087" si="508">SUM(X1088:X1096)</f>
        <v>0</v>
      </c>
      <c r="Y1087" s="42">
        <f t="shared" ref="Y1087" si="509">SUM(Y1088:Y1096)</f>
        <v>0.05</v>
      </c>
      <c r="Z1087" s="42">
        <f t="shared" ref="Z1087" si="510">SUM(Z1088:Z1096)</f>
        <v>0</v>
      </c>
      <c r="AA1087" s="42">
        <f t="shared" ref="AA1087" si="511">SUM(AA1088:AA1096)</f>
        <v>0</v>
      </c>
      <c r="AB1087" s="42">
        <f t="shared" ref="AB1087" si="512">SUM(AB1088:AB1096)</f>
        <v>0</v>
      </c>
      <c r="AC1087" s="42">
        <f t="shared" ref="AC1087" si="513">SUM(AC1088:AC1096)</f>
        <v>0</v>
      </c>
      <c r="AD1087" s="42">
        <f t="shared" ref="AD1087" si="514">SUM(AD1088:AD1096)</f>
        <v>0</v>
      </c>
      <c r="AE1087" s="42">
        <f t="shared" ref="AE1087" si="515">SUM(AE1088:AE1096)</f>
        <v>0</v>
      </c>
      <c r="AF1087" s="42">
        <f t="shared" ref="AF1087" si="516">SUM(AF1088:AF1096)</f>
        <v>0</v>
      </c>
      <c r="AG1087" s="42">
        <f t="shared" ref="AG1087" si="517">SUM(AG1088:AG1096)</f>
        <v>0</v>
      </c>
      <c r="AH1087" s="42">
        <f t="shared" ref="AH1087" si="518">SUM(AH1088:AH1096)</f>
        <v>0</v>
      </c>
      <c r="AI1087" s="42">
        <f t="shared" ref="AI1087" si="519">SUM(AI1088:AI1096)</f>
        <v>0</v>
      </c>
      <c r="AJ1087" s="42">
        <f t="shared" ref="AJ1087" si="520">SUM(AJ1088:AJ1096)</f>
        <v>0</v>
      </c>
      <c r="AK1087" s="42">
        <f t="shared" ref="AK1087" si="521">SUM(AK1088:AK1096)</f>
        <v>0</v>
      </c>
      <c r="AL1087" s="42">
        <f t="shared" ref="AL1087" si="522">SUM(AL1088:AL1096)</f>
        <v>0</v>
      </c>
      <c r="AM1087" s="42">
        <f t="shared" ref="AM1087" si="523">SUM(AM1088:AM1096)</f>
        <v>0</v>
      </c>
      <c r="AN1087" s="42">
        <f t="shared" ref="AN1087" si="524">SUM(AN1088:AN1096)</f>
        <v>0</v>
      </c>
      <c r="AO1087" s="42">
        <f t="shared" ref="AO1087" si="525">SUM(AO1088:AO1096)</f>
        <v>0</v>
      </c>
      <c r="AP1087" s="42">
        <f t="shared" ref="AP1087" si="526">SUM(AP1088:AP1096)</f>
        <v>0</v>
      </c>
      <c r="AQ1087" s="42">
        <f t="shared" ref="AQ1087" si="527">SUM(AQ1088:AQ1096)</f>
        <v>0</v>
      </c>
      <c r="AR1087" s="42">
        <f t="shared" ref="AR1087" si="528">SUM(AR1088:AR1096)</f>
        <v>0</v>
      </c>
      <c r="AS1087" s="42">
        <f t="shared" ref="AS1087" si="529">SUM(AS1088:AS1096)</f>
        <v>0</v>
      </c>
      <c r="AT1087" s="42">
        <f t="shared" ref="AT1087" si="530">SUM(AT1088:AT1096)</f>
        <v>0</v>
      </c>
      <c r="AU1087" s="42">
        <f t="shared" ref="AU1087" si="531">SUM(AU1088:AU1096)</f>
        <v>0</v>
      </c>
      <c r="AV1087" s="42">
        <f t="shared" ref="AV1087" si="532">SUM(AV1088:AV1096)</f>
        <v>0.85</v>
      </c>
    </row>
    <row r="1088" spans="1:48" s="30" customFormat="1" ht="17.25" customHeight="1" x14ac:dyDescent="0.25">
      <c r="A1088" s="74"/>
      <c r="B1088" s="75"/>
      <c r="C1088" s="76"/>
      <c r="D1088" s="85"/>
      <c r="E1088" s="78"/>
      <c r="F1088" s="78"/>
      <c r="G1088" s="79"/>
      <c r="H1088" s="79"/>
      <c r="I1088" s="75"/>
      <c r="J1088" s="290" t="s">
        <v>1858</v>
      </c>
      <c r="K1088" s="291" t="s">
        <v>1801</v>
      </c>
      <c r="L1088" s="46" t="s">
        <v>57</v>
      </c>
      <c r="M1088" s="10"/>
      <c r="N1088" s="38"/>
      <c r="O1088" s="34"/>
      <c r="R1088" s="43">
        <v>0.05</v>
      </c>
      <c r="S1088" s="43">
        <f>0.5*$R$41</f>
        <v>0.05</v>
      </c>
      <c r="T1088" s="43"/>
      <c r="U1088" s="43">
        <f>0*$R$41</f>
        <v>0</v>
      </c>
      <c r="V1088" s="43"/>
      <c r="W1088" s="43">
        <f>0*$R$41</f>
        <v>0</v>
      </c>
      <c r="X1088" s="43"/>
      <c r="Y1088" s="43">
        <f>0.5*$R$41</f>
        <v>0.05</v>
      </c>
      <c r="Z1088" s="43"/>
      <c r="AA1088" s="47"/>
      <c r="AB1088" s="47"/>
      <c r="AC1088" s="47"/>
      <c r="AD1088" s="47"/>
      <c r="AE1088" s="47"/>
      <c r="AF1088" s="47"/>
      <c r="AG1088" s="47"/>
      <c r="AH1088" s="47"/>
      <c r="AI1088" s="47"/>
      <c r="AJ1088" s="47"/>
      <c r="AK1088" s="47"/>
      <c r="AL1088" s="47"/>
      <c r="AM1088" s="47"/>
      <c r="AN1088" s="47"/>
      <c r="AO1088" s="47"/>
      <c r="AP1088" s="47"/>
      <c r="AQ1088" s="47"/>
      <c r="AR1088" s="47"/>
      <c r="AS1088" s="47"/>
      <c r="AT1088" s="47"/>
      <c r="AU1088" s="47"/>
      <c r="AV1088" s="48">
        <f t="shared" ref="AV1088:AV1096" si="533">SUM(S1088:AS1088)</f>
        <v>0.1</v>
      </c>
    </row>
    <row r="1089" spans="1:48" s="30" customFormat="1" ht="17.25" customHeight="1" x14ac:dyDescent="0.25">
      <c r="A1089" s="74"/>
      <c r="B1089" s="75"/>
      <c r="C1089" s="76"/>
      <c r="D1089" s="85"/>
      <c r="E1089" s="78"/>
      <c r="F1089" s="78"/>
      <c r="G1089" s="79"/>
      <c r="H1089" s="79"/>
      <c r="I1089" s="75"/>
      <c r="J1089" s="290" t="s">
        <v>1859</v>
      </c>
      <c r="K1089" s="291" t="s">
        <v>1802</v>
      </c>
      <c r="L1089" s="46" t="s">
        <v>41</v>
      </c>
      <c r="M1089" s="10"/>
      <c r="N1089" s="38"/>
      <c r="O1089" s="34"/>
      <c r="R1089" s="43">
        <v>0.57500000000000007</v>
      </c>
      <c r="S1089" s="43">
        <f>0.2*$R$42</f>
        <v>0.12</v>
      </c>
      <c r="T1089" s="43"/>
      <c r="U1089" s="43">
        <f>0.8*$R$42</f>
        <v>0.48</v>
      </c>
      <c r="V1089" s="43"/>
      <c r="W1089" s="43">
        <f>0*$R$42</f>
        <v>0</v>
      </c>
      <c r="X1089" s="43"/>
      <c r="Y1089" s="43">
        <f>0*$R$42</f>
        <v>0</v>
      </c>
      <c r="Z1089" s="43"/>
      <c r="AA1089" s="47"/>
      <c r="AB1089" s="47"/>
      <c r="AC1089" s="47"/>
      <c r="AD1089" s="47"/>
      <c r="AE1089" s="47"/>
      <c r="AF1089" s="47"/>
      <c r="AG1089" s="47"/>
      <c r="AH1089" s="47"/>
      <c r="AI1089" s="47"/>
      <c r="AJ1089" s="47"/>
      <c r="AK1089" s="47"/>
      <c r="AL1089" s="47"/>
      <c r="AM1089" s="47"/>
      <c r="AN1089" s="47"/>
      <c r="AO1089" s="47"/>
      <c r="AP1089" s="47"/>
      <c r="AQ1089" s="47"/>
      <c r="AR1089" s="47"/>
      <c r="AS1089" s="47"/>
      <c r="AT1089" s="47"/>
      <c r="AU1089" s="47"/>
      <c r="AV1089" s="48">
        <f t="shared" si="533"/>
        <v>0.6</v>
      </c>
    </row>
    <row r="1090" spans="1:48" s="30" customFormat="1" ht="17.25" customHeight="1" x14ac:dyDescent="0.25">
      <c r="A1090" s="74"/>
      <c r="B1090" s="75"/>
      <c r="C1090" s="76"/>
      <c r="D1090" s="85"/>
      <c r="E1090" s="78"/>
      <c r="F1090" s="78"/>
      <c r="G1090" s="79"/>
      <c r="H1090" s="79"/>
      <c r="I1090" s="75"/>
      <c r="J1090" s="292" t="s">
        <v>1894</v>
      </c>
      <c r="K1090" s="293" t="s">
        <v>1991</v>
      </c>
      <c r="L1090" s="10"/>
      <c r="M1090" s="10"/>
      <c r="N1090" s="10"/>
      <c r="O1090" s="10"/>
      <c r="P1090" s="10"/>
      <c r="Q1090" s="9" t="s">
        <v>1899</v>
      </c>
      <c r="R1090" s="43"/>
      <c r="S1090" s="43"/>
      <c r="T1090" s="43"/>
      <c r="U1090" s="43"/>
      <c r="V1090" s="43"/>
      <c r="W1090" s="43"/>
      <c r="X1090" s="43"/>
      <c r="Y1090" s="43"/>
      <c r="Z1090" s="43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47"/>
      <c r="AL1090" s="47"/>
      <c r="AM1090" s="47"/>
      <c r="AN1090" s="47"/>
      <c r="AO1090" s="47"/>
      <c r="AP1090" s="47"/>
      <c r="AQ1090" s="47"/>
      <c r="AR1090" s="47"/>
      <c r="AS1090" s="47"/>
      <c r="AT1090" s="47"/>
      <c r="AU1090" s="47"/>
      <c r="AV1090" s="48"/>
    </row>
    <row r="1091" spans="1:48" s="30" customFormat="1" ht="17.25" customHeight="1" x14ac:dyDescent="0.25">
      <c r="A1091" s="74"/>
      <c r="B1091" s="75"/>
      <c r="C1091" s="76"/>
      <c r="D1091" s="85"/>
      <c r="E1091" s="78"/>
      <c r="F1091" s="78"/>
      <c r="G1091" s="79"/>
      <c r="H1091" s="79"/>
      <c r="I1091" s="75"/>
      <c r="J1091" s="294"/>
      <c r="K1091" s="293" t="s">
        <v>1998</v>
      </c>
      <c r="L1091" s="10"/>
      <c r="M1091" s="10"/>
      <c r="N1091" s="10"/>
      <c r="O1091" s="10"/>
      <c r="P1091" s="10"/>
      <c r="Q1091" s="9" t="s">
        <v>1899</v>
      </c>
      <c r="R1091" s="43"/>
      <c r="S1091" s="43"/>
      <c r="T1091" s="43"/>
      <c r="U1091" s="43"/>
      <c r="V1091" s="43"/>
      <c r="W1091" s="43"/>
      <c r="X1091" s="43"/>
      <c r="Y1091" s="43"/>
      <c r="Z1091" s="43"/>
      <c r="AA1091" s="47"/>
      <c r="AB1091" s="47"/>
      <c r="AC1091" s="47"/>
      <c r="AD1091" s="47"/>
      <c r="AE1091" s="47"/>
      <c r="AF1091" s="47"/>
      <c r="AG1091" s="47"/>
      <c r="AH1091" s="47"/>
      <c r="AI1091" s="47"/>
      <c r="AJ1091" s="47"/>
      <c r="AK1091" s="47"/>
      <c r="AL1091" s="47"/>
      <c r="AM1091" s="47"/>
      <c r="AN1091" s="47"/>
      <c r="AO1091" s="47"/>
      <c r="AP1091" s="47"/>
      <c r="AQ1091" s="47"/>
      <c r="AR1091" s="47"/>
      <c r="AS1091" s="47"/>
      <c r="AT1091" s="47"/>
      <c r="AU1091" s="47"/>
      <c r="AV1091" s="48"/>
    </row>
    <row r="1092" spans="1:48" s="30" customFormat="1" ht="17.25" customHeight="1" x14ac:dyDescent="0.25">
      <c r="A1092" s="74"/>
      <c r="B1092" s="75"/>
      <c r="C1092" s="76"/>
      <c r="D1092" s="85"/>
      <c r="E1092" s="78"/>
      <c r="F1092" s="78"/>
      <c r="G1092" s="79"/>
      <c r="H1092" s="79"/>
      <c r="I1092" s="75"/>
      <c r="J1092" s="294"/>
      <c r="K1092" s="293" t="s">
        <v>1974</v>
      </c>
      <c r="L1092" s="10"/>
      <c r="M1092" s="10"/>
      <c r="N1092" s="10"/>
      <c r="O1092" s="10"/>
      <c r="P1092" s="10"/>
      <c r="Q1092" s="9" t="s">
        <v>1899</v>
      </c>
      <c r="R1092" s="43"/>
      <c r="S1092" s="43"/>
      <c r="T1092" s="43"/>
      <c r="U1092" s="43"/>
      <c r="V1092" s="43"/>
      <c r="W1092" s="43"/>
      <c r="X1092" s="43"/>
      <c r="Y1092" s="43"/>
      <c r="Z1092" s="43"/>
      <c r="AA1092" s="47"/>
      <c r="AB1092" s="47"/>
      <c r="AC1092" s="47"/>
      <c r="AD1092" s="47"/>
      <c r="AE1092" s="47"/>
      <c r="AF1092" s="47"/>
      <c r="AG1092" s="47"/>
      <c r="AH1092" s="47"/>
      <c r="AI1092" s="47"/>
      <c r="AJ1092" s="47"/>
      <c r="AK1092" s="47"/>
      <c r="AL1092" s="47"/>
      <c r="AM1092" s="47"/>
      <c r="AN1092" s="47"/>
      <c r="AO1092" s="47"/>
      <c r="AP1092" s="47"/>
      <c r="AQ1092" s="47"/>
      <c r="AR1092" s="47"/>
      <c r="AS1092" s="47"/>
      <c r="AT1092" s="47"/>
      <c r="AU1092" s="47"/>
      <c r="AV1092" s="48"/>
    </row>
    <row r="1093" spans="1:48" s="30" customFormat="1" ht="17.25" customHeight="1" x14ac:dyDescent="0.25">
      <c r="A1093" s="74"/>
      <c r="B1093" s="75"/>
      <c r="C1093" s="76"/>
      <c r="D1093" s="85"/>
      <c r="E1093" s="78"/>
      <c r="F1093" s="78"/>
      <c r="G1093" s="79"/>
      <c r="H1093" s="79"/>
      <c r="I1093" s="75"/>
      <c r="J1093" s="295" t="s">
        <v>1921</v>
      </c>
      <c r="K1093" s="296" t="s">
        <v>2020</v>
      </c>
      <c r="L1093" s="276" t="s">
        <v>1899</v>
      </c>
      <c r="M1093" s="46"/>
      <c r="N1093" s="10"/>
      <c r="O1093" s="10"/>
      <c r="P1093" s="10"/>
      <c r="Q1093" s="10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7"/>
      <c r="AB1093" s="47"/>
      <c r="AC1093" s="47"/>
      <c r="AD1093" s="47"/>
      <c r="AE1093" s="47"/>
      <c r="AF1093" s="47"/>
      <c r="AG1093" s="47"/>
      <c r="AH1093" s="47"/>
      <c r="AI1093" s="47"/>
      <c r="AJ1093" s="47"/>
      <c r="AK1093" s="47"/>
      <c r="AL1093" s="47"/>
      <c r="AM1093" s="47"/>
      <c r="AN1093" s="47"/>
      <c r="AO1093" s="47"/>
      <c r="AP1093" s="47"/>
      <c r="AQ1093" s="47"/>
      <c r="AR1093" s="47"/>
      <c r="AS1093" s="47"/>
      <c r="AT1093" s="47"/>
      <c r="AU1093" s="47"/>
      <c r="AV1093" s="48"/>
    </row>
    <row r="1094" spans="1:48" s="30" customFormat="1" ht="17.25" customHeight="1" x14ac:dyDescent="0.25">
      <c r="A1094" s="74"/>
      <c r="B1094" s="75"/>
      <c r="C1094" s="76"/>
      <c r="D1094" s="85"/>
      <c r="E1094" s="78"/>
      <c r="F1094" s="78"/>
      <c r="G1094" s="79"/>
      <c r="H1094" s="79"/>
      <c r="I1094" s="75"/>
      <c r="J1094" s="294"/>
      <c r="K1094" s="296" t="s">
        <v>2021</v>
      </c>
      <c r="L1094" s="276" t="s">
        <v>1899</v>
      </c>
      <c r="M1094" s="46"/>
      <c r="N1094" s="10"/>
      <c r="O1094" s="10"/>
      <c r="P1094" s="10"/>
      <c r="Q1094" s="10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7"/>
      <c r="AB1094" s="47"/>
      <c r="AC1094" s="47"/>
      <c r="AD1094" s="47"/>
      <c r="AE1094" s="47"/>
      <c r="AF1094" s="47"/>
      <c r="AG1094" s="47"/>
      <c r="AH1094" s="47"/>
      <c r="AI1094" s="47"/>
      <c r="AJ1094" s="47"/>
      <c r="AK1094" s="47"/>
      <c r="AL1094" s="47"/>
      <c r="AM1094" s="47"/>
      <c r="AN1094" s="47"/>
      <c r="AO1094" s="47"/>
      <c r="AP1094" s="47"/>
      <c r="AQ1094" s="47"/>
      <c r="AR1094" s="47"/>
      <c r="AS1094" s="47"/>
      <c r="AT1094" s="47"/>
      <c r="AU1094" s="47"/>
      <c r="AV1094" s="48"/>
    </row>
    <row r="1095" spans="1:48" s="30" customFormat="1" ht="17.25" customHeight="1" x14ac:dyDescent="0.25">
      <c r="A1095" s="74"/>
      <c r="B1095" s="75"/>
      <c r="C1095" s="76"/>
      <c r="D1095" s="85"/>
      <c r="E1095" s="78"/>
      <c r="F1095" s="78"/>
      <c r="G1095" s="79"/>
      <c r="H1095" s="79"/>
      <c r="I1095" s="75"/>
      <c r="J1095" s="294"/>
      <c r="K1095" s="296" t="s">
        <v>2022</v>
      </c>
      <c r="L1095" s="276" t="s">
        <v>1899</v>
      </c>
      <c r="M1095" s="46"/>
      <c r="N1095" s="10"/>
      <c r="O1095" s="10"/>
      <c r="P1095" s="10"/>
      <c r="Q1095" s="10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7"/>
      <c r="AB1095" s="47"/>
      <c r="AC1095" s="47"/>
      <c r="AD1095" s="47"/>
      <c r="AE1095" s="47"/>
      <c r="AF1095" s="47"/>
      <c r="AG1095" s="47"/>
      <c r="AH1095" s="47"/>
      <c r="AI1095" s="47"/>
      <c r="AJ1095" s="47"/>
      <c r="AK1095" s="47"/>
      <c r="AL1095" s="47"/>
      <c r="AM1095" s="47"/>
      <c r="AN1095" s="47"/>
      <c r="AO1095" s="47"/>
      <c r="AP1095" s="47"/>
      <c r="AQ1095" s="47"/>
      <c r="AR1095" s="47"/>
      <c r="AS1095" s="47"/>
      <c r="AT1095" s="47"/>
      <c r="AU1095" s="47"/>
      <c r="AV1095" s="48"/>
    </row>
    <row r="1096" spans="1:48" s="30" customFormat="1" ht="17.25" customHeight="1" x14ac:dyDescent="0.25">
      <c r="A1096" s="74"/>
      <c r="B1096" s="75"/>
      <c r="C1096" s="76"/>
      <c r="D1096" s="85"/>
      <c r="E1096" s="78"/>
      <c r="F1096" s="78"/>
      <c r="G1096" s="79"/>
      <c r="H1096" s="79"/>
      <c r="I1096" s="75"/>
      <c r="J1096" s="290" t="s">
        <v>1860</v>
      </c>
      <c r="K1096" s="291" t="s">
        <v>1803</v>
      </c>
      <c r="L1096" s="46" t="s">
        <v>41</v>
      </c>
      <c r="M1096" s="10"/>
      <c r="N1096" s="38"/>
      <c r="O1096" s="34"/>
      <c r="R1096" s="43">
        <v>0.1</v>
      </c>
      <c r="S1096" s="43">
        <f>0*$R$43</f>
        <v>0</v>
      </c>
      <c r="T1096" s="43"/>
      <c r="U1096" s="43">
        <f>0.8*$R$43</f>
        <v>0.12</v>
      </c>
      <c r="V1096" s="43"/>
      <c r="W1096" s="43">
        <f>0.2*$R$43</f>
        <v>0.03</v>
      </c>
      <c r="X1096" s="43"/>
      <c r="Y1096" s="43">
        <f>0*$R$43</f>
        <v>0</v>
      </c>
      <c r="Z1096" s="43"/>
      <c r="AA1096" s="47"/>
      <c r="AB1096" s="47"/>
      <c r="AC1096" s="47"/>
      <c r="AD1096" s="47"/>
      <c r="AE1096" s="47"/>
      <c r="AF1096" s="47"/>
      <c r="AG1096" s="47"/>
      <c r="AH1096" s="47"/>
      <c r="AI1096" s="47"/>
      <c r="AJ1096" s="47"/>
      <c r="AK1096" s="47"/>
      <c r="AL1096" s="47"/>
      <c r="AM1096" s="47"/>
      <c r="AN1096" s="47"/>
      <c r="AO1096" s="47"/>
      <c r="AP1096" s="47"/>
      <c r="AQ1096" s="47"/>
      <c r="AR1096" s="47"/>
      <c r="AS1096" s="47"/>
      <c r="AT1096" s="47"/>
      <c r="AU1096" s="47"/>
      <c r="AV1096" s="48">
        <f t="shared" si="533"/>
        <v>0.15</v>
      </c>
    </row>
    <row r="1097" spans="1:48" s="30" customFormat="1" ht="17.25" customHeight="1" x14ac:dyDescent="0.25">
      <c r="A1097" s="74" t="s">
        <v>29</v>
      </c>
      <c r="B1097" s="75" t="s">
        <v>520</v>
      </c>
      <c r="C1097" s="76" t="s">
        <v>521</v>
      </c>
      <c r="D1097" s="85"/>
      <c r="E1097" s="78" t="s">
        <v>95</v>
      </c>
      <c r="F1097" s="78" t="s">
        <v>522</v>
      </c>
      <c r="G1097" s="79">
        <v>240</v>
      </c>
      <c r="H1097" s="79" t="s">
        <v>705</v>
      </c>
      <c r="I1097" s="75" t="s">
        <v>706</v>
      </c>
      <c r="J1097" s="290" t="s">
        <v>707</v>
      </c>
      <c r="K1097" s="297" t="s">
        <v>706</v>
      </c>
      <c r="L1097" s="10" t="s">
        <v>41</v>
      </c>
      <c r="M1097" s="10"/>
      <c r="N1097" s="38"/>
      <c r="O1097" s="34"/>
      <c r="R1097" s="42">
        <f>SUM(R1098:R1106)</f>
        <v>0.72500000000000009</v>
      </c>
      <c r="S1097" s="42">
        <f t="shared" ref="S1097" si="534">SUM(S1098:S1106)</f>
        <v>0.16999999999999998</v>
      </c>
      <c r="T1097" s="42">
        <f t="shared" ref="T1097" si="535">SUM(T1098:T1106)</f>
        <v>0</v>
      </c>
      <c r="U1097" s="42">
        <f t="shared" ref="U1097" si="536">SUM(U1098:U1106)</f>
        <v>0.6</v>
      </c>
      <c r="V1097" s="42">
        <f t="shared" ref="V1097" si="537">SUM(V1098:V1106)</f>
        <v>0</v>
      </c>
      <c r="W1097" s="42">
        <f t="shared" ref="W1097" si="538">SUM(W1098:W1106)</f>
        <v>0.03</v>
      </c>
      <c r="X1097" s="42">
        <f t="shared" ref="X1097" si="539">SUM(X1098:X1106)</f>
        <v>0</v>
      </c>
      <c r="Y1097" s="42">
        <f t="shared" ref="Y1097" si="540">SUM(Y1098:Y1106)</f>
        <v>0.05</v>
      </c>
      <c r="Z1097" s="42">
        <f t="shared" ref="Z1097" si="541">SUM(Z1098:Z1106)</f>
        <v>0</v>
      </c>
      <c r="AA1097" s="42">
        <f t="shared" ref="AA1097" si="542">SUM(AA1098:AA1106)</f>
        <v>0</v>
      </c>
      <c r="AB1097" s="42">
        <f t="shared" ref="AB1097" si="543">SUM(AB1098:AB1106)</f>
        <v>0</v>
      </c>
      <c r="AC1097" s="42">
        <f t="shared" ref="AC1097" si="544">SUM(AC1098:AC1106)</f>
        <v>0</v>
      </c>
      <c r="AD1097" s="42">
        <f t="shared" ref="AD1097" si="545">SUM(AD1098:AD1106)</f>
        <v>0</v>
      </c>
      <c r="AE1097" s="42">
        <f t="shared" ref="AE1097" si="546">SUM(AE1098:AE1106)</f>
        <v>0</v>
      </c>
      <c r="AF1097" s="42">
        <f t="shared" ref="AF1097" si="547">SUM(AF1098:AF1106)</f>
        <v>0</v>
      </c>
      <c r="AG1097" s="42">
        <f t="shared" ref="AG1097" si="548">SUM(AG1098:AG1106)</f>
        <v>0</v>
      </c>
      <c r="AH1097" s="42">
        <f t="shared" ref="AH1097" si="549">SUM(AH1098:AH1106)</f>
        <v>0</v>
      </c>
      <c r="AI1097" s="42">
        <f t="shared" ref="AI1097" si="550">SUM(AI1098:AI1106)</f>
        <v>0</v>
      </c>
      <c r="AJ1097" s="42">
        <f t="shared" ref="AJ1097" si="551">SUM(AJ1098:AJ1106)</f>
        <v>0</v>
      </c>
      <c r="AK1097" s="42">
        <f t="shared" ref="AK1097" si="552">SUM(AK1098:AK1106)</f>
        <v>0</v>
      </c>
      <c r="AL1097" s="42">
        <f t="shared" ref="AL1097" si="553">SUM(AL1098:AL1106)</f>
        <v>0</v>
      </c>
      <c r="AM1097" s="42">
        <f t="shared" ref="AM1097" si="554">SUM(AM1098:AM1106)</f>
        <v>0</v>
      </c>
      <c r="AN1097" s="42">
        <f t="shared" ref="AN1097" si="555">SUM(AN1098:AN1106)</f>
        <v>0</v>
      </c>
      <c r="AO1097" s="42">
        <f t="shared" ref="AO1097" si="556">SUM(AO1098:AO1106)</f>
        <v>0</v>
      </c>
      <c r="AP1097" s="42">
        <f t="shared" ref="AP1097" si="557">SUM(AP1098:AP1106)</f>
        <v>0</v>
      </c>
      <c r="AQ1097" s="42">
        <f t="shared" ref="AQ1097" si="558">SUM(AQ1098:AQ1106)</f>
        <v>0</v>
      </c>
      <c r="AR1097" s="42">
        <f t="shared" ref="AR1097" si="559">SUM(AR1098:AR1106)</f>
        <v>0</v>
      </c>
      <c r="AS1097" s="42">
        <f t="shared" ref="AS1097" si="560">SUM(AS1098:AS1106)</f>
        <v>0</v>
      </c>
      <c r="AT1097" s="42">
        <f t="shared" ref="AT1097" si="561">SUM(AT1098:AT1106)</f>
        <v>0</v>
      </c>
      <c r="AU1097" s="42">
        <f t="shared" ref="AU1097" si="562">SUM(AU1098:AU1106)</f>
        <v>0</v>
      </c>
      <c r="AV1097" s="42">
        <f t="shared" ref="AV1097" si="563">SUM(AV1098:AV1106)</f>
        <v>0.85</v>
      </c>
    </row>
    <row r="1098" spans="1:48" s="30" customFormat="1" ht="17.25" customHeight="1" x14ac:dyDescent="0.25">
      <c r="A1098" s="74"/>
      <c r="B1098" s="75"/>
      <c r="C1098" s="76"/>
      <c r="D1098" s="85"/>
      <c r="E1098" s="78"/>
      <c r="F1098" s="78"/>
      <c r="G1098" s="79"/>
      <c r="H1098" s="79"/>
      <c r="I1098" s="75"/>
      <c r="J1098" s="290" t="s">
        <v>1855</v>
      </c>
      <c r="K1098" s="291" t="s">
        <v>1801</v>
      </c>
      <c r="L1098" s="46" t="s">
        <v>57</v>
      </c>
      <c r="M1098" s="10"/>
      <c r="N1098" s="38"/>
      <c r="O1098" s="34"/>
      <c r="R1098" s="43">
        <v>0.05</v>
      </c>
      <c r="S1098" s="43">
        <f>0.5*$R$41</f>
        <v>0.05</v>
      </c>
      <c r="T1098" s="43"/>
      <c r="U1098" s="43">
        <f>0*$R$41</f>
        <v>0</v>
      </c>
      <c r="V1098" s="43"/>
      <c r="W1098" s="43">
        <f>0*$R$41</f>
        <v>0</v>
      </c>
      <c r="X1098" s="43"/>
      <c r="Y1098" s="43">
        <f>0.5*$R$41</f>
        <v>0.05</v>
      </c>
      <c r="Z1098" s="43"/>
      <c r="AA1098" s="47"/>
      <c r="AB1098" s="47"/>
      <c r="AC1098" s="47"/>
      <c r="AD1098" s="47"/>
      <c r="AE1098" s="47"/>
      <c r="AF1098" s="47"/>
      <c r="AG1098" s="47"/>
      <c r="AH1098" s="47"/>
      <c r="AI1098" s="47"/>
      <c r="AJ1098" s="47"/>
      <c r="AK1098" s="47"/>
      <c r="AL1098" s="47"/>
      <c r="AM1098" s="47"/>
      <c r="AN1098" s="47"/>
      <c r="AO1098" s="47"/>
      <c r="AP1098" s="47"/>
      <c r="AQ1098" s="47"/>
      <c r="AR1098" s="47"/>
      <c r="AS1098" s="47"/>
      <c r="AT1098" s="47"/>
      <c r="AU1098" s="47"/>
      <c r="AV1098" s="48">
        <f t="shared" ref="AV1098:AV1106" si="564">SUM(S1098:AS1098)</f>
        <v>0.1</v>
      </c>
    </row>
    <row r="1099" spans="1:48" s="30" customFormat="1" ht="17.25" customHeight="1" x14ac:dyDescent="0.25">
      <c r="A1099" s="74"/>
      <c r="B1099" s="75"/>
      <c r="C1099" s="76"/>
      <c r="D1099" s="85"/>
      <c r="E1099" s="78"/>
      <c r="F1099" s="78"/>
      <c r="G1099" s="79"/>
      <c r="H1099" s="79"/>
      <c r="I1099" s="75"/>
      <c r="J1099" s="290" t="s">
        <v>1856</v>
      </c>
      <c r="K1099" s="291" t="s">
        <v>1802</v>
      </c>
      <c r="L1099" s="46" t="s">
        <v>41</v>
      </c>
      <c r="M1099" s="10"/>
      <c r="N1099" s="38"/>
      <c r="O1099" s="34"/>
      <c r="R1099" s="43">
        <v>0.57500000000000007</v>
      </c>
      <c r="S1099" s="43">
        <f>0.2*$R$42</f>
        <v>0.12</v>
      </c>
      <c r="T1099" s="43"/>
      <c r="U1099" s="43">
        <f>0.8*$R$42</f>
        <v>0.48</v>
      </c>
      <c r="V1099" s="43"/>
      <c r="W1099" s="43">
        <f>0*$R$42</f>
        <v>0</v>
      </c>
      <c r="X1099" s="43"/>
      <c r="Y1099" s="43">
        <f>0*$R$42</f>
        <v>0</v>
      </c>
      <c r="Z1099" s="43"/>
      <c r="AA1099" s="47"/>
      <c r="AB1099" s="47"/>
      <c r="AC1099" s="47"/>
      <c r="AD1099" s="47"/>
      <c r="AE1099" s="47"/>
      <c r="AF1099" s="47"/>
      <c r="AG1099" s="47"/>
      <c r="AH1099" s="47"/>
      <c r="AI1099" s="47"/>
      <c r="AJ1099" s="47"/>
      <c r="AK1099" s="47"/>
      <c r="AL1099" s="47"/>
      <c r="AM1099" s="47"/>
      <c r="AN1099" s="47"/>
      <c r="AO1099" s="47"/>
      <c r="AP1099" s="47"/>
      <c r="AQ1099" s="47"/>
      <c r="AR1099" s="47"/>
      <c r="AS1099" s="47"/>
      <c r="AT1099" s="47"/>
      <c r="AU1099" s="47"/>
      <c r="AV1099" s="48">
        <f t="shared" si="564"/>
        <v>0.6</v>
      </c>
    </row>
    <row r="1100" spans="1:48" s="30" customFormat="1" ht="17.25" customHeight="1" x14ac:dyDescent="0.25">
      <c r="A1100" s="74"/>
      <c r="B1100" s="75"/>
      <c r="C1100" s="76"/>
      <c r="D1100" s="85"/>
      <c r="E1100" s="78"/>
      <c r="F1100" s="78"/>
      <c r="G1100" s="79"/>
      <c r="H1100" s="79"/>
      <c r="I1100" s="75"/>
      <c r="J1100" s="292" t="s">
        <v>1894</v>
      </c>
      <c r="K1100" s="293" t="s">
        <v>1991</v>
      </c>
      <c r="L1100" s="10"/>
      <c r="M1100" s="10"/>
      <c r="N1100" s="10"/>
      <c r="O1100" s="10"/>
      <c r="P1100" s="10"/>
      <c r="Q1100" s="9" t="s">
        <v>1899</v>
      </c>
      <c r="R1100" s="43"/>
      <c r="S1100" s="43"/>
      <c r="T1100" s="43"/>
      <c r="U1100" s="43"/>
      <c r="V1100" s="43"/>
      <c r="W1100" s="43"/>
      <c r="X1100" s="43"/>
      <c r="Y1100" s="43"/>
      <c r="Z1100" s="43"/>
      <c r="AA1100" s="47"/>
      <c r="AB1100" s="47"/>
      <c r="AC1100" s="47"/>
      <c r="AD1100" s="47"/>
      <c r="AE1100" s="47"/>
      <c r="AF1100" s="47"/>
      <c r="AG1100" s="47"/>
      <c r="AH1100" s="47"/>
      <c r="AI1100" s="47"/>
      <c r="AJ1100" s="47"/>
      <c r="AK1100" s="47"/>
      <c r="AL1100" s="47"/>
      <c r="AM1100" s="47"/>
      <c r="AN1100" s="47"/>
      <c r="AO1100" s="47"/>
      <c r="AP1100" s="47"/>
      <c r="AQ1100" s="47"/>
      <c r="AR1100" s="47"/>
      <c r="AS1100" s="47"/>
      <c r="AT1100" s="47"/>
      <c r="AU1100" s="47"/>
      <c r="AV1100" s="48"/>
    </row>
    <row r="1101" spans="1:48" s="30" customFormat="1" ht="17.25" customHeight="1" x14ac:dyDescent="0.25">
      <c r="A1101" s="74"/>
      <c r="B1101" s="75"/>
      <c r="C1101" s="76"/>
      <c r="D1101" s="85"/>
      <c r="E1101" s="78"/>
      <c r="F1101" s="78"/>
      <c r="G1101" s="79"/>
      <c r="H1101" s="79"/>
      <c r="I1101" s="75"/>
      <c r="J1101" s="294"/>
      <c r="K1101" s="293" t="s">
        <v>1998</v>
      </c>
      <c r="L1101" s="10"/>
      <c r="M1101" s="10"/>
      <c r="N1101" s="10"/>
      <c r="O1101" s="10"/>
      <c r="P1101" s="10"/>
      <c r="Q1101" s="9" t="s">
        <v>1899</v>
      </c>
      <c r="R1101" s="43"/>
      <c r="S1101" s="43"/>
      <c r="T1101" s="43"/>
      <c r="U1101" s="43"/>
      <c r="V1101" s="43"/>
      <c r="W1101" s="43"/>
      <c r="X1101" s="43"/>
      <c r="Y1101" s="43"/>
      <c r="Z1101" s="43"/>
      <c r="AA1101" s="47"/>
      <c r="AB1101" s="47"/>
      <c r="AC1101" s="47"/>
      <c r="AD1101" s="47"/>
      <c r="AE1101" s="47"/>
      <c r="AF1101" s="47"/>
      <c r="AG1101" s="47"/>
      <c r="AH1101" s="47"/>
      <c r="AI1101" s="47"/>
      <c r="AJ1101" s="47"/>
      <c r="AK1101" s="47"/>
      <c r="AL1101" s="47"/>
      <c r="AM1101" s="47"/>
      <c r="AN1101" s="47"/>
      <c r="AO1101" s="47"/>
      <c r="AP1101" s="47"/>
      <c r="AQ1101" s="47"/>
      <c r="AR1101" s="47"/>
      <c r="AS1101" s="47"/>
      <c r="AT1101" s="47"/>
      <c r="AU1101" s="47"/>
      <c r="AV1101" s="48"/>
    </row>
    <row r="1102" spans="1:48" s="30" customFormat="1" ht="17.25" customHeight="1" x14ac:dyDescent="0.25">
      <c r="A1102" s="74"/>
      <c r="B1102" s="75"/>
      <c r="C1102" s="76"/>
      <c r="D1102" s="85"/>
      <c r="E1102" s="78"/>
      <c r="F1102" s="78"/>
      <c r="G1102" s="79"/>
      <c r="H1102" s="79"/>
      <c r="I1102" s="75"/>
      <c r="J1102" s="294"/>
      <c r="K1102" s="293" t="s">
        <v>1974</v>
      </c>
      <c r="L1102" s="10"/>
      <c r="M1102" s="10"/>
      <c r="N1102" s="10"/>
      <c r="O1102" s="10"/>
      <c r="P1102" s="10"/>
      <c r="Q1102" s="9" t="s">
        <v>1899</v>
      </c>
      <c r="R1102" s="43"/>
      <c r="S1102" s="43"/>
      <c r="T1102" s="43"/>
      <c r="U1102" s="43"/>
      <c r="V1102" s="43"/>
      <c r="W1102" s="43"/>
      <c r="X1102" s="43"/>
      <c r="Y1102" s="43"/>
      <c r="Z1102" s="43"/>
      <c r="AA1102" s="47"/>
      <c r="AB1102" s="47"/>
      <c r="AC1102" s="47"/>
      <c r="AD1102" s="47"/>
      <c r="AE1102" s="47"/>
      <c r="AF1102" s="47"/>
      <c r="AG1102" s="47"/>
      <c r="AH1102" s="47"/>
      <c r="AI1102" s="47"/>
      <c r="AJ1102" s="47"/>
      <c r="AK1102" s="47"/>
      <c r="AL1102" s="47"/>
      <c r="AM1102" s="47"/>
      <c r="AN1102" s="47"/>
      <c r="AO1102" s="47"/>
      <c r="AP1102" s="47"/>
      <c r="AQ1102" s="47"/>
      <c r="AR1102" s="47"/>
      <c r="AS1102" s="47"/>
      <c r="AT1102" s="47"/>
      <c r="AU1102" s="47"/>
      <c r="AV1102" s="48"/>
    </row>
    <row r="1103" spans="1:48" s="30" customFormat="1" ht="17.25" customHeight="1" x14ac:dyDescent="0.25">
      <c r="A1103" s="74"/>
      <c r="B1103" s="75"/>
      <c r="C1103" s="76"/>
      <c r="D1103" s="85"/>
      <c r="E1103" s="78"/>
      <c r="F1103" s="78"/>
      <c r="G1103" s="79"/>
      <c r="H1103" s="79"/>
      <c r="I1103" s="75"/>
      <c r="J1103" s="295" t="s">
        <v>1921</v>
      </c>
      <c r="K1103" s="296" t="s">
        <v>2020</v>
      </c>
      <c r="L1103" s="276" t="s">
        <v>1899</v>
      </c>
      <c r="M1103" s="46"/>
      <c r="N1103" s="10"/>
      <c r="O1103" s="10"/>
      <c r="P1103" s="10"/>
      <c r="Q1103" s="10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7"/>
      <c r="AB1103" s="47"/>
      <c r="AC1103" s="47"/>
      <c r="AD1103" s="47"/>
      <c r="AE1103" s="47"/>
      <c r="AF1103" s="47"/>
      <c r="AG1103" s="47"/>
      <c r="AH1103" s="47"/>
      <c r="AI1103" s="47"/>
      <c r="AJ1103" s="47"/>
      <c r="AK1103" s="47"/>
      <c r="AL1103" s="47"/>
      <c r="AM1103" s="47"/>
      <c r="AN1103" s="47"/>
      <c r="AO1103" s="47"/>
      <c r="AP1103" s="47"/>
      <c r="AQ1103" s="47"/>
      <c r="AR1103" s="47"/>
      <c r="AS1103" s="47"/>
      <c r="AT1103" s="47"/>
      <c r="AU1103" s="47"/>
      <c r="AV1103" s="48"/>
    </row>
    <row r="1104" spans="1:48" s="30" customFormat="1" ht="17.25" customHeight="1" x14ac:dyDescent="0.25">
      <c r="A1104" s="74"/>
      <c r="B1104" s="75"/>
      <c r="C1104" s="76"/>
      <c r="D1104" s="85"/>
      <c r="E1104" s="78"/>
      <c r="F1104" s="78"/>
      <c r="G1104" s="79"/>
      <c r="H1104" s="79"/>
      <c r="I1104" s="75"/>
      <c r="J1104" s="294"/>
      <c r="K1104" s="296" t="s">
        <v>2021</v>
      </c>
      <c r="L1104" s="276" t="s">
        <v>1899</v>
      </c>
      <c r="M1104" s="46"/>
      <c r="N1104" s="10"/>
      <c r="O1104" s="10"/>
      <c r="P1104" s="10"/>
      <c r="Q1104" s="10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7"/>
      <c r="AB1104" s="47"/>
      <c r="AC1104" s="47"/>
      <c r="AD1104" s="47"/>
      <c r="AE1104" s="47"/>
      <c r="AF1104" s="47"/>
      <c r="AG1104" s="47"/>
      <c r="AH1104" s="47"/>
      <c r="AI1104" s="47"/>
      <c r="AJ1104" s="47"/>
      <c r="AK1104" s="47"/>
      <c r="AL1104" s="47"/>
      <c r="AM1104" s="47"/>
      <c r="AN1104" s="47"/>
      <c r="AO1104" s="47"/>
      <c r="AP1104" s="47"/>
      <c r="AQ1104" s="47"/>
      <c r="AR1104" s="47"/>
      <c r="AS1104" s="47"/>
      <c r="AT1104" s="47"/>
      <c r="AU1104" s="47"/>
      <c r="AV1104" s="48"/>
    </row>
    <row r="1105" spans="1:48" s="30" customFormat="1" ht="17.25" customHeight="1" x14ac:dyDescent="0.25">
      <c r="A1105" s="74"/>
      <c r="B1105" s="75"/>
      <c r="C1105" s="76"/>
      <c r="D1105" s="85"/>
      <c r="E1105" s="78"/>
      <c r="F1105" s="78"/>
      <c r="G1105" s="79"/>
      <c r="H1105" s="79"/>
      <c r="I1105" s="75"/>
      <c r="J1105" s="294"/>
      <c r="K1105" s="296" t="s">
        <v>2022</v>
      </c>
      <c r="L1105" s="276" t="s">
        <v>1899</v>
      </c>
      <c r="M1105" s="46"/>
      <c r="N1105" s="10"/>
      <c r="O1105" s="10"/>
      <c r="P1105" s="10"/>
      <c r="Q1105" s="10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7"/>
      <c r="AB1105" s="47"/>
      <c r="AC1105" s="47"/>
      <c r="AD1105" s="47"/>
      <c r="AE1105" s="47"/>
      <c r="AF1105" s="47"/>
      <c r="AG1105" s="47"/>
      <c r="AH1105" s="47"/>
      <c r="AI1105" s="47"/>
      <c r="AJ1105" s="47"/>
      <c r="AK1105" s="47"/>
      <c r="AL1105" s="47"/>
      <c r="AM1105" s="47"/>
      <c r="AN1105" s="47"/>
      <c r="AO1105" s="47"/>
      <c r="AP1105" s="47"/>
      <c r="AQ1105" s="47"/>
      <c r="AR1105" s="47"/>
      <c r="AS1105" s="47"/>
      <c r="AT1105" s="47"/>
      <c r="AU1105" s="47"/>
      <c r="AV1105" s="48"/>
    </row>
    <row r="1106" spans="1:48" s="30" customFormat="1" ht="17.25" customHeight="1" x14ac:dyDescent="0.25">
      <c r="A1106" s="74"/>
      <c r="B1106" s="75"/>
      <c r="C1106" s="76"/>
      <c r="D1106" s="85"/>
      <c r="E1106" s="78"/>
      <c r="F1106" s="78"/>
      <c r="G1106" s="79"/>
      <c r="H1106" s="79"/>
      <c r="I1106" s="75"/>
      <c r="J1106" s="290" t="s">
        <v>1857</v>
      </c>
      <c r="K1106" s="291" t="s">
        <v>1803</v>
      </c>
      <c r="L1106" s="46" t="s">
        <v>41</v>
      </c>
      <c r="M1106" s="10"/>
      <c r="N1106" s="38"/>
      <c r="O1106" s="34"/>
      <c r="R1106" s="43">
        <v>0.1</v>
      </c>
      <c r="S1106" s="43">
        <f>0*$R$43</f>
        <v>0</v>
      </c>
      <c r="T1106" s="43"/>
      <c r="U1106" s="43">
        <f>0.8*$R$43</f>
        <v>0.12</v>
      </c>
      <c r="V1106" s="43"/>
      <c r="W1106" s="43">
        <f>0.2*$R$43</f>
        <v>0.03</v>
      </c>
      <c r="X1106" s="43"/>
      <c r="Y1106" s="43">
        <f>0*$R$43</f>
        <v>0</v>
      </c>
      <c r="Z1106" s="43"/>
      <c r="AA1106" s="47"/>
      <c r="AB1106" s="47"/>
      <c r="AC1106" s="47"/>
      <c r="AD1106" s="47"/>
      <c r="AE1106" s="47"/>
      <c r="AF1106" s="47"/>
      <c r="AG1106" s="47"/>
      <c r="AH1106" s="47"/>
      <c r="AI1106" s="47"/>
      <c r="AJ1106" s="47"/>
      <c r="AK1106" s="47"/>
      <c r="AL1106" s="47"/>
      <c r="AM1106" s="47"/>
      <c r="AN1106" s="47"/>
      <c r="AO1106" s="47"/>
      <c r="AP1106" s="47"/>
      <c r="AQ1106" s="47"/>
      <c r="AR1106" s="47"/>
      <c r="AS1106" s="47"/>
      <c r="AT1106" s="47"/>
      <c r="AU1106" s="47"/>
      <c r="AV1106" s="48">
        <f t="shared" si="564"/>
        <v>0.15</v>
      </c>
    </row>
    <row r="1107" spans="1:48" s="30" customFormat="1" ht="17.25" customHeight="1" x14ac:dyDescent="0.25">
      <c r="A1107" s="74" t="s">
        <v>29</v>
      </c>
      <c r="B1107" s="75" t="s">
        <v>520</v>
      </c>
      <c r="C1107" s="76" t="s">
        <v>521</v>
      </c>
      <c r="D1107" s="85"/>
      <c r="E1107" s="78" t="s">
        <v>95</v>
      </c>
      <c r="F1107" s="78" t="s">
        <v>522</v>
      </c>
      <c r="G1107" s="79">
        <v>240</v>
      </c>
      <c r="H1107" s="79" t="s">
        <v>708</v>
      </c>
      <c r="I1107" s="75" t="s">
        <v>709</v>
      </c>
      <c r="J1107" s="290" t="s">
        <v>710</v>
      </c>
      <c r="K1107" s="297" t="s">
        <v>709</v>
      </c>
      <c r="L1107" s="10" t="s">
        <v>41</v>
      </c>
      <c r="M1107" s="10"/>
      <c r="N1107" s="38"/>
      <c r="O1107" s="34"/>
      <c r="R1107" s="42">
        <f>SUM(R1108:R1116)</f>
        <v>0.72500000000000009</v>
      </c>
      <c r="S1107" s="42">
        <f t="shared" ref="S1107" si="565">SUM(S1108:S1116)</f>
        <v>0.16999999999999998</v>
      </c>
      <c r="T1107" s="42">
        <f t="shared" ref="T1107" si="566">SUM(T1108:T1116)</f>
        <v>0</v>
      </c>
      <c r="U1107" s="42">
        <f t="shared" ref="U1107" si="567">SUM(U1108:U1116)</f>
        <v>0.6</v>
      </c>
      <c r="V1107" s="42">
        <f t="shared" ref="V1107" si="568">SUM(V1108:V1116)</f>
        <v>0</v>
      </c>
      <c r="W1107" s="42">
        <f t="shared" ref="W1107" si="569">SUM(W1108:W1116)</f>
        <v>0.03</v>
      </c>
      <c r="X1107" s="42">
        <f t="shared" ref="X1107" si="570">SUM(X1108:X1116)</f>
        <v>0</v>
      </c>
      <c r="Y1107" s="42">
        <f t="shared" ref="Y1107" si="571">SUM(Y1108:Y1116)</f>
        <v>0.05</v>
      </c>
      <c r="Z1107" s="42">
        <f t="shared" ref="Z1107" si="572">SUM(Z1108:Z1116)</f>
        <v>0</v>
      </c>
      <c r="AA1107" s="42">
        <f t="shared" ref="AA1107" si="573">SUM(AA1108:AA1116)</f>
        <v>0</v>
      </c>
      <c r="AB1107" s="42">
        <f t="shared" ref="AB1107" si="574">SUM(AB1108:AB1116)</f>
        <v>0</v>
      </c>
      <c r="AC1107" s="42">
        <f t="shared" ref="AC1107" si="575">SUM(AC1108:AC1116)</f>
        <v>0</v>
      </c>
      <c r="AD1107" s="42">
        <f t="shared" ref="AD1107" si="576">SUM(AD1108:AD1116)</f>
        <v>0</v>
      </c>
      <c r="AE1107" s="42">
        <f t="shared" ref="AE1107" si="577">SUM(AE1108:AE1116)</f>
        <v>0</v>
      </c>
      <c r="AF1107" s="42">
        <f t="shared" ref="AF1107" si="578">SUM(AF1108:AF1116)</f>
        <v>0</v>
      </c>
      <c r="AG1107" s="42">
        <f t="shared" ref="AG1107" si="579">SUM(AG1108:AG1116)</f>
        <v>0</v>
      </c>
      <c r="AH1107" s="42">
        <f t="shared" ref="AH1107" si="580">SUM(AH1108:AH1116)</f>
        <v>0</v>
      </c>
      <c r="AI1107" s="42">
        <f t="shared" ref="AI1107" si="581">SUM(AI1108:AI1116)</f>
        <v>0</v>
      </c>
      <c r="AJ1107" s="42">
        <f t="shared" ref="AJ1107" si="582">SUM(AJ1108:AJ1116)</f>
        <v>0</v>
      </c>
      <c r="AK1107" s="42">
        <f t="shared" ref="AK1107" si="583">SUM(AK1108:AK1116)</f>
        <v>0</v>
      </c>
      <c r="AL1107" s="42">
        <f t="shared" ref="AL1107" si="584">SUM(AL1108:AL1116)</f>
        <v>0</v>
      </c>
      <c r="AM1107" s="42">
        <f t="shared" ref="AM1107" si="585">SUM(AM1108:AM1116)</f>
        <v>0</v>
      </c>
      <c r="AN1107" s="42">
        <f t="shared" ref="AN1107" si="586">SUM(AN1108:AN1116)</f>
        <v>0</v>
      </c>
      <c r="AO1107" s="42">
        <f t="shared" ref="AO1107" si="587">SUM(AO1108:AO1116)</f>
        <v>0</v>
      </c>
      <c r="AP1107" s="42">
        <f t="shared" ref="AP1107" si="588">SUM(AP1108:AP1116)</f>
        <v>0</v>
      </c>
      <c r="AQ1107" s="42">
        <f t="shared" ref="AQ1107" si="589">SUM(AQ1108:AQ1116)</f>
        <v>0</v>
      </c>
      <c r="AR1107" s="42">
        <f t="shared" ref="AR1107" si="590">SUM(AR1108:AR1116)</f>
        <v>0</v>
      </c>
      <c r="AS1107" s="42">
        <f t="shared" ref="AS1107" si="591">SUM(AS1108:AS1116)</f>
        <v>0</v>
      </c>
      <c r="AT1107" s="42">
        <f t="shared" ref="AT1107" si="592">SUM(AT1108:AT1116)</f>
        <v>0</v>
      </c>
      <c r="AU1107" s="42">
        <f t="shared" ref="AU1107" si="593">SUM(AU1108:AU1116)</f>
        <v>0</v>
      </c>
      <c r="AV1107" s="42">
        <f t="shared" ref="AV1107" si="594">SUM(AV1108:AV1116)</f>
        <v>0.85</v>
      </c>
    </row>
    <row r="1108" spans="1:48" s="30" customFormat="1" ht="17.25" customHeight="1" x14ac:dyDescent="0.25">
      <c r="A1108" s="74"/>
      <c r="B1108" s="75"/>
      <c r="C1108" s="76"/>
      <c r="D1108" s="85"/>
      <c r="E1108" s="78"/>
      <c r="F1108" s="78"/>
      <c r="G1108" s="79"/>
      <c r="H1108" s="79"/>
      <c r="I1108" s="75"/>
      <c r="J1108" s="290" t="s">
        <v>1852</v>
      </c>
      <c r="K1108" s="291" t="s">
        <v>1801</v>
      </c>
      <c r="L1108" s="46" t="s">
        <v>57</v>
      </c>
      <c r="M1108" s="10"/>
      <c r="N1108" s="38"/>
      <c r="O1108" s="34"/>
      <c r="R1108" s="43">
        <v>0.05</v>
      </c>
      <c r="S1108" s="43">
        <f>0.5*$R$41</f>
        <v>0.05</v>
      </c>
      <c r="T1108" s="43"/>
      <c r="U1108" s="43">
        <f>0*$R$41</f>
        <v>0</v>
      </c>
      <c r="V1108" s="43"/>
      <c r="W1108" s="43">
        <f>0*$R$41</f>
        <v>0</v>
      </c>
      <c r="X1108" s="43"/>
      <c r="Y1108" s="43">
        <f>0.5*$R$41</f>
        <v>0.05</v>
      </c>
      <c r="Z1108" s="43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47"/>
      <c r="AM1108" s="47"/>
      <c r="AN1108" s="47"/>
      <c r="AO1108" s="47"/>
      <c r="AP1108" s="47"/>
      <c r="AQ1108" s="47"/>
      <c r="AR1108" s="47"/>
      <c r="AS1108" s="47"/>
      <c r="AT1108" s="47"/>
      <c r="AU1108" s="47"/>
      <c r="AV1108" s="48">
        <f t="shared" ref="AV1108:AV1116" si="595">SUM(S1108:AS1108)</f>
        <v>0.1</v>
      </c>
    </row>
    <row r="1109" spans="1:48" s="30" customFormat="1" ht="17.25" customHeight="1" x14ac:dyDescent="0.25">
      <c r="A1109" s="74"/>
      <c r="B1109" s="75"/>
      <c r="C1109" s="76"/>
      <c r="D1109" s="85"/>
      <c r="E1109" s="78"/>
      <c r="F1109" s="78"/>
      <c r="G1109" s="79"/>
      <c r="H1109" s="79"/>
      <c r="I1109" s="75"/>
      <c r="J1109" s="290" t="s">
        <v>1853</v>
      </c>
      <c r="K1109" s="291" t="s">
        <v>1802</v>
      </c>
      <c r="L1109" s="46" t="s">
        <v>41</v>
      </c>
      <c r="M1109" s="10"/>
      <c r="N1109" s="38"/>
      <c r="O1109" s="34"/>
      <c r="R1109" s="43">
        <v>0.57500000000000007</v>
      </c>
      <c r="S1109" s="43">
        <f>0.2*$R$42</f>
        <v>0.12</v>
      </c>
      <c r="T1109" s="43"/>
      <c r="U1109" s="43">
        <f>0.8*$R$42</f>
        <v>0.48</v>
      </c>
      <c r="V1109" s="43"/>
      <c r="W1109" s="43">
        <f>0*$R$42</f>
        <v>0</v>
      </c>
      <c r="X1109" s="43"/>
      <c r="Y1109" s="43">
        <f>0*$R$42</f>
        <v>0</v>
      </c>
      <c r="Z1109" s="43"/>
      <c r="AA1109" s="47"/>
      <c r="AB1109" s="47"/>
      <c r="AC1109" s="47"/>
      <c r="AD1109" s="47"/>
      <c r="AE1109" s="47"/>
      <c r="AF1109" s="47"/>
      <c r="AG1109" s="47"/>
      <c r="AH1109" s="47"/>
      <c r="AI1109" s="47"/>
      <c r="AJ1109" s="47"/>
      <c r="AK1109" s="47"/>
      <c r="AL1109" s="47"/>
      <c r="AM1109" s="47"/>
      <c r="AN1109" s="47"/>
      <c r="AO1109" s="47"/>
      <c r="AP1109" s="47"/>
      <c r="AQ1109" s="47"/>
      <c r="AR1109" s="47"/>
      <c r="AS1109" s="47"/>
      <c r="AT1109" s="47"/>
      <c r="AU1109" s="47"/>
      <c r="AV1109" s="48">
        <f t="shared" si="595"/>
        <v>0.6</v>
      </c>
    </row>
    <row r="1110" spans="1:48" s="30" customFormat="1" ht="17.25" customHeight="1" x14ac:dyDescent="0.25">
      <c r="A1110" s="74"/>
      <c r="B1110" s="75"/>
      <c r="C1110" s="76"/>
      <c r="D1110" s="85"/>
      <c r="E1110" s="78"/>
      <c r="F1110" s="78"/>
      <c r="G1110" s="79"/>
      <c r="H1110" s="79"/>
      <c r="I1110" s="75"/>
      <c r="J1110" s="292" t="s">
        <v>1894</v>
      </c>
      <c r="K1110" s="293" t="s">
        <v>1991</v>
      </c>
      <c r="L1110" s="10"/>
      <c r="M1110" s="10"/>
      <c r="N1110" s="10"/>
      <c r="O1110" s="10"/>
      <c r="P1110" s="10"/>
      <c r="Q1110" s="9" t="s">
        <v>1899</v>
      </c>
      <c r="R1110" s="43"/>
      <c r="S1110" s="43"/>
      <c r="T1110" s="43"/>
      <c r="U1110" s="43"/>
      <c r="V1110" s="43"/>
      <c r="W1110" s="43"/>
      <c r="X1110" s="43"/>
      <c r="Y1110" s="43"/>
      <c r="Z1110" s="43"/>
      <c r="AA1110" s="47"/>
      <c r="AB1110" s="47"/>
      <c r="AC1110" s="47"/>
      <c r="AD1110" s="47"/>
      <c r="AE1110" s="47"/>
      <c r="AF1110" s="47"/>
      <c r="AG1110" s="47"/>
      <c r="AH1110" s="47"/>
      <c r="AI1110" s="47"/>
      <c r="AJ1110" s="47"/>
      <c r="AK1110" s="47"/>
      <c r="AL1110" s="47"/>
      <c r="AM1110" s="47"/>
      <c r="AN1110" s="47"/>
      <c r="AO1110" s="47"/>
      <c r="AP1110" s="47"/>
      <c r="AQ1110" s="47"/>
      <c r="AR1110" s="47"/>
      <c r="AS1110" s="47"/>
      <c r="AT1110" s="47"/>
      <c r="AU1110" s="47"/>
      <c r="AV1110" s="48"/>
    </row>
    <row r="1111" spans="1:48" s="30" customFormat="1" ht="17.25" customHeight="1" x14ac:dyDescent="0.25">
      <c r="A1111" s="74"/>
      <c r="B1111" s="75"/>
      <c r="C1111" s="76"/>
      <c r="D1111" s="85"/>
      <c r="E1111" s="78"/>
      <c r="F1111" s="78"/>
      <c r="G1111" s="79"/>
      <c r="H1111" s="79"/>
      <c r="I1111" s="75"/>
      <c r="J1111" s="294"/>
      <c r="K1111" s="293" t="s">
        <v>1998</v>
      </c>
      <c r="L1111" s="10"/>
      <c r="M1111" s="10"/>
      <c r="N1111" s="10"/>
      <c r="O1111" s="10"/>
      <c r="P1111" s="10"/>
      <c r="Q1111" s="9" t="s">
        <v>1899</v>
      </c>
      <c r="R1111" s="43"/>
      <c r="S1111" s="43"/>
      <c r="T1111" s="43"/>
      <c r="U1111" s="43"/>
      <c r="V1111" s="43"/>
      <c r="W1111" s="43"/>
      <c r="X1111" s="43"/>
      <c r="Y1111" s="43"/>
      <c r="Z1111" s="43"/>
      <c r="AA1111" s="47"/>
      <c r="AB1111" s="47"/>
      <c r="AC1111" s="47"/>
      <c r="AD1111" s="47"/>
      <c r="AE1111" s="47"/>
      <c r="AF1111" s="47"/>
      <c r="AG1111" s="47"/>
      <c r="AH1111" s="47"/>
      <c r="AI1111" s="47"/>
      <c r="AJ1111" s="47"/>
      <c r="AK1111" s="47"/>
      <c r="AL1111" s="47"/>
      <c r="AM1111" s="47"/>
      <c r="AN1111" s="47"/>
      <c r="AO1111" s="47"/>
      <c r="AP1111" s="47"/>
      <c r="AQ1111" s="47"/>
      <c r="AR1111" s="47"/>
      <c r="AS1111" s="47"/>
      <c r="AT1111" s="47"/>
      <c r="AU1111" s="47"/>
      <c r="AV1111" s="48"/>
    </row>
    <row r="1112" spans="1:48" s="30" customFormat="1" ht="17.25" customHeight="1" x14ac:dyDescent="0.25">
      <c r="A1112" s="74"/>
      <c r="B1112" s="75"/>
      <c r="C1112" s="76"/>
      <c r="D1112" s="85"/>
      <c r="E1112" s="78"/>
      <c r="F1112" s="78"/>
      <c r="G1112" s="79"/>
      <c r="H1112" s="79"/>
      <c r="I1112" s="75"/>
      <c r="J1112" s="294"/>
      <c r="K1112" s="293" t="s">
        <v>1974</v>
      </c>
      <c r="L1112" s="10"/>
      <c r="M1112" s="10"/>
      <c r="N1112" s="10"/>
      <c r="O1112" s="10"/>
      <c r="P1112" s="10"/>
      <c r="Q1112" s="9" t="s">
        <v>1899</v>
      </c>
      <c r="R1112" s="43"/>
      <c r="S1112" s="43"/>
      <c r="T1112" s="43"/>
      <c r="U1112" s="43"/>
      <c r="V1112" s="43"/>
      <c r="W1112" s="43"/>
      <c r="X1112" s="43"/>
      <c r="Y1112" s="43"/>
      <c r="Z1112" s="43"/>
      <c r="AA1112" s="47"/>
      <c r="AB1112" s="47"/>
      <c r="AC1112" s="47"/>
      <c r="AD1112" s="47"/>
      <c r="AE1112" s="47"/>
      <c r="AF1112" s="47"/>
      <c r="AG1112" s="47"/>
      <c r="AH1112" s="47"/>
      <c r="AI1112" s="47"/>
      <c r="AJ1112" s="47"/>
      <c r="AK1112" s="47"/>
      <c r="AL1112" s="47"/>
      <c r="AM1112" s="47"/>
      <c r="AN1112" s="47"/>
      <c r="AO1112" s="47"/>
      <c r="AP1112" s="47"/>
      <c r="AQ1112" s="47"/>
      <c r="AR1112" s="47"/>
      <c r="AS1112" s="47"/>
      <c r="AT1112" s="47"/>
      <c r="AU1112" s="47"/>
      <c r="AV1112" s="48"/>
    </row>
    <row r="1113" spans="1:48" s="30" customFormat="1" ht="17.25" customHeight="1" x14ac:dyDescent="0.25">
      <c r="A1113" s="74"/>
      <c r="B1113" s="75"/>
      <c r="C1113" s="76"/>
      <c r="D1113" s="85"/>
      <c r="E1113" s="78"/>
      <c r="F1113" s="78"/>
      <c r="G1113" s="79"/>
      <c r="H1113" s="79"/>
      <c r="I1113" s="75"/>
      <c r="J1113" s="295" t="s">
        <v>1921</v>
      </c>
      <c r="K1113" s="296" t="s">
        <v>2020</v>
      </c>
      <c r="L1113" s="276" t="s">
        <v>1899</v>
      </c>
      <c r="M1113" s="46"/>
      <c r="N1113" s="10"/>
      <c r="O1113" s="10"/>
      <c r="P1113" s="10"/>
      <c r="Q1113" s="10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7"/>
      <c r="AB1113" s="47"/>
      <c r="AC1113" s="47"/>
      <c r="AD1113" s="47"/>
      <c r="AE1113" s="47"/>
      <c r="AF1113" s="47"/>
      <c r="AG1113" s="47"/>
      <c r="AH1113" s="47"/>
      <c r="AI1113" s="47"/>
      <c r="AJ1113" s="47"/>
      <c r="AK1113" s="47"/>
      <c r="AL1113" s="47"/>
      <c r="AM1113" s="47"/>
      <c r="AN1113" s="47"/>
      <c r="AO1113" s="47"/>
      <c r="AP1113" s="47"/>
      <c r="AQ1113" s="47"/>
      <c r="AR1113" s="47"/>
      <c r="AS1113" s="47"/>
      <c r="AT1113" s="47"/>
      <c r="AU1113" s="47"/>
      <c r="AV1113" s="48"/>
    </row>
    <row r="1114" spans="1:48" s="30" customFormat="1" ht="17.25" customHeight="1" x14ac:dyDescent="0.25">
      <c r="A1114" s="74"/>
      <c r="B1114" s="75"/>
      <c r="C1114" s="76"/>
      <c r="D1114" s="85"/>
      <c r="E1114" s="78"/>
      <c r="F1114" s="78"/>
      <c r="G1114" s="79"/>
      <c r="H1114" s="79"/>
      <c r="I1114" s="75"/>
      <c r="J1114" s="294"/>
      <c r="K1114" s="296" t="s">
        <v>2021</v>
      </c>
      <c r="L1114" s="276" t="s">
        <v>1899</v>
      </c>
      <c r="M1114" s="46"/>
      <c r="N1114" s="10"/>
      <c r="O1114" s="10"/>
      <c r="P1114" s="10"/>
      <c r="Q1114" s="10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7"/>
      <c r="AB1114" s="47"/>
      <c r="AC1114" s="47"/>
      <c r="AD1114" s="47"/>
      <c r="AE1114" s="47"/>
      <c r="AF1114" s="47"/>
      <c r="AG1114" s="47"/>
      <c r="AH1114" s="47"/>
      <c r="AI1114" s="47"/>
      <c r="AJ1114" s="47"/>
      <c r="AK1114" s="47"/>
      <c r="AL1114" s="47"/>
      <c r="AM1114" s="47"/>
      <c r="AN1114" s="47"/>
      <c r="AO1114" s="47"/>
      <c r="AP1114" s="47"/>
      <c r="AQ1114" s="47"/>
      <c r="AR1114" s="47"/>
      <c r="AS1114" s="47"/>
      <c r="AT1114" s="47"/>
      <c r="AU1114" s="47"/>
      <c r="AV1114" s="48"/>
    </row>
    <row r="1115" spans="1:48" s="30" customFormat="1" ht="17.25" customHeight="1" x14ac:dyDescent="0.25">
      <c r="A1115" s="74"/>
      <c r="B1115" s="75"/>
      <c r="C1115" s="76"/>
      <c r="D1115" s="85"/>
      <c r="E1115" s="78"/>
      <c r="F1115" s="78"/>
      <c r="G1115" s="79"/>
      <c r="H1115" s="79"/>
      <c r="I1115" s="75"/>
      <c r="J1115" s="294"/>
      <c r="K1115" s="296" t="s">
        <v>2022</v>
      </c>
      <c r="L1115" s="276" t="s">
        <v>1899</v>
      </c>
      <c r="M1115" s="46"/>
      <c r="N1115" s="10"/>
      <c r="O1115" s="10"/>
      <c r="P1115" s="10"/>
      <c r="Q1115" s="10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7"/>
      <c r="AB1115" s="47"/>
      <c r="AC1115" s="47"/>
      <c r="AD1115" s="47"/>
      <c r="AE1115" s="47"/>
      <c r="AF1115" s="47"/>
      <c r="AG1115" s="47"/>
      <c r="AH1115" s="47"/>
      <c r="AI1115" s="47"/>
      <c r="AJ1115" s="47"/>
      <c r="AK1115" s="47"/>
      <c r="AL1115" s="47"/>
      <c r="AM1115" s="47"/>
      <c r="AN1115" s="47"/>
      <c r="AO1115" s="47"/>
      <c r="AP1115" s="47"/>
      <c r="AQ1115" s="47"/>
      <c r="AR1115" s="47"/>
      <c r="AS1115" s="47"/>
      <c r="AT1115" s="47"/>
      <c r="AU1115" s="47"/>
      <c r="AV1115" s="48"/>
    </row>
    <row r="1116" spans="1:48" s="30" customFormat="1" ht="17.25" customHeight="1" x14ac:dyDescent="0.25">
      <c r="A1116" s="74"/>
      <c r="B1116" s="75"/>
      <c r="C1116" s="76"/>
      <c r="D1116" s="85"/>
      <c r="E1116" s="78"/>
      <c r="F1116" s="78"/>
      <c r="G1116" s="79"/>
      <c r="H1116" s="79"/>
      <c r="I1116" s="75"/>
      <c r="J1116" s="290" t="s">
        <v>1854</v>
      </c>
      <c r="K1116" s="291" t="s">
        <v>1803</v>
      </c>
      <c r="L1116" s="46" t="s">
        <v>41</v>
      </c>
      <c r="M1116" s="10"/>
      <c r="N1116" s="38"/>
      <c r="O1116" s="34"/>
      <c r="R1116" s="43">
        <v>0.1</v>
      </c>
      <c r="S1116" s="43">
        <f>0*$R$43</f>
        <v>0</v>
      </c>
      <c r="T1116" s="43"/>
      <c r="U1116" s="43">
        <f>0.8*$R$43</f>
        <v>0.12</v>
      </c>
      <c r="V1116" s="43"/>
      <c r="W1116" s="43">
        <f>0.2*$R$43</f>
        <v>0.03</v>
      </c>
      <c r="X1116" s="43"/>
      <c r="Y1116" s="43">
        <f>0*$R$43</f>
        <v>0</v>
      </c>
      <c r="Z1116" s="43"/>
      <c r="AA1116" s="47"/>
      <c r="AB1116" s="47"/>
      <c r="AC1116" s="47"/>
      <c r="AD1116" s="47"/>
      <c r="AE1116" s="47"/>
      <c r="AF1116" s="47"/>
      <c r="AG1116" s="47"/>
      <c r="AH1116" s="47"/>
      <c r="AI1116" s="47"/>
      <c r="AJ1116" s="47"/>
      <c r="AK1116" s="47"/>
      <c r="AL1116" s="47"/>
      <c r="AM1116" s="47"/>
      <c r="AN1116" s="47"/>
      <c r="AO1116" s="47"/>
      <c r="AP1116" s="47"/>
      <c r="AQ1116" s="47"/>
      <c r="AR1116" s="47"/>
      <c r="AS1116" s="47"/>
      <c r="AT1116" s="47"/>
      <c r="AU1116" s="47"/>
      <c r="AV1116" s="48">
        <f t="shared" si="595"/>
        <v>0.15</v>
      </c>
    </row>
    <row r="1117" spans="1:48" s="30" customFormat="1" ht="17.25" customHeight="1" x14ac:dyDescent="0.25">
      <c r="A1117" s="74" t="s">
        <v>29</v>
      </c>
      <c r="B1117" s="75" t="s">
        <v>520</v>
      </c>
      <c r="C1117" s="76" t="s">
        <v>521</v>
      </c>
      <c r="D1117" s="85"/>
      <c r="E1117" s="78" t="s">
        <v>95</v>
      </c>
      <c r="F1117" s="78" t="s">
        <v>522</v>
      </c>
      <c r="G1117" s="79">
        <v>240</v>
      </c>
      <c r="H1117" s="79" t="s">
        <v>711</v>
      </c>
      <c r="I1117" s="75" t="s">
        <v>712</v>
      </c>
      <c r="J1117" s="290" t="s">
        <v>713</v>
      </c>
      <c r="K1117" s="297" t="s">
        <v>712</v>
      </c>
      <c r="L1117" s="10" t="s">
        <v>41</v>
      </c>
      <c r="M1117" s="10"/>
      <c r="N1117" s="38"/>
      <c r="O1117" s="34"/>
      <c r="R1117" s="42">
        <f>SUM(R1118:R1126)</f>
        <v>0.72500000000000009</v>
      </c>
      <c r="S1117" s="42">
        <f t="shared" ref="S1117" si="596">SUM(S1118:S1126)</f>
        <v>0.16999999999999998</v>
      </c>
      <c r="T1117" s="42">
        <f t="shared" ref="T1117" si="597">SUM(T1118:T1126)</f>
        <v>0</v>
      </c>
      <c r="U1117" s="42">
        <f t="shared" ref="U1117" si="598">SUM(U1118:U1126)</f>
        <v>0.6</v>
      </c>
      <c r="V1117" s="42">
        <f t="shared" ref="V1117" si="599">SUM(V1118:V1126)</f>
        <v>0</v>
      </c>
      <c r="W1117" s="42">
        <f t="shared" ref="W1117" si="600">SUM(W1118:W1126)</f>
        <v>0.03</v>
      </c>
      <c r="X1117" s="42">
        <f t="shared" ref="X1117" si="601">SUM(X1118:X1126)</f>
        <v>0</v>
      </c>
      <c r="Y1117" s="42">
        <f t="shared" ref="Y1117" si="602">SUM(Y1118:Y1126)</f>
        <v>0.05</v>
      </c>
      <c r="Z1117" s="42">
        <f t="shared" ref="Z1117" si="603">SUM(Z1118:Z1126)</f>
        <v>0</v>
      </c>
      <c r="AA1117" s="42">
        <f t="shared" ref="AA1117" si="604">SUM(AA1118:AA1126)</f>
        <v>0</v>
      </c>
      <c r="AB1117" s="42">
        <f t="shared" ref="AB1117" si="605">SUM(AB1118:AB1126)</f>
        <v>0</v>
      </c>
      <c r="AC1117" s="42">
        <f t="shared" ref="AC1117" si="606">SUM(AC1118:AC1126)</f>
        <v>0</v>
      </c>
      <c r="AD1117" s="42">
        <f t="shared" ref="AD1117" si="607">SUM(AD1118:AD1126)</f>
        <v>0</v>
      </c>
      <c r="AE1117" s="42">
        <f t="shared" ref="AE1117" si="608">SUM(AE1118:AE1126)</f>
        <v>0</v>
      </c>
      <c r="AF1117" s="42">
        <f t="shared" ref="AF1117" si="609">SUM(AF1118:AF1126)</f>
        <v>0</v>
      </c>
      <c r="AG1117" s="42">
        <f t="shared" ref="AG1117" si="610">SUM(AG1118:AG1126)</f>
        <v>0</v>
      </c>
      <c r="AH1117" s="42">
        <f t="shared" ref="AH1117" si="611">SUM(AH1118:AH1126)</f>
        <v>0</v>
      </c>
      <c r="AI1117" s="42">
        <f t="shared" ref="AI1117" si="612">SUM(AI1118:AI1126)</f>
        <v>0</v>
      </c>
      <c r="AJ1117" s="42">
        <f t="shared" ref="AJ1117" si="613">SUM(AJ1118:AJ1126)</f>
        <v>0</v>
      </c>
      <c r="AK1117" s="42">
        <f t="shared" ref="AK1117" si="614">SUM(AK1118:AK1126)</f>
        <v>0</v>
      </c>
      <c r="AL1117" s="42">
        <f t="shared" ref="AL1117" si="615">SUM(AL1118:AL1126)</f>
        <v>0</v>
      </c>
      <c r="AM1117" s="42">
        <f t="shared" ref="AM1117" si="616">SUM(AM1118:AM1126)</f>
        <v>0</v>
      </c>
      <c r="AN1117" s="42">
        <f t="shared" ref="AN1117" si="617">SUM(AN1118:AN1126)</f>
        <v>0</v>
      </c>
      <c r="AO1117" s="42">
        <f t="shared" ref="AO1117" si="618">SUM(AO1118:AO1126)</f>
        <v>0</v>
      </c>
      <c r="AP1117" s="42">
        <f t="shared" ref="AP1117" si="619">SUM(AP1118:AP1126)</f>
        <v>0</v>
      </c>
      <c r="AQ1117" s="42">
        <f t="shared" ref="AQ1117" si="620">SUM(AQ1118:AQ1126)</f>
        <v>0</v>
      </c>
      <c r="AR1117" s="42">
        <f t="shared" ref="AR1117" si="621">SUM(AR1118:AR1126)</f>
        <v>0</v>
      </c>
      <c r="AS1117" s="42">
        <f t="shared" ref="AS1117" si="622">SUM(AS1118:AS1126)</f>
        <v>0</v>
      </c>
      <c r="AT1117" s="42">
        <f t="shared" ref="AT1117" si="623">SUM(AT1118:AT1126)</f>
        <v>0</v>
      </c>
      <c r="AU1117" s="42">
        <f t="shared" ref="AU1117" si="624">SUM(AU1118:AU1126)</f>
        <v>0</v>
      </c>
      <c r="AV1117" s="42">
        <f t="shared" ref="AV1117" si="625">SUM(AV1118:AV1126)</f>
        <v>0.85</v>
      </c>
    </row>
    <row r="1118" spans="1:48" s="30" customFormat="1" ht="17.25" customHeight="1" x14ac:dyDescent="0.25">
      <c r="A1118" s="74"/>
      <c r="B1118" s="75"/>
      <c r="C1118" s="76"/>
      <c r="D1118" s="85"/>
      <c r="E1118" s="78"/>
      <c r="F1118" s="78"/>
      <c r="G1118" s="79"/>
      <c r="H1118" s="79"/>
      <c r="I1118" s="75"/>
      <c r="J1118" s="290" t="s">
        <v>1849</v>
      </c>
      <c r="K1118" s="291" t="s">
        <v>1801</v>
      </c>
      <c r="L1118" s="46" t="s">
        <v>57</v>
      </c>
      <c r="M1118" s="10"/>
      <c r="N1118" s="38"/>
      <c r="O1118" s="34"/>
      <c r="R1118" s="43">
        <v>0.05</v>
      </c>
      <c r="S1118" s="43">
        <f>0.5*$R$41</f>
        <v>0.05</v>
      </c>
      <c r="T1118" s="43"/>
      <c r="U1118" s="43">
        <f>0*$R$41</f>
        <v>0</v>
      </c>
      <c r="V1118" s="43"/>
      <c r="W1118" s="43">
        <f>0*$R$41</f>
        <v>0</v>
      </c>
      <c r="X1118" s="43"/>
      <c r="Y1118" s="43">
        <f>0.5*$R$41</f>
        <v>0.05</v>
      </c>
      <c r="Z1118" s="43"/>
      <c r="AA1118" s="47"/>
      <c r="AB1118" s="47"/>
      <c r="AC1118" s="47"/>
      <c r="AD1118" s="47"/>
      <c r="AE1118" s="47"/>
      <c r="AF1118" s="47"/>
      <c r="AG1118" s="47"/>
      <c r="AH1118" s="47"/>
      <c r="AI1118" s="47"/>
      <c r="AJ1118" s="47"/>
      <c r="AK1118" s="47"/>
      <c r="AL1118" s="47"/>
      <c r="AM1118" s="47"/>
      <c r="AN1118" s="47"/>
      <c r="AO1118" s="47"/>
      <c r="AP1118" s="47"/>
      <c r="AQ1118" s="47"/>
      <c r="AR1118" s="47"/>
      <c r="AS1118" s="47"/>
      <c r="AT1118" s="47"/>
      <c r="AU1118" s="47"/>
      <c r="AV1118" s="48">
        <f t="shared" ref="AV1118:AV1126" si="626">SUM(S1118:AS1118)</f>
        <v>0.1</v>
      </c>
    </row>
    <row r="1119" spans="1:48" s="30" customFormat="1" ht="17.25" customHeight="1" x14ac:dyDescent="0.25">
      <c r="A1119" s="74"/>
      <c r="B1119" s="75"/>
      <c r="C1119" s="76"/>
      <c r="D1119" s="85"/>
      <c r="E1119" s="78"/>
      <c r="F1119" s="78"/>
      <c r="G1119" s="79"/>
      <c r="H1119" s="79"/>
      <c r="I1119" s="75"/>
      <c r="J1119" s="290" t="s">
        <v>1850</v>
      </c>
      <c r="K1119" s="291" t="s">
        <v>1802</v>
      </c>
      <c r="L1119" s="46" t="s">
        <v>41</v>
      </c>
      <c r="M1119" s="10"/>
      <c r="N1119" s="38"/>
      <c r="O1119" s="34"/>
      <c r="R1119" s="43">
        <v>0.57500000000000007</v>
      </c>
      <c r="S1119" s="43">
        <f>0.2*$R$42</f>
        <v>0.12</v>
      </c>
      <c r="T1119" s="43"/>
      <c r="U1119" s="43">
        <f>0.8*$R$42</f>
        <v>0.48</v>
      </c>
      <c r="V1119" s="43"/>
      <c r="W1119" s="43">
        <f>0*$R$42</f>
        <v>0</v>
      </c>
      <c r="X1119" s="43"/>
      <c r="Y1119" s="43">
        <f>0*$R$42</f>
        <v>0</v>
      </c>
      <c r="Z1119" s="43"/>
      <c r="AA1119" s="47"/>
      <c r="AB1119" s="47"/>
      <c r="AC1119" s="47"/>
      <c r="AD1119" s="47"/>
      <c r="AE1119" s="47"/>
      <c r="AF1119" s="47"/>
      <c r="AG1119" s="47"/>
      <c r="AH1119" s="47"/>
      <c r="AI1119" s="47"/>
      <c r="AJ1119" s="47"/>
      <c r="AK1119" s="47"/>
      <c r="AL1119" s="47"/>
      <c r="AM1119" s="47"/>
      <c r="AN1119" s="47"/>
      <c r="AO1119" s="47"/>
      <c r="AP1119" s="47"/>
      <c r="AQ1119" s="47"/>
      <c r="AR1119" s="47"/>
      <c r="AS1119" s="47"/>
      <c r="AT1119" s="47"/>
      <c r="AU1119" s="47"/>
      <c r="AV1119" s="48">
        <f t="shared" si="626"/>
        <v>0.6</v>
      </c>
    </row>
    <row r="1120" spans="1:48" s="30" customFormat="1" ht="17.25" customHeight="1" x14ac:dyDescent="0.25">
      <c r="A1120" s="74"/>
      <c r="B1120" s="75"/>
      <c r="C1120" s="76"/>
      <c r="D1120" s="85"/>
      <c r="E1120" s="78"/>
      <c r="F1120" s="78"/>
      <c r="G1120" s="79"/>
      <c r="H1120" s="79"/>
      <c r="I1120" s="75"/>
      <c r="J1120" s="292" t="s">
        <v>1894</v>
      </c>
      <c r="K1120" s="293" t="s">
        <v>1991</v>
      </c>
      <c r="L1120" s="10"/>
      <c r="M1120" s="10"/>
      <c r="N1120" s="10"/>
      <c r="O1120" s="10"/>
      <c r="P1120" s="10"/>
      <c r="Q1120" s="9" t="s">
        <v>1899</v>
      </c>
      <c r="R1120" s="43"/>
      <c r="S1120" s="43"/>
      <c r="T1120" s="43"/>
      <c r="U1120" s="43"/>
      <c r="V1120" s="43"/>
      <c r="W1120" s="43"/>
      <c r="X1120" s="43"/>
      <c r="Y1120" s="43"/>
      <c r="Z1120" s="43"/>
      <c r="AA1120" s="47"/>
      <c r="AB1120" s="47"/>
      <c r="AC1120" s="47"/>
      <c r="AD1120" s="47"/>
      <c r="AE1120" s="47"/>
      <c r="AF1120" s="47"/>
      <c r="AG1120" s="47"/>
      <c r="AH1120" s="47"/>
      <c r="AI1120" s="47"/>
      <c r="AJ1120" s="47"/>
      <c r="AK1120" s="47"/>
      <c r="AL1120" s="47"/>
      <c r="AM1120" s="47"/>
      <c r="AN1120" s="47"/>
      <c r="AO1120" s="47"/>
      <c r="AP1120" s="47"/>
      <c r="AQ1120" s="47"/>
      <c r="AR1120" s="47"/>
      <c r="AS1120" s="47"/>
      <c r="AT1120" s="47"/>
      <c r="AU1120" s="47"/>
      <c r="AV1120" s="48"/>
    </row>
    <row r="1121" spans="1:48" s="30" customFormat="1" ht="17.25" customHeight="1" x14ac:dyDescent="0.25">
      <c r="A1121" s="74"/>
      <c r="B1121" s="75"/>
      <c r="C1121" s="76"/>
      <c r="D1121" s="85"/>
      <c r="E1121" s="78"/>
      <c r="F1121" s="78"/>
      <c r="G1121" s="79"/>
      <c r="H1121" s="79"/>
      <c r="I1121" s="75"/>
      <c r="J1121" s="294"/>
      <c r="K1121" s="293" t="s">
        <v>1998</v>
      </c>
      <c r="L1121" s="10"/>
      <c r="M1121" s="10"/>
      <c r="N1121" s="10"/>
      <c r="O1121" s="10"/>
      <c r="P1121" s="10"/>
      <c r="Q1121" s="9" t="s">
        <v>1899</v>
      </c>
      <c r="R1121" s="43"/>
      <c r="S1121" s="43"/>
      <c r="T1121" s="43"/>
      <c r="U1121" s="43"/>
      <c r="V1121" s="43"/>
      <c r="W1121" s="43"/>
      <c r="X1121" s="43"/>
      <c r="Y1121" s="43"/>
      <c r="Z1121" s="43"/>
      <c r="AA1121" s="47"/>
      <c r="AB1121" s="47"/>
      <c r="AC1121" s="47"/>
      <c r="AD1121" s="47"/>
      <c r="AE1121" s="47"/>
      <c r="AF1121" s="47"/>
      <c r="AG1121" s="47"/>
      <c r="AH1121" s="47"/>
      <c r="AI1121" s="47"/>
      <c r="AJ1121" s="47"/>
      <c r="AK1121" s="47"/>
      <c r="AL1121" s="47"/>
      <c r="AM1121" s="47"/>
      <c r="AN1121" s="47"/>
      <c r="AO1121" s="47"/>
      <c r="AP1121" s="47"/>
      <c r="AQ1121" s="47"/>
      <c r="AR1121" s="47"/>
      <c r="AS1121" s="47"/>
      <c r="AT1121" s="47"/>
      <c r="AU1121" s="47"/>
      <c r="AV1121" s="48"/>
    </row>
    <row r="1122" spans="1:48" s="30" customFormat="1" ht="17.25" customHeight="1" x14ac:dyDescent="0.25">
      <c r="A1122" s="74"/>
      <c r="B1122" s="75"/>
      <c r="C1122" s="76"/>
      <c r="D1122" s="85"/>
      <c r="E1122" s="78"/>
      <c r="F1122" s="78"/>
      <c r="G1122" s="79"/>
      <c r="H1122" s="79"/>
      <c r="I1122" s="75"/>
      <c r="J1122" s="294"/>
      <c r="K1122" s="293" t="s">
        <v>1974</v>
      </c>
      <c r="L1122" s="10"/>
      <c r="M1122" s="10"/>
      <c r="N1122" s="10"/>
      <c r="O1122" s="10"/>
      <c r="P1122" s="10"/>
      <c r="Q1122" s="9" t="s">
        <v>1899</v>
      </c>
      <c r="R1122" s="43"/>
      <c r="S1122" s="43"/>
      <c r="T1122" s="43"/>
      <c r="U1122" s="43"/>
      <c r="V1122" s="43"/>
      <c r="W1122" s="43"/>
      <c r="X1122" s="43"/>
      <c r="Y1122" s="43"/>
      <c r="Z1122" s="43"/>
      <c r="AA1122" s="47"/>
      <c r="AB1122" s="47"/>
      <c r="AC1122" s="47"/>
      <c r="AD1122" s="47"/>
      <c r="AE1122" s="47"/>
      <c r="AF1122" s="47"/>
      <c r="AG1122" s="47"/>
      <c r="AH1122" s="47"/>
      <c r="AI1122" s="47"/>
      <c r="AJ1122" s="47"/>
      <c r="AK1122" s="47"/>
      <c r="AL1122" s="47"/>
      <c r="AM1122" s="47"/>
      <c r="AN1122" s="47"/>
      <c r="AO1122" s="47"/>
      <c r="AP1122" s="47"/>
      <c r="AQ1122" s="47"/>
      <c r="AR1122" s="47"/>
      <c r="AS1122" s="47"/>
      <c r="AT1122" s="47"/>
      <c r="AU1122" s="47"/>
      <c r="AV1122" s="48"/>
    </row>
    <row r="1123" spans="1:48" s="30" customFormat="1" ht="17.25" customHeight="1" x14ac:dyDescent="0.25">
      <c r="A1123" s="74"/>
      <c r="B1123" s="75"/>
      <c r="C1123" s="76"/>
      <c r="D1123" s="85"/>
      <c r="E1123" s="78"/>
      <c r="F1123" s="78"/>
      <c r="G1123" s="79"/>
      <c r="H1123" s="79"/>
      <c r="I1123" s="75"/>
      <c r="J1123" s="295" t="s">
        <v>1921</v>
      </c>
      <c r="K1123" s="296" t="s">
        <v>2020</v>
      </c>
      <c r="L1123" s="276" t="s">
        <v>1899</v>
      </c>
      <c r="M1123" s="46"/>
      <c r="N1123" s="10"/>
      <c r="O1123" s="10"/>
      <c r="P1123" s="10"/>
      <c r="Q1123" s="10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7"/>
      <c r="AB1123" s="47"/>
      <c r="AC1123" s="47"/>
      <c r="AD1123" s="47"/>
      <c r="AE1123" s="47"/>
      <c r="AF1123" s="47"/>
      <c r="AG1123" s="47"/>
      <c r="AH1123" s="47"/>
      <c r="AI1123" s="47"/>
      <c r="AJ1123" s="47"/>
      <c r="AK1123" s="47"/>
      <c r="AL1123" s="47"/>
      <c r="AM1123" s="47"/>
      <c r="AN1123" s="47"/>
      <c r="AO1123" s="47"/>
      <c r="AP1123" s="47"/>
      <c r="AQ1123" s="47"/>
      <c r="AR1123" s="47"/>
      <c r="AS1123" s="47"/>
      <c r="AT1123" s="47"/>
      <c r="AU1123" s="47"/>
      <c r="AV1123" s="48"/>
    </row>
    <row r="1124" spans="1:48" s="30" customFormat="1" ht="17.25" customHeight="1" x14ac:dyDescent="0.25">
      <c r="A1124" s="74"/>
      <c r="B1124" s="75"/>
      <c r="C1124" s="76"/>
      <c r="D1124" s="85"/>
      <c r="E1124" s="78"/>
      <c r="F1124" s="78"/>
      <c r="G1124" s="79"/>
      <c r="H1124" s="79"/>
      <c r="I1124" s="75"/>
      <c r="J1124" s="294"/>
      <c r="K1124" s="296" t="s">
        <v>2021</v>
      </c>
      <c r="L1124" s="276" t="s">
        <v>1899</v>
      </c>
      <c r="M1124" s="46"/>
      <c r="N1124" s="10"/>
      <c r="O1124" s="10"/>
      <c r="P1124" s="10"/>
      <c r="Q1124" s="10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7"/>
      <c r="AB1124" s="47"/>
      <c r="AC1124" s="47"/>
      <c r="AD1124" s="47"/>
      <c r="AE1124" s="47"/>
      <c r="AF1124" s="47"/>
      <c r="AG1124" s="47"/>
      <c r="AH1124" s="47"/>
      <c r="AI1124" s="47"/>
      <c r="AJ1124" s="47"/>
      <c r="AK1124" s="47"/>
      <c r="AL1124" s="47"/>
      <c r="AM1124" s="47"/>
      <c r="AN1124" s="47"/>
      <c r="AO1124" s="47"/>
      <c r="AP1124" s="47"/>
      <c r="AQ1124" s="47"/>
      <c r="AR1124" s="47"/>
      <c r="AS1124" s="47"/>
      <c r="AT1124" s="47"/>
      <c r="AU1124" s="47"/>
      <c r="AV1124" s="48"/>
    </row>
    <row r="1125" spans="1:48" s="30" customFormat="1" ht="17.25" customHeight="1" x14ac:dyDescent="0.25">
      <c r="A1125" s="74"/>
      <c r="B1125" s="75"/>
      <c r="C1125" s="76"/>
      <c r="D1125" s="85"/>
      <c r="E1125" s="78"/>
      <c r="F1125" s="78"/>
      <c r="G1125" s="79"/>
      <c r="H1125" s="79"/>
      <c r="I1125" s="75"/>
      <c r="J1125" s="294"/>
      <c r="K1125" s="296" t="s">
        <v>2022</v>
      </c>
      <c r="L1125" s="276" t="s">
        <v>1899</v>
      </c>
      <c r="M1125" s="46"/>
      <c r="N1125" s="10"/>
      <c r="O1125" s="10"/>
      <c r="P1125" s="10"/>
      <c r="Q1125" s="10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7"/>
      <c r="AB1125" s="47"/>
      <c r="AC1125" s="47"/>
      <c r="AD1125" s="47"/>
      <c r="AE1125" s="47"/>
      <c r="AF1125" s="47"/>
      <c r="AG1125" s="47"/>
      <c r="AH1125" s="47"/>
      <c r="AI1125" s="47"/>
      <c r="AJ1125" s="47"/>
      <c r="AK1125" s="47"/>
      <c r="AL1125" s="47"/>
      <c r="AM1125" s="47"/>
      <c r="AN1125" s="47"/>
      <c r="AO1125" s="47"/>
      <c r="AP1125" s="47"/>
      <c r="AQ1125" s="47"/>
      <c r="AR1125" s="47"/>
      <c r="AS1125" s="47"/>
      <c r="AT1125" s="47"/>
      <c r="AU1125" s="47"/>
      <c r="AV1125" s="48"/>
    </row>
    <row r="1126" spans="1:48" s="30" customFormat="1" ht="17.25" customHeight="1" x14ac:dyDescent="0.25">
      <c r="A1126" s="74"/>
      <c r="B1126" s="75"/>
      <c r="C1126" s="76"/>
      <c r="D1126" s="85"/>
      <c r="E1126" s="78"/>
      <c r="F1126" s="78"/>
      <c r="G1126" s="79"/>
      <c r="H1126" s="79"/>
      <c r="I1126" s="75"/>
      <c r="J1126" s="290" t="s">
        <v>1851</v>
      </c>
      <c r="K1126" s="291" t="s">
        <v>1803</v>
      </c>
      <c r="L1126" s="46" t="s">
        <v>41</v>
      </c>
      <c r="M1126" s="10"/>
      <c r="N1126" s="38"/>
      <c r="O1126" s="34"/>
      <c r="R1126" s="43">
        <v>0.1</v>
      </c>
      <c r="S1126" s="43">
        <f>0*$R$43</f>
        <v>0</v>
      </c>
      <c r="T1126" s="43"/>
      <c r="U1126" s="43">
        <f>0.8*$R$43</f>
        <v>0.12</v>
      </c>
      <c r="V1126" s="43"/>
      <c r="W1126" s="43">
        <f>0.2*$R$43</f>
        <v>0.03</v>
      </c>
      <c r="X1126" s="43"/>
      <c r="Y1126" s="43">
        <f>0*$R$43</f>
        <v>0</v>
      </c>
      <c r="Z1126" s="43"/>
      <c r="AA1126" s="47"/>
      <c r="AB1126" s="47"/>
      <c r="AC1126" s="47"/>
      <c r="AD1126" s="47"/>
      <c r="AE1126" s="47"/>
      <c r="AF1126" s="47"/>
      <c r="AG1126" s="47"/>
      <c r="AH1126" s="47"/>
      <c r="AI1126" s="47"/>
      <c r="AJ1126" s="47"/>
      <c r="AK1126" s="47"/>
      <c r="AL1126" s="47"/>
      <c r="AM1126" s="47"/>
      <c r="AN1126" s="47"/>
      <c r="AO1126" s="47"/>
      <c r="AP1126" s="47"/>
      <c r="AQ1126" s="47"/>
      <c r="AR1126" s="47"/>
      <c r="AS1126" s="47"/>
      <c r="AT1126" s="47"/>
      <c r="AU1126" s="47"/>
      <c r="AV1126" s="48">
        <f t="shared" si="626"/>
        <v>0.15</v>
      </c>
    </row>
    <row r="1127" spans="1:48" s="30" customFormat="1" ht="17.25" customHeight="1" x14ac:dyDescent="0.25">
      <c r="A1127" s="74" t="s">
        <v>29</v>
      </c>
      <c r="B1127" s="75" t="s">
        <v>520</v>
      </c>
      <c r="C1127" s="76" t="s">
        <v>521</v>
      </c>
      <c r="D1127" s="85"/>
      <c r="E1127" s="78" t="s">
        <v>95</v>
      </c>
      <c r="F1127" s="78" t="s">
        <v>522</v>
      </c>
      <c r="G1127" s="79">
        <v>240</v>
      </c>
      <c r="H1127" s="79" t="s">
        <v>714</v>
      </c>
      <c r="I1127" s="75" t="s">
        <v>715</v>
      </c>
      <c r="J1127" s="290" t="s">
        <v>716</v>
      </c>
      <c r="K1127" s="297" t="s">
        <v>715</v>
      </c>
      <c r="L1127" s="10" t="s">
        <v>41</v>
      </c>
      <c r="M1127" s="10"/>
      <c r="N1127" s="38"/>
      <c r="O1127" s="34"/>
      <c r="R1127" s="42">
        <f>SUM(R1128:R1136)</f>
        <v>0.72500000000000009</v>
      </c>
      <c r="S1127" s="42">
        <f t="shared" ref="S1127" si="627">SUM(S1128:S1136)</f>
        <v>0.16999999999999998</v>
      </c>
      <c r="T1127" s="42">
        <f t="shared" ref="T1127" si="628">SUM(T1128:T1136)</f>
        <v>0</v>
      </c>
      <c r="U1127" s="42">
        <f t="shared" ref="U1127" si="629">SUM(U1128:U1136)</f>
        <v>0.6</v>
      </c>
      <c r="V1127" s="42">
        <f t="shared" ref="V1127" si="630">SUM(V1128:V1136)</f>
        <v>0</v>
      </c>
      <c r="W1127" s="42">
        <f t="shared" ref="W1127" si="631">SUM(W1128:W1136)</f>
        <v>0.03</v>
      </c>
      <c r="X1127" s="42">
        <f t="shared" ref="X1127" si="632">SUM(X1128:X1136)</f>
        <v>0</v>
      </c>
      <c r="Y1127" s="42">
        <f t="shared" ref="Y1127" si="633">SUM(Y1128:Y1136)</f>
        <v>0.05</v>
      </c>
      <c r="Z1127" s="42">
        <f t="shared" ref="Z1127" si="634">SUM(Z1128:Z1136)</f>
        <v>0</v>
      </c>
      <c r="AA1127" s="42">
        <f t="shared" ref="AA1127" si="635">SUM(AA1128:AA1136)</f>
        <v>0</v>
      </c>
      <c r="AB1127" s="42">
        <f t="shared" ref="AB1127" si="636">SUM(AB1128:AB1136)</f>
        <v>0</v>
      </c>
      <c r="AC1127" s="42">
        <f t="shared" ref="AC1127" si="637">SUM(AC1128:AC1136)</f>
        <v>0</v>
      </c>
      <c r="AD1127" s="42">
        <f t="shared" ref="AD1127" si="638">SUM(AD1128:AD1136)</f>
        <v>0</v>
      </c>
      <c r="AE1127" s="42">
        <f t="shared" ref="AE1127" si="639">SUM(AE1128:AE1136)</f>
        <v>0</v>
      </c>
      <c r="AF1127" s="42">
        <f t="shared" ref="AF1127" si="640">SUM(AF1128:AF1136)</f>
        <v>0</v>
      </c>
      <c r="AG1127" s="42">
        <f t="shared" ref="AG1127" si="641">SUM(AG1128:AG1136)</f>
        <v>0</v>
      </c>
      <c r="AH1127" s="42">
        <f t="shared" ref="AH1127" si="642">SUM(AH1128:AH1136)</f>
        <v>0</v>
      </c>
      <c r="AI1127" s="42">
        <f t="shared" ref="AI1127" si="643">SUM(AI1128:AI1136)</f>
        <v>0</v>
      </c>
      <c r="AJ1127" s="42">
        <f t="shared" ref="AJ1127" si="644">SUM(AJ1128:AJ1136)</f>
        <v>0</v>
      </c>
      <c r="AK1127" s="42">
        <f t="shared" ref="AK1127" si="645">SUM(AK1128:AK1136)</f>
        <v>0</v>
      </c>
      <c r="AL1127" s="42">
        <f t="shared" ref="AL1127" si="646">SUM(AL1128:AL1136)</f>
        <v>0</v>
      </c>
      <c r="AM1127" s="42">
        <f t="shared" ref="AM1127" si="647">SUM(AM1128:AM1136)</f>
        <v>0</v>
      </c>
      <c r="AN1127" s="42">
        <f t="shared" ref="AN1127" si="648">SUM(AN1128:AN1136)</f>
        <v>0</v>
      </c>
      <c r="AO1127" s="42">
        <f t="shared" ref="AO1127" si="649">SUM(AO1128:AO1136)</f>
        <v>0</v>
      </c>
      <c r="AP1127" s="42">
        <f t="shared" ref="AP1127" si="650">SUM(AP1128:AP1136)</f>
        <v>0</v>
      </c>
      <c r="AQ1127" s="42">
        <f t="shared" ref="AQ1127" si="651">SUM(AQ1128:AQ1136)</f>
        <v>0</v>
      </c>
      <c r="AR1127" s="42">
        <f t="shared" ref="AR1127" si="652">SUM(AR1128:AR1136)</f>
        <v>0</v>
      </c>
      <c r="AS1127" s="42">
        <f t="shared" ref="AS1127" si="653">SUM(AS1128:AS1136)</f>
        <v>0</v>
      </c>
      <c r="AT1127" s="42">
        <f t="shared" ref="AT1127" si="654">SUM(AT1128:AT1136)</f>
        <v>0</v>
      </c>
      <c r="AU1127" s="42">
        <f t="shared" ref="AU1127" si="655">SUM(AU1128:AU1136)</f>
        <v>0</v>
      </c>
      <c r="AV1127" s="42">
        <f t="shared" ref="AV1127" si="656">SUM(AV1128:AV1136)</f>
        <v>0.85</v>
      </c>
    </row>
    <row r="1128" spans="1:48" s="30" customFormat="1" ht="17.25" customHeight="1" x14ac:dyDescent="0.25">
      <c r="A1128" s="74"/>
      <c r="B1128" s="75"/>
      <c r="C1128" s="76"/>
      <c r="D1128" s="85"/>
      <c r="E1128" s="78"/>
      <c r="F1128" s="78"/>
      <c r="G1128" s="79"/>
      <c r="H1128" s="79"/>
      <c r="I1128" s="75"/>
      <c r="J1128" s="290" t="s">
        <v>1846</v>
      </c>
      <c r="K1128" s="291" t="s">
        <v>1801</v>
      </c>
      <c r="L1128" s="46" t="s">
        <v>57</v>
      </c>
      <c r="M1128" s="10"/>
      <c r="N1128" s="38"/>
      <c r="O1128" s="34"/>
      <c r="R1128" s="43">
        <v>0.05</v>
      </c>
      <c r="S1128" s="43">
        <f>0.5*$R$41</f>
        <v>0.05</v>
      </c>
      <c r="T1128" s="43"/>
      <c r="U1128" s="43">
        <f>0*$R$41</f>
        <v>0</v>
      </c>
      <c r="V1128" s="43"/>
      <c r="W1128" s="43">
        <f>0*$R$41</f>
        <v>0</v>
      </c>
      <c r="X1128" s="43"/>
      <c r="Y1128" s="43">
        <f>0.5*$R$41</f>
        <v>0.05</v>
      </c>
      <c r="Z1128" s="43"/>
      <c r="AA1128" s="47"/>
      <c r="AB1128" s="47"/>
      <c r="AC1128" s="47"/>
      <c r="AD1128" s="47"/>
      <c r="AE1128" s="47"/>
      <c r="AF1128" s="47"/>
      <c r="AG1128" s="47"/>
      <c r="AH1128" s="47"/>
      <c r="AI1128" s="47"/>
      <c r="AJ1128" s="47"/>
      <c r="AK1128" s="47"/>
      <c r="AL1128" s="47"/>
      <c r="AM1128" s="47"/>
      <c r="AN1128" s="47"/>
      <c r="AO1128" s="47"/>
      <c r="AP1128" s="47"/>
      <c r="AQ1128" s="47"/>
      <c r="AR1128" s="47"/>
      <c r="AS1128" s="47"/>
      <c r="AT1128" s="47"/>
      <c r="AU1128" s="47"/>
      <c r="AV1128" s="48">
        <f t="shared" ref="AV1128:AV1136" si="657">SUM(S1128:AS1128)</f>
        <v>0.1</v>
      </c>
    </row>
    <row r="1129" spans="1:48" s="30" customFormat="1" ht="17.25" customHeight="1" x14ac:dyDescent="0.25">
      <c r="A1129" s="74"/>
      <c r="B1129" s="75"/>
      <c r="C1129" s="76"/>
      <c r="D1129" s="85"/>
      <c r="E1129" s="78"/>
      <c r="F1129" s="78"/>
      <c r="G1129" s="79"/>
      <c r="H1129" s="79"/>
      <c r="I1129" s="75"/>
      <c r="J1129" s="290" t="s">
        <v>1847</v>
      </c>
      <c r="K1129" s="291" t="s">
        <v>1802</v>
      </c>
      <c r="L1129" s="46" t="s">
        <v>41</v>
      </c>
      <c r="M1129" s="10"/>
      <c r="N1129" s="38"/>
      <c r="O1129" s="34"/>
      <c r="R1129" s="43">
        <v>0.57500000000000007</v>
      </c>
      <c r="S1129" s="43">
        <f>0.2*$R$42</f>
        <v>0.12</v>
      </c>
      <c r="T1129" s="43"/>
      <c r="U1129" s="43">
        <f>0.8*$R$42</f>
        <v>0.48</v>
      </c>
      <c r="V1129" s="43"/>
      <c r="W1129" s="43">
        <f>0*$R$42</f>
        <v>0</v>
      </c>
      <c r="X1129" s="43"/>
      <c r="Y1129" s="43">
        <f>0*$R$42</f>
        <v>0</v>
      </c>
      <c r="Z1129" s="43"/>
      <c r="AA1129" s="47"/>
      <c r="AB1129" s="47"/>
      <c r="AC1129" s="47"/>
      <c r="AD1129" s="47"/>
      <c r="AE1129" s="47"/>
      <c r="AF1129" s="47"/>
      <c r="AG1129" s="47"/>
      <c r="AH1129" s="47"/>
      <c r="AI1129" s="47"/>
      <c r="AJ1129" s="47"/>
      <c r="AK1129" s="47"/>
      <c r="AL1129" s="47"/>
      <c r="AM1129" s="47"/>
      <c r="AN1129" s="47"/>
      <c r="AO1129" s="47"/>
      <c r="AP1129" s="47"/>
      <c r="AQ1129" s="47"/>
      <c r="AR1129" s="47"/>
      <c r="AS1129" s="47"/>
      <c r="AT1129" s="47"/>
      <c r="AU1129" s="47"/>
      <c r="AV1129" s="48">
        <f t="shared" si="657"/>
        <v>0.6</v>
      </c>
    </row>
    <row r="1130" spans="1:48" s="30" customFormat="1" ht="17.25" customHeight="1" x14ac:dyDescent="0.25">
      <c r="A1130" s="74"/>
      <c r="B1130" s="75"/>
      <c r="C1130" s="76"/>
      <c r="D1130" s="85"/>
      <c r="E1130" s="78"/>
      <c r="F1130" s="78"/>
      <c r="G1130" s="79"/>
      <c r="H1130" s="79"/>
      <c r="I1130" s="75"/>
      <c r="J1130" s="292" t="s">
        <v>1894</v>
      </c>
      <c r="K1130" s="293" t="s">
        <v>1991</v>
      </c>
      <c r="L1130" s="10"/>
      <c r="M1130" s="10"/>
      <c r="N1130" s="10"/>
      <c r="O1130" s="10"/>
      <c r="P1130" s="10"/>
      <c r="Q1130" s="9" t="s">
        <v>1899</v>
      </c>
      <c r="R1130" s="43"/>
      <c r="S1130" s="43"/>
      <c r="T1130" s="43"/>
      <c r="U1130" s="43"/>
      <c r="V1130" s="43"/>
      <c r="W1130" s="43"/>
      <c r="X1130" s="43"/>
      <c r="Y1130" s="43"/>
      <c r="Z1130" s="43"/>
      <c r="AA1130" s="47"/>
      <c r="AB1130" s="47"/>
      <c r="AC1130" s="47"/>
      <c r="AD1130" s="47"/>
      <c r="AE1130" s="47"/>
      <c r="AF1130" s="47"/>
      <c r="AG1130" s="47"/>
      <c r="AH1130" s="47"/>
      <c r="AI1130" s="47"/>
      <c r="AJ1130" s="47"/>
      <c r="AK1130" s="47"/>
      <c r="AL1130" s="47"/>
      <c r="AM1130" s="47"/>
      <c r="AN1130" s="47"/>
      <c r="AO1130" s="47"/>
      <c r="AP1130" s="47"/>
      <c r="AQ1130" s="47"/>
      <c r="AR1130" s="47"/>
      <c r="AS1130" s="47"/>
      <c r="AT1130" s="47"/>
      <c r="AU1130" s="47"/>
      <c r="AV1130" s="48"/>
    </row>
    <row r="1131" spans="1:48" s="30" customFormat="1" ht="17.25" customHeight="1" x14ac:dyDescent="0.25">
      <c r="A1131" s="74"/>
      <c r="B1131" s="75"/>
      <c r="C1131" s="76"/>
      <c r="D1131" s="85"/>
      <c r="E1131" s="78"/>
      <c r="F1131" s="78"/>
      <c r="G1131" s="79"/>
      <c r="H1131" s="79"/>
      <c r="I1131" s="75"/>
      <c r="J1131" s="294"/>
      <c r="K1131" s="293" t="s">
        <v>1998</v>
      </c>
      <c r="L1131" s="10"/>
      <c r="M1131" s="10"/>
      <c r="N1131" s="10"/>
      <c r="O1131" s="10"/>
      <c r="P1131" s="10"/>
      <c r="Q1131" s="9" t="s">
        <v>1899</v>
      </c>
      <c r="R1131" s="43"/>
      <c r="S1131" s="43"/>
      <c r="T1131" s="43"/>
      <c r="U1131" s="43"/>
      <c r="V1131" s="43"/>
      <c r="W1131" s="43"/>
      <c r="X1131" s="43"/>
      <c r="Y1131" s="43"/>
      <c r="Z1131" s="43"/>
      <c r="AA1131" s="47"/>
      <c r="AB1131" s="47"/>
      <c r="AC1131" s="47"/>
      <c r="AD1131" s="47"/>
      <c r="AE1131" s="47"/>
      <c r="AF1131" s="47"/>
      <c r="AG1131" s="47"/>
      <c r="AH1131" s="47"/>
      <c r="AI1131" s="47"/>
      <c r="AJ1131" s="47"/>
      <c r="AK1131" s="47"/>
      <c r="AL1131" s="47"/>
      <c r="AM1131" s="47"/>
      <c r="AN1131" s="47"/>
      <c r="AO1131" s="47"/>
      <c r="AP1131" s="47"/>
      <c r="AQ1131" s="47"/>
      <c r="AR1131" s="47"/>
      <c r="AS1131" s="47"/>
      <c r="AT1131" s="47"/>
      <c r="AU1131" s="47"/>
      <c r="AV1131" s="48"/>
    </row>
    <row r="1132" spans="1:48" s="30" customFormat="1" ht="17.25" customHeight="1" x14ac:dyDescent="0.25">
      <c r="A1132" s="74"/>
      <c r="B1132" s="75"/>
      <c r="C1132" s="76"/>
      <c r="D1132" s="85"/>
      <c r="E1132" s="78"/>
      <c r="F1132" s="78"/>
      <c r="G1132" s="79"/>
      <c r="H1132" s="79"/>
      <c r="I1132" s="75"/>
      <c r="J1132" s="294"/>
      <c r="K1132" s="293" t="s">
        <v>1974</v>
      </c>
      <c r="L1132" s="10"/>
      <c r="M1132" s="10"/>
      <c r="N1132" s="10"/>
      <c r="O1132" s="10"/>
      <c r="P1132" s="10"/>
      <c r="Q1132" s="9" t="s">
        <v>1899</v>
      </c>
      <c r="R1132" s="43"/>
      <c r="S1132" s="43"/>
      <c r="T1132" s="43"/>
      <c r="U1132" s="43"/>
      <c r="V1132" s="43"/>
      <c r="W1132" s="43"/>
      <c r="X1132" s="43"/>
      <c r="Y1132" s="43"/>
      <c r="Z1132" s="43"/>
      <c r="AA1132" s="47"/>
      <c r="AB1132" s="47"/>
      <c r="AC1132" s="47"/>
      <c r="AD1132" s="47"/>
      <c r="AE1132" s="47"/>
      <c r="AF1132" s="47"/>
      <c r="AG1132" s="47"/>
      <c r="AH1132" s="47"/>
      <c r="AI1132" s="47"/>
      <c r="AJ1132" s="47"/>
      <c r="AK1132" s="47"/>
      <c r="AL1132" s="47"/>
      <c r="AM1132" s="47"/>
      <c r="AN1132" s="47"/>
      <c r="AO1132" s="47"/>
      <c r="AP1132" s="47"/>
      <c r="AQ1132" s="47"/>
      <c r="AR1132" s="47"/>
      <c r="AS1132" s="47"/>
      <c r="AT1132" s="47"/>
      <c r="AU1132" s="47"/>
      <c r="AV1132" s="48"/>
    </row>
    <row r="1133" spans="1:48" s="30" customFormat="1" ht="17.25" customHeight="1" x14ac:dyDescent="0.25">
      <c r="A1133" s="74"/>
      <c r="B1133" s="75"/>
      <c r="C1133" s="76"/>
      <c r="D1133" s="85"/>
      <c r="E1133" s="78"/>
      <c r="F1133" s="78"/>
      <c r="G1133" s="79"/>
      <c r="H1133" s="79"/>
      <c r="I1133" s="75"/>
      <c r="J1133" s="295" t="s">
        <v>1921</v>
      </c>
      <c r="K1133" s="296" t="s">
        <v>2020</v>
      </c>
      <c r="L1133" s="276" t="s">
        <v>1899</v>
      </c>
      <c r="M1133" s="46"/>
      <c r="N1133" s="10"/>
      <c r="O1133" s="10"/>
      <c r="P1133" s="10"/>
      <c r="Q1133" s="10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7"/>
      <c r="AB1133" s="47"/>
      <c r="AC1133" s="47"/>
      <c r="AD1133" s="47"/>
      <c r="AE1133" s="47"/>
      <c r="AF1133" s="47"/>
      <c r="AG1133" s="47"/>
      <c r="AH1133" s="47"/>
      <c r="AI1133" s="47"/>
      <c r="AJ1133" s="47"/>
      <c r="AK1133" s="47"/>
      <c r="AL1133" s="47"/>
      <c r="AM1133" s="47"/>
      <c r="AN1133" s="47"/>
      <c r="AO1133" s="47"/>
      <c r="AP1133" s="47"/>
      <c r="AQ1133" s="47"/>
      <c r="AR1133" s="47"/>
      <c r="AS1133" s="47"/>
      <c r="AT1133" s="47"/>
      <c r="AU1133" s="47"/>
      <c r="AV1133" s="48"/>
    </row>
    <row r="1134" spans="1:48" s="30" customFormat="1" ht="17.25" customHeight="1" x14ac:dyDescent="0.25">
      <c r="A1134" s="74"/>
      <c r="B1134" s="75"/>
      <c r="C1134" s="76"/>
      <c r="D1134" s="85"/>
      <c r="E1134" s="78"/>
      <c r="F1134" s="78"/>
      <c r="G1134" s="79"/>
      <c r="H1134" s="79"/>
      <c r="I1134" s="75"/>
      <c r="J1134" s="294"/>
      <c r="K1134" s="296" t="s">
        <v>2021</v>
      </c>
      <c r="L1134" s="276" t="s">
        <v>1899</v>
      </c>
      <c r="M1134" s="46"/>
      <c r="N1134" s="10"/>
      <c r="O1134" s="10"/>
      <c r="P1134" s="10"/>
      <c r="Q1134" s="10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7"/>
      <c r="AB1134" s="47"/>
      <c r="AC1134" s="47"/>
      <c r="AD1134" s="47"/>
      <c r="AE1134" s="47"/>
      <c r="AF1134" s="47"/>
      <c r="AG1134" s="47"/>
      <c r="AH1134" s="47"/>
      <c r="AI1134" s="47"/>
      <c r="AJ1134" s="47"/>
      <c r="AK1134" s="47"/>
      <c r="AL1134" s="47"/>
      <c r="AM1134" s="47"/>
      <c r="AN1134" s="47"/>
      <c r="AO1134" s="47"/>
      <c r="AP1134" s="47"/>
      <c r="AQ1134" s="47"/>
      <c r="AR1134" s="47"/>
      <c r="AS1134" s="47"/>
      <c r="AT1134" s="47"/>
      <c r="AU1134" s="47"/>
      <c r="AV1134" s="48"/>
    </row>
    <row r="1135" spans="1:48" s="30" customFormat="1" ht="17.25" customHeight="1" x14ac:dyDescent="0.25">
      <c r="A1135" s="74"/>
      <c r="B1135" s="75"/>
      <c r="C1135" s="76"/>
      <c r="D1135" s="85"/>
      <c r="E1135" s="78"/>
      <c r="F1135" s="78"/>
      <c r="G1135" s="79"/>
      <c r="H1135" s="79"/>
      <c r="I1135" s="75"/>
      <c r="J1135" s="294"/>
      <c r="K1135" s="296" t="s">
        <v>2022</v>
      </c>
      <c r="L1135" s="276" t="s">
        <v>1899</v>
      </c>
      <c r="M1135" s="46"/>
      <c r="N1135" s="10"/>
      <c r="O1135" s="10"/>
      <c r="P1135" s="10"/>
      <c r="Q1135" s="10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7"/>
      <c r="AB1135" s="47"/>
      <c r="AC1135" s="47"/>
      <c r="AD1135" s="47"/>
      <c r="AE1135" s="47"/>
      <c r="AF1135" s="47"/>
      <c r="AG1135" s="47"/>
      <c r="AH1135" s="47"/>
      <c r="AI1135" s="47"/>
      <c r="AJ1135" s="47"/>
      <c r="AK1135" s="47"/>
      <c r="AL1135" s="47"/>
      <c r="AM1135" s="47"/>
      <c r="AN1135" s="47"/>
      <c r="AO1135" s="47"/>
      <c r="AP1135" s="47"/>
      <c r="AQ1135" s="47"/>
      <c r="AR1135" s="47"/>
      <c r="AS1135" s="47"/>
      <c r="AT1135" s="47"/>
      <c r="AU1135" s="47"/>
      <c r="AV1135" s="48"/>
    </row>
    <row r="1136" spans="1:48" s="30" customFormat="1" ht="17.25" customHeight="1" x14ac:dyDescent="0.25">
      <c r="A1136" s="74"/>
      <c r="B1136" s="75"/>
      <c r="C1136" s="76"/>
      <c r="D1136" s="85"/>
      <c r="E1136" s="78"/>
      <c r="F1136" s="78"/>
      <c r="G1136" s="79"/>
      <c r="H1136" s="79"/>
      <c r="I1136" s="75"/>
      <c r="J1136" s="290" t="s">
        <v>1848</v>
      </c>
      <c r="K1136" s="291" t="s">
        <v>1803</v>
      </c>
      <c r="L1136" s="46" t="s">
        <v>41</v>
      </c>
      <c r="M1136" s="10"/>
      <c r="N1136" s="38"/>
      <c r="O1136" s="34"/>
      <c r="R1136" s="43">
        <v>0.1</v>
      </c>
      <c r="S1136" s="43">
        <f>0*$R$43</f>
        <v>0</v>
      </c>
      <c r="T1136" s="43"/>
      <c r="U1136" s="43">
        <f>0.8*$R$43</f>
        <v>0.12</v>
      </c>
      <c r="V1136" s="43"/>
      <c r="W1136" s="43">
        <f>0.2*$R$43</f>
        <v>0.03</v>
      </c>
      <c r="X1136" s="43"/>
      <c r="Y1136" s="43">
        <f>0*$R$43</f>
        <v>0</v>
      </c>
      <c r="Z1136" s="43"/>
      <c r="AA1136" s="47"/>
      <c r="AB1136" s="47"/>
      <c r="AC1136" s="47"/>
      <c r="AD1136" s="47"/>
      <c r="AE1136" s="47"/>
      <c r="AF1136" s="47"/>
      <c r="AG1136" s="47"/>
      <c r="AH1136" s="47"/>
      <c r="AI1136" s="47"/>
      <c r="AJ1136" s="47"/>
      <c r="AK1136" s="47"/>
      <c r="AL1136" s="47"/>
      <c r="AM1136" s="47"/>
      <c r="AN1136" s="47"/>
      <c r="AO1136" s="47"/>
      <c r="AP1136" s="47"/>
      <c r="AQ1136" s="47"/>
      <c r="AR1136" s="47"/>
      <c r="AS1136" s="47"/>
      <c r="AT1136" s="47"/>
      <c r="AU1136" s="47"/>
      <c r="AV1136" s="48">
        <f t="shared" si="657"/>
        <v>0.15</v>
      </c>
    </row>
    <row r="1137" spans="1:48" s="30" customFormat="1" ht="17.25" customHeight="1" x14ac:dyDescent="0.25">
      <c r="A1137" s="74" t="s">
        <v>29</v>
      </c>
      <c r="B1137" s="75" t="s">
        <v>520</v>
      </c>
      <c r="C1137" s="76" t="s">
        <v>521</v>
      </c>
      <c r="D1137" s="85"/>
      <c r="E1137" s="78" t="s">
        <v>95</v>
      </c>
      <c r="F1137" s="78" t="s">
        <v>522</v>
      </c>
      <c r="G1137" s="79">
        <v>240</v>
      </c>
      <c r="H1137" s="79" t="s">
        <v>717</v>
      </c>
      <c r="I1137" s="75" t="s">
        <v>718</v>
      </c>
      <c r="J1137" s="290" t="s">
        <v>719</v>
      </c>
      <c r="K1137" s="297" t="s">
        <v>718</v>
      </c>
      <c r="L1137" s="10" t="s">
        <v>41</v>
      </c>
      <c r="M1137" s="10"/>
      <c r="N1137" s="38"/>
      <c r="O1137" s="34"/>
      <c r="R1137" s="42">
        <f>SUM(R1138:R1146)</f>
        <v>0.72500000000000009</v>
      </c>
      <c r="S1137" s="42">
        <f t="shared" ref="S1137" si="658">SUM(S1138:S1146)</f>
        <v>0.16999999999999998</v>
      </c>
      <c r="T1137" s="42">
        <f t="shared" ref="T1137" si="659">SUM(T1138:T1146)</f>
        <v>0</v>
      </c>
      <c r="U1137" s="42">
        <f t="shared" ref="U1137" si="660">SUM(U1138:U1146)</f>
        <v>0.6</v>
      </c>
      <c r="V1137" s="42">
        <f t="shared" ref="V1137" si="661">SUM(V1138:V1146)</f>
        <v>0</v>
      </c>
      <c r="W1137" s="42">
        <f t="shared" ref="W1137" si="662">SUM(W1138:W1146)</f>
        <v>0.03</v>
      </c>
      <c r="X1137" s="42">
        <f t="shared" ref="X1137" si="663">SUM(X1138:X1146)</f>
        <v>0</v>
      </c>
      <c r="Y1137" s="42">
        <f t="shared" ref="Y1137" si="664">SUM(Y1138:Y1146)</f>
        <v>0.05</v>
      </c>
      <c r="Z1137" s="42">
        <f t="shared" ref="Z1137" si="665">SUM(Z1138:Z1146)</f>
        <v>0</v>
      </c>
      <c r="AA1137" s="42">
        <f t="shared" ref="AA1137" si="666">SUM(AA1138:AA1146)</f>
        <v>0</v>
      </c>
      <c r="AB1137" s="42">
        <f t="shared" ref="AB1137" si="667">SUM(AB1138:AB1146)</f>
        <v>0</v>
      </c>
      <c r="AC1137" s="42">
        <f t="shared" ref="AC1137" si="668">SUM(AC1138:AC1146)</f>
        <v>0</v>
      </c>
      <c r="AD1137" s="42">
        <f t="shared" ref="AD1137" si="669">SUM(AD1138:AD1146)</f>
        <v>0</v>
      </c>
      <c r="AE1137" s="42">
        <f t="shared" ref="AE1137" si="670">SUM(AE1138:AE1146)</f>
        <v>0</v>
      </c>
      <c r="AF1137" s="42">
        <f t="shared" ref="AF1137" si="671">SUM(AF1138:AF1146)</f>
        <v>0</v>
      </c>
      <c r="AG1137" s="42">
        <f t="shared" ref="AG1137" si="672">SUM(AG1138:AG1146)</f>
        <v>0</v>
      </c>
      <c r="AH1137" s="42">
        <f t="shared" ref="AH1137" si="673">SUM(AH1138:AH1146)</f>
        <v>0</v>
      </c>
      <c r="AI1137" s="42">
        <f t="shared" ref="AI1137" si="674">SUM(AI1138:AI1146)</f>
        <v>0</v>
      </c>
      <c r="AJ1137" s="42">
        <f t="shared" ref="AJ1137" si="675">SUM(AJ1138:AJ1146)</f>
        <v>0</v>
      </c>
      <c r="AK1137" s="42">
        <f t="shared" ref="AK1137" si="676">SUM(AK1138:AK1146)</f>
        <v>0</v>
      </c>
      <c r="AL1137" s="42">
        <f t="shared" ref="AL1137" si="677">SUM(AL1138:AL1146)</f>
        <v>0</v>
      </c>
      <c r="AM1137" s="42">
        <f t="shared" ref="AM1137" si="678">SUM(AM1138:AM1146)</f>
        <v>0</v>
      </c>
      <c r="AN1137" s="42">
        <f t="shared" ref="AN1137" si="679">SUM(AN1138:AN1146)</f>
        <v>0</v>
      </c>
      <c r="AO1137" s="42">
        <f t="shared" ref="AO1137" si="680">SUM(AO1138:AO1146)</f>
        <v>0</v>
      </c>
      <c r="AP1137" s="42">
        <f t="shared" ref="AP1137" si="681">SUM(AP1138:AP1146)</f>
        <v>0</v>
      </c>
      <c r="AQ1137" s="42">
        <f t="shared" ref="AQ1137" si="682">SUM(AQ1138:AQ1146)</f>
        <v>0</v>
      </c>
      <c r="AR1137" s="42">
        <f t="shared" ref="AR1137" si="683">SUM(AR1138:AR1146)</f>
        <v>0</v>
      </c>
      <c r="AS1137" s="42">
        <f t="shared" ref="AS1137" si="684">SUM(AS1138:AS1146)</f>
        <v>0</v>
      </c>
      <c r="AT1137" s="42">
        <f t="shared" ref="AT1137" si="685">SUM(AT1138:AT1146)</f>
        <v>0</v>
      </c>
      <c r="AU1137" s="42">
        <f t="shared" ref="AU1137" si="686">SUM(AU1138:AU1146)</f>
        <v>0</v>
      </c>
      <c r="AV1137" s="42">
        <f t="shared" ref="AV1137" si="687">SUM(AV1138:AV1146)</f>
        <v>0.85</v>
      </c>
    </row>
    <row r="1138" spans="1:48" s="30" customFormat="1" ht="17.25" customHeight="1" x14ac:dyDescent="0.25">
      <c r="A1138" s="74"/>
      <c r="B1138" s="75"/>
      <c r="C1138" s="76"/>
      <c r="D1138" s="85"/>
      <c r="E1138" s="78"/>
      <c r="F1138" s="78"/>
      <c r="G1138" s="79"/>
      <c r="H1138" s="79"/>
      <c r="I1138" s="75"/>
      <c r="J1138" s="290" t="s">
        <v>1843</v>
      </c>
      <c r="K1138" s="291" t="s">
        <v>1801</v>
      </c>
      <c r="L1138" s="46" t="s">
        <v>57</v>
      </c>
      <c r="M1138" s="10"/>
      <c r="N1138" s="38"/>
      <c r="O1138" s="34"/>
      <c r="R1138" s="43">
        <v>0.05</v>
      </c>
      <c r="S1138" s="43">
        <f>0.5*$R$41</f>
        <v>0.05</v>
      </c>
      <c r="T1138" s="43"/>
      <c r="U1138" s="43">
        <f>0*$R$41</f>
        <v>0</v>
      </c>
      <c r="V1138" s="43"/>
      <c r="W1138" s="43">
        <f>0*$R$41</f>
        <v>0</v>
      </c>
      <c r="X1138" s="43"/>
      <c r="Y1138" s="43">
        <f>0.5*$R$41</f>
        <v>0.05</v>
      </c>
      <c r="Z1138" s="43"/>
      <c r="AA1138" s="47"/>
      <c r="AB1138" s="47"/>
      <c r="AC1138" s="47"/>
      <c r="AD1138" s="47"/>
      <c r="AE1138" s="47"/>
      <c r="AF1138" s="47"/>
      <c r="AG1138" s="47"/>
      <c r="AH1138" s="47"/>
      <c r="AI1138" s="47"/>
      <c r="AJ1138" s="47"/>
      <c r="AK1138" s="47"/>
      <c r="AL1138" s="47"/>
      <c r="AM1138" s="47"/>
      <c r="AN1138" s="47"/>
      <c r="AO1138" s="47"/>
      <c r="AP1138" s="47"/>
      <c r="AQ1138" s="47"/>
      <c r="AR1138" s="47"/>
      <c r="AS1138" s="47"/>
      <c r="AT1138" s="47"/>
      <c r="AU1138" s="47"/>
      <c r="AV1138" s="48">
        <f t="shared" ref="AV1138:AV1146" si="688">SUM(S1138:AS1138)</f>
        <v>0.1</v>
      </c>
    </row>
    <row r="1139" spans="1:48" s="30" customFormat="1" ht="17.25" customHeight="1" x14ac:dyDescent="0.25">
      <c r="A1139" s="74"/>
      <c r="B1139" s="75"/>
      <c r="C1139" s="76"/>
      <c r="D1139" s="85"/>
      <c r="E1139" s="78"/>
      <c r="F1139" s="78"/>
      <c r="G1139" s="79"/>
      <c r="H1139" s="79"/>
      <c r="I1139" s="75"/>
      <c r="J1139" s="290" t="s">
        <v>1844</v>
      </c>
      <c r="K1139" s="291" t="s">
        <v>1802</v>
      </c>
      <c r="L1139" s="46" t="s">
        <v>41</v>
      </c>
      <c r="M1139" s="10"/>
      <c r="N1139" s="38"/>
      <c r="O1139" s="34"/>
      <c r="R1139" s="43">
        <v>0.57500000000000007</v>
      </c>
      <c r="S1139" s="43">
        <f>0.2*$R$42</f>
        <v>0.12</v>
      </c>
      <c r="T1139" s="43"/>
      <c r="U1139" s="43">
        <f>0.8*$R$42</f>
        <v>0.48</v>
      </c>
      <c r="V1139" s="43"/>
      <c r="W1139" s="43">
        <f>0*$R$42</f>
        <v>0</v>
      </c>
      <c r="X1139" s="43"/>
      <c r="Y1139" s="43">
        <f>0*$R$42</f>
        <v>0</v>
      </c>
      <c r="Z1139" s="43"/>
      <c r="AA1139" s="47"/>
      <c r="AB1139" s="47"/>
      <c r="AC1139" s="47"/>
      <c r="AD1139" s="47"/>
      <c r="AE1139" s="47"/>
      <c r="AF1139" s="47"/>
      <c r="AG1139" s="47"/>
      <c r="AH1139" s="47"/>
      <c r="AI1139" s="47"/>
      <c r="AJ1139" s="47"/>
      <c r="AK1139" s="47"/>
      <c r="AL1139" s="47"/>
      <c r="AM1139" s="47"/>
      <c r="AN1139" s="47"/>
      <c r="AO1139" s="47"/>
      <c r="AP1139" s="47"/>
      <c r="AQ1139" s="47"/>
      <c r="AR1139" s="47"/>
      <c r="AS1139" s="47"/>
      <c r="AT1139" s="47"/>
      <c r="AU1139" s="47"/>
      <c r="AV1139" s="48">
        <f t="shared" si="688"/>
        <v>0.6</v>
      </c>
    </row>
    <row r="1140" spans="1:48" s="30" customFormat="1" ht="17.25" customHeight="1" x14ac:dyDescent="0.25">
      <c r="A1140" s="74"/>
      <c r="B1140" s="75"/>
      <c r="C1140" s="76"/>
      <c r="D1140" s="85"/>
      <c r="E1140" s="78"/>
      <c r="F1140" s="78"/>
      <c r="G1140" s="79"/>
      <c r="H1140" s="79"/>
      <c r="I1140" s="75"/>
      <c r="J1140" s="292" t="s">
        <v>1894</v>
      </c>
      <c r="K1140" s="293" t="s">
        <v>1991</v>
      </c>
      <c r="L1140" s="10"/>
      <c r="M1140" s="10"/>
      <c r="N1140" s="10"/>
      <c r="O1140" s="10"/>
      <c r="P1140" s="10"/>
      <c r="Q1140" s="9" t="s">
        <v>1899</v>
      </c>
      <c r="R1140" s="43"/>
      <c r="S1140" s="43"/>
      <c r="T1140" s="43"/>
      <c r="U1140" s="43"/>
      <c r="V1140" s="43"/>
      <c r="W1140" s="43"/>
      <c r="X1140" s="43"/>
      <c r="Y1140" s="43"/>
      <c r="Z1140" s="43"/>
      <c r="AA1140" s="47"/>
      <c r="AB1140" s="47"/>
      <c r="AC1140" s="47"/>
      <c r="AD1140" s="47"/>
      <c r="AE1140" s="47"/>
      <c r="AF1140" s="47"/>
      <c r="AG1140" s="47"/>
      <c r="AH1140" s="47"/>
      <c r="AI1140" s="47"/>
      <c r="AJ1140" s="47"/>
      <c r="AK1140" s="47"/>
      <c r="AL1140" s="47"/>
      <c r="AM1140" s="47"/>
      <c r="AN1140" s="47"/>
      <c r="AO1140" s="47"/>
      <c r="AP1140" s="47"/>
      <c r="AQ1140" s="47"/>
      <c r="AR1140" s="47"/>
      <c r="AS1140" s="47"/>
      <c r="AT1140" s="47"/>
      <c r="AU1140" s="47"/>
      <c r="AV1140" s="48"/>
    </row>
    <row r="1141" spans="1:48" s="30" customFormat="1" ht="17.25" customHeight="1" x14ac:dyDescent="0.25">
      <c r="A1141" s="74"/>
      <c r="B1141" s="75"/>
      <c r="C1141" s="76"/>
      <c r="D1141" s="85"/>
      <c r="E1141" s="78"/>
      <c r="F1141" s="78"/>
      <c r="G1141" s="79"/>
      <c r="H1141" s="79"/>
      <c r="I1141" s="75"/>
      <c r="J1141" s="294"/>
      <c r="K1141" s="293" t="s">
        <v>1998</v>
      </c>
      <c r="L1141" s="10"/>
      <c r="M1141" s="10"/>
      <c r="N1141" s="10"/>
      <c r="O1141" s="10"/>
      <c r="P1141" s="10"/>
      <c r="Q1141" s="9" t="s">
        <v>1899</v>
      </c>
      <c r="R1141" s="43"/>
      <c r="S1141" s="43"/>
      <c r="T1141" s="43"/>
      <c r="U1141" s="43"/>
      <c r="V1141" s="43"/>
      <c r="W1141" s="43"/>
      <c r="X1141" s="43"/>
      <c r="Y1141" s="43"/>
      <c r="Z1141" s="43"/>
      <c r="AA1141" s="47"/>
      <c r="AB1141" s="47"/>
      <c r="AC1141" s="47"/>
      <c r="AD1141" s="47"/>
      <c r="AE1141" s="47"/>
      <c r="AF1141" s="47"/>
      <c r="AG1141" s="47"/>
      <c r="AH1141" s="47"/>
      <c r="AI1141" s="47"/>
      <c r="AJ1141" s="47"/>
      <c r="AK1141" s="47"/>
      <c r="AL1141" s="47"/>
      <c r="AM1141" s="47"/>
      <c r="AN1141" s="47"/>
      <c r="AO1141" s="47"/>
      <c r="AP1141" s="47"/>
      <c r="AQ1141" s="47"/>
      <c r="AR1141" s="47"/>
      <c r="AS1141" s="47"/>
      <c r="AT1141" s="47"/>
      <c r="AU1141" s="47"/>
      <c r="AV1141" s="48"/>
    </row>
    <row r="1142" spans="1:48" s="30" customFormat="1" ht="17.25" customHeight="1" x14ac:dyDescent="0.25">
      <c r="A1142" s="74"/>
      <c r="B1142" s="75"/>
      <c r="C1142" s="76"/>
      <c r="D1142" s="85"/>
      <c r="E1142" s="78"/>
      <c r="F1142" s="78"/>
      <c r="G1142" s="79"/>
      <c r="H1142" s="79"/>
      <c r="I1142" s="75"/>
      <c r="J1142" s="294"/>
      <c r="K1142" s="293" t="s">
        <v>1974</v>
      </c>
      <c r="L1142" s="10"/>
      <c r="M1142" s="10"/>
      <c r="N1142" s="10"/>
      <c r="O1142" s="10"/>
      <c r="P1142" s="10"/>
      <c r="Q1142" s="9" t="s">
        <v>1899</v>
      </c>
      <c r="R1142" s="43"/>
      <c r="S1142" s="43"/>
      <c r="T1142" s="43"/>
      <c r="U1142" s="43"/>
      <c r="V1142" s="43"/>
      <c r="W1142" s="43"/>
      <c r="X1142" s="43"/>
      <c r="Y1142" s="43"/>
      <c r="Z1142" s="43"/>
      <c r="AA1142" s="47"/>
      <c r="AB1142" s="47"/>
      <c r="AC1142" s="47"/>
      <c r="AD1142" s="47"/>
      <c r="AE1142" s="47"/>
      <c r="AF1142" s="47"/>
      <c r="AG1142" s="47"/>
      <c r="AH1142" s="47"/>
      <c r="AI1142" s="47"/>
      <c r="AJ1142" s="47"/>
      <c r="AK1142" s="47"/>
      <c r="AL1142" s="47"/>
      <c r="AM1142" s="47"/>
      <c r="AN1142" s="47"/>
      <c r="AO1142" s="47"/>
      <c r="AP1142" s="47"/>
      <c r="AQ1142" s="47"/>
      <c r="AR1142" s="47"/>
      <c r="AS1142" s="47"/>
      <c r="AT1142" s="47"/>
      <c r="AU1142" s="47"/>
      <c r="AV1142" s="48"/>
    </row>
    <row r="1143" spans="1:48" s="30" customFormat="1" ht="17.25" customHeight="1" x14ac:dyDescent="0.25">
      <c r="A1143" s="74"/>
      <c r="B1143" s="75"/>
      <c r="C1143" s="76"/>
      <c r="D1143" s="85"/>
      <c r="E1143" s="78"/>
      <c r="F1143" s="78"/>
      <c r="G1143" s="79"/>
      <c r="H1143" s="79"/>
      <c r="I1143" s="75"/>
      <c r="J1143" s="295" t="s">
        <v>1921</v>
      </c>
      <c r="K1143" s="296" t="s">
        <v>2020</v>
      </c>
      <c r="L1143" s="276" t="s">
        <v>1899</v>
      </c>
      <c r="M1143" s="46"/>
      <c r="N1143" s="10"/>
      <c r="O1143" s="10"/>
      <c r="P1143" s="10"/>
      <c r="Q1143" s="10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7"/>
      <c r="AB1143" s="47"/>
      <c r="AC1143" s="47"/>
      <c r="AD1143" s="47"/>
      <c r="AE1143" s="47"/>
      <c r="AF1143" s="47"/>
      <c r="AG1143" s="47"/>
      <c r="AH1143" s="47"/>
      <c r="AI1143" s="47"/>
      <c r="AJ1143" s="47"/>
      <c r="AK1143" s="47"/>
      <c r="AL1143" s="47"/>
      <c r="AM1143" s="47"/>
      <c r="AN1143" s="47"/>
      <c r="AO1143" s="47"/>
      <c r="AP1143" s="47"/>
      <c r="AQ1143" s="47"/>
      <c r="AR1143" s="47"/>
      <c r="AS1143" s="47"/>
      <c r="AT1143" s="47"/>
      <c r="AU1143" s="47"/>
      <c r="AV1143" s="48"/>
    </row>
    <row r="1144" spans="1:48" s="30" customFormat="1" ht="17.25" customHeight="1" x14ac:dyDescent="0.25">
      <c r="A1144" s="74"/>
      <c r="B1144" s="75"/>
      <c r="C1144" s="76"/>
      <c r="D1144" s="85"/>
      <c r="E1144" s="78"/>
      <c r="F1144" s="78"/>
      <c r="G1144" s="79"/>
      <c r="H1144" s="79"/>
      <c r="I1144" s="75"/>
      <c r="J1144" s="294"/>
      <c r="K1144" s="296" t="s">
        <v>2021</v>
      </c>
      <c r="L1144" s="276" t="s">
        <v>1899</v>
      </c>
      <c r="M1144" s="46"/>
      <c r="N1144" s="10"/>
      <c r="O1144" s="10"/>
      <c r="P1144" s="10"/>
      <c r="Q1144" s="10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7"/>
      <c r="AB1144" s="47"/>
      <c r="AC1144" s="47"/>
      <c r="AD1144" s="47"/>
      <c r="AE1144" s="47"/>
      <c r="AF1144" s="47"/>
      <c r="AG1144" s="47"/>
      <c r="AH1144" s="47"/>
      <c r="AI1144" s="47"/>
      <c r="AJ1144" s="47"/>
      <c r="AK1144" s="47"/>
      <c r="AL1144" s="47"/>
      <c r="AM1144" s="47"/>
      <c r="AN1144" s="47"/>
      <c r="AO1144" s="47"/>
      <c r="AP1144" s="47"/>
      <c r="AQ1144" s="47"/>
      <c r="AR1144" s="47"/>
      <c r="AS1144" s="47"/>
      <c r="AT1144" s="47"/>
      <c r="AU1144" s="47"/>
      <c r="AV1144" s="48"/>
    </row>
    <row r="1145" spans="1:48" s="30" customFormat="1" ht="17.25" customHeight="1" x14ac:dyDescent="0.25">
      <c r="A1145" s="74"/>
      <c r="B1145" s="75"/>
      <c r="C1145" s="76"/>
      <c r="D1145" s="85"/>
      <c r="E1145" s="78"/>
      <c r="F1145" s="78"/>
      <c r="G1145" s="79"/>
      <c r="H1145" s="79"/>
      <c r="I1145" s="75"/>
      <c r="J1145" s="294"/>
      <c r="K1145" s="296" t="s">
        <v>2022</v>
      </c>
      <c r="L1145" s="276" t="s">
        <v>1899</v>
      </c>
      <c r="M1145" s="46"/>
      <c r="N1145" s="10"/>
      <c r="O1145" s="10"/>
      <c r="P1145" s="10"/>
      <c r="Q1145" s="10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7"/>
      <c r="AB1145" s="47"/>
      <c r="AC1145" s="47"/>
      <c r="AD1145" s="47"/>
      <c r="AE1145" s="47"/>
      <c r="AF1145" s="47"/>
      <c r="AG1145" s="47"/>
      <c r="AH1145" s="47"/>
      <c r="AI1145" s="47"/>
      <c r="AJ1145" s="47"/>
      <c r="AK1145" s="47"/>
      <c r="AL1145" s="47"/>
      <c r="AM1145" s="47"/>
      <c r="AN1145" s="47"/>
      <c r="AO1145" s="47"/>
      <c r="AP1145" s="47"/>
      <c r="AQ1145" s="47"/>
      <c r="AR1145" s="47"/>
      <c r="AS1145" s="47"/>
      <c r="AT1145" s="47"/>
      <c r="AU1145" s="47"/>
      <c r="AV1145" s="48"/>
    </row>
    <row r="1146" spans="1:48" s="30" customFormat="1" ht="17.25" customHeight="1" x14ac:dyDescent="0.25">
      <c r="A1146" s="74"/>
      <c r="B1146" s="75"/>
      <c r="C1146" s="76"/>
      <c r="D1146" s="85"/>
      <c r="E1146" s="78"/>
      <c r="F1146" s="78"/>
      <c r="G1146" s="79"/>
      <c r="H1146" s="79"/>
      <c r="I1146" s="75"/>
      <c r="J1146" s="290" t="s">
        <v>1845</v>
      </c>
      <c r="K1146" s="291" t="s">
        <v>1803</v>
      </c>
      <c r="L1146" s="46" t="s">
        <v>41</v>
      </c>
      <c r="M1146" s="10"/>
      <c r="N1146" s="38"/>
      <c r="O1146" s="34"/>
      <c r="R1146" s="43">
        <v>0.1</v>
      </c>
      <c r="S1146" s="43">
        <f>0*$R$43</f>
        <v>0</v>
      </c>
      <c r="T1146" s="43"/>
      <c r="U1146" s="43">
        <f>0.8*$R$43</f>
        <v>0.12</v>
      </c>
      <c r="V1146" s="43"/>
      <c r="W1146" s="43">
        <f>0.2*$R$43</f>
        <v>0.03</v>
      </c>
      <c r="X1146" s="43"/>
      <c r="Y1146" s="43">
        <f>0*$R$43</f>
        <v>0</v>
      </c>
      <c r="Z1146" s="43"/>
      <c r="AA1146" s="47"/>
      <c r="AB1146" s="47"/>
      <c r="AC1146" s="47"/>
      <c r="AD1146" s="47"/>
      <c r="AE1146" s="47"/>
      <c r="AF1146" s="47"/>
      <c r="AG1146" s="47"/>
      <c r="AH1146" s="47"/>
      <c r="AI1146" s="47"/>
      <c r="AJ1146" s="47"/>
      <c r="AK1146" s="47"/>
      <c r="AL1146" s="47"/>
      <c r="AM1146" s="47"/>
      <c r="AN1146" s="47"/>
      <c r="AO1146" s="47"/>
      <c r="AP1146" s="47"/>
      <c r="AQ1146" s="47"/>
      <c r="AR1146" s="47"/>
      <c r="AS1146" s="47"/>
      <c r="AT1146" s="47"/>
      <c r="AU1146" s="47"/>
      <c r="AV1146" s="48">
        <f t="shared" si="688"/>
        <v>0.15</v>
      </c>
    </row>
    <row r="1147" spans="1:48" s="30" customFormat="1" ht="17.25" customHeight="1" x14ac:dyDescent="0.25">
      <c r="A1147" s="74" t="s">
        <v>29</v>
      </c>
      <c r="B1147" s="75" t="s">
        <v>520</v>
      </c>
      <c r="C1147" s="76" t="s">
        <v>521</v>
      </c>
      <c r="D1147" s="85"/>
      <c r="E1147" s="78" t="s">
        <v>95</v>
      </c>
      <c r="F1147" s="78" t="s">
        <v>522</v>
      </c>
      <c r="G1147" s="79">
        <v>240</v>
      </c>
      <c r="H1147" s="79" t="s">
        <v>720</v>
      </c>
      <c r="I1147" s="75" t="s">
        <v>721</v>
      </c>
      <c r="J1147" s="290" t="s">
        <v>722</v>
      </c>
      <c r="K1147" s="297" t="s">
        <v>721</v>
      </c>
      <c r="L1147" s="10" t="s">
        <v>41</v>
      </c>
      <c r="M1147" s="10"/>
      <c r="N1147" s="38"/>
      <c r="O1147" s="34"/>
      <c r="R1147" s="42">
        <f>SUM(R1148:R1156)</f>
        <v>0.72500000000000009</v>
      </c>
      <c r="S1147" s="42">
        <f t="shared" ref="S1147" si="689">SUM(S1148:S1156)</f>
        <v>0.16999999999999998</v>
      </c>
      <c r="T1147" s="42">
        <f t="shared" ref="T1147" si="690">SUM(T1148:T1156)</f>
        <v>0</v>
      </c>
      <c r="U1147" s="42">
        <f t="shared" ref="U1147" si="691">SUM(U1148:U1156)</f>
        <v>0.6</v>
      </c>
      <c r="V1147" s="42">
        <f t="shared" ref="V1147" si="692">SUM(V1148:V1156)</f>
        <v>0</v>
      </c>
      <c r="W1147" s="42">
        <f t="shared" ref="W1147" si="693">SUM(W1148:W1156)</f>
        <v>0.03</v>
      </c>
      <c r="X1147" s="42">
        <f t="shared" ref="X1147" si="694">SUM(X1148:X1156)</f>
        <v>0</v>
      </c>
      <c r="Y1147" s="42">
        <f t="shared" ref="Y1147" si="695">SUM(Y1148:Y1156)</f>
        <v>0.05</v>
      </c>
      <c r="Z1147" s="42">
        <f t="shared" ref="Z1147" si="696">SUM(Z1148:Z1156)</f>
        <v>0</v>
      </c>
      <c r="AA1147" s="42">
        <f t="shared" ref="AA1147" si="697">SUM(AA1148:AA1156)</f>
        <v>0</v>
      </c>
      <c r="AB1147" s="42">
        <f t="shared" ref="AB1147" si="698">SUM(AB1148:AB1156)</f>
        <v>0</v>
      </c>
      <c r="AC1147" s="42">
        <f t="shared" ref="AC1147" si="699">SUM(AC1148:AC1156)</f>
        <v>0</v>
      </c>
      <c r="AD1147" s="42">
        <f t="shared" ref="AD1147" si="700">SUM(AD1148:AD1156)</f>
        <v>0</v>
      </c>
      <c r="AE1147" s="42">
        <f t="shared" ref="AE1147" si="701">SUM(AE1148:AE1156)</f>
        <v>0</v>
      </c>
      <c r="AF1147" s="42">
        <f t="shared" ref="AF1147" si="702">SUM(AF1148:AF1156)</f>
        <v>0</v>
      </c>
      <c r="AG1147" s="42">
        <f t="shared" ref="AG1147" si="703">SUM(AG1148:AG1156)</f>
        <v>0</v>
      </c>
      <c r="AH1147" s="42">
        <f t="shared" ref="AH1147" si="704">SUM(AH1148:AH1156)</f>
        <v>0</v>
      </c>
      <c r="AI1147" s="42">
        <f t="shared" ref="AI1147" si="705">SUM(AI1148:AI1156)</f>
        <v>0</v>
      </c>
      <c r="AJ1147" s="42">
        <f t="shared" ref="AJ1147" si="706">SUM(AJ1148:AJ1156)</f>
        <v>0</v>
      </c>
      <c r="AK1147" s="42">
        <f t="shared" ref="AK1147" si="707">SUM(AK1148:AK1156)</f>
        <v>0</v>
      </c>
      <c r="AL1147" s="42">
        <f t="shared" ref="AL1147" si="708">SUM(AL1148:AL1156)</f>
        <v>0</v>
      </c>
      <c r="AM1147" s="42">
        <f t="shared" ref="AM1147" si="709">SUM(AM1148:AM1156)</f>
        <v>0</v>
      </c>
      <c r="AN1147" s="42">
        <f t="shared" ref="AN1147" si="710">SUM(AN1148:AN1156)</f>
        <v>0</v>
      </c>
      <c r="AO1147" s="42">
        <f t="shared" ref="AO1147" si="711">SUM(AO1148:AO1156)</f>
        <v>0</v>
      </c>
      <c r="AP1147" s="42">
        <f t="shared" ref="AP1147" si="712">SUM(AP1148:AP1156)</f>
        <v>0</v>
      </c>
      <c r="AQ1147" s="42">
        <f t="shared" ref="AQ1147" si="713">SUM(AQ1148:AQ1156)</f>
        <v>0</v>
      </c>
      <c r="AR1147" s="42">
        <f t="shared" ref="AR1147" si="714">SUM(AR1148:AR1156)</f>
        <v>0</v>
      </c>
      <c r="AS1147" s="42">
        <f t="shared" ref="AS1147" si="715">SUM(AS1148:AS1156)</f>
        <v>0</v>
      </c>
      <c r="AT1147" s="42">
        <f t="shared" ref="AT1147" si="716">SUM(AT1148:AT1156)</f>
        <v>0</v>
      </c>
      <c r="AU1147" s="42">
        <f t="shared" ref="AU1147" si="717">SUM(AU1148:AU1156)</f>
        <v>0</v>
      </c>
      <c r="AV1147" s="42">
        <f t="shared" ref="AV1147" si="718">SUM(AV1148:AV1156)</f>
        <v>0.85</v>
      </c>
    </row>
    <row r="1148" spans="1:48" s="30" customFormat="1" ht="17.25" customHeight="1" x14ac:dyDescent="0.25">
      <c r="A1148" s="74"/>
      <c r="B1148" s="75"/>
      <c r="C1148" s="76"/>
      <c r="D1148" s="85"/>
      <c r="E1148" s="78"/>
      <c r="F1148" s="78"/>
      <c r="G1148" s="79"/>
      <c r="H1148" s="79"/>
      <c r="I1148" s="75"/>
      <c r="J1148" s="290" t="s">
        <v>1840</v>
      </c>
      <c r="K1148" s="291" t="s">
        <v>1801</v>
      </c>
      <c r="L1148" s="46" t="s">
        <v>57</v>
      </c>
      <c r="M1148" s="10"/>
      <c r="N1148" s="38"/>
      <c r="O1148" s="34"/>
      <c r="R1148" s="43">
        <v>0.05</v>
      </c>
      <c r="S1148" s="43">
        <f>0.5*$R$41</f>
        <v>0.05</v>
      </c>
      <c r="T1148" s="43"/>
      <c r="U1148" s="43">
        <f>0*$R$41</f>
        <v>0</v>
      </c>
      <c r="V1148" s="43"/>
      <c r="W1148" s="43">
        <f>0*$R$41</f>
        <v>0</v>
      </c>
      <c r="X1148" s="43"/>
      <c r="Y1148" s="43">
        <f>0.5*$R$41</f>
        <v>0.05</v>
      </c>
      <c r="Z1148" s="43"/>
      <c r="AA1148" s="47"/>
      <c r="AB1148" s="47"/>
      <c r="AC1148" s="47"/>
      <c r="AD1148" s="47"/>
      <c r="AE1148" s="47"/>
      <c r="AF1148" s="47"/>
      <c r="AG1148" s="47"/>
      <c r="AH1148" s="47"/>
      <c r="AI1148" s="47"/>
      <c r="AJ1148" s="47"/>
      <c r="AK1148" s="47"/>
      <c r="AL1148" s="47"/>
      <c r="AM1148" s="47"/>
      <c r="AN1148" s="47"/>
      <c r="AO1148" s="47"/>
      <c r="AP1148" s="47"/>
      <c r="AQ1148" s="47"/>
      <c r="AR1148" s="47"/>
      <c r="AS1148" s="47"/>
      <c r="AT1148" s="47"/>
      <c r="AU1148" s="47"/>
      <c r="AV1148" s="48">
        <f t="shared" ref="AV1148:AV1156" si="719">SUM(S1148:AS1148)</f>
        <v>0.1</v>
      </c>
    </row>
    <row r="1149" spans="1:48" s="30" customFormat="1" ht="17.25" customHeight="1" x14ac:dyDescent="0.25">
      <c r="A1149" s="74"/>
      <c r="B1149" s="75"/>
      <c r="C1149" s="76"/>
      <c r="D1149" s="85"/>
      <c r="E1149" s="78"/>
      <c r="F1149" s="78"/>
      <c r="G1149" s="79"/>
      <c r="H1149" s="79"/>
      <c r="I1149" s="75"/>
      <c r="J1149" s="290" t="s">
        <v>1841</v>
      </c>
      <c r="K1149" s="291" t="s">
        <v>1802</v>
      </c>
      <c r="L1149" s="46" t="s">
        <v>41</v>
      </c>
      <c r="M1149" s="10"/>
      <c r="N1149" s="38"/>
      <c r="O1149" s="34"/>
      <c r="R1149" s="43">
        <v>0.57500000000000007</v>
      </c>
      <c r="S1149" s="43">
        <f>0.2*$R$42</f>
        <v>0.12</v>
      </c>
      <c r="T1149" s="43"/>
      <c r="U1149" s="43">
        <f>0.8*$R$42</f>
        <v>0.48</v>
      </c>
      <c r="V1149" s="43"/>
      <c r="W1149" s="43">
        <f>0*$R$42</f>
        <v>0</v>
      </c>
      <c r="X1149" s="43"/>
      <c r="Y1149" s="43">
        <f>0*$R$42</f>
        <v>0</v>
      </c>
      <c r="Z1149" s="43"/>
      <c r="AA1149" s="47"/>
      <c r="AB1149" s="47"/>
      <c r="AC1149" s="47"/>
      <c r="AD1149" s="47"/>
      <c r="AE1149" s="47"/>
      <c r="AF1149" s="47"/>
      <c r="AG1149" s="47"/>
      <c r="AH1149" s="47"/>
      <c r="AI1149" s="47"/>
      <c r="AJ1149" s="47"/>
      <c r="AK1149" s="47"/>
      <c r="AL1149" s="47"/>
      <c r="AM1149" s="47"/>
      <c r="AN1149" s="47"/>
      <c r="AO1149" s="47"/>
      <c r="AP1149" s="47"/>
      <c r="AQ1149" s="47"/>
      <c r="AR1149" s="47"/>
      <c r="AS1149" s="47"/>
      <c r="AT1149" s="47"/>
      <c r="AU1149" s="47"/>
      <c r="AV1149" s="48">
        <f t="shared" si="719"/>
        <v>0.6</v>
      </c>
    </row>
    <row r="1150" spans="1:48" s="30" customFormat="1" ht="17.25" customHeight="1" x14ac:dyDescent="0.25">
      <c r="A1150" s="74"/>
      <c r="B1150" s="75"/>
      <c r="C1150" s="76"/>
      <c r="D1150" s="85"/>
      <c r="E1150" s="78"/>
      <c r="F1150" s="78"/>
      <c r="G1150" s="79"/>
      <c r="H1150" s="79"/>
      <c r="I1150" s="75"/>
      <c r="J1150" s="292" t="s">
        <v>1894</v>
      </c>
      <c r="K1150" s="293" t="s">
        <v>1991</v>
      </c>
      <c r="L1150" s="10"/>
      <c r="M1150" s="10"/>
      <c r="N1150" s="10"/>
      <c r="O1150" s="10"/>
      <c r="P1150" s="10"/>
      <c r="Q1150" s="9" t="s">
        <v>1899</v>
      </c>
      <c r="R1150" s="43"/>
      <c r="S1150" s="43"/>
      <c r="T1150" s="43"/>
      <c r="U1150" s="43"/>
      <c r="V1150" s="43"/>
      <c r="W1150" s="43"/>
      <c r="X1150" s="43"/>
      <c r="Y1150" s="43"/>
      <c r="Z1150" s="43"/>
      <c r="AA1150" s="47"/>
      <c r="AB1150" s="47"/>
      <c r="AC1150" s="47"/>
      <c r="AD1150" s="47"/>
      <c r="AE1150" s="47"/>
      <c r="AF1150" s="47"/>
      <c r="AG1150" s="47"/>
      <c r="AH1150" s="47"/>
      <c r="AI1150" s="47"/>
      <c r="AJ1150" s="47"/>
      <c r="AK1150" s="47"/>
      <c r="AL1150" s="47"/>
      <c r="AM1150" s="47"/>
      <c r="AN1150" s="47"/>
      <c r="AO1150" s="47"/>
      <c r="AP1150" s="47"/>
      <c r="AQ1150" s="47"/>
      <c r="AR1150" s="47"/>
      <c r="AS1150" s="47"/>
      <c r="AT1150" s="47"/>
      <c r="AU1150" s="47"/>
      <c r="AV1150" s="48"/>
    </row>
    <row r="1151" spans="1:48" s="30" customFormat="1" ht="17.25" customHeight="1" x14ac:dyDescent="0.25">
      <c r="A1151" s="74"/>
      <c r="B1151" s="75"/>
      <c r="C1151" s="76"/>
      <c r="D1151" s="85"/>
      <c r="E1151" s="78"/>
      <c r="F1151" s="78"/>
      <c r="G1151" s="79"/>
      <c r="H1151" s="79"/>
      <c r="I1151" s="75"/>
      <c r="J1151" s="294"/>
      <c r="K1151" s="293" t="s">
        <v>1998</v>
      </c>
      <c r="L1151" s="10"/>
      <c r="M1151" s="10"/>
      <c r="N1151" s="10"/>
      <c r="O1151" s="10"/>
      <c r="P1151" s="10"/>
      <c r="Q1151" s="9" t="s">
        <v>1899</v>
      </c>
      <c r="R1151" s="43"/>
      <c r="S1151" s="43"/>
      <c r="T1151" s="43"/>
      <c r="U1151" s="43"/>
      <c r="V1151" s="43"/>
      <c r="W1151" s="43"/>
      <c r="X1151" s="43"/>
      <c r="Y1151" s="43"/>
      <c r="Z1151" s="43"/>
      <c r="AA1151" s="47"/>
      <c r="AB1151" s="47"/>
      <c r="AC1151" s="47"/>
      <c r="AD1151" s="47"/>
      <c r="AE1151" s="47"/>
      <c r="AF1151" s="47"/>
      <c r="AG1151" s="47"/>
      <c r="AH1151" s="47"/>
      <c r="AI1151" s="47"/>
      <c r="AJ1151" s="47"/>
      <c r="AK1151" s="47"/>
      <c r="AL1151" s="47"/>
      <c r="AM1151" s="47"/>
      <c r="AN1151" s="47"/>
      <c r="AO1151" s="47"/>
      <c r="AP1151" s="47"/>
      <c r="AQ1151" s="47"/>
      <c r="AR1151" s="47"/>
      <c r="AS1151" s="47"/>
      <c r="AT1151" s="47"/>
      <c r="AU1151" s="47"/>
      <c r="AV1151" s="48"/>
    </row>
    <row r="1152" spans="1:48" s="30" customFormat="1" ht="17.25" customHeight="1" x14ac:dyDescent="0.25">
      <c r="A1152" s="74"/>
      <c r="B1152" s="75"/>
      <c r="C1152" s="76"/>
      <c r="D1152" s="85"/>
      <c r="E1152" s="78"/>
      <c r="F1152" s="78"/>
      <c r="G1152" s="79"/>
      <c r="H1152" s="79"/>
      <c r="I1152" s="75"/>
      <c r="J1152" s="294"/>
      <c r="K1152" s="293" t="s">
        <v>1974</v>
      </c>
      <c r="L1152" s="10"/>
      <c r="M1152" s="10"/>
      <c r="N1152" s="10"/>
      <c r="O1152" s="10"/>
      <c r="P1152" s="10"/>
      <c r="Q1152" s="9" t="s">
        <v>1899</v>
      </c>
      <c r="R1152" s="43"/>
      <c r="S1152" s="43"/>
      <c r="T1152" s="43"/>
      <c r="U1152" s="43"/>
      <c r="V1152" s="43"/>
      <c r="W1152" s="43"/>
      <c r="X1152" s="43"/>
      <c r="Y1152" s="43"/>
      <c r="Z1152" s="43"/>
      <c r="AA1152" s="47"/>
      <c r="AB1152" s="47"/>
      <c r="AC1152" s="47"/>
      <c r="AD1152" s="47"/>
      <c r="AE1152" s="47"/>
      <c r="AF1152" s="47"/>
      <c r="AG1152" s="47"/>
      <c r="AH1152" s="47"/>
      <c r="AI1152" s="47"/>
      <c r="AJ1152" s="47"/>
      <c r="AK1152" s="47"/>
      <c r="AL1152" s="47"/>
      <c r="AM1152" s="47"/>
      <c r="AN1152" s="47"/>
      <c r="AO1152" s="47"/>
      <c r="AP1152" s="47"/>
      <c r="AQ1152" s="47"/>
      <c r="AR1152" s="47"/>
      <c r="AS1152" s="47"/>
      <c r="AT1152" s="47"/>
      <c r="AU1152" s="47"/>
      <c r="AV1152" s="48"/>
    </row>
    <row r="1153" spans="1:48" s="30" customFormat="1" ht="17.25" customHeight="1" x14ac:dyDescent="0.25">
      <c r="A1153" s="74"/>
      <c r="B1153" s="75"/>
      <c r="C1153" s="76"/>
      <c r="D1153" s="85"/>
      <c r="E1153" s="78"/>
      <c r="F1153" s="78"/>
      <c r="G1153" s="79"/>
      <c r="H1153" s="79"/>
      <c r="I1153" s="75"/>
      <c r="J1153" s="295" t="s">
        <v>1921</v>
      </c>
      <c r="K1153" s="296" t="s">
        <v>2020</v>
      </c>
      <c r="L1153" s="276" t="s">
        <v>1899</v>
      </c>
      <c r="M1153" s="46"/>
      <c r="N1153" s="10"/>
      <c r="O1153" s="10"/>
      <c r="P1153" s="10"/>
      <c r="Q1153" s="10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7"/>
      <c r="AB1153" s="47"/>
      <c r="AC1153" s="47"/>
      <c r="AD1153" s="47"/>
      <c r="AE1153" s="47"/>
      <c r="AF1153" s="47"/>
      <c r="AG1153" s="47"/>
      <c r="AH1153" s="47"/>
      <c r="AI1153" s="47"/>
      <c r="AJ1153" s="47"/>
      <c r="AK1153" s="47"/>
      <c r="AL1153" s="47"/>
      <c r="AM1153" s="47"/>
      <c r="AN1153" s="47"/>
      <c r="AO1153" s="47"/>
      <c r="AP1153" s="47"/>
      <c r="AQ1153" s="47"/>
      <c r="AR1153" s="47"/>
      <c r="AS1153" s="47"/>
      <c r="AT1153" s="47"/>
      <c r="AU1153" s="47"/>
      <c r="AV1153" s="48"/>
    </row>
    <row r="1154" spans="1:48" s="30" customFormat="1" ht="17.25" customHeight="1" x14ac:dyDescent="0.25">
      <c r="A1154" s="74"/>
      <c r="B1154" s="75"/>
      <c r="C1154" s="76"/>
      <c r="D1154" s="85"/>
      <c r="E1154" s="78"/>
      <c r="F1154" s="78"/>
      <c r="G1154" s="79"/>
      <c r="H1154" s="79"/>
      <c r="I1154" s="75"/>
      <c r="J1154" s="294"/>
      <c r="K1154" s="296" t="s">
        <v>2021</v>
      </c>
      <c r="L1154" s="276" t="s">
        <v>1899</v>
      </c>
      <c r="M1154" s="46"/>
      <c r="N1154" s="10"/>
      <c r="O1154" s="10"/>
      <c r="P1154" s="10"/>
      <c r="Q1154" s="10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7"/>
      <c r="AB1154" s="47"/>
      <c r="AC1154" s="47"/>
      <c r="AD1154" s="47"/>
      <c r="AE1154" s="47"/>
      <c r="AF1154" s="47"/>
      <c r="AG1154" s="47"/>
      <c r="AH1154" s="47"/>
      <c r="AI1154" s="47"/>
      <c r="AJ1154" s="47"/>
      <c r="AK1154" s="47"/>
      <c r="AL1154" s="47"/>
      <c r="AM1154" s="47"/>
      <c r="AN1154" s="47"/>
      <c r="AO1154" s="47"/>
      <c r="AP1154" s="47"/>
      <c r="AQ1154" s="47"/>
      <c r="AR1154" s="47"/>
      <c r="AS1154" s="47"/>
      <c r="AT1154" s="47"/>
      <c r="AU1154" s="47"/>
      <c r="AV1154" s="48"/>
    </row>
    <row r="1155" spans="1:48" s="30" customFormat="1" ht="17.25" customHeight="1" x14ac:dyDescent="0.25">
      <c r="A1155" s="74"/>
      <c r="B1155" s="75"/>
      <c r="C1155" s="76"/>
      <c r="D1155" s="85"/>
      <c r="E1155" s="78"/>
      <c r="F1155" s="78"/>
      <c r="G1155" s="79"/>
      <c r="H1155" s="79"/>
      <c r="I1155" s="75"/>
      <c r="J1155" s="294"/>
      <c r="K1155" s="296" t="s">
        <v>2022</v>
      </c>
      <c r="L1155" s="276" t="s">
        <v>1899</v>
      </c>
      <c r="M1155" s="46"/>
      <c r="N1155" s="10"/>
      <c r="O1155" s="10"/>
      <c r="P1155" s="10"/>
      <c r="Q1155" s="10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7"/>
      <c r="AB1155" s="47"/>
      <c r="AC1155" s="47"/>
      <c r="AD1155" s="47"/>
      <c r="AE1155" s="47"/>
      <c r="AF1155" s="47"/>
      <c r="AG1155" s="47"/>
      <c r="AH1155" s="47"/>
      <c r="AI1155" s="47"/>
      <c r="AJ1155" s="47"/>
      <c r="AK1155" s="47"/>
      <c r="AL1155" s="47"/>
      <c r="AM1155" s="47"/>
      <c r="AN1155" s="47"/>
      <c r="AO1155" s="47"/>
      <c r="AP1155" s="47"/>
      <c r="AQ1155" s="47"/>
      <c r="AR1155" s="47"/>
      <c r="AS1155" s="47"/>
      <c r="AT1155" s="47"/>
      <c r="AU1155" s="47"/>
      <c r="AV1155" s="48"/>
    </row>
    <row r="1156" spans="1:48" s="30" customFormat="1" ht="17.25" customHeight="1" x14ac:dyDescent="0.25">
      <c r="A1156" s="74"/>
      <c r="B1156" s="75"/>
      <c r="C1156" s="76"/>
      <c r="D1156" s="85"/>
      <c r="E1156" s="78"/>
      <c r="F1156" s="78"/>
      <c r="G1156" s="79"/>
      <c r="H1156" s="79"/>
      <c r="I1156" s="75"/>
      <c r="J1156" s="290" t="s">
        <v>1842</v>
      </c>
      <c r="K1156" s="291" t="s">
        <v>1803</v>
      </c>
      <c r="L1156" s="46" t="s">
        <v>41</v>
      </c>
      <c r="M1156" s="10"/>
      <c r="N1156" s="38"/>
      <c r="O1156" s="34"/>
      <c r="R1156" s="43">
        <v>0.1</v>
      </c>
      <c r="S1156" s="43">
        <f>0*$R$43</f>
        <v>0</v>
      </c>
      <c r="T1156" s="43"/>
      <c r="U1156" s="43">
        <f>0.8*$R$43</f>
        <v>0.12</v>
      </c>
      <c r="V1156" s="43"/>
      <c r="W1156" s="43">
        <f>0.2*$R$43</f>
        <v>0.03</v>
      </c>
      <c r="X1156" s="43"/>
      <c r="Y1156" s="43">
        <f>0*$R$43</f>
        <v>0</v>
      </c>
      <c r="Z1156" s="43"/>
      <c r="AA1156" s="47"/>
      <c r="AB1156" s="47"/>
      <c r="AC1156" s="47"/>
      <c r="AD1156" s="47"/>
      <c r="AE1156" s="47"/>
      <c r="AF1156" s="47"/>
      <c r="AG1156" s="47"/>
      <c r="AH1156" s="47"/>
      <c r="AI1156" s="47"/>
      <c r="AJ1156" s="47"/>
      <c r="AK1156" s="47"/>
      <c r="AL1156" s="47"/>
      <c r="AM1156" s="47"/>
      <c r="AN1156" s="47"/>
      <c r="AO1156" s="47"/>
      <c r="AP1156" s="47"/>
      <c r="AQ1156" s="47"/>
      <c r="AR1156" s="47"/>
      <c r="AS1156" s="47"/>
      <c r="AT1156" s="47"/>
      <c r="AU1156" s="47"/>
      <c r="AV1156" s="48">
        <f t="shared" si="719"/>
        <v>0.15</v>
      </c>
    </row>
    <row r="1157" spans="1:48" s="30" customFormat="1" ht="17.25" customHeight="1" x14ac:dyDescent="0.25">
      <c r="A1157" s="74" t="s">
        <v>29</v>
      </c>
      <c r="B1157" s="75" t="s">
        <v>520</v>
      </c>
      <c r="C1157" s="76" t="s">
        <v>521</v>
      </c>
      <c r="D1157" s="85"/>
      <c r="E1157" s="78" t="s">
        <v>95</v>
      </c>
      <c r="F1157" s="78" t="s">
        <v>522</v>
      </c>
      <c r="G1157" s="79">
        <v>240</v>
      </c>
      <c r="H1157" s="79" t="s">
        <v>723</v>
      </c>
      <c r="I1157" s="75" t="s">
        <v>724</v>
      </c>
      <c r="J1157" s="290" t="s">
        <v>725</v>
      </c>
      <c r="K1157" s="297" t="s">
        <v>724</v>
      </c>
      <c r="L1157" s="10" t="s">
        <v>41</v>
      </c>
      <c r="M1157" s="10"/>
      <c r="N1157" s="38"/>
      <c r="O1157" s="34"/>
      <c r="R1157" s="42">
        <f>SUM(R1158:R1166)</f>
        <v>0.72500000000000009</v>
      </c>
      <c r="S1157" s="42">
        <f t="shared" ref="S1157" si="720">SUM(S1158:S1166)</f>
        <v>0.16999999999999998</v>
      </c>
      <c r="T1157" s="42">
        <f t="shared" ref="T1157" si="721">SUM(T1158:T1166)</f>
        <v>0</v>
      </c>
      <c r="U1157" s="42">
        <f t="shared" ref="U1157" si="722">SUM(U1158:U1166)</f>
        <v>0.6</v>
      </c>
      <c r="V1157" s="42">
        <f t="shared" ref="V1157" si="723">SUM(V1158:V1166)</f>
        <v>0</v>
      </c>
      <c r="W1157" s="42">
        <f t="shared" ref="W1157" si="724">SUM(W1158:W1166)</f>
        <v>0.03</v>
      </c>
      <c r="X1157" s="42">
        <f t="shared" ref="X1157" si="725">SUM(X1158:X1166)</f>
        <v>0</v>
      </c>
      <c r="Y1157" s="42">
        <f t="shared" ref="Y1157" si="726">SUM(Y1158:Y1166)</f>
        <v>0.05</v>
      </c>
      <c r="Z1157" s="42">
        <f t="shared" ref="Z1157" si="727">SUM(Z1158:Z1166)</f>
        <v>0</v>
      </c>
      <c r="AA1157" s="42">
        <f t="shared" ref="AA1157" si="728">SUM(AA1158:AA1166)</f>
        <v>0</v>
      </c>
      <c r="AB1157" s="42">
        <f t="shared" ref="AB1157" si="729">SUM(AB1158:AB1166)</f>
        <v>0</v>
      </c>
      <c r="AC1157" s="42">
        <f t="shared" ref="AC1157" si="730">SUM(AC1158:AC1166)</f>
        <v>0</v>
      </c>
      <c r="AD1157" s="42">
        <f t="shared" ref="AD1157" si="731">SUM(AD1158:AD1166)</f>
        <v>0</v>
      </c>
      <c r="AE1157" s="42">
        <f t="shared" ref="AE1157" si="732">SUM(AE1158:AE1166)</f>
        <v>0</v>
      </c>
      <c r="AF1157" s="42">
        <f t="shared" ref="AF1157" si="733">SUM(AF1158:AF1166)</f>
        <v>0</v>
      </c>
      <c r="AG1157" s="42">
        <f t="shared" ref="AG1157" si="734">SUM(AG1158:AG1166)</f>
        <v>0</v>
      </c>
      <c r="AH1157" s="42">
        <f t="shared" ref="AH1157" si="735">SUM(AH1158:AH1166)</f>
        <v>0</v>
      </c>
      <c r="AI1157" s="42">
        <f t="shared" ref="AI1157" si="736">SUM(AI1158:AI1166)</f>
        <v>0</v>
      </c>
      <c r="AJ1157" s="42">
        <f t="shared" ref="AJ1157" si="737">SUM(AJ1158:AJ1166)</f>
        <v>0</v>
      </c>
      <c r="AK1157" s="42">
        <f t="shared" ref="AK1157" si="738">SUM(AK1158:AK1166)</f>
        <v>0</v>
      </c>
      <c r="AL1157" s="42">
        <f t="shared" ref="AL1157" si="739">SUM(AL1158:AL1166)</f>
        <v>0</v>
      </c>
      <c r="AM1157" s="42">
        <f t="shared" ref="AM1157" si="740">SUM(AM1158:AM1166)</f>
        <v>0</v>
      </c>
      <c r="AN1157" s="42">
        <f t="shared" ref="AN1157" si="741">SUM(AN1158:AN1166)</f>
        <v>0</v>
      </c>
      <c r="AO1157" s="42">
        <f t="shared" ref="AO1157" si="742">SUM(AO1158:AO1166)</f>
        <v>0</v>
      </c>
      <c r="AP1157" s="42">
        <f t="shared" ref="AP1157" si="743">SUM(AP1158:AP1166)</f>
        <v>0</v>
      </c>
      <c r="AQ1157" s="42">
        <f t="shared" ref="AQ1157" si="744">SUM(AQ1158:AQ1166)</f>
        <v>0</v>
      </c>
      <c r="AR1157" s="42">
        <f t="shared" ref="AR1157" si="745">SUM(AR1158:AR1166)</f>
        <v>0</v>
      </c>
      <c r="AS1157" s="42">
        <f t="shared" ref="AS1157" si="746">SUM(AS1158:AS1166)</f>
        <v>0</v>
      </c>
      <c r="AT1157" s="42">
        <f t="shared" ref="AT1157" si="747">SUM(AT1158:AT1166)</f>
        <v>0</v>
      </c>
      <c r="AU1157" s="42">
        <f t="shared" ref="AU1157" si="748">SUM(AU1158:AU1166)</f>
        <v>0</v>
      </c>
      <c r="AV1157" s="42">
        <f t="shared" ref="AV1157" si="749">SUM(AV1158:AV1166)</f>
        <v>0.85</v>
      </c>
    </row>
    <row r="1158" spans="1:48" s="30" customFormat="1" ht="17.25" customHeight="1" x14ac:dyDescent="0.25">
      <c r="A1158" s="74"/>
      <c r="B1158" s="75"/>
      <c r="C1158" s="76"/>
      <c r="D1158" s="85"/>
      <c r="E1158" s="78"/>
      <c r="F1158" s="78"/>
      <c r="G1158" s="79"/>
      <c r="H1158" s="79"/>
      <c r="I1158" s="75"/>
      <c r="J1158" s="290" t="s">
        <v>1837</v>
      </c>
      <c r="K1158" s="291" t="s">
        <v>1801</v>
      </c>
      <c r="L1158" s="46" t="s">
        <v>57</v>
      </c>
      <c r="M1158" s="10"/>
      <c r="N1158" s="38"/>
      <c r="O1158" s="34"/>
      <c r="R1158" s="43">
        <v>0.05</v>
      </c>
      <c r="S1158" s="43">
        <f>0.5*$R$41</f>
        <v>0.05</v>
      </c>
      <c r="T1158" s="43"/>
      <c r="U1158" s="43">
        <f>0*$R$41</f>
        <v>0</v>
      </c>
      <c r="V1158" s="43"/>
      <c r="W1158" s="43">
        <f>0*$R$41</f>
        <v>0</v>
      </c>
      <c r="X1158" s="43"/>
      <c r="Y1158" s="43">
        <f>0.5*$R$41</f>
        <v>0.05</v>
      </c>
      <c r="Z1158" s="43"/>
      <c r="AA1158" s="47"/>
      <c r="AB1158" s="47"/>
      <c r="AC1158" s="47"/>
      <c r="AD1158" s="47"/>
      <c r="AE1158" s="47"/>
      <c r="AF1158" s="47"/>
      <c r="AG1158" s="47"/>
      <c r="AH1158" s="47"/>
      <c r="AI1158" s="47"/>
      <c r="AJ1158" s="47"/>
      <c r="AK1158" s="47"/>
      <c r="AL1158" s="47"/>
      <c r="AM1158" s="47"/>
      <c r="AN1158" s="47"/>
      <c r="AO1158" s="47"/>
      <c r="AP1158" s="47"/>
      <c r="AQ1158" s="47"/>
      <c r="AR1158" s="47"/>
      <c r="AS1158" s="47"/>
      <c r="AT1158" s="47"/>
      <c r="AU1158" s="47"/>
      <c r="AV1158" s="48">
        <f t="shared" ref="AV1158:AV1166" si="750">SUM(S1158:AS1158)</f>
        <v>0.1</v>
      </c>
    </row>
    <row r="1159" spans="1:48" s="30" customFormat="1" ht="17.25" customHeight="1" x14ac:dyDescent="0.25">
      <c r="A1159" s="74"/>
      <c r="B1159" s="75"/>
      <c r="C1159" s="76"/>
      <c r="D1159" s="85"/>
      <c r="E1159" s="78"/>
      <c r="F1159" s="78"/>
      <c r="G1159" s="79"/>
      <c r="H1159" s="79"/>
      <c r="I1159" s="75"/>
      <c r="J1159" s="290" t="s">
        <v>1838</v>
      </c>
      <c r="K1159" s="291" t="s">
        <v>1802</v>
      </c>
      <c r="L1159" s="46" t="s">
        <v>41</v>
      </c>
      <c r="M1159" s="10"/>
      <c r="N1159" s="38"/>
      <c r="O1159" s="34"/>
      <c r="R1159" s="43">
        <v>0.57500000000000007</v>
      </c>
      <c r="S1159" s="43">
        <f>0.2*$R$42</f>
        <v>0.12</v>
      </c>
      <c r="T1159" s="43"/>
      <c r="U1159" s="43">
        <f>0.8*$R$42</f>
        <v>0.48</v>
      </c>
      <c r="V1159" s="43"/>
      <c r="W1159" s="43">
        <f>0*$R$42</f>
        <v>0</v>
      </c>
      <c r="X1159" s="43"/>
      <c r="Y1159" s="43">
        <f>0*$R$42</f>
        <v>0</v>
      </c>
      <c r="Z1159" s="43"/>
      <c r="AA1159" s="47"/>
      <c r="AB1159" s="47"/>
      <c r="AC1159" s="47"/>
      <c r="AD1159" s="47"/>
      <c r="AE1159" s="47"/>
      <c r="AF1159" s="47"/>
      <c r="AG1159" s="47"/>
      <c r="AH1159" s="47"/>
      <c r="AI1159" s="47"/>
      <c r="AJ1159" s="47"/>
      <c r="AK1159" s="47"/>
      <c r="AL1159" s="47"/>
      <c r="AM1159" s="47"/>
      <c r="AN1159" s="47"/>
      <c r="AO1159" s="47"/>
      <c r="AP1159" s="47"/>
      <c r="AQ1159" s="47"/>
      <c r="AR1159" s="47"/>
      <c r="AS1159" s="47"/>
      <c r="AT1159" s="47"/>
      <c r="AU1159" s="47"/>
      <c r="AV1159" s="48">
        <f t="shared" si="750"/>
        <v>0.6</v>
      </c>
    </row>
    <row r="1160" spans="1:48" s="30" customFormat="1" ht="17.25" customHeight="1" x14ac:dyDescent="0.25">
      <c r="A1160" s="74"/>
      <c r="B1160" s="75"/>
      <c r="C1160" s="76"/>
      <c r="D1160" s="85"/>
      <c r="E1160" s="78"/>
      <c r="F1160" s="78"/>
      <c r="G1160" s="79"/>
      <c r="H1160" s="79"/>
      <c r="I1160" s="75"/>
      <c r="J1160" s="292" t="s">
        <v>1894</v>
      </c>
      <c r="K1160" s="293" t="s">
        <v>1991</v>
      </c>
      <c r="L1160" s="10"/>
      <c r="M1160" s="10"/>
      <c r="N1160" s="10"/>
      <c r="O1160" s="10"/>
      <c r="P1160" s="10"/>
      <c r="Q1160" s="9" t="s">
        <v>1899</v>
      </c>
      <c r="R1160" s="43"/>
      <c r="S1160" s="43"/>
      <c r="T1160" s="43"/>
      <c r="U1160" s="43"/>
      <c r="V1160" s="43"/>
      <c r="W1160" s="43"/>
      <c r="X1160" s="43"/>
      <c r="Y1160" s="43"/>
      <c r="Z1160" s="43"/>
      <c r="AA1160" s="47"/>
      <c r="AB1160" s="47"/>
      <c r="AC1160" s="47"/>
      <c r="AD1160" s="47"/>
      <c r="AE1160" s="47"/>
      <c r="AF1160" s="47"/>
      <c r="AG1160" s="47"/>
      <c r="AH1160" s="47"/>
      <c r="AI1160" s="47"/>
      <c r="AJ1160" s="47"/>
      <c r="AK1160" s="47"/>
      <c r="AL1160" s="47"/>
      <c r="AM1160" s="47"/>
      <c r="AN1160" s="47"/>
      <c r="AO1160" s="47"/>
      <c r="AP1160" s="47"/>
      <c r="AQ1160" s="47"/>
      <c r="AR1160" s="47"/>
      <c r="AS1160" s="47"/>
      <c r="AT1160" s="47"/>
      <c r="AU1160" s="47"/>
      <c r="AV1160" s="48"/>
    </row>
    <row r="1161" spans="1:48" s="30" customFormat="1" ht="17.25" customHeight="1" x14ac:dyDescent="0.25">
      <c r="A1161" s="74"/>
      <c r="B1161" s="75"/>
      <c r="C1161" s="76"/>
      <c r="D1161" s="85"/>
      <c r="E1161" s="78"/>
      <c r="F1161" s="78"/>
      <c r="G1161" s="79"/>
      <c r="H1161" s="79"/>
      <c r="I1161" s="75"/>
      <c r="J1161" s="294"/>
      <c r="K1161" s="293" t="s">
        <v>1998</v>
      </c>
      <c r="L1161" s="10"/>
      <c r="M1161" s="10"/>
      <c r="N1161" s="10"/>
      <c r="O1161" s="10"/>
      <c r="P1161" s="10"/>
      <c r="Q1161" s="9" t="s">
        <v>1899</v>
      </c>
      <c r="R1161" s="43"/>
      <c r="S1161" s="43"/>
      <c r="T1161" s="43"/>
      <c r="U1161" s="43"/>
      <c r="V1161" s="43"/>
      <c r="W1161" s="43"/>
      <c r="X1161" s="43"/>
      <c r="Y1161" s="43"/>
      <c r="Z1161" s="43"/>
      <c r="AA1161" s="47"/>
      <c r="AB1161" s="47"/>
      <c r="AC1161" s="47"/>
      <c r="AD1161" s="47"/>
      <c r="AE1161" s="47"/>
      <c r="AF1161" s="47"/>
      <c r="AG1161" s="47"/>
      <c r="AH1161" s="47"/>
      <c r="AI1161" s="47"/>
      <c r="AJ1161" s="47"/>
      <c r="AK1161" s="47"/>
      <c r="AL1161" s="47"/>
      <c r="AM1161" s="47"/>
      <c r="AN1161" s="47"/>
      <c r="AO1161" s="47"/>
      <c r="AP1161" s="47"/>
      <c r="AQ1161" s="47"/>
      <c r="AR1161" s="47"/>
      <c r="AS1161" s="47"/>
      <c r="AT1161" s="47"/>
      <c r="AU1161" s="47"/>
      <c r="AV1161" s="48"/>
    </row>
    <row r="1162" spans="1:48" s="30" customFormat="1" ht="17.25" customHeight="1" x14ac:dyDescent="0.25">
      <c r="A1162" s="74"/>
      <c r="B1162" s="75"/>
      <c r="C1162" s="76"/>
      <c r="D1162" s="85"/>
      <c r="E1162" s="78"/>
      <c r="F1162" s="78"/>
      <c r="G1162" s="79"/>
      <c r="H1162" s="79"/>
      <c r="I1162" s="75"/>
      <c r="J1162" s="294"/>
      <c r="K1162" s="293" t="s">
        <v>1974</v>
      </c>
      <c r="L1162" s="10"/>
      <c r="M1162" s="10"/>
      <c r="N1162" s="10"/>
      <c r="O1162" s="10"/>
      <c r="P1162" s="10"/>
      <c r="Q1162" s="9" t="s">
        <v>1899</v>
      </c>
      <c r="R1162" s="43"/>
      <c r="S1162" s="43"/>
      <c r="T1162" s="43"/>
      <c r="U1162" s="43"/>
      <c r="V1162" s="43"/>
      <c r="W1162" s="43"/>
      <c r="X1162" s="43"/>
      <c r="Y1162" s="43"/>
      <c r="Z1162" s="43"/>
      <c r="AA1162" s="47"/>
      <c r="AB1162" s="47"/>
      <c r="AC1162" s="47"/>
      <c r="AD1162" s="47"/>
      <c r="AE1162" s="47"/>
      <c r="AF1162" s="47"/>
      <c r="AG1162" s="47"/>
      <c r="AH1162" s="47"/>
      <c r="AI1162" s="47"/>
      <c r="AJ1162" s="47"/>
      <c r="AK1162" s="47"/>
      <c r="AL1162" s="47"/>
      <c r="AM1162" s="47"/>
      <c r="AN1162" s="47"/>
      <c r="AO1162" s="47"/>
      <c r="AP1162" s="47"/>
      <c r="AQ1162" s="47"/>
      <c r="AR1162" s="47"/>
      <c r="AS1162" s="47"/>
      <c r="AT1162" s="47"/>
      <c r="AU1162" s="47"/>
      <c r="AV1162" s="48"/>
    </row>
    <row r="1163" spans="1:48" s="30" customFormat="1" ht="17.25" customHeight="1" x14ac:dyDescent="0.25">
      <c r="A1163" s="74"/>
      <c r="B1163" s="75"/>
      <c r="C1163" s="76"/>
      <c r="D1163" s="85"/>
      <c r="E1163" s="78"/>
      <c r="F1163" s="78"/>
      <c r="G1163" s="79"/>
      <c r="H1163" s="79"/>
      <c r="I1163" s="75"/>
      <c r="J1163" s="295" t="s">
        <v>1921</v>
      </c>
      <c r="K1163" s="296" t="s">
        <v>2020</v>
      </c>
      <c r="L1163" s="276" t="s">
        <v>1899</v>
      </c>
      <c r="M1163" s="46"/>
      <c r="N1163" s="10"/>
      <c r="O1163" s="10"/>
      <c r="P1163" s="10"/>
      <c r="Q1163" s="10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7"/>
      <c r="AB1163" s="47"/>
      <c r="AC1163" s="47"/>
      <c r="AD1163" s="47"/>
      <c r="AE1163" s="47"/>
      <c r="AF1163" s="47"/>
      <c r="AG1163" s="47"/>
      <c r="AH1163" s="47"/>
      <c r="AI1163" s="47"/>
      <c r="AJ1163" s="47"/>
      <c r="AK1163" s="47"/>
      <c r="AL1163" s="47"/>
      <c r="AM1163" s="47"/>
      <c r="AN1163" s="47"/>
      <c r="AO1163" s="47"/>
      <c r="AP1163" s="47"/>
      <c r="AQ1163" s="47"/>
      <c r="AR1163" s="47"/>
      <c r="AS1163" s="47"/>
      <c r="AT1163" s="47"/>
      <c r="AU1163" s="47"/>
      <c r="AV1163" s="48"/>
    </row>
    <row r="1164" spans="1:48" s="30" customFormat="1" ht="17.25" customHeight="1" x14ac:dyDescent="0.25">
      <c r="A1164" s="74"/>
      <c r="B1164" s="75"/>
      <c r="C1164" s="76"/>
      <c r="D1164" s="85"/>
      <c r="E1164" s="78"/>
      <c r="F1164" s="78"/>
      <c r="G1164" s="79"/>
      <c r="H1164" s="79"/>
      <c r="I1164" s="75"/>
      <c r="J1164" s="294"/>
      <c r="K1164" s="296" t="s">
        <v>2021</v>
      </c>
      <c r="L1164" s="276" t="s">
        <v>1899</v>
      </c>
      <c r="M1164" s="46"/>
      <c r="N1164" s="10"/>
      <c r="O1164" s="10"/>
      <c r="P1164" s="10"/>
      <c r="Q1164" s="10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7"/>
      <c r="AB1164" s="47"/>
      <c r="AC1164" s="47"/>
      <c r="AD1164" s="47"/>
      <c r="AE1164" s="47"/>
      <c r="AF1164" s="47"/>
      <c r="AG1164" s="47"/>
      <c r="AH1164" s="47"/>
      <c r="AI1164" s="47"/>
      <c r="AJ1164" s="47"/>
      <c r="AK1164" s="47"/>
      <c r="AL1164" s="47"/>
      <c r="AM1164" s="47"/>
      <c r="AN1164" s="47"/>
      <c r="AO1164" s="47"/>
      <c r="AP1164" s="47"/>
      <c r="AQ1164" s="47"/>
      <c r="AR1164" s="47"/>
      <c r="AS1164" s="47"/>
      <c r="AT1164" s="47"/>
      <c r="AU1164" s="47"/>
      <c r="AV1164" s="48"/>
    </row>
    <row r="1165" spans="1:48" s="30" customFormat="1" ht="17.25" customHeight="1" x14ac:dyDescent="0.25">
      <c r="A1165" s="74"/>
      <c r="B1165" s="75"/>
      <c r="C1165" s="76"/>
      <c r="D1165" s="85"/>
      <c r="E1165" s="78"/>
      <c r="F1165" s="78"/>
      <c r="G1165" s="79"/>
      <c r="H1165" s="79"/>
      <c r="I1165" s="75"/>
      <c r="J1165" s="294"/>
      <c r="K1165" s="296" t="s">
        <v>2022</v>
      </c>
      <c r="L1165" s="276" t="s">
        <v>1899</v>
      </c>
      <c r="M1165" s="46"/>
      <c r="N1165" s="10"/>
      <c r="O1165" s="10"/>
      <c r="P1165" s="10"/>
      <c r="Q1165" s="10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7"/>
      <c r="AB1165" s="47"/>
      <c r="AC1165" s="47"/>
      <c r="AD1165" s="47"/>
      <c r="AE1165" s="47"/>
      <c r="AF1165" s="47"/>
      <c r="AG1165" s="47"/>
      <c r="AH1165" s="47"/>
      <c r="AI1165" s="47"/>
      <c r="AJ1165" s="47"/>
      <c r="AK1165" s="47"/>
      <c r="AL1165" s="47"/>
      <c r="AM1165" s="47"/>
      <c r="AN1165" s="47"/>
      <c r="AO1165" s="47"/>
      <c r="AP1165" s="47"/>
      <c r="AQ1165" s="47"/>
      <c r="AR1165" s="47"/>
      <c r="AS1165" s="47"/>
      <c r="AT1165" s="47"/>
      <c r="AU1165" s="47"/>
      <c r="AV1165" s="48"/>
    </row>
    <row r="1166" spans="1:48" s="30" customFormat="1" ht="17.25" customHeight="1" x14ac:dyDescent="0.25">
      <c r="A1166" s="74"/>
      <c r="B1166" s="75"/>
      <c r="C1166" s="76"/>
      <c r="D1166" s="85"/>
      <c r="E1166" s="78"/>
      <c r="F1166" s="78"/>
      <c r="G1166" s="79"/>
      <c r="H1166" s="79"/>
      <c r="I1166" s="75"/>
      <c r="J1166" s="290" t="s">
        <v>1839</v>
      </c>
      <c r="K1166" s="291" t="s">
        <v>1803</v>
      </c>
      <c r="L1166" s="46" t="s">
        <v>41</v>
      </c>
      <c r="M1166" s="10"/>
      <c r="N1166" s="38"/>
      <c r="O1166" s="34"/>
      <c r="R1166" s="43">
        <v>0.1</v>
      </c>
      <c r="S1166" s="43">
        <f>0*$R$43</f>
        <v>0</v>
      </c>
      <c r="T1166" s="43"/>
      <c r="U1166" s="43">
        <f>0.8*$R$43</f>
        <v>0.12</v>
      </c>
      <c r="V1166" s="43"/>
      <c r="W1166" s="43">
        <f>0.2*$R$43</f>
        <v>0.03</v>
      </c>
      <c r="X1166" s="43"/>
      <c r="Y1166" s="43">
        <f>0*$R$43</f>
        <v>0</v>
      </c>
      <c r="Z1166" s="43"/>
      <c r="AA1166" s="47"/>
      <c r="AB1166" s="47"/>
      <c r="AC1166" s="47"/>
      <c r="AD1166" s="47"/>
      <c r="AE1166" s="47"/>
      <c r="AF1166" s="47"/>
      <c r="AG1166" s="47"/>
      <c r="AH1166" s="47"/>
      <c r="AI1166" s="47"/>
      <c r="AJ1166" s="47"/>
      <c r="AK1166" s="47"/>
      <c r="AL1166" s="47"/>
      <c r="AM1166" s="47"/>
      <c r="AN1166" s="47"/>
      <c r="AO1166" s="47"/>
      <c r="AP1166" s="47"/>
      <c r="AQ1166" s="47"/>
      <c r="AR1166" s="47"/>
      <c r="AS1166" s="47"/>
      <c r="AT1166" s="47"/>
      <c r="AU1166" s="47"/>
      <c r="AV1166" s="48">
        <f t="shared" si="750"/>
        <v>0.15</v>
      </c>
    </row>
    <row r="1167" spans="1:48" s="30" customFormat="1" ht="17.25" customHeight="1" x14ac:dyDescent="0.25">
      <c r="A1167" s="74" t="s">
        <v>29</v>
      </c>
      <c r="B1167" s="75" t="s">
        <v>520</v>
      </c>
      <c r="C1167" s="76" t="s">
        <v>521</v>
      </c>
      <c r="D1167" s="85"/>
      <c r="E1167" s="78" t="s">
        <v>95</v>
      </c>
      <c r="F1167" s="78" t="s">
        <v>522</v>
      </c>
      <c r="G1167" s="79">
        <v>240</v>
      </c>
      <c r="H1167" s="79" t="s">
        <v>726</v>
      </c>
      <c r="I1167" s="75" t="s">
        <v>727</v>
      </c>
      <c r="J1167" s="290" t="s">
        <v>728</v>
      </c>
      <c r="K1167" s="297" t="s">
        <v>727</v>
      </c>
      <c r="L1167" s="10" t="s">
        <v>57</v>
      </c>
      <c r="M1167" s="10"/>
      <c r="N1167" s="38"/>
      <c r="O1167" s="34"/>
      <c r="R1167" s="42">
        <f>SUM(R1168:R1176)</f>
        <v>0.72500000000000009</v>
      </c>
      <c r="S1167" s="42">
        <f t="shared" ref="S1167" si="751">SUM(S1168:S1176)</f>
        <v>0.16999999999999998</v>
      </c>
      <c r="T1167" s="42">
        <f t="shared" ref="T1167" si="752">SUM(T1168:T1176)</f>
        <v>0</v>
      </c>
      <c r="U1167" s="42">
        <f t="shared" ref="U1167" si="753">SUM(U1168:U1176)</f>
        <v>0.6</v>
      </c>
      <c r="V1167" s="42">
        <f t="shared" ref="V1167" si="754">SUM(V1168:V1176)</f>
        <v>0</v>
      </c>
      <c r="W1167" s="42">
        <f t="shared" ref="W1167" si="755">SUM(W1168:W1176)</f>
        <v>0.03</v>
      </c>
      <c r="X1167" s="42">
        <f t="shared" ref="X1167" si="756">SUM(X1168:X1176)</f>
        <v>0</v>
      </c>
      <c r="Y1167" s="42">
        <f t="shared" ref="Y1167" si="757">SUM(Y1168:Y1176)</f>
        <v>0.05</v>
      </c>
      <c r="Z1167" s="42">
        <f t="shared" ref="Z1167" si="758">SUM(Z1168:Z1176)</f>
        <v>0</v>
      </c>
      <c r="AA1167" s="42">
        <f t="shared" ref="AA1167" si="759">SUM(AA1168:AA1176)</f>
        <v>0</v>
      </c>
      <c r="AB1167" s="42">
        <f t="shared" ref="AB1167" si="760">SUM(AB1168:AB1176)</f>
        <v>0</v>
      </c>
      <c r="AC1167" s="42">
        <f t="shared" ref="AC1167" si="761">SUM(AC1168:AC1176)</f>
        <v>0</v>
      </c>
      <c r="AD1167" s="42">
        <f t="shared" ref="AD1167" si="762">SUM(AD1168:AD1176)</f>
        <v>0</v>
      </c>
      <c r="AE1167" s="42">
        <f t="shared" ref="AE1167" si="763">SUM(AE1168:AE1176)</f>
        <v>0</v>
      </c>
      <c r="AF1167" s="42">
        <f t="shared" ref="AF1167" si="764">SUM(AF1168:AF1176)</f>
        <v>0</v>
      </c>
      <c r="AG1167" s="42">
        <f t="shared" ref="AG1167" si="765">SUM(AG1168:AG1176)</f>
        <v>0</v>
      </c>
      <c r="AH1167" s="42">
        <f t="shared" ref="AH1167" si="766">SUM(AH1168:AH1176)</f>
        <v>0</v>
      </c>
      <c r="AI1167" s="42">
        <f t="shared" ref="AI1167" si="767">SUM(AI1168:AI1176)</f>
        <v>0</v>
      </c>
      <c r="AJ1167" s="42">
        <f t="shared" ref="AJ1167" si="768">SUM(AJ1168:AJ1176)</f>
        <v>0</v>
      </c>
      <c r="AK1167" s="42">
        <f t="shared" ref="AK1167" si="769">SUM(AK1168:AK1176)</f>
        <v>0</v>
      </c>
      <c r="AL1167" s="42">
        <f t="shared" ref="AL1167" si="770">SUM(AL1168:AL1176)</f>
        <v>0</v>
      </c>
      <c r="AM1167" s="42">
        <f t="shared" ref="AM1167" si="771">SUM(AM1168:AM1176)</f>
        <v>0</v>
      </c>
      <c r="AN1167" s="42">
        <f t="shared" ref="AN1167" si="772">SUM(AN1168:AN1176)</f>
        <v>0</v>
      </c>
      <c r="AO1167" s="42">
        <f t="shared" ref="AO1167" si="773">SUM(AO1168:AO1176)</f>
        <v>0</v>
      </c>
      <c r="AP1167" s="42">
        <f t="shared" ref="AP1167" si="774">SUM(AP1168:AP1176)</f>
        <v>0</v>
      </c>
      <c r="AQ1167" s="42">
        <f t="shared" ref="AQ1167" si="775">SUM(AQ1168:AQ1176)</f>
        <v>0</v>
      </c>
      <c r="AR1167" s="42">
        <f t="shared" ref="AR1167" si="776">SUM(AR1168:AR1176)</f>
        <v>0</v>
      </c>
      <c r="AS1167" s="42">
        <f t="shared" ref="AS1167" si="777">SUM(AS1168:AS1176)</f>
        <v>0</v>
      </c>
      <c r="AT1167" s="42">
        <f t="shared" ref="AT1167" si="778">SUM(AT1168:AT1176)</f>
        <v>0</v>
      </c>
      <c r="AU1167" s="42">
        <f t="shared" ref="AU1167" si="779">SUM(AU1168:AU1176)</f>
        <v>0</v>
      </c>
      <c r="AV1167" s="42">
        <f t="shared" ref="AV1167" si="780">SUM(AV1168:AV1176)</f>
        <v>0.85</v>
      </c>
    </row>
    <row r="1168" spans="1:48" s="30" customFormat="1" ht="17.25" customHeight="1" x14ac:dyDescent="0.25">
      <c r="A1168" s="74"/>
      <c r="B1168" s="75"/>
      <c r="C1168" s="76"/>
      <c r="D1168" s="85"/>
      <c r="E1168" s="78"/>
      <c r="F1168" s="78"/>
      <c r="G1168" s="79"/>
      <c r="H1168" s="79"/>
      <c r="I1168" s="75"/>
      <c r="J1168" s="290" t="s">
        <v>1834</v>
      </c>
      <c r="K1168" s="291" t="s">
        <v>1801</v>
      </c>
      <c r="L1168" s="46" t="s">
        <v>57</v>
      </c>
      <c r="M1168" s="10"/>
      <c r="N1168" s="38"/>
      <c r="O1168" s="34"/>
      <c r="R1168" s="43">
        <v>0.05</v>
      </c>
      <c r="S1168" s="43">
        <f>0.5*$R$41</f>
        <v>0.05</v>
      </c>
      <c r="T1168" s="43"/>
      <c r="U1168" s="43">
        <f>0*$R$41</f>
        <v>0</v>
      </c>
      <c r="V1168" s="43"/>
      <c r="W1168" s="43">
        <f>0*$R$41</f>
        <v>0</v>
      </c>
      <c r="X1168" s="43"/>
      <c r="Y1168" s="43">
        <f>0.5*$R$41</f>
        <v>0.05</v>
      </c>
      <c r="Z1168" s="43"/>
      <c r="AA1168" s="47"/>
      <c r="AB1168" s="47"/>
      <c r="AC1168" s="47"/>
      <c r="AD1168" s="47"/>
      <c r="AE1168" s="47"/>
      <c r="AF1168" s="47"/>
      <c r="AG1168" s="47"/>
      <c r="AH1168" s="47"/>
      <c r="AI1168" s="47"/>
      <c r="AJ1168" s="47"/>
      <c r="AK1168" s="47"/>
      <c r="AL1168" s="47"/>
      <c r="AM1168" s="47"/>
      <c r="AN1168" s="47"/>
      <c r="AO1168" s="47"/>
      <c r="AP1168" s="47"/>
      <c r="AQ1168" s="47"/>
      <c r="AR1168" s="47"/>
      <c r="AS1168" s="47"/>
      <c r="AT1168" s="47"/>
      <c r="AU1168" s="47"/>
      <c r="AV1168" s="48">
        <f t="shared" ref="AV1168:AV1176" si="781">SUM(S1168:AS1168)</f>
        <v>0.1</v>
      </c>
    </row>
    <row r="1169" spans="1:57" s="30" customFormat="1" ht="17.25" customHeight="1" x14ac:dyDescent="0.25">
      <c r="A1169" s="74"/>
      <c r="B1169" s="75"/>
      <c r="C1169" s="76"/>
      <c r="D1169" s="85"/>
      <c r="E1169" s="78"/>
      <c r="F1169" s="78"/>
      <c r="G1169" s="79"/>
      <c r="H1169" s="79"/>
      <c r="I1169" s="75"/>
      <c r="J1169" s="290" t="s">
        <v>1835</v>
      </c>
      <c r="K1169" s="291" t="s">
        <v>1802</v>
      </c>
      <c r="L1169" s="46" t="s">
        <v>41</v>
      </c>
      <c r="M1169" s="10"/>
      <c r="N1169" s="38"/>
      <c r="O1169" s="34"/>
      <c r="R1169" s="43">
        <v>0.57500000000000007</v>
      </c>
      <c r="S1169" s="43">
        <f>0.2*$R$42</f>
        <v>0.12</v>
      </c>
      <c r="T1169" s="43"/>
      <c r="U1169" s="43">
        <f>0.8*$R$42</f>
        <v>0.48</v>
      </c>
      <c r="V1169" s="43"/>
      <c r="W1169" s="43">
        <f>0*$R$42</f>
        <v>0</v>
      </c>
      <c r="X1169" s="43"/>
      <c r="Y1169" s="43">
        <f>0*$R$42</f>
        <v>0</v>
      </c>
      <c r="Z1169" s="43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47"/>
      <c r="AM1169" s="47"/>
      <c r="AN1169" s="47"/>
      <c r="AO1169" s="47"/>
      <c r="AP1169" s="47"/>
      <c r="AQ1169" s="47"/>
      <c r="AR1169" s="47"/>
      <c r="AS1169" s="47"/>
      <c r="AT1169" s="47"/>
      <c r="AU1169" s="47"/>
      <c r="AV1169" s="48">
        <f t="shared" si="781"/>
        <v>0.6</v>
      </c>
    </row>
    <row r="1170" spans="1:57" s="30" customFormat="1" ht="17.25" customHeight="1" x14ac:dyDescent="0.25">
      <c r="A1170" s="74"/>
      <c r="B1170" s="75"/>
      <c r="C1170" s="76"/>
      <c r="D1170" s="85"/>
      <c r="E1170" s="78"/>
      <c r="F1170" s="78"/>
      <c r="G1170" s="79"/>
      <c r="H1170" s="79"/>
      <c r="I1170" s="75"/>
      <c r="J1170" s="292" t="s">
        <v>1894</v>
      </c>
      <c r="K1170" s="293" t="s">
        <v>1991</v>
      </c>
      <c r="L1170" s="10"/>
      <c r="M1170" s="10"/>
      <c r="N1170" s="10"/>
      <c r="O1170" s="10"/>
      <c r="P1170" s="10"/>
      <c r="Q1170" s="9" t="s">
        <v>1899</v>
      </c>
      <c r="R1170" s="43"/>
      <c r="S1170" s="43"/>
      <c r="T1170" s="43"/>
      <c r="U1170" s="43"/>
      <c r="V1170" s="43"/>
      <c r="W1170" s="43"/>
      <c r="X1170" s="43"/>
      <c r="Y1170" s="43"/>
      <c r="Z1170" s="43"/>
      <c r="AA1170" s="47"/>
      <c r="AB1170" s="47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47"/>
      <c r="AM1170" s="47"/>
      <c r="AN1170" s="47"/>
      <c r="AO1170" s="47"/>
      <c r="AP1170" s="47"/>
      <c r="AQ1170" s="47"/>
      <c r="AR1170" s="47"/>
      <c r="AS1170" s="47"/>
      <c r="AT1170" s="47"/>
      <c r="AU1170" s="47"/>
      <c r="AV1170" s="48"/>
    </row>
    <row r="1171" spans="1:57" s="30" customFormat="1" ht="17.25" customHeight="1" x14ac:dyDescent="0.25">
      <c r="A1171" s="74"/>
      <c r="B1171" s="75"/>
      <c r="C1171" s="76"/>
      <c r="D1171" s="85"/>
      <c r="E1171" s="78"/>
      <c r="F1171" s="78"/>
      <c r="G1171" s="79"/>
      <c r="H1171" s="79"/>
      <c r="I1171" s="75"/>
      <c r="J1171" s="294"/>
      <c r="K1171" s="293" t="s">
        <v>1998</v>
      </c>
      <c r="L1171" s="10"/>
      <c r="M1171" s="10"/>
      <c r="N1171" s="10"/>
      <c r="O1171" s="10"/>
      <c r="P1171" s="10"/>
      <c r="Q1171" s="9" t="s">
        <v>1899</v>
      </c>
      <c r="R1171" s="43"/>
      <c r="S1171" s="43"/>
      <c r="T1171" s="43"/>
      <c r="U1171" s="43"/>
      <c r="V1171" s="43"/>
      <c r="W1171" s="43"/>
      <c r="X1171" s="43"/>
      <c r="Y1171" s="43"/>
      <c r="Z1171" s="43"/>
      <c r="AA1171" s="47"/>
      <c r="AB1171" s="47"/>
      <c r="AC1171" s="47"/>
      <c r="AD1171" s="47"/>
      <c r="AE1171" s="47"/>
      <c r="AF1171" s="47"/>
      <c r="AG1171" s="47"/>
      <c r="AH1171" s="47"/>
      <c r="AI1171" s="47"/>
      <c r="AJ1171" s="47"/>
      <c r="AK1171" s="47"/>
      <c r="AL1171" s="47"/>
      <c r="AM1171" s="47"/>
      <c r="AN1171" s="47"/>
      <c r="AO1171" s="47"/>
      <c r="AP1171" s="47"/>
      <c r="AQ1171" s="47"/>
      <c r="AR1171" s="47"/>
      <c r="AS1171" s="47"/>
      <c r="AT1171" s="47"/>
      <c r="AU1171" s="47"/>
      <c r="AV1171" s="48"/>
    </row>
    <row r="1172" spans="1:57" s="30" customFormat="1" ht="17.25" customHeight="1" x14ac:dyDescent="0.25">
      <c r="A1172" s="74"/>
      <c r="B1172" s="75"/>
      <c r="C1172" s="76"/>
      <c r="D1172" s="85"/>
      <c r="E1172" s="78"/>
      <c r="F1172" s="78"/>
      <c r="G1172" s="79"/>
      <c r="H1172" s="79"/>
      <c r="I1172" s="75"/>
      <c r="J1172" s="294"/>
      <c r="K1172" s="293" t="s">
        <v>1974</v>
      </c>
      <c r="L1172" s="10"/>
      <c r="M1172" s="10"/>
      <c r="N1172" s="10"/>
      <c r="O1172" s="10"/>
      <c r="P1172" s="10"/>
      <c r="Q1172" s="9" t="s">
        <v>1899</v>
      </c>
      <c r="R1172" s="43"/>
      <c r="S1172" s="43"/>
      <c r="T1172" s="43"/>
      <c r="U1172" s="43"/>
      <c r="V1172" s="43"/>
      <c r="W1172" s="43"/>
      <c r="X1172" s="43"/>
      <c r="Y1172" s="43"/>
      <c r="Z1172" s="43"/>
      <c r="AA1172" s="47"/>
      <c r="AB1172" s="47"/>
      <c r="AC1172" s="47"/>
      <c r="AD1172" s="47"/>
      <c r="AE1172" s="47"/>
      <c r="AF1172" s="47"/>
      <c r="AG1172" s="47"/>
      <c r="AH1172" s="47"/>
      <c r="AI1172" s="47"/>
      <c r="AJ1172" s="47"/>
      <c r="AK1172" s="47"/>
      <c r="AL1172" s="47"/>
      <c r="AM1172" s="47"/>
      <c r="AN1172" s="47"/>
      <c r="AO1172" s="47"/>
      <c r="AP1172" s="47"/>
      <c r="AQ1172" s="47"/>
      <c r="AR1172" s="47"/>
      <c r="AS1172" s="47"/>
      <c r="AT1172" s="47"/>
      <c r="AU1172" s="47"/>
      <c r="AV1172" s="48"/>
    </row>
    <row r="1173" spans="1:57" s="30" customFormat="1" ht="17.25" customHeight="1" x14ac:dyDescent="0.25">
      <c r="A1173" s="74"/>
      <c r="B1173" s="75"/>
      <c r="C1173" s="76"/>
      <c r="D1173" s="85"/>
      <c r="E1173" s="78"/>
      <c r="F1173" s="78"/>
      <c r="G1173" s="79"/>
      <c r="H1173" s="79"/>
      <c r="I1173" s="75"/>
      <c r="J1173" s="295" t="s">
        <v>1921</v>
      </c>
      <c r="K1173" s="296" t="s">
        <v>2020</v>
      </c>
      <c r="L1173" s="276" t="s">
        <v>1899</v>
      </c>
      <c r="M1173" s="46"/>
      <c r="N1173" s="10"/>
      <c r="O1173" s="10"/>
      <c r="P1173" s="10"/>
      <c r="Q1173" s="10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7"/>
      <c r="AB1173" s="47"/>
      <c r="AC1173" s="47"/>
      <c r="AD1173" s="47"/>
      <c r="AE1173" s="47"/>
      <c r="AF1173" s="47"/>
      <c r="AG1173" s="47"/>
      <c r="AH1173" s="47"/>
      <c r="AI1173" s="47"/>
      <c r="AJ1173" s="47"/>
      <c r="AK1173" s="47"/>
      <c r="AL1173" s="47"/>
      <c r="AM1173" s="47"/>
      <c r="AN1173" s="47"/>
      <c r="AO1173" s="47"/>
      <c r="AP1173" s="47"/>
      <c r="AQ1173" s="47"/>
      <c r="AR1173" s="47"/>
      <c r="AS1173" s="47"/>
      <c r="AT1173" s="47"/>
      <c r="AU1173" s="47"/>
      <c r="AV1173" s="48"/>
    </row>
    <row r="1174" spans="1:57" s="30" customFormat="1" ht="17.25" customHeight="1" x14ac:dyDescent="0.25">
      <c r="A1174" s="74"/>
      <c r="B1174" s="75"/>
      <c r="C1174" s="76"/>
      <c r="D1174" s="85"/>
      <c r="E1174" s="78"/>
      <c r="F1174" s="78"/>
      <c r="G1174" s="79"/>
      <c r="H1174" s="79"/>
      <c r="I1174" s="75"/>
      <c r="J1174" s="294"/>
      <c r="K1174" s="296" t="s">
        <v>2021</v>
      </c>
      <c r="L1174" s="276" t="s">
        <v>1899</v>
      </c>
      <c r="M1174" s="46"/>
      <c r="N1174" s="10"/>
      <c r="O1174" s="10"/>
      <c r="P1174" s="10"/>
      <c r="Q1174" s="10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7"/>
      <c r="AB1174" s="47"/>
      <c r="AC1174" s="47"/>
      <c r="AD1174" s="47"/>
      <c r="AE1174" s="47"/>
      <c r="AF1174" s="47"/>
      <c r="AG1174" s="47"/>
      <c r="AH1174" s="47"/>
      <c r="AI1174" s="47"/>
      <c r="AJ1174" s="47"/>
      <c r="AK1174" s="47"/>
      <c r="AL1174" s="47"/>
      <c r="AM1174" s="47"/>
      <c r="AN1174" s="47"/>
      <c r="AO1174" s="47"/>
      <c r="AP1174" s="47"/>
      <c r="AQ1174" s="47"/>
      <c r="AR1174" s="47"/>
      <c r="AS1174" s="47"/>
      <c r="AT1174" s="47"/>
      <c r="AU1174" s="47"/>
      <c r="AV1174" s="48"/>
    </row>
    <row r="1175" spans="1:57" s="30" customFormat="1" ht="17.25" customHeight="1" x14ac:dyDescent="0.25">
      <c r="A1175" s="74"/>
      <c r="B1175" s="75"/>
      <c r="C1175" s="76"/>
      <c r="D1175" s="85"/>
      <c r="E1175" s="78"/>
      <c r="F1175" s="78"/>
      <c r="G1175" s="79"/>
      <c r="H1175" s="79"/>
      <c r="I1175" s="75"/>
      <c r="J1175" s="294"/>
      <c r="K1175" s="296" t="s">
        <v>2022</v>
      </c>
      <c r="L1175" s="276" t="s">
        <v>1899</v>
      </c>
      <c r="M1175" s="46"/>
      <c r="N1175" s="10"/>
      <c r="O1175" s="10"/>
      <c r="P1175" s="10"/>
      <c r="Q1175" s="10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7"/>
      <c r="AB1175" s="47"/>
      <c r="AC1175" s="47"/>
      <c r="AD1175" s="47"/>
      <c r="AE1175" s="47"/>
      <c r="AF1175" s="47"/>
      <c r="AG1175" s="47"/>
      <c r="AH1175" s="47"/>
      <c r="AI1175" s="47"/>
      <c r="AJ1175" s="47"/>
      <c r="AK1175" s="47"/>
      <c r="AL1175" s="47"/>
      <c r="AM1175" s="47"/>
      <c r="AN1175" s="47"/>
      <c r="AO1175" s="47"/>
      <c r="AP1175" s="47"/>
      <c r="AQ1175" s="47"/>
      <c r="AR1175" s="47"/>
      <c r="AS1175" s="47"/>
      <c r="AT1175" s="47"/>
      <c r="AU1175" s="47"/>
      <c r="AV1175" s="48"/>
    </row>
    <row r="1176" spans="1:57" s="30" customFormat="1" ht="17.25" customHeight="1" x14ac:dyDescent="0.25">
      <c r="A1176" s="74"/>
      <c r="B1176" s="75"/>
      <c r="C1176" s="76"/>
      <c r="D1176" s="85"/>
      <c r="E1176" s="78"/>
      <c r="F1176" s="78"/>
      <c r="G1176" s="79"/>
      <c r="H1176" s="79"/>
      <c r="I1176" s="75"/>
      <c r="J1176" s="290" t="s">
        <v>1836</v>
      </c>
      <c r="K1176" s="291" t="s">
        <v>1803</v>
      </c>
      <c r="L1176" s="46" t="s">
        <v>41</v>
      </c>
      <c r="M1176" s="10"/>
      <c r="N1176" s="38"/>
      <c r="O1176" s="34"/>
      <c r="R1176" s="43">
        <v>0.1</v>
      </c>
      <c r="S1176" s="43">
        <f>0*$R$43</f>
        <v>0</v>
      </c>
      <c r="T1176" s="43"/>
      <c r="U1176" s="43">
        <f>0.8*$R$43</f>
        <v>0.12</v>
      </c>
      <c r="V1176" s="43"/>
      <c r="W1176" s="43">
        <f>0.2*$R$43</f>
        <v>0.03</v>
      </c>
      <c r="X1176" s="43"/>
      <c r="Y1176" s="43">
        <f>0*$R$43</f>
        <v>0</v>
      </c>
      <c r="Z1176" s="43"/>
      <c r="AA1176" s="47"/>
      <c r="AB1176" s="47"/>
      <c r="AC1176" s="47"/>
      <c r="AD1176" s="47"/>
      <c r="AE1176" s="47"/>
      <c r="AF1176" s="47"/>
      <c r="AG1176" s="47"/>
      <c r="AH1176" s="47"/>
      <c r="AI1176" s="47"/>
      <c r="AJ1176" s="47"/>
      <c r="AK1176" s="47"/>
      <c r="AL1176" s="47"/>
      <c r="AM1176" s="47"/>
      <c r="AN1176" s="47"/>
      <c r="AO1176" s="47"/>
      <c r="AP1176" s="47"/>
      <c r="AQ1176" s="47"/>
      <c r="AR1176" s="47"/>
      <c r="AS1176" s="47"/>
      <c r="AT1176" s="47"/>
      <c r="AU1176" s="47"/>
      <c r="AV1176" s="48">
        <f t="shared" si="781"/>
        <v>0.15</v>
      </c>
    </row>
    <row r="1177" spans="1:57" s="30" customFormat="1" ht="17.25" customHeight="1" x14ac:dyDescent="0.25">
      <c r="A1177" s="74" t="s">
        <v>29</v>
      </c>
      <c r="B1177" s="75" t="s">
        <v>520</v>
      </c>
      <c r="C1177" s="76" t="s">
        <v>521</v>
      </c>
      <c r="D1177" s="85"/>
      <c r="E1177" s="78" t="s">
        <v>95</v>
      </c>
      <c r="F1177" s="78" t="s">
        <v>522</v>
      </c>
      <c r="G1177" s="79">
        <v>240</v>
      </c>
      <c r="H1177" s="79" t="s">
        <v>729</v>
      </c>
      <c r="I1177" s="75" t="s">
        <v>730</v>
      </c>
      <c r="J1177" s="290" t="s">
        <v>731</v>
      </c>
      <c r="K1177" s="297" t="s">
        <v>730</v>
      </c>
      <c r="L1177" s="10" t="s">
        <v>57</v>
      </c>
      <c r="M1177" s="10"/>
      <c r="N1177" s="38"/>
      <c r="O1177" s="34"/>
      <c r="R1177" s="42">
        <f>SUM(R1178:R1186)</f>
        <v>0.72500000000000009</v>
      </c>
      <c r="S1177" s="42">
        <f t="shared" ref="S1177" si="782">SUM(S1178:S1186)</f>
        <v>0.16999999999999998</v>
      </c>
      <c r="T1177" s="42">
        <f t="shared" ref="T1177" si="783">SUM(T1178:T1186)</f>
        <v>0</v>
      </c>
      <c r="U1177" s="42">
        <f t="shared" ref="U1177" si="784">SUM(U1178:U1186)</f>
        <v>0.6</v>
      </c>
      <c r="V1177" s="42">
        <f t="shared" ref="V1177" si="785">SUM(V1178:V1186)</f>
        <v>0</v>
      </c>
      <c r="W1177" s="42">
        <f t="shared" ref="W1177" si="786">SUM(W1178:W1186)</f>
        <v>0.03</v>
      </c>
      <c r="X1177" s="42">
        <f t="shared" ref="X1177" si="787">SUM(X1178:X1186)</f>
        <v>0</v>
      </c>
      <c r="Y1177" s="42">
        <f t="shared" ref="Y1177" si="788">SUM(Y1178:Y1186)</f>
        <v>0.05</v>
      </c>
      <c r="Z1177" s="42">
        <f t="shared" ref="Z1177" si="789">SUM(Z1178:Z1186)</f>
        <v>0</v>
      </c>
      <c r="AA1177" s="42">
        <f t="shared" ref="AA1177" si="790">SUM(AA1178:AA1186)</f>
        <v>0</v>
      </c>
      <c r="AB1177" s="42">
        <f t="shared" ref="AB1177" si="791">SUM(AB1178:AB1186)</f>
        <v>0</v>
      </c>
      <c r="AC1177" s="42">
        <f t="shared" ref="AC1177" si="792">SUM(AC1178:AC1186)</f>
        <v>0</v>
      </c>
      <c r="AD1177" s="42">
        <f t="shared" ref="AD1177" si="793">SUM(AD1178:AD1186)</f>
        <v>0</v>
      </c>
      <c r="AE1177" s="42">
        <f t="shared" ref="AE1177" si="794">SUM(AE1178:AE1186)</f>
        <v>0</v>
      </c>
      <c r="AF1177" s="42">
        <f t="shared" ref="AF1177" si="795">SUM(AF1178:AF1186)</f>
        <v>0</v>
      </c>
      <c r="AG1177" s="42">
        <f t="shared" ref="AG1177" si="796">SUM(AG1178:AG1186)</f>
        <v>0</v>
      </c>
      <c r="AH1177" s="42">
        <f t="shared" ref="AH1177" si="797">SUM(AH1178:AH1186)</f>
        <v>0</v>
      </c>
      <c r="AI1177" s="42">
        <f t="shared" ref="AI1177" si="798">SUM(AI1178:AI1186)</f>
        <v>0</v>
      </c>
      <c r="AJ1177" s="42">
        <f t="shared" ref="AJ1177" si="799">SUM(AJ1178:AJ1186)</f>
        <v>0</v>
      </c>
      <c r="AK1177" s="42">
        <f t="shared" ref="AK1177" si="800">SUM(AK1178:AK1186)</f>
        <v>0</v>
      </c>
      <c r="AL1177" s="42">
        <f t="shared" ref="AL1177" si="801">SUM(AL1178:AL1186)</f>
        <v>0</v>
      </c>
      <c r="AM1177" s="42">
        <f t="shared" ref="AM1177" si="802">SUM(AM1178:AM1186)</f>
        <v>0</v>
      </c>
      <c r="AN1177" s="42">
        <f t="shared" ref="AN1177" si="803">SUM(AN1178:AN1186)</f>
        <v>0</v>
      </c>
      <c r="AO1177" s="42">
        <f t="shared" ref="AO1177" si="804">SUM(AO1178:AO1186)</f>
        <v>0</v>
      </c>
      <c r="AP1177" s="42">
        <f t="shared" ref="AP1177" si="805">SUM(AP1178:AP1186)</f>
        <v>0</v>
      </c>
      <c r="AQ1177" s="42">
        <f t="shared" ref="AQ1177" si="806">SUM(AQ1178:AQ1186)</f>
        <v>0</v>
      </c>
      <c r="AR1177" s="42">
        <f t="shared" ref="AR1177" si="807">SUM(AR1178:AR1186)</f>
        <v>0</v>
      </c>
      <c r="AS1177" s="42">
        <f t="shared" ref="AS1177" si="808">SUM(AS1178:AS1186)</f>
        <v>0</v>
      </c>
      <c r="AT1177" s="42">
        <f t="shared" ref="AT1177" si="809">SUM(AT1178:AT1186)</f>
        <v>0</v>
      </c>
      <c r="AU1177" s="42">
        <f t="shared" ref="AU1177" si="810">SUM(AU1178:AU1186)</f>
        <v>0</v>
      </c>
      <c r="AV1177" s="42">
        <f t="shared" ref="AV1177" si="811">SUM(AV1178:AV1186)</f>
        <v>0.85</v>
      </c>
      <c r="BE1177" s="86"/>
    </row>
    <row r="1178" spans="1:57" s="30" customFormat="1" ht="17.25" customHeight="1" x14ac:dyDescent="0.25">
      <c r="A1178" s="74"/>
      <c r="B1178" s="75"/>
      <c r="C1178" s="76"/>
      <c r="D1178" s="85"/>
      <c r="E1178" s="78"/>
      <c r="F1178" s="78"/>
      <c r="G1178" s="79"/>
      <c r="H1178" s="79"/>
      <c r="I1178" s="75"/>
      <c r="J1178" s="290" t="s">
        <v>1831</v>
      </c>
      <c r="K1178" s="291" t="s">
        <v>1801</v>
      </c>
      <c r="L1178" s="46" t="s">
        <v>57</v>
      </c>
      <c r="M1178" s="10"/>
      <c r="N1178" s="38"/>
      <c r="O1178" s="34"/>
      <c r="R1178" s="43">
        <v>0.05</v>
      </c>
      <c r="S1178" s="43">
        <f>0.5*$R$41</f>
        <v>0.05</v>
      </c>
      <c r="T1178" s="43"/>
      <c r="U1178" s="43">
        <f>0*$R$41</f>
        <v>0</v>
      </c>
      <c r="V1178" s="43"/>
      <c r="W1178" s="43">
        <f>0*$R$41</f>
        <v>0</v>
      </c>
      <c r="X1178" s="43"/>
      <c r="Y1178" s="43">
        <f>0.5*$R$41</f>
        <v>0.05</v>
      </c>
      <c r="Z1178" s="43"/>
      <c r="AA1178" s="47"/>
      <c r="AB1178" s="47"/>
      <c r="AC1178" s="47"/>
      <c r="AD1178" s="47"/>
      <c r="AE1178" s="47"/>
      <c r="AF1178" s="47"/>
      <c r="AG1178" s="47"/>
      <c r="AH1178" s="47"/>
      <c r="AI1178" s="47"/>
      <c r="AJ1178" s="47"/>
      <c r="AK1178" s="47"/>
      <c r="AL1178" s="47"/>
      <c r="AM1178" s="47"/>
      <c r="AN1178" s="47"/>
      <c r="AO1178" s="47"/>
      <c r="AP1178" s="47"/>
      <c r="AQ1178" s="47"/>
      <c r="AR1178" s="47"/>
      <c r="AS1178" s="47"/>
      <c r="AT1178" s="47"/>
      <c r="AU1178" s="47"/>
      <c r="AV1178" s="48">
        <f t="shared" ref="AV1178:AV1186" si="812">SUM(S1178:AS1178)</f>
        <v>0.1</v>
      </c>
      <c r="BE1178" s="86"/>
    </row>
    <row r="1179" spans="1:57" s="30" customFormat="1" ht="17.25" customHeight="1" x14ac:dyDescent="0.25">
      <c r="A1179" s="74"/>
      <c r="B1179" s="75"/>
      <c r="C1179" s="76"/>
      <c r="D1179" s="85"/>
      <c r="E1179" s="78"/>
      <c r="F1179" s="78"/>
      <c r="G1179" s="79"/>
      <c r="H1179" s="79"/>
      <c r="I1179" s="75"/>
      <c r="J1179" s="290" t="s">
        <v>1832</v>
      </c>
      <c r="K1179" s="291" t="s">
        <v>1802</v>
      </c>
      <c r="L1179" s="46" t="s">
        <v>41</v>
      </c>
      <c r="M1179" s="10"/>
      <c r="N1179" s="38"/>
      <c r="O1179" s="34"/>
      <c r="R1179" s="43">
        <v>0.57500000000000007</v>
      </c>
      <c r="S1179" s="43">
        <f>0.2*$R$42</f>
        <v>0.12</v>
      </c>
      <c r="T1179" s="43"/>
      <c r="U1179" s="43">
        <f>0.8*$R$42</f>
        <v>0.48</v>
      </c>
      <c r="V1179" s="43"/>
      <c r="W1179" s="43">
        <f>0*$R$42</f>
        <v>0</v>
      </c>
      <c r="X1179" s="43"/>
      <c r="Y1179" s="43">
        <f>0*$R$42</f>
        <v>0</v>
      </c>
      <c r="Z1179" s="43"/>
      <c r="AA1179" s="47"/>
      <c r="AB1179" s="47"/>
      <c r="AC1179" s="47"/>
      <c r="AD1179" s="47"/>
      <c r="AE1179" s="47"/>
      <c r="AF1179" s="47"/>
      <c r="AG1179" s="47"/>
      <c r="AH1179" s="47"/>
      <c r="AI1179" s="47"/>
      <c r="AJ1179" s="47"/>
      <c r="AK1179" s="47"/>
      <c r="AL1179" s="47"/>
      <c r="AM1179" s="47"/>
      <c r="AN1179" s="47"/>
      <c r="AO1179" s="47"/>
      <c r="AP1179" s="47"/>
      <c r="AQ1179" s="47"/>
      <c r="AR1179" s="47"/>
      <c r="AS1179" s="47"/>
      <c r="AT1179" s="47"/>
      <c r="AU1179" s="47"/>
      <c r="AV1179" s="48">
        <f t="shared" si="812"/>
        <v>0.6</v>
      </c>
      <c r="BE1179" s="86"/>
    </row>
    <row r="1180" spans="1:57" s="30" customFormat="1" ht="17.25" customHeight="1" x14ac:dyDescent="0.25">
      <c r="A1180" s="74"/>
      <c r="B1180" s="75"/>
      <c r="C1180" s="76"/>
      <c r="D1180" s="85"/>
      <c r="E1180" s="78"/>
      <c r="F1180" s="78"/>
      <c r="G1180" s="79"/>
      <c r="H1180" s="79"/>
      <c r="I1180" s="75"/>
      <c r="J1180" s="292" t="s">
        <v>1894</v>
      </c>
      <c r="K1180" s="293" t="s">
        <v>1991</v>
      </c>
      <c r="L1180" s="10"/>
      <c r="M1180" s="10"/>
      <c r="N1180" s="10"/>
      <c r="O1180" s="10"/>
      <c r="P1180" s="10"/>
      <c r="Q1180" s="9" t="s">
        <v>1899</v>
      </c>
      <c r="R1180" s="43"/>
      <c r="S1180" s="43"/>
      <c r="T1180" s="43"/>
      <c r="U1180" s="43"/>
      <c r="V1180" s="43"/>
      <c r="W1180" s="43"/>
      <c r="X1180" s="43"/>
      <c r="Y1180" s="43"/>
      <c r="Z1180" s="43"/>
      <c r="AA1180" s="47"/>
      <c r="AB1180" s="47"/>
      <c r="AC1180" s="47"/>
      <c r="AD1180" s="47"/>
      <c r="AE1180" s="47"/>
      <c r="AF1180" s="47"/>
      <c r="AG1180" s="47"/>
      <c r="AH1180" s="47"/>
      <c r="AI1180" s="47"/>
      <c r="AJ1180" s="47"/>
      <c r="AK1180" s="47"/>
      <c r="AL1180" s="47"/>
      <c r="AM1180" s="47"/>
      <c r="AN1180" s="47"/>
      <c r="AO1180" s="47"/>
      <c r="AP1180" s="47"/>
      <c r="AQ1180" s="47"/>
      <c r="AR1180" s="47"/>
      <c r="AS1180" s="47"/>
      <c r="AT1180" s="47"/>
      <c r="AU1180" s="47"/>
      <c r="AV1180" s="48"/>
      <c r="BE1180" s="86"/>
    </row>
    <row r="1181" spans="1:57" s="30" customFormat="1" ht="17.25" customHeight="1" x14ac:dyDescent="0.25">
      <c r="A1181" s="74"/>
      <c r="B1181" s="75"/>
      <c r="C1181" s="76"/>
      <c r="D1181" s="85"/>
      <c r="E1181" s="78"/>
      <c r="F1181" s="78"/>
      <c r="G1181" s="79"/>
      <c r="H1181" s="79"/>
      <c r="I1181" s="75"/>
      <c r="J1181" s="294"/>
      <c r="K1181" s="293" t="s">
        <v>1998</v>
      </c>
      <c r="L1181" s="10"/>
      <c r="M1181" s="10"/>
      <c r="N1181" s="10"/>
      <c r="O1181" s="10"/>
      <c r="P1181" s="10"/>
      <c r="Q1181" s="9" t="s">
        <v>1899</v>
      </c>
      <c r="R1181" s="43"/>
      <c r="S1181" s="43"/>
      <c r="T1181" s="43"/>
      <c r="U1181" s="43"/>
      <c r="V1181" s="43"/>
      <c r="W1181" s="43"/>
      <c r="X1181" s="43"/>
      <c r="Y1181" s="43"/>
      <c r="Z1181" s="43"/>
      <c r="AA1181" s="47"/>
      <c r="AB1181" s="47"/>
      <c r="AC1181" s="47"/>
      <c r="AD1181" s="47"/>
      <c r="AE1181" s="47"/>
      <c r="AF1181" s="47"/>
      <c r="AG1181" s="47"/>
      <c r="AH1181" s="47"/>
      <c r="AI1181" s="47"/>
      <c r="AJ1181" s="47"/>
      <c r="AK1181" s="47"/>
      <c r="AL1181" s="47"/>
      <c r="AM1181" s="47"/>
      <c r="AN1181" s="47"/>
      <c r="AO1181" s="47"/>
      <c r="AP1181" s="47"/>
      <c r="AQ1181" s="47"/>
      <c r="AR1181" s="47"/>
      <c r="AS1181" s="47"/>
      <c r="AT1181" s="47"/>
      <c r="AU1181" s="47"/>
      <c r="AV1181" s="48"/>
      <c r="BE1181" s="86"/>
    </row>
    <row r="1182" spans="1:57" s="30" customFormat="1" ht="17.25" customHeight="1" x14ac:dyDescent="0.25">
      <c r="A1182" s="74"/>
      <c r="B1182" s="75"/>
      <c r="C1182" s="76"/>
      <c r="D1182" s="85"/>
      <c r="E1182" s="78"/>
      <c r="F1182" s="78"/>
      <c r="G1182" s="79"/>
      <c r="H1182" s="79"/>
      <c r="I1182" s="75"/>
      <c r="J1182" s="294"/>
      <c r="K1182" s="293" t="s">
        <v>1974</v>
      </c>
      <c r="L1182" s="10"/>
      <c r="M1182" s="10"/>
      <c r="N1182" s="10"/>
      <c r="O1182" s="10"/>
      <c r="P1182" s="10"/>
      <c r="Q1182" s="9" t="s">
        <v>1899</v>
      </c>
      <c r="R1182" s="43"/>
      <c r="S1182" s="43"/>
      <c r="T1182" s="43"/>
      <c r="U1182" s="43"/>
      <c r="V1182" s="43"/>
      <c r="W1182" s="43"/>
      <c r="X1182" s="43"/>
      <c r="Y1182" s="43"/>
      <c r="Z1182" s="43"/>
      <c r="AA1182" s="47"/>
      <c r="AB1182" s="47"/>
      <c r="AC1182" s="47"/>
      <c r="AD1182" s="47"/>
      <c r="AE1182" s="47"/>
      <c r="AF1182" s="47"/>
      <c r="AG1182" s="47"/>
      <c r="AH1182" s="47"/>
      <c r="AI1182" s="47"/>
      <c r="AJ1182" s="47"/>
      <c r="AK1182" s="47"/>
      <c r="AL1182" s="47"/>
      <c r="AM1182" s="47"/>
      <c r="AN1182" s="47"/>
      <c r="AO1182" s="47"/>
      <c r="AP1182" s="47"/>
      <c r="AQ1182" s="47"/>
      <c r="AR1182" s="47"/>
      <c r="AS1182" s="47"/>
      <c r="AT1182" s="47"/>
      <c r="AU1182" s="47"/>
      <c r="AV1182" s="48"/>
      <c r="BE1182" s="86"/>
    </row>
    <row r="1183" spans="1:57" s="30" customFormat="1" ht="17.25" customHeight="1" x14ac:dyDescent="0.25">
      <c r="A1183" s="74"/>
      <c r="B1183" s="75"/>
      <c r="C1183" s="76"/>
      <c r="D1183" s="85"/>
      <c r="E1183" s="78"/>
      <c r="F1183" s="78"/>
      <c r="G1183" s="79"/>
      <c r="H1183" s="79"/>
      <c r="I1183" s="75"/>
      <c r="J1183" s="295" t="s">
        <v>1921</v>
      </c>
      <c r="K1183" s="296" t="s">
        <v>2020</v>
      </c>
      <c r="L1183" s="276" t="s">
        <v>1899</v>
      </c>
      <c r="M1183" s="46"/>
      <c r="N1183" s="10"/>
      <c r="O1183" s="10"/>
      <c r="P1183" s="10"/>
      <c r="Q1183" s="10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7"/>
      <c r="AB1183" s="47"/>
      <c r="AC1183" s="47"/>
      <c r="AD1183" s="47"/>
      <c r="AE1183" s="47"/>
      <c r="AF1183" s="47"/>
      <c r="AG1183" s="47"/>
      <c r="AH1183" s="47"/>
      <c r="AI1183" s="47"/>
      <c r="AJ1183" s="47"/>
      <c r="AK1183" s="47"/>
      <c r="AL1183" s="47"/>
      <c r="AM1183" s="47"/>
      <c r="AN1183" s="47"/>
      <c r="AO1183" s="47"/>
      <c r="AP1183" s="47"/>
      <c r="AQ1183" s="47"/>
      <c r="AR1183" s="47"/>
      <c r="AS1183" s="47"/>
      <c r="AT1183" s="47"/>
      <c r="AU1183" s="47"/>
      <c r="AV1183" s="48"/>
      <c r="BE1183" s="86"/>
    </row>
    <row r="1184" spans="1:57" s="30" customFormat="1" ht="17.25" customHeight="1" x14ac:dyDescent="0.25">
      <c r="A1184" s="74"/>
      <c r="B1184" s="75"/>
      <c r="C1184" s="76"/>
      <c r="D1184" s="85"/>
      <c r="E1184" s="78"/>
      <c r="F1184" s="78"/>
      <c r="G1184" s="79"/>
      <c r="H1184" s="79"/>
      <c r="I1184" s="75"/>
      <c r="J1184" s="294"/>
      <c r="K1184" s="296" t="s">
        <v>2021</v>
      </c>
      <c r="L1184" s="276" t="s">
        <v>1899</v>
      </c>
      <c r="M1184" s="46"/>
      <c r="N1184" s="10"/>
      <c r="O1184" s="10"/>
      <c r="P1184" s="10"/>
      <c r="Q1184" s="10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7"/>
      <c r="AB1184" s="47"/>
      <c r="AC1184" s="47"/>
      <c r="AD1184" s="47"/>
      <c r="AE1184" s="47"/>
      <c r="AF1184" s="47"/>
      <c r="AG1184" s="47"/>
      <c r="AH1184" s="47"/>
      <c r="AI1184" s="47"/>
      <c r="AJ1184" s="47"/>
      <c r="AK1184" s="47"/>
      <c r="AL1184" s="47"/>
      <c r="AM1184" s="47"/>
      <c r="AN1184" s="47"/>
      <c r="AO1184" s="47"/>
      <c r="AP1184" s="47"/>
      <c r="AQ1184" s="47"/>
      <c r="AR1184" s="47"/>
      <c r="AS1184" s="47"/>
      <c r="AT1184" s="47"/>
      <c r="AU1184" s="47"/>
      <c r="AV1184" s="48"/>
      <c r="BE1184" s="86"/>
    </row>
    <row r="1185" spans="1:140" s="30" customFormat="1" ht="17.25" customHeight="1" x14ac:dyDescent="0.25">
      <c r="A1185" s="74"/>
      <c r="B1185" s="75"/>
      <c r="C1185" s="76"/>
      <c r="D1185" s="85"/>
      <c r="E1185" s="78"/>
      <c r="F1185" s="78"/>
      <c r="G1185" s="79"/>
      <c r="H1185" s="79"/>
      <c r="I1185" s="75"/>
      <c r="J1185" s="294"/>
      <c r="K1185" s="296" t="s">
        <v>2022</v>
      </c>
      <c r="L1185" s="276" t="s">
        <v>1899</v>
      </c>
      <c r="M1185" s="46"/>
      <c r="N1185" s="10"/>
      <c r="O1185" s="10"/>
      <c r="P1185" s="10"/>
      <c r="Q1185" s="10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7"/>
      <c r="AB1185" s="47"/>
      <c r="AC1185" s="47"/>
      <c r="AD1185" s="47"/>
      <c r="AE1185" s="47"/>
      <c r="AF1185" s="47"/>
      <c r="AG1185" s="47"/>
      <c r="AH1185" s="47"/>
      <c r="AI1185" s="47"/>
      <c r="AJ1185" s="47"/>
      <c r="AK1185" s="47"/>
      <c r="AL1185" s="47"/>
      <c r="AM1185" s="47"/>
      <c r="AN1185" s="47"/>
      <c r="AO1185" s="47"/>
      <c r="AP1185" s="47"/>
      <c r="AQ1185" s="47"/>
      <c r="AR1185" s="47"/>
      <c r="AS1185" s="47"/>
      <c r="AT1185" s="47"/>
      <c r="AU1185" s="47"/>
      <c r="AV1185" s="48"/>
      <c r="BE1185" s="86"/>
    </row>
    <row r="1186" spans="1:140" s="30" customFormat="1" ht="17.25" customHeight="1" x14ac:dyDescent="0.25">
      <c r="A1186" s="74"/>
      <c r="B1186" s="75"/>
      <c r="C1186" s="76"/>
      <c r="D1186" s="85"/>
      <c r="E1186" s="78"/>
      <c r="F1186" s="78"/>
      <c r="G1186" s="79"/>
      <c r="H1186" s="79"/>
      <c r="I1186" s="75"/>
      <c r="J1186" s="290" t="s">
        <v>1833</v>
      </c>
      <c r="K1186" s="291" t="s">
        <v>1803</v>
      </c>
      <c r="L1186" s="46" t="s">
        <v>41</v>
      </c>
      <c r="M1186" s="10"/>
      <c r="N1186" s="38"/>
      <c r="O1186" s="34"/>
      <c r="R1186" s="43">
        <v>0.1</v>
      </c>
      <c r="S1186" s="43">
        <f>0*$R$43</f>
        <v>0</v>
      </c>
      <c r="T1186" s="43"/>
      <c r="U1186" s="43">
        <f>0.8*$R$43</f>
        <v>0.12</v>
      </c>
      <c r="V1186" s="43"/>
      <c r="W1186" s="43">
        <f>0.2*$R$43</f>
        <v>0.03</v>
      </c>
      <c r="X1186" s="43"/>
      <c r="Y1186" s="43">
        <f>0*$R$43</f>
        <v>0</v>
      </c>
      <c r="Z1186" s="43"/>
      <c r="AA1186" s="47"/>
      <c r="AB1186" s="47"/>
      <c r="AC1186" s="47"/>
      <c r="AD1186" s="47"/>
      <c r="AE1186" s="47"/>
      <c r="AF1186" s="47"/>
      <c r="AG1186" s="47"/>
      <c r="AH1186" s="47"/>
      <c r="AI1186" s="47"/>
      <c r="AJ1186" s="47"/>
      <c r="AK1186" s="47"/>
      <c r="AL1186" s="47"/>
      <c r="AM1186" s="47"/>
      <c r="AN1186" s="47"/>
      <c r="AO1186" s="47"/>
      <c r="AP1186" s="47"/>
      <c r="AQ1186" s="47"/>
      <c r="AR1186" s="47"/>
      <c r="AS1186" s="47"/>
      <c r="AT1186" s="47"/>
      <c r="AU1186" s="47"/>
      <c r="AV1186" s="48">
        <f t="shared" si="812"/>
        <v>0.15</v>
      </c>
      <c r="BE1186" s="86"/>
    </row>
    <row r="1187" spans="1:140" s="30" customFormat="1" ht="17.25" customHeight="1" x14ac:dyDescent="0.25">
      <c r="A1187" s="74" t="s">
        <v>29</v>
      </c>
      <c r="B1187" s="75" t="s">
        <v>520</v>
      </c>
      <c r="C1187" s="76" t="s">
        <v>521</v>
      </c>
      <c r="D1187" s="85"/>
      <c r="E1187" s="78" t="s">
        <v>95</v>
      </c>
      <c r="F1187" s="78" t="s">
        <v>522</v>
      </c>
      <c r="G1187" s="79">
        <v>240</v>
      </c>
      <c r="H1187" s="79" t="s">
        <v>732</v>
      </c>
      <c r="I1187" s="75" t="s">
        <v>733</v>
      </c>
      <c r="J1187" s="290" t="s">
        <v>734</v>
      </c>
      <c r="K1187" s="297" t="s">
        <v>733</v>
      </c>
      <c r="L1187" s="10" t="s">
        <v>41</v>
      </c>
      <c r="M1187" s="10"/>
      <c r="N1187" s="38"/>
      <c r="O1187" s="34"/>
      <c r="R1187" s="87" t="s">
        <v>735</v>
      </c>
      <c r="S1187" s="88"/>
      <c r="T1187" s="88"/>
      <c r="U1187" s="88"/>
      <c r="V1187" s="88"/>
      <c r="W1187" s="88"/>
      <c r="X1187" s="88"/>
      <c r="Y1187" s="88"/>
      <c r="Z1187" s="88"/>
      <c r="AA1187" s="88"/>
      <c r="AB1187" s="88"/>
      <c r="AC1187" s="88"/>
      <c r="AD1187" s="88"/>
      <c r="AE1187" s="88"/>
      <c r="AF1187" s="88"/>
      <c r="AG1187" s="88"/>
      <c r="AH1187" s="88"/>
      <c r="AI1187" s="88"/>
      <c r="AJ1187" s="88"/>
      <c r="AK1187" s="88"/>
      <c r="AL1187" s="88"/>
      <c r="AM1187" s="88"/>
      <c r="AN1187" s="88"/>
      <c r="AO1187" s="88"/>
      <c r="AP1187" s="88"/>
      <c r="AQ1187" s="88"/>
      <c r="AR1187" s="88"/>
      <c r="AS1187" s="88"/>
      <c r="AT1187" s="88"/>
      <c r="AU1187" s="88"/>
      <c r="AV1187" s="89"/>
      <c r="AW1187" s="89"/>
      <c r="AX1187" s="90"/>
      <c r="AY1187" s="90"/>
      <c r="AZ1187" s="90"/>
      <c r="BA1187" s="91"/>
      <c r="BB1187" s="91" t="s">
        <v>736</v>
      </c>
      <c r="BC1187" s="90"/>
      <c r="BD1187" s="90"/>
      <c r="BE1187" s="90"/>
      <c r="BF1187" s="90"/>
      <c r="BG1187" s="90"/>
      <c r="BH1187" s="90"/>
      <c r="BI1187" s="90"/>
      <c r="BJ1187" s="90"/>
      <c r="BK1187" s="90"/>
      <c r="BL1187" s="90"/>
      <c r="BM1187" s="90"/>
      <c r="BN1187" s="90"/>
      <c r="BO1187" s="90"/>
      <c r="BP1187" s="90"/>
      <c r="BQ1187" s="90"/>
      <c r="BR1187" s="90"/>
      <c r="BS1187" s="90"/>
      <c r="BT1187" s="90"/>
      <c r="BU1187" s="90"/>
      <c r="BV1187" s="90"/>
      <c r="BW1187" s="90"/>
      <c r="BX1187" s="90"/>
      <c r="BY1187" s="90"/>
      <c r="BZ1187" s="90"/>
      <c r="CA1187" s="92"/>
      <c r="CB1187" s="92"/>
      <c r="CC1187" s="92"/>
      <c r="CD1187" s="93"/>
      <c r="CE1187" s="93" t="s">
        <v>737</v>
      </c>
      <c r="CF1187" s="92"/>
      <c r="CG1187" s="92"/>
      <c r="CH1187" s="92"/>
      <c r="CI1187" s="92"/>
      <c r="CJ1187" s="92"/>
      <c r="CK1187" s="92"/>
      <c r="CL1187" s="92"/>
      <c r="CM1187" s="92"/>
      <c r="CN1187" s="92"/>
      <c r="CO1187" s="92"/>
      <c r="CP1187" s="92"/>
      <c r="CQ1187" s="92"/>
      <c r="CR1187" s="92"/>
      <c r="CS1187" s="92"/>
      <c r="CT1187" s="92"/>
      <c r="CU1187" s="92"/>
      <c r="CV1187" s="92"/>
      <c r="CW1187" s="92"/>
      <c r="CX1187" s="92"/>
      <c r="CY1187" s="92"/>
      <c r="CZ1187" s="92"/>
      <c r="DA1187" s="92"/>
      <c r="DB1187" s="92"/>
      <c r="DC1187" s="92"/>
      <c r="DD1187" s="92"/>
      <c r="DE1187" s="92"/>
      <c r="DF1187" s="94"/>
      <c r="DG1187" s="94"/>
      <c r="DH1187" s="94"/>
      <c r="DI1187" s="95"/>
      <c r="DJ1187" s="95" t="s">
        <v>738</v>
      </c>
      <c r="DK1187" s="94"/>
      <c r="DL1187" s="94"/>
      <c r="DM1187" s="94"/>
      <c r="DN1187" s="94"/>
      <c r="DO1187" s="94"/>
      <c r="DP1187" s="94"/>
      <c r="DQ1187" s="94"/>
      <c r="DR1187" s="94"/>
      <c r="DS1187" s="94"/>
      <c r="DT1187" s="94"/>
      <c r="DU1187" s="94"/>
    </row>
    <row r="1188" spans="1:140" s="30" customFormat="1" ht="31.5" customHeight="1" x14ac:dyDescent="0.25">
      <c r="A1188" s="33"/>
      <c r="B1188" s="34"/>
      <c r="C1188" s="96"/>
      <c r="D1188" s="72"/>
      <c r="E1188" s="36"/>
      <c r="F1188" s="36"/>
      <c r="G1188" s="38"/>
      <c r="H1188" s="38"/>
      <c r="I1188" s="34"/>
      <c r="J1188" s="28" t="s">
        <v>39</v>
      </c>
      <c r="K1188" s="73" t="s">
        <v>739</v>
      </c>
      <c r="L1188" s="9" t="s">
        <v>10</v>
      </c>
      <c r="M1188" s="9"/>
      <c r="N1188" s="9" t="s">
        <v>11</v>
      </c>
      <c r="O1188" s="9" t="s">
        <v>12</v>
      </c>
      <c r="P1188" s="9" t="s">
        <v>1730</v>
      </c>
      <c r="Q1188" s="9" t="s">
        <v>1459</v>
      </c>
      <c r="R1188" s="97" t="s">
        <v>14</v>
      </c>
      <c r="S1188" s="97" t="s">
        <v>15</v>
      </c>
      <c r="T1188" s="97"/>
      <c r="U1188" s="97" t="s">
        <v>16</v>
      </c>
      <c r="V1188" s="97"/>
      <c r="W1188" s="97" t="s">
        <v>17</v>
      </c>
      <c r="X1188" s="97"/>
      <c r="Y1188" s="97" t="s">
        <v>18</v>
      </c>
      <c r="Z1188" s="97"/>
      <c r="AA1188" s="97" t="s">
        <v>19</v>
      </c>
      <c r="AB1188" s="97"/>
      <c r="AC1188" s="97" t="s">
        <v>20</v>
      </c>
      <c r="AD1188" s="97"/>
      <c r="AE1188" s="97" t="s">
        <v>21</v>
      </c>
      <c r="AF1188" s="97"/>
      <c r="AG1188" s="97" t="s">
        <v>22</v>
      </c>
      <c r="AH1188" s="97"/>
      <c r="AI1188" s="97" t="s">
        <v>23</v>
      </c>
      <c r="AJ1188" s="97"/>
      <c r="AK1188" s="97" t="s">
        <v>24</v>
      </c>
      <c r="AL1188" s="97"/>
      <c r="AM1188" s="97" t="s">
        <v>1386</v>
      </c>
      <c r="AN1188" s="97"/>
      <c r="AO1188" s="97" t="s">
        <v>1387</v>
      </c>
      <c r="AP1188" s="97"/>
      <c r="AQ1188" s="97" t="s">
        <v>1388</v>
      </c>
      <c r="AR1188" s="97"/>
      <c r="AS1188" s="97" t="s">
        <v>1389</v>
      </c>
      <c r="AT1188" s="97"/>
      <c r="AU1188" s="97"/>
      <c r="AV1188" s="89"/>
      <c r="AW1188" s="89"/>
      <c r="AX1188" s="98" t="s">
        <v>14</v>
      </c>
      <c r="AY1188" s="98" t="s">
        <v>15</v>
      </c>
      <c r="BA1188" s="98" t="s">
        <v>16</v>
      </c>
      <c r="BC1188" s="98" t="s">
        <v>17</v>
      </c>
      <c r="BE1188" s="98" t="s">
        <v>18</v>
      </c>
      <c r="BG1188" s="98" t="s">
        <v>19</v>
      </c>
      <c r="BI1188" s="98" t="s">
        <v>20</v>
      </c>
      <c r="BK1188" s="98" t="s">
        <v>21</v>
      </c>
      <c r="BM1188" s="98" t="s">
        <v>22</v>
      </c>
      <c r="BO1188" s="98" t="s">
        <v>23</v>
      </c>
      <c r="BQ1188" s="98" t="s">
        <v>24</v>
      </c>
      <c r="BS1188" s="98" t="s">
        <v>1386</v>
      </c>
      <c r="BU1188" s="98" t="s">
        <v>1387</v>
      </c>
      <c r="BW1188" s="98" t="s">
        <v>1388</v>
      </c>
      <c r="BY1188" s="98" t="s">
        <v>1389</v>
      </c>
      <c r="BZ1188" s="90"/>
      <c r="CA1188" s="92" t="s">
        <v>14</v>
      </c>
      <c r="CB1188" s="92" t="s">
        <v>15</v>
      </c>
      <c r="CD1188" s="98" t="s">
        <v>16</v>
      </c>
      <c r="CF1188" s="98" t="s">
        <v>17</v>
      </c>
      <c r="CH1188" s="98" t="s">
        <v>18</v>
      </c>
      <c r="CJ1188" s="98" t="s">
        <v>19</v>
      </c>
      <c r="CL1188" s="98" t="s">
        <v>20</v>
      </c>
      <c r="CN1188" s="98" t="s">
        <v>21</v>
      </c>
      <c r="CP1188" s="98" t="s">
        <v>22</v>
      </c>
      <c r="CR1188" s="98" t="s">
        <v>23</v>
      </c>
      <c r="CT1188" s="98" t="s">
        <v>24</v>
      </c>
      <c r="CV1188" s="98" t="s">
        <v>1386</v>
      </c>
      <c r="CX1188" s="98" t="s">
        <v>1387</v>
      </c>
      <c r="CZ1188" s="98" t="s">
        <v>1388</v>
      </c>
      <c r="DB1188" s="98" t="s">
        <v>1389</v>
      </c>
      <c r="DC1188" s="92"/>
      <c r="DD1188" s="92"/>
      <c r="DE1188" s="92"/>
      <c r="DF1188" s="100" t="s">
        <v>14</v>
      </c>
      <c r="DG1188" s="97" t="s">
        <v>15</v>
      </c>
      <c r="DH1188" s="97"/>
      <c r="DI1188" s="97" t="s">
        <v>16</v>
      </c>
      <c r="DJ1188" s="97"/>
      <c r="DK1188" s="97" t="s">
        <v>17</v>
      </c>
      <c r="DL1188" s="97"/>
      <c r="DM1188" s="97" t="s">
        <v>18</v>
      </c>
      <c r="DN1188" s="97"/>
      <c r="DO1188" s="97" t="s">
        <v>19</v>
      </c>
      <c r="DP1188" s="97"/>
      <c r="DQ1188" s="97" t="s">
        <v>20</v>
      </c>
      <c r="DR1188" s="97"/>
      <c r="DS1188" s="97" t="s">
        <v>21</v>
      </c>
      <c r="DT1188" s="97"/>
      <c r="DU1188" s="97" t="s">
        <v>22</v>
      </c>
      <c r="DV1188" s="97"/>
      <c r="DW1188" s="97" t="s">
        <v>23</v>
      </c>
      <c r="DX1188" s="97"/>
      <c r="DY1188" s="97" t="s">
        <v>24</v>
      </c>
      <c r="DZ1188" s="97"/>
      <c r="EA1188" s="97" t="s">
        <v>1386</v>
      </c>
      <c r="EB1188" s="97"/>
      <c r="EC1188" s="97" t="s">
        <v>1387</v>
      </c>
      <c r="ED1188" s="97"/>
      <c r="EE1188" s="97" t="s">
        <v>1388</v>
      </c>
      <c r="EF1188" s="97"/>
      <c r="EG1188" s="97" t="s">
        <v>1389</v>
      </c>
      <c r="EH1188" s="97"/>
      <c r="EI1188" s="97"/>
      <c r="EJ1188" s="89"/>
    </row>
    <row r="1189" spans="1:140" s="178" customFormat="1" ht="17.25" customHeight="1" x14ac:dyDescent="0.25">
      <c r="A1189" s="170" t="s">
        <v>36</v>
      </c>
      <c r="B1189" s="171" t="s">
        <v>740</v>
      </c>
      <c r="C1189" s="172" t="s">
        <v>741</v>
      </c>
      <c r="D1189" s="173"/>
      <c r="E1189" s="174" t="s">
        <v>95</v>
      </c>
      <c r="F1189" s="174" t="s">
        <v>742</v>
      </c>
      <c r="G1189" s="175" t="s">
        <v>743</v>
      </c>
      <c r="H1189" s="176" t="s">
        <v>39</v>
      </c>
      <c r="I1189" s="177" t="s">
        <v>739</v>
      </c>
      <c r="J1189" s="158" t="s">
        <v>744</v>
      </c>
      <c r="K1189" s="159" t="s">
        <v>745</v>
      </c>
      <c r="L1189" s="160" t="s">
        <v>57</v>
      </c>
      <c r="M1189" s="160"/>
      <c r="R1189" s="162">
        <f t="shared" ref="R1189:S1189" si="813">SUM(R1190:R1193)</f>
        <v>1.5699999999999999E-2</v>
      </c>
      <c r="S1189" s="162">
        <f t="shared" si="813"/>
        <v>3</v>
      </c>
      <c r="T1189" s="162">
        <f t="shared" ref="T1189" si="814">SUM(T1190:T1193)</f>
        <v>9.9500000000000005E-3</v>
      </c>
      <c r="U1189" s="162">
        <f t="shared" ref="U1189" si="815">SUM(U1190:U1193)</f>
        <v>0</v>
      </c>
      <c r="V1189" s="162">
        <f t="shared" ref="V1189" si="816">SUM(V1190:V1193)</f>
        <v>0</v>
      </c>
      <c r="W1189" s="162">
        <f t="shared" ref="W1189" si="817">SUM(W1190:W1193)</f>
        <v>0</v>
      </c>
      <c r="X1189" s="162">
        <f t="shared" ref="X1189" si="818">SUM(X1190:X1193)</f>
        <v>0</v>
      </c>
      <c r="Y1189" s="162">
        <f t="shared" ref="Y1189" si="819">SUM(Y1190:Y1193)</f>
        <v>0</v>
      </c>
      <c r="Z1189" s="162">
        <f t="shared" ref="Z1189" si="820">SUM(Z1190:Z1193)</f>
        <v>0</v>
      </c>
      <c r="AA1189" s="162">
        <f t="shared" ref="AA1189" si="821">SUM(AA1190:AA1193)</f>
        <v>0</v>
      </c>
      <c r="AB1189" s="162">
        <f t="shared" ref="AB1189" si="822">SUM(AB1190:AB1193)</f>
        <v>0</v>
      </c>
      <c r="AC1189" s="162"/>
      <c r="AD1189" s="162">
        <f t="shared" ref="AD1189" si="823">SUM(AD1190:AD1193)</f>
        <v>0</v>
      </c>
      <c r="AE1189" s="162"/>
      <c r="AF1189" s="162">
        <f t="shared" ref="AF1189" si="824">SUM(AF1190:AF1193)</f>
        <v>0</v>
      </c>
      <c r="AG1189" s="162"/>
      <c r="AH1189" s="162">
        <f t="shared" ref="AH1189" si="825">SUM(AH1190:AH1193)</f>
        <v>0</v>
      </c>
      <c r="AI1189" s="162"/>
      <c r="AJ1189" s="162">
        <f t="shared" ref="AJ1189" si="826">SUM(AJ1190:AJ1193)</f>
        <v>0</v>
      </c>
      <c r="AK1189" s="162"/>
      <c r="AL1189" s="162">
        <f t="shared" ref="AL1189" si="827">SUM(AL1190:AL1193)</f>
        <v>0</v>
      </c>
      <c r="AM1189" s="162"/>
      <c r="AN1189" s="162">
        <f t="shared" ref="AN1189" si="828">SUM(AN1190:AN1193)</f>
        <v>0</v>
      </c>
      <c r="AO1189" s="162"/>
      <c r="AP1189" s="162">
        <f t="shared" ref="AP1189" si="829">SUM(AP1190:AP1193)</f>
        <v>5.7499999999999999E-3</v>
      </c>
      <c r="AQ1189" s="162"/>
      <c r="AR1189" s="162"/>
      <c r="AS1189" s="162"/>
      <c r="AT1189" s="162"/>
      <c r="AU1189" s="162">
        <f t="shared" ref="AU1189" si="830">SUM(AU1190:AU1193)</f>
        <v>1.5699999999999999E-2</v>
      </c>
      <c r="AV1189" s="163">
        <f>SUM(S1189:AS1189)</f>
        <v>3.0156999999999998</v>
      </c>
      <c r="AW1189" s="163"/>
      <c r="AX1189" s="164">
        <f t="shared" ref="AX1189:BK1189" si="831">SUM(AX1190:AX1193)</f>
        <v>8.6999999999999994E-3</v>
      </c>
      <c r="AY1189" s="194"/>
      <c r="AZ1189" s="164">
        <f t="shared" si="831"/>
        <v>7.3000000000000001E-3</v>
      </c>
      <c r="BA1189" s="164">
        <f t="shared" si="831"/>
        <v>0</v>
      </c>
      <c r="BB1189" s="164">
        <f>SUM(BB1190:BB1193)</f>
        <v>0</v>
      </c>
      <c r="BC1189" s="164">
        <f t="shared" si="831"/>
        <v>0</v>
      </c>
      <c r="BD1189" s="164">
        <f t="shared" si="831"/>
        <v>0</v>
      </c>
      <c r="BE1189" s="164">
        <f t="shared" si="831"/>
        <v>0</v>
      </c>
      <c r="BF1189" s="164">
        <f t="shared" si="831"/>
        <v>0</v>
      </c>
      <c r="BG1189" s="164">
        <f t="shared" si="831"/>
        <v>0</v>
      </c>
      <c r="BH1189" s="164">
        <f t="shared" si="831"/>
        <v>0</v>
      </c>
      <c r="BI1189" s="164">
        <f t="shared" si="831"/>
        <v>0</v>
      </c>
      <c r="BJ1189" s="164">
        <f t="shared" si="831"/>
        <v>0</v>
      </c>
      <c r="BK1189" s="164">
        <f t="shared" si="831"/>
        <v>0</v>
      </c>
      <c r="BL1189" s="164">
        <f>SUM(BL1190:BL1193)</f>
        <v>0</v>
      </c>
      <c r="BM1189" s="165">
        <f>SUM(AY1189:BL1189)</f>
        <v>7.3000000000000001E-3</v>
      </c>
      <c r="BN1189" s="164">
        <f>SUM(BN1190:BN1193)</f>
        <v>0</v>
      </c>
      <c r="BO1189" s="165"/>
      <c r="BP1189" s="164">
        <f>SUM(BP1190:BP1193)</f>
        <v>0</v>
      </c>
      <c r="BQ1189" s="165"/>
      <c r="BR1189" s="164">
        <f>SUM(BR1190:BR1193)</f>
        <v>0</v>
      </c>
      <c r="BS1189" s="165"/>
      <c r="BT1189" s="164">
        <f>SUM(BT1190:BT1193)</f>
        <v>0</v>
      </c>
      <c r="BU1189" s="165"/>
      <c r="BV1189" s="164">
        <f>SUM(BV1190:BV1193)</f>
        <v>1.4E-3</v>
      </c>
      <c r="BW1189" s="165"/>
      <c r="BX1189" s="165"/>
      <c r="BY1189" s="165"/>
      <c r="BZ1189" s="165"/>
      <c r="CA1189" s="164">
        <f t="shared" ref="CA1189" si="832">SUM(CA1190:CA1193)</f>
        <v>8.6999999999999994E-3</v>
      </c>
      <c r="CB1189" s="194"/>
      <c r="CC1189" s="164">
        <f t="shared" ref="CC1189:CD1189" si="833">SUM(CC1190:CC1193)</f>
        <v>7.3000000000000001E-3</v>
      </c>
      <c r="CD1189" s="164">
        <f t="shared" si="833"/>
        <v>0</v>
      </c>
      <c r="CE1189" s="164">
        <f>SUM(CE1190:CE1193)</f>
        <v>0</v>
      </c>
      <c r="CF1189" s="164">
        <f t="shared" ref="CF1189:CN1189" si="834">SUM(CF1190:CF1193)</f>
        <v>0</v>
      </c>
      <c r="CG1189" s="164">
        <f t="shared" si="834"/>
        <v>0</v>
      </c>
      <c r="CH1189" s="164">
        <f t="shared" si="834"/>
        <v>0</v>
      </c>
      <c r="CI1189" s="164">
        <f t="shared" si="834"/>
        <v>0</v>
      </c>
      <c r="CJ1189" s="164">
        <f t="shared" si="834"/>
        <v>0</v>
      </c>
      <c r="CK1189" s="164">
        <f t="shared" si="834"/>
        <v>0</v>
      </c>
      <c r="CL1189" s="164">
        <f t="shared" si="834"/>
        <v>0</v>
      </c>
      <c r="CM1189" s="164">
        <f t="shared" si="834"/>
        <v>0</v>
      </c>
      <c r="CN1189" s="164">
        <f t="shared" si="834"/>
        <v>0</v>
      </c>
      <c r="CO1189" s="164">
        <f>SUM(CO1190:CO1193)</f>
        <v>0</v>
      </c>
      <c r="CP1189" s="165">
        <f>SUM(CB1189:CO1189)</f>
        <v>7.3000000000000001E-3</v>
      </c>
      <c r="CQ1189" s="164">
        <f>SUM(CQ1190:CQ1193)</f>
        <v>0</v>
      </c>
      <c r="CR1189" s="165"/>
      <c r="CS1189" s="164">
        <f>SUM(CS1190:CS1193)</f>
        <v>0</v>
      </c>
      <c r="CT1189" s="165"/>
      <c r="CU1189" s="164">
        <f>SUM(CU1190:CU1193)</f>
        <v>0</v>
      </c>
      <c r="CV1189" s="165"/>
      <c r="CW1189" s="164">
        <f>SUM(CW1190:CW1193)</f>
        <v>0</v>
      </c>
      <c r="CX1189" s="165"/>
      <c r="CY1189" s="164">
        <f>SUM(CY1190:CY1193)</f>
        <v>1.4E-3</v>
      </c>
      <c r="CZ1189" s="165"/>
      <c r="DA1189" s="165"/>
      <c r="DB1189" s="165"/>
      <c r="DC1189" s="166"/>
      <c r="DD1189" s="166"/>
      <c r="DE1189" s="166"/>
      <c r="DF1189" s="167">
        <f t="shared" ref="DF1189:DP1189" si="835">SUM(DF1190:DF1193)</f>
        <v>8.6999999999999994E-3</v>
      </c>
      <c r="DG1189" s="168">
        <f t="shared" si="835"/>
        <v>3</v>
      </c>
      <c r="DH1189" s="168">
        <f t="shared" si="835"/>
        <v>7.3000000000000001E-3</v>
      </c>
      <c r="DI1189" s="168">
        <f t="shared" si="835"/>
        <v>0</v>
      </c>
      <c r="DJ1189" s="168">
        <f t="shared" si="835"/>
        <v>0</v>
      </c>
      <c r="DK1189" s="168">
        <f t="shared" si="835"/>
        <v>0</v>
      </c>
      <c r="DL1189" s="168">
        <f t="shared" si="835"/>
        <v>0</v>
      </c>
      <c r="DM1189" s="168">
        <f t="shared" si="835"/>
        <v>0</v>
      </c>
      <c r="DN1189" s="168">
        <f t="shared" si="835"/>
        <v>0</v>
      </c>
      <c r="DO1189" s="168">
        <f t="shared" si="835"/>
        <v>0</v>
      </c>
      <c r="DP1189" s="168">
        <f t="shared" si="835"/>
        <v>0</v>
      </c>
      <c r="DQ1189" s="168"/>
      <c r="DR1189" s="168">
        <f t="shared" ref="DR1189" si="836">SUM(DR1190:DR1193)</f>
        <v>0</v>
      </c>
      <c r="DS1189" s="168"/>
      <c r="DT1189" s="168">
        <f t="shared" ref="DT1189" si="837">SUM(DT1190:DT1193)</f>
        <v>0</v>
      </c>
      <c r="DU1189" s="168"/>
      <c r="DV1189" s="168">
        <f t="shared" ref="DV1189" si="838">SUM(DV1190:DV1193)</f>
        <v>0</v>
      </c>
      <c r="DW1189" s="168"/>
      <c r="DX1189" s="168">
        <f t="shared" ref="DX1189" si="839">SUM(DX1190:DX1193)</f>
        <v>0</v>
      </c>
      <c r="DY1189" s="168"/>
      <c r="DZ1189" s="168">
        <f t="shared" ref="DZ1189" si="840">SUM(DZ1190:DZ1193)</f>
        <v>0</v>
      </c>
      <c r="EA1189" s="168"/>
      <c r="EB1189" s="168">
        <f t="shared" ref="EB1189" si="841">SUM(EB1190:EB1193)</f>
        <v>0</v>
      </c>
      <c r="EC1189" s="168"/>
      <c r="ED1189" s="168">
        <f t="shared" ref="ED1189" si="842">SUM(ED1190:ED1193)</f>
        <v>1.4E-3</v>
      </c>
      <c r="EE1189" s="168"/>
      <c r="EF1189" s="168"/>
      <c r="EG1189" s="168"/>
      <c r="EH1189" s="168"/>
      <c r="EI1189" s="168">
        <f t="shared" ref="EI1189" si="843">SUM(EI1190:EI1193)</f>
        <v>8.6999999999999994E-3</v>
      </c>
      <c r="EJ1189" s="219">
        <f>SUM(DG1189:EG1189)</f>
        <v>3.0086999999999997</v>
      </c>
    </row>
    <row r="1190" spans="1:140" s="10" customFormat="1" ht="17.25" customHeight="1" x14ac:dyDescent="0.25">
      <c r="A1190" s="33"/>
      <c r="B1190" s="34"/>
      <c r="C1190" s="96"/>
      <c r="D1190" s="49"/>
      <c r="E1190" s="36"/>
      <c r="F1190" s="36"/>
      <c r="G1190" s="52"/>
      <c r="H1190" s="38"/>
      <c r="I1190" s="50"/>
      <c r="J1190" s="54" t="s">
        <v>746</v>
      </c>
      <c r="K1190" s="46" t="s">
        <v>1391</v>
      </c>
      <c r="L1190" s="46" t="s">
        <v>41</v>
      </c>
      <c r="M1190" s="46"/>
      <c r="R1190" s="104">
        <v>5.4999999999999997E-3</v>
      </c>
      <c r="S1190" s="144">
        <v>0.5</v>
      </c>
      <c r="T1190" s="104">
        <f>S1190*R1190</f>
        <v>2.7499999999999998E-3</v>
      </c>
      <c r="U1190" s="104">
        <v>0</v>
      </c>
      <c r="V1190" s="120">
        <f>U1190*R1190</f>
        <v>0</v>
      </c>
      <c r="W1190" s="104">
        <f>0%*U1190</f>
        <v>0</v>
      </c>
      <c r="X1190" s="104">
        <f>W1190*R1190</f>
        <v>0</v>
      </c>
      <c r="Y1190" s="104">
        <f>0%*W1190</f>
        <v>0</v>
      </c>
      <c r="Z1190" s="120">
        <f>Y1190*R1190</f>
        <v>0</v>
      </c>
      <c r="AA1190" s="104">
        <f>0%*Y1190</f>
        <v>0</v>
      </c>
      <c r="AB1190" s="104">
        <f>AA1190*R1190</f>
        <v>0</v>
      </c>
      <c r="AC1190" s="104">
        <f>0%*AA1190</f>
        <v>0</v>
      </c>
      <c r="AD1190" s="104">
        <f>AC1190*R1190</f>
        <v>0</v>
      </c>
      <c r="AE1190" s="104">
        <f>0%*AC1190</f>
        <v>0</v>
      </c>
      <c r="AF1190" s="104">
        <f>AE1190*R1190</f>
        <v>0</v>
      </c>
      <c r="AG1190" s="104">
        <f>0%*AE1190</f>
        <v>0</v>
      </c>
      <c r="AH1190" s="104">
        <f>AG1190*R1190</f>
        <v>0</v>
      </c>
      <c r="AI1190" s="104">
        <f>0%*AG1190</f>
        <v>0</v>
      </c>
      <c r="AJ1190" s="104">
        <f>AI1190*R1190</f>
        <v>0</v>
      </c>
      <c r="AK1190" s="104">
        <f>0%*AI1190</f>
        <v>0</v>
      </c>
      <c r="AL1190" s="120">
        <f>AK1190*R1190</f>
        <v>0</v>
      </c>
      <c r="AM1190" s="104">
        <f>0%*AK1190</f>
        <v>0</v>
      </c>
      <c r="AN1190" s="104">
        <f>AM1190*R1190</f>
        <v>0</v>
      </c>
      <c r="AO1190" s="145">
        <v>0.5</v>
      </c>
      <c r="AP1190" s="120">
        <f>AO1190*R1190</f>
        <v>2.7499999999999998E-3</v>
      </c>
      <c r="AQ1190" s="104"/>
      <c r="AR1190" s="104"/>
      <c r="AS1190" s="104"/>
      <c r="AT1190" s="104"/>
      <c r="AU1190" s="104">
        <f>T1190+V1190+X1190+Z1190+AB1190+AD1190+AF1190+AH1190+AJ1190+AL1190+AN1190+AP1190+AR1190+AT1190</f>
        <v>5.4999999999999997E-3</v>
      </c>
      <c r="AV1190" s="105">
        <f>S1190+U1190+W1190+Y1190+AA1190+AC1190+AE1190+AG1190+AI1190+AK1190+AM1190+AO1190+AQ1190+AS1190</f>
        <v>1</v>
      </c>
      <c r="AW1190" s="105"/>
      <c r="AX1190" s="106">
        <f>0.0014</f>
        <v>1.4E-3</v>
      </c>
      <c r="AY1190" s="145">
        <v>0.5</v>
      </c>
      <c r="AZ1190" s="106">
        <f>AY1190*AX1190</f>
        <v>6.9999999999999999E-4</v>
      </c>
      <c r="BA1190" s="120">
        <v>0</v>
      </c>
      <c r="BB1190" s="196">
        <f>BA1190*AX1190</f>
        <v>0</v>
      </c>
      <c r="BC1190" s="120">
        <f>0%*BA1190</f>
        <v>0</v>
      </c>
      <c r="BD1190" s="196">
        <f>BC1190*AX1190</f>
        <v>0</v>
      </c>
      <c r="BE1190" s="120">
        <f>0%*BC1190</f>
        <v>0</v>
      </c>
      <c r="BF1190" s="196">
        <f>BE1190*AX1190</f>
        <v>0</v>
      </c>
      <c r="BG1190" s="120">
        <f>0%*BE1190</f>
        <v>0</v>
      </c>
      <c r="BH1190" s="196">
        <f>BG1190*AX1190</f>
        <v>0</v>
      </c>
      <c r="BI1190" s="120">
        <f>0%*BG1190</f>
        <v>0</v>
      </c>
      <c r="BJ1190" s="196">
        <f>BI1190*AX1190</f>
        <v>0</v>
      </c>
      <c r="BK1190" s="120">
        <f>0%*BI1190</f>
        <v>0</v>
      </c>
      <c r="BL1190" s="196">
        <f>BK1190*AX1190</f>
        <v>0</v>
      </c>
      <c r="BM1190" s="120">
        <f>0%*BK1190</f>
        <v>0</v>
      </c>
      <c r="BN1190" s="197">
        <f>BM1190*AX1190</f>
        <v>0</v>
      </c>
      <c r="BO1190" s="120">
        <f>0%*BM1190</f>
        <v>0</v>
      </c>
      <c r="BP1190" s="197">
        <f>BO1190*AX1190</f>
        <v>0</v>
      </c>
      <c r="BQ1190" s="120">
        <f>0%*BO1190</f>
        <v>0</v>
      </c>
      <c r="BR1190" s="197">
        <f>BQ1190*AX1190</f>
        <v>0</v>
      </c>
      <c r="BS1190" s="120">
        <f>0%*BQ1190</f>
        <v>0</v>
      </c>
      <c r="BT1190" s="197">
        <f>BS1190*AX1190</f>
        <v>0</v>
      </c>
      <c r="BU1190" s="145">
        <v>0.5</v>
      </c>
      <c r="BV1190" s="197">
        <f>BU1190*AX1190</f>
        <v>6.9999999999999999E-4</v>
      </c>
      <c r="BW1190" s="107"/>
      <c r="BX1190" s="107"/>
      <c r="BY1190" s="107"/>
      <c r="BZ1190" s="107"/>
      <c r="CA1190" s="199">
        <f>0.0014</f>
        <v>1.4E-3</v>
      </c>
      <c r="CB1190" s="145">
        <v>0.5</v>
      </c>
      <c r="CC1190" s="199">
        <f>CB1190*CA1190</f>
        <v>6.9999999999999999E-4</v>
      </c>
      <c r="CD1190" s="120">
        <v>0</v>
      </c>
      <c r="CE1190" s="204">
        <f>CD1190*CA1190</f>
        <v>0</v>
      </c>
      <c r="CF1190" s="120">
        <f>0%*CD1190</f>
        <v>0</v>
      </c>
      <c r="CG1190" s="204">
        <f>CF1190*CA1190</f>
        <v>0</v>
      </c>
      <c r="CH1190" s="120">
        <f>0%*CF1190</f>
        <v>0</v>
      </c>
      <c r="CI1190" s="204">
        <f>CH1190*CA1190</f>
        <v>0</v>
      </c>
      <c r="CJ1190" s="120">
        <f>0%*CH1190</f>
        <v>0</v>
      </c>
      <c r="CK1190" s="204">
        <f>CJ1190*CA1190</f>
        <v>0</v>
      </c>
      <c r="CL1190" s="120">
        <f>0%*CJ1190</f>
        <v>0</v>
      </c>
      <c r="CM1190" s="204">
        <f>CL1190*CA1190</f>
        <v>0</v>
      </c>
      <c r="CN1190" s="120">
        <f>0%*CL1190</f>
        <v>0</v>
      </c>
      <c r="CO1190" s="204">
        <f>CN1190*CA1190</f>
        <v>0</v>
      </c>
      <c r="CP1190" s="120">
        <f>0%*CN1190</f>
        <v>0</v>
      </c>
      <c r="CQ1190" s="206">
        <f>CP1190*CA1190</f>
        <v>0</v>
      </c>
      <c r="CR1190" s="120">
        <f>0%*CP1190</f>
        <v>0</v>
      </c>
      <c r="CS1190" s="206">
        <f>CR1190*CA1190</f>
        <v>0</v>
      </c>
      <c r="CT1190" s="120">
        <f>0%*CR1190</f>
        <v>0</v>
      </c>
      <c r="CU1190" s="206">
        <f>CT1190*CA1190</f>
        <v>0</v>
      </c>
      <c r="CV1190" s="120">
        <f>0%*CT1190</f>
        <v>0</v>
      </c>
      <c r="CW1190" s="206">
        <f>CV1190*CA1190</f>
        <v>0</v>
      </c>
      <c r="CX1190" s="145">
        <v>0.5</v>
      </c>
      <c r="CY1190" s="206">
        <f>CX1190*CA1190</f>
        <v>6.9999999999999999E-4</v>
      </c>
      <c r="CZ1190" s="107"/>
      <c r="DA1190" s="107"/>
      <c r="DB1190" s="107"/>
      <c r="DC1190" s="109"/>
      <c r="DD1190" s="109"/>
      <c r="DE1190" s="109"/>
      <c r="DF1190" s="110">
        <f>0.0014</f>
        <v>1.4E-3</v>
      </c>
      <c r="DG1190" s="145">
        <v>0.5</v>
      </c>
      <c r="DH1190" s="120">
        <f>DG1190*DF1190</f>
        <v>6.9999999999999999E-4</v>
      </c>
      <c r="DI1190" s="120">
        <v>0</v>
      </c>
      <c r="DJ1190" s="120">
        <f>DI1190*DF1190</f>
        <v>0</v>
      </c>
      <c r="DK1190" s="120">
        <f>0%*DI1190</f>
        <v>0</v>
      </c>
      <c r="DL1190" s="120">
        <f>DK1190*DF1190</f>
        <v>0</v>
      </c>
      <c r="DM1190" s="120">
        <f>0%*DK1190</f>
        <v>0</v>
      </c>
      <c r="DN1190" s="120">
        <f>DM1190*DF1190</f>
        <v>0</v>
      </c>
      <c r="DO1190" s="120">
        <f>0%*DM1190</f>
        <v>0</v>
      </c>
      <c r="DP1190" s="120">
        <f>DO1190*DF1190</f>
        <v>0</v>
      </c>
      <c r="DQ1190" s="120">
        <f>0%*DO1190</f>
        <v>0</v>
      </c>
      <c r="DR1190" s="120">
        <f>DQ1190*DF1190</f>
        <v>0</v>
      </c>
      <c r="DS1190" s="120">
        <f>0%*DQ1190</f>
        <v>0</v>
      </c>
      <c r="DT1190" s="120">
        <f>DS1190*DF1190</f>
        <v>0</v>
      </c>
      <c r="DU1190" s="120">
        <f>0%*DS1190</f>
        <v>0</v>
      </c>
      <c r="DV1190" s="120">
        <f>DU1190*DF1190</f>
        <v>0</v>
      </c>
      <c r="DW1190" s="120">
        <f>0%*DU1190</f>
        <v>0</v>
      </c>
      <c r="DX1190" s="120">
        <f>DW1190*DF1190</f>
        <v>0</v>
      </c>
      <c r="DY1190" s="120">
        <f>0%*DW1190</f>
        <v>0</v>
      </c>
      <c r="DZ1190" s="120">
        <f>DY1190*DF1190</f>
        <v>0</v>
      </c>
      <c r="EA1190" s="120">
        <f>0%*DY1190</f>
        <v>0</v>
      </c>
      <c r="EB1190" s="120">
        <f>EA1190*DF1190</f>
        <v>0</v>
      </c>
      <c r="EC1190" s="145">
        <v>0.5</v>
      </c>
      <c r="ED1190" s="120">
        <f>EC1190*DF1190</f>
        <v>6.9999999999999999E-4</v>
      </c>
      <c r="EE1190" s="120"/>
      <c r="EF1190" s="120"/>
      <c r="EG1190" s="120"/>
      <c r="EH1190" s="120"/>
      <c r="EI1190" s="120">
        <f>DH1190+DJ1190+DL1190+DN1190+DP1190+DR1190+DT1190+DV1190+DX1190+DZ1190+EB1190+ED1190+EF1190+EH1190</f>
        <v>1.4E-3</v>
      </c>
      <c r="EJ1190" s="148">
        <f>DG1190+DI1190+DK1190+DM1190+DO1190+DQ1190+DS1190+DU1190+DW1190+DY1190+EA1190+EC1190+EE1190+EG1190</f>
        <v>1</v>
      </c>
    </row>
    <row r="1191" spans="1:140" s="10" customFormat="1" ht="17.25" customHeight="1" x14ac:dyDescent="0.25">
      <c r="A1191" s="33"/>
      <c r="B1191" s="34"/>
      <c r="C1191" s="96"/>
      <c r="D1191" s="49"/>
      <c r="E1191" s="36"/>
      <c r="F1191" s="36"/>
      <c r="G1191" s="52"/>
      <c r="H1191" s="38"/>
      <c r="I1191" s="50"/>
      <c r="J1191" s="54" t="s">
        <v>747</v>
      </c>
      <c r="K1191" s="46" t="s">
        <v>1390</v>
      </c>
      <c r="L1191" s="46" t="s">
        <v>57</v>
      </c>
      <c r="M1191" s="46"/>
      <c r="R1191" s="104">
        <v>6.0000000000000001E-3</v>
      </c>
      <c r="S1191" s="144">
        <v>0.5</v>
      </c>
      <c r="T1191" s="104">
        <f>S1191*R1191</f>
        <v>3.0000000000000001E-3</v>
      </c>
      <c r="U1191" s="104">
        <v>0</v>
      </c>
      <c r="V1191" s="120">
        <f t="shared" ref="V1191:V1193" si="844">U1191*R1191</f>
        <v>0</v>
      </c>
      <c r="W1191" s="104">
        <v>0</v>
      </c>
      <c r="X1191" s="104">
        <f t="shared" ref="X1191:X1193" si="845">W1191*R1191</f>
        <v>0</v>
      </c>
      <c r="Y1191" s="104">
        <v>0</v>
      </c>
      <c r="Z1191" s="120">
        <f t="shared" ref="Z1191:Z1577" si="846">Y1191*R1191</f>
        <v>0</v>
      </c>
      <c r="AA1191" s="104">
        <v>0</v>
      </c>
      <c r="AB1191" s="104">
        <f t="shared" ref="AB1191:AB1577" si="847">AA1191*R1191</f>
        <v>0</v>
      </c>
      <c r="AC1191" s="104">
        <v>0</v>
      </c>
      <c r="AD1191" s="104">
        <f t="shared" ref="AD1191:AD1577" si="848">AC1191*R1191</f>
        <v>0</v>
      </c>
      <c r="AE1191" s="104">
        <v>0</v>
      </c>
      <c r="AF1191" s="104">
        <f t="shared" ref="AF1191:AF1577" si="849">AE1191*R1191</f>
        <v>0</v>
      </c>
      <c r="AG1191" s="104">
        <v>0</v>
      </c>
      <c r="AH1191" s="104">
        <f t="shared" ref="AH1191:AH1577" si="850">AG1191*R1191</f>
        <v>0</v>
      </c>
      <c r="AI1191" s="104">
        <v>0</v>
      </c>
      <c r="AJ1191" s="104">
        <f t="shared" ref="AJ1191:AJ1577" si="851">AI1191*R1191</f>
        <v>0</v>
      </c>
      <c r="AK1191" s="104">
        <f>0%*AI1191</f>
        <v>0</v>
      </c>
      <c r="AL1191" s="104">
        <f>AK1191*R1191</f>
        <v>0</v>
      </c>
      <c r="AM1191" s="104">
        <v>0</v>
      </c>
      <c r="AN1191" s="104">
        <f t="shared" ref="AN1191:AN1193" si="852">AM1191*R1191</f>
        <v>0</v>
      </c>
      <c r="AO1191" s="145">
        <v>0.5</v>
      </c>
      <c r="AP1191" s="120">
        <f t="shared" ref="AP1191:AP1577" si="853">AO1191*R1191</f>
        <v>3.0000000000000001E-3</v>
      </c>
      <c r="AQ1191" s="104"/>
      <c r="AR1191" s="104"/>
      <c r="AS1191" s="104"/>
      <c r="AT1191" s="104"/>
      <c r="AU1191" s="146">
        <f t="shared" ref="AU1191:AU1550" si="854">T1191+V1191+X1191+Z1191+AB1191+AD1191+AF1191+AH1191+AJ1191+AL1191+AN1191+AP1191+AR1191+AT1191</f>
        <v>6.0000000000000001E-3</v>
      </c>
      <c r="AV1191" s="105">
        <f t="shared" ref="AV1191:AV1549" si="855">S1191+U1191+W1191+Y1191+AA1191+AC1191+AE1191+AG1191+AI1191+AK1191+AM1191+AO1191+AQ1191+AS1191</f>
        <v>1</v>
      </c>
      <c r="AW1191" s="105"/>
      <c r="AX1191" s="106">
        <f>0.0014</f>
        <v>1.4E-3</v>
      </c>
      <c r="AY1191" s="145">
        <v>0.5</v>
      </c>
      <c r="AZ1191" s="106">
        <f t="shared" ref="AZ1191:AZ1193" si="856">AY1191*AX1191</f>
        <v>6.9999999999999999E-4</v>
      </c>
      <c r="BA1191" s="120">
        <v>0</v>
      </c>
      <c r="BB1191" s="196">
        <f t="shared" ref="BB1191:BB1193" si="857">BA1191*AX1191</f>
        <v>0</v>
      </c>
      <c r="BC1191" s="120">
        <v>0</v>
      </c>
      <c r="BD1191" s="196">
        <f t="shared" ref="BD1191:BD1193" si="858">BC1191*AX1191</f>
        <v>0</v>
      </c>
      <c r="BE1191" s="120">
        <v>0</v>
      </c>
      <c r="BF1191" s="196">
        <f t="shared" ref="BF1191:BF1193" si="859">BE1191*AX1191</f>
        <v>0</v>
      </c>
      <c r="BG1191" s="120">
        <v>0</v>
      </c>
      <c r="BH1191" s="196">
        <f t="shared" ref="BH1191:BH1193" si="860">BG1191*AX1191</f>
        <v>0</v>
      </c>
      <c r="BI1191" s="120">
        <v>0</v>
      </c>
      <c r="BJ1191" s="196">
        <f t="shared" ref="BJ1191:BJ1577" si="861">BI1191*AX1191</f>
        <v>0</v>
      </c>
      <c r="BK1191" s="120">
        <v>0</v>
      </c>
      <c r="BL1191" s="196">
        <f t="shared" ref="BL1191:BL1577" si="862">BK1191*AX1191</f>
        <v>0</v>
      </c>
      <c r="BM1191" s="120">
        <v>0</v>
      </c>
      <c r="BN1191" s="197">
        <f t="shared" ref="BN1191:BN1577" si="863">BM1191*AX1191</f>
        <v>0</v>
      </c>
      <c r="BO1191" s="120">
        <v>0</v>
      </c>
      <c r="BP1191" s="197">
        <f t="shared" ref="BP1191:BP1577" si="864">BO1191*AX1191</f>
        <v>0</v>
      </c>
      <c r="BQ1191" s="120">
        <f>0%*BO1191</f>
        <v>0</v>
      </c>
      <c r="BR1191" s="197">
        <f t="shared" ref="BR1191:BR1577" si="865">BQ1191*AX1191</f>
        <v>0</v>
      </c>
      <c r="BS1191" s="120">
        <v>0</v>
      </c>
      <c r="BT1191" s="197">
        <f t="shared" ref="BT1191:BT1577" si="866">BS1191*AX1191</f>
        <v>0</v>
      </c>
      <c r="BU1191" s="145">
        <v>0.5</v>
      </c>
      <c r="BV1191" s="197">
        <f t="shared" ref="BV1191:BV1577" si="867">BU1191*AX1191</f>
        <v>6.9999999999999999E-4</v>
      </c>
      <c r="BW1191" s="107"/>
      <c r="BX1191" s="107"/>
      <c r="BY1191" s="107"/>
      <c r="BZ1191" s="107"/>
      <c r="CA1191" s="199">
        <f>0.0014</f>
        <v>1.4E-3</v>
      </c>
      <c r="CB1191" s="145">
        <v>0.5</v>
      </c>
      <c r="CC1191" s="199">
        <f t="shared" ref="CC1191:CC1193" si="868">CB1191*CA1191</f>
        <v>6.9999999999999999E-4</v>
      </c>
      <c r="CD1191" s="120">
        <v>0</v>
      </c>
      <c r="CE1191" s="204">
        <f t="shared" ref="CE1191:CE1193" si="869">CD1191*CA1191</f>
        <v>0</v>
      </c>
      <c r="CF1191" s="120">
        <v>0</v>
      </c>
      <c r="CG1191" s="204">
        <f t="shared" ref="CG1191:CG1193" si="870">CF1191*CA1191</f>
        <v>0</v>
      </c>
      <c r="CH1191" s="120">
        <v>0</v>
      </c>
      <c r="CI1191" s="204">
        <f t="shared" ref="CI1191:CI1193" si="871">CH1191*CA1191</f>
        <v>0</v>
      </c>
      <c r="CJ1191" s="120">
        <v>0</v>
      </c>
      <c r="CK1191" s="204">
        <f t="shared" ref="CK1191:CK1193" si="872">CJ1191*CA1191</f>
        <v>0</v>
      </c>
      <c r="CL1191" s="120">
        <v>0</v>
      </c>
      <c r="CM1191" s="204">
        <f t="shared" ref="CM1191:CM1193" si="873">CL1191*CA1191</f>
        <v>0</v>
      </c>
      <c r="CN1191" s="120">
        <v>0</v>
      </c>
      <c r="CO1191" s="204">
        <f t="shared" ref="CO1191:CO1193" si="874">CN1191*CA1191</f>
        <v>0</v>
      </c>
      <c r="CP1191" s="120">
        <v>0</v>
      </c>
      <c r="CQ1191" s="206">
        <f t="shared" ref="CQ1191:CQ1193" si="875">CP1191*CA1191</f>
        <v>0</v>
      </c>
      <c r="CR1191" s="120">
        <v>0</v>
      </c>
      <c r="CS1191" s="206">
        <f t="shared" ref="CS1191:CS1193" si="876">CR1191*CA1191</f>
        <v>0</v>
      </c>
      <c r="CT1191" s="120">
        <f>0%*CR1191</f>
        <v>0</v>
      </c>
      <c r="CU1191" s="206">
        <f t="shared" ref="CU1191:CU1193" si="877">CT1191*CA1191</f>
        <v>0</v>
      </c>
      <c r="CV1191" s="120">
        <v>0</v>
      </c>
      <c r="CW1191" s="206">
        <f t="shared" ref="CW1191:CW1193" si="878">CV1191*CA1191</f>
        <v>0</v>
      </c>
      <c r="CX1191" s="145">
        <v>0.5</v>
      </c>
      <c r="CY1191" s="206">
        <f t="shared" ref="CY1191:CY1193" si="879">CX1191*CA1191</f>
        <v>6.9999999999999999E-4</v>
      </c>
      <c r="CZ1191" s="107"/>
      <c r="DA1191" s="107"/>
      <c r="DB1191" s="107"/>
      <c r="DC1191" s="109"/>
      <c r="DD1191" s="109"/>
      <c r="DE1191" s="109"/>
      <c r="DF1191" s="110">
        <f>0.0014</f>
        <v>1.4E-3</v>
      </c>
      <c r="DG1191" s="145">
        <v>0.5</v>
      </c>
      <c r="DH1191" s="120">
        <f>DG1191*DF1191</f>
        <v>6.9999999999999999E-4</v>
      </c>
      <c r="DI1191" s="120">
        <v>0</v>
      </c>
      <c r="DJ1191" s="120">
        <f t="shared" ref="DJ1191:DJ1193" si="880">DI1191*DF1191</f>
        <v>0</v>
      </c>
      <c r="DK1191" s="120">
        <v>0</v>
      </c>
      <c r="DL1191" s="120">
        <f t="shared" ref="DL1191:DL1193" si="881">DK1191*DF1191</f>
        <v>0</v>
      </c>
      <c r="DM1191" s="120">
        <v>0</v>
      </c>
      <c r="DN1191" s="120">
        <f t="shared" ref="DN1191:DN1193" si="882">DM1191*DF1191</f>
        <v>0</v>
      </c>
      <c r="DO1191" s="120">
        <v>0</v>
      </c>
      <c r="DP1191" s="120">
        <f t="shared" ref="DP1191:DP1193" si="883">DO1191*DF1191</f>
        <v>0</v>
      </c>
      <c r="DQ1191" s="120">
        <v>0</v>
      </c>
      <c r="DR1191" s="120">
        <f t="shared" ref="DR1191:DR1193" si="884">DQ1191*DF1191</f>
        <v>0</v>
      </c>
      <c r="DS1191" s="120">
        <v>0</v>
      </c>
      <c r="DT1191" s="120">
        <f t="shared" ref="DT1191:DT1193" si="885">DS1191*DF1191</f>
        <v>0</v>
      </c>
      <c r="DU1191" s="120">
        <v>0</v>
      </c>
      <c r="DV1191" s="120">
        <f t="shared" ref="DV1191:DV1193" si="886">DU1191*DF1191</f>
        <v>0</v>
      </c>
      <c r="DW1191" s="120">
        <v>0</v>
      </c>
      <c r="DX1191" s="120">
        <f t="shared" ref="DX1191:DX1193" si="887">DW1191*DF1191</f>
        <v>0</v>
      </c>
      <c r="DY1191" s="120">
        <f>0%*DW1191</f>
        <v>0</v>
      </c>
      <c r="DZ1191" s="120">
        <f>DY1191*DF1191</f>
        <v>0</v>
      </c>
      <c r="EA1191" s="120">
        <v>0</v>
      </c>
      <c r="EB1191" s="120">
        <f t="shared" ref="EB1191:EB1193" si="888">EA1191*DF1191</f>
        <v>0</v>
      </c>
      <c r="EC1191" s="145">
        <v>0.5</v>
      </c>
      <c r="ED1191" s="120">
        <f t="shared" ref="ED1191:ED1193" si="889">EC1191*DF1191</f>
        <v>6.9999999999999999E-4</v>
      </c>
      <c r="EE1191" s="120"/>
      <c r="EF1191" s="120"/>
      <c r="EG1191" s="120"/>
      <c r="EH1191" s="120"/>
      <c r="EI1191" s="120">
        <f t="shared" ref="EI1191:EI1193" si="890">DH1191+DJ1191+DL1191+DN1191+DP1191+DR1191+DT1191+DV1191+DX1191+DZ1191+EB1191+ED1191+EF1191+EH1191</f>
        <v>1.4E-3</v>
      </c>
      <c r="EJ1191" s="148">
        <f t="shared" ref="EJ1191:EJ1193" si="891">DG1191+DI1191+DK1191+DM1191+DO1191+DQ1191+DS1191+DU1191+DW1191+DY1191+EA1191+EC1191+EE1191+EG1191</f>
        <v>1</v>
      </c>
    </row>
    <row r="1192" spans="1:140" s="10" customFormat="1" ht="17.25" customHeight="1" x14ac:dyDescent="0.25">
      <c r="A1192" s="33"/>
      <c r="B1192" s="34"/>
      <c r="C1192" s="96"/>
      <c r="D1192" s="49"/>
      <c r="E1192" s="36"/>
      <c r="F1192" s="36"/>
      <c r="G1192" s="52"/>
      <c r="H1192" s="38"/>
      <c r="I1192" s="50"/>
      <c r="J1192" s="54" t="s">
        <v>748</v>
      </c>
      <c r="K1192" s="46" t="s">
        <v>1392</v>
      </c>
      <c r="L1192" s="46" t="s">
        <v>65</v>
      </c>
      <c r="M1192" s="46" t="s">
        <v>1498</v>
      </c>
      <c r="R1192" s="104">
        <v>3.0000000000000001E-3</v>
      </c>
      <c r="S1192" s="144">
        <v>1</v>
      </c>
      <c r="T1192" s="104">
        <f t="shared" ref="T1192:T1559" si="892">S1192*R1192</f>
        <v>3.0000000000000001E-3</v>
      </c>
      <c r="U1192" s="104">
        <v>0</v>
      </c>
      <c r="V1192" s="120">
        <f t="shared" si="844"/>
        <v>0</v>
      </c>
      <c r="W1192" s="104">
        <f t="shared" ref="W1192:AM1192" si="893">0*$R$1192</f>
        <v>0</v>
      </c>
      <c r="X1192" s="104">
        <f t="shared" si="845"/>
        <v>0</v>
      </c>
      <c r="Y1192" s="104">
        <f t="shared" si="893"/>
        <v>0</v>
      </c>
      <c r="Z1192" s="120">
        <f t="shared" si="846"/>
        <v>0</v>
      </c>
      <c r="AA1192" s="104">
        <f t="shared" si="893"/>
        <v>0</v>
      </c>
      <c r="AB1192" s="104">
        <f t="shared" si="847"/>
        <v>0</v>
      </c>
      <c r="AC1192" s="104">
        <f t="shared" si="893"/>
        <v>0</v>
      </c>
      <c r="AD1192" s="104">
        <f t="shared" si="848"/>
        <v>0</v>
      </c>
      <c r="AE1192" s="104">
        <f t="shared" si="893"/>
        <v>0</v>
      </c>
      <c r="AF1192" s="104">
        <f t="shared" si="849"/>
        <v>0</v>
      </c>
      <c r="AG1192" s="104">
        <f t="shared" si="893"/>
        <v>0</v>
      </c>
      <c r="AH1192" s="104">
        <f t="shared" si="850"/>
        <v>0</v>
      </c>
      <c r="AI1192" s="104">
        <f t="shared" si="893"/>
        <v>0</v>
      </c>
      <c r="AJ1192" s="104">
        <f t="shared" si="851"/>
        <v>0</v>
      </c>
      <c r="AK1192" s="104">
        <f>0%*AI1192</f>
        <v>0</v>
      </c>
      <c r="AL1192" s="104">
        <f t="shared" ref="AL1192:AL1577" si="894">AK1192*R1192</f>
        <v>0</v>
      </c>
      <c r="AM1192" s="104">
        <f t="shared" si="893"/>
        <v>0</v>
      </c>
      <c r="AN1192" s="104">
        <f t="shared" si="852"/>
        <v>0</v>
      </c>
      <c r="AO1192" s="104">
        <v>0</v>
      </c>
      <c r="AP1192" s="120">
        <f t="shared" si="853"/>
        <v>0</v>
      </c>
      <c r="AQ1192" s="104"/>
      <c r="AR1192" s="104"/>
      <c r="AS1192" s="104"/>
      <c r="AT1192" s="104"/>
      <c r="AU1192" s="146">
        <f t="shared" si="854"/>
        <v>3.0000000000000001E-3</v>
      </c>
      <c r="AV1192" s="105">
        <f t="shared" si="855"/>
        <v>1</v>
      </c>
      <c r="AW1192" s="105"/>
      <c r="AX1192" s="106">
        <f>0.0042</f>
        <v>4.1999999999999997E-3</v>
      </c>
      <c r="AY1192" s="145">
        <v>1</v>
      </c>
      <c r="AZ1192" s="106">
        <f t="shared" si="856"/>
        <v>4.1999999999999997E-3</v>
      </c>
      <c r="BA1192" s="120">
        <v>0</v>
      </c>
      <c r="BB1192" s="196">
        <f t="shared" si="857"/>
        <v>0</v>
      </c>
      <c r="BC1192" s="120">
        <f t="shared" ref="BC1192" si="895">0*$R$1192</f>
        <v>0</v>
      </c>
      <c r="BD1192" s="196">
        <f t="shared" si="858"/>
        <v>0</v>
      </c>
      <c r="BE1192" s="120">
        <f t="shared" ref="BE1192" si="896">0*$R$1192</f>
        <v>0</v>
      </c>
      <c r="BF1192" s="196">
        <f t="shared" si="859"/>
        <v>0</v>
      </c>
      <c r="BG1192" s="120">
        <f t="shared" ref="BG1192" si="897">0*$R$1192</f>
        <v>0</v>
      </c>
      <c r="BH1192" s="196">
        <f t="shared" si="860"/>
        <v>0</v>
      </c>
      <c r="BI1192" s="120">
        <f t="shared" ref="BI1192" si="898">0*$R$1192</f>
        <v>0</v>
      </c>
      <c r="BJ1192" s="196">
        <f t="shared" si="861"/>
        <v>0</v>
      </c>
      <c r="BK1192" s="120">
        <f t="shared" ref="BK1192" si="899">0*$R$1192</f>
        <v>0</v>
      </c>
      <c r="BL1192" s="196">
        <f t="shared" si="862"/>
        <v>0</v>
      </c>
      <c r="BM1192" s="120">
        <f t="shared" ref="BM1192" si="900">0*$R$1192</f>
        <v>0</v>
      </c>
      <c r="BN1192" s="197">
        <f t="shared" si="863"/>
        <v>0</v>
      </c>
      <c r="BO1192" s="120">
        <f t="shared" ref="BO1192" si="901">0*$R$1192</f>
        <v>0</v>
      </c>
      <c r="BP1192" s="197">
        <f t="shared" si="864"/>
        <v>0</v>
      </c>
      <c r="BQ1192" s="120">
        <f>0%*BO1192</f>
        <v>0</v>
      </c>
      <c r="BR1192" s="197">
        <f t="shared" si="865"/>
        <v>0</v>
      </c>
      <c r="BS1192" s="120">
        <f t="shared" ref="BS1192" si="902">0*$R$1192</f>
        <v>0</v>
      </c>
      <c r="BT1192" s="197">
        <f t="shared" si="866"/>
        <v>0</v>
      </c>
      <c r="BU1192" s="120">
        <v>0</v>
      </c>
      <c r="BV1192" s="197">
        <f t="shared" si="867"/>
        <v>0</v>
      </c>
      <c r="BW1192" s="107"/>
      <c r="BX1192" s="107"/>
      <c r="BY1192" s="107"/>
      <c r="BZ1192" s="107"/>
      <c r="CA1192" s="199">
        <f>0.0042</f>
        <v>4.1999999999999997E-3</v>
      </c>
      <c r="CB1192" s="145">
        <v>1</v>
      </c>
      <c r="CC1192" s="199">
        <f t="shared" si="868"/>
        <v>4.1999999999999997E-3</v>
      </c>
      <c r="CD1192" s="120">
        <v>0</v>
      </c>
      <c r="CE1192" s="204">
        <f t="shared" si="869"/>
        <v>0</v>
      </c>
      <c r="CF1192" s="120">
        <f t="shared" ref="CF1192" si="903">0*$R$1192</f>
        <v>0</v>
      </c>
      <c r="CG1192" s="204">
        <f t="shared" si="870"/>
        <v>0</v>
      </c>
      <c r="CH1192" s="120">
        <f t="shared" ref="CH1192" si="904">0*$R$1192</f>
        <v>0</v>
      </c>
      <c r="CI1192" s="204">
        <f t="shared" si="871"/>
        <v>0</v>
      </c>
      <c r="CJ1192" s="120">
        <f t="shared" ref="CJ1192" si="905">0*$R$1192</f>
        <v>0</v>
      </c>
      <c r="CK1192" s="204">
        <f t="shared" si="872"/>
        <v>0</v>
      </c>
      <c r="CL1192" s="120">
        <f t="shared" ref="CL1192" si="906">0*$R$1192</f>
        <v>0</v>
      </c>
      <c r="CM1192" s="204">
        <f t="shared" si="873"/>
        <v>0</v>
      </c>
      <c r="CN1192" s="120">
        <f t="shared" ref="CN1192" si="907">0*$R$1192</f>
        <v>0</v>
      </c>
      <c r="CO1192" s="204">
        <f t="shared" si="874"/>
        <v>0</v>
      </c>
      <c r="CP1192" s="120">
        <f t="shared" ref="CP1192" si="908">0*$R$1192</f>
        <v>0</v>
      </c>
      <c r="CQ1192" s="206">
        <f t="shared" si="875"/>
        <v>0</v>
      </c>
      <c r="CR1192" s="120">
        <f t="shared" ref="CR1192" si="909">0*$R$1192</f>
        <v>0</v>
      </c>
      <c r="CS1192" s="206">
        <f t="shared" si="876"/>
        <v>0</v>
      </c>
      <c r="CT1192" s="120">
        <f>0%*CR1192</f>
        <v>0</v>
      </c>
      <c r="CU1192" s="206">
        <f t="shared" si="877"/>
        <v>0</v>
      </c>
      <c r="CV1192" s="120">
        <f t="shared" ref="CV1192" si="910">0*$R$1192</f>
        <v>0</v>
      </c>
      <c r="CW1192" s="206">
        <f t="shared" si="878"/>
        <v>0</v>
      </c>
      <c r="CX1192" s="120">
        <v>0</v>
      </c>
      <c r="CY1192" s="206">
        <f t="shared" si="879"/>
        <v>0</v>
      </c>
      <c r="CZ1192" s="107"/>
      <c r="DA1192" s="107"/>
      <c r="DB1192" s="107"/>
      <c r="DC1192" s="109"/>
      <c r="DD1192" s="109"/>
      <c r="DE1192" s="109"/>
      <c r="DF1192" s="110">
        <f>0.0042</f>
        <v>4.1999999999999997E-3</v>
      </c>
      <c r="DG1192" s="145">
        <v>1</v>
      </c>
      <c r="DH1192" s="120">
        <f t="shared" ref="DH1192:DH1193" si="911">DG1192*DF1192</f>
        <v>4.1999999999999997E-3</v>
      </c>
      <c r="DI1192" s="120">
        <v>0</v>
      </c>
      <c r="DJ1192" s="120">
        <f t="shared" si="880"/>
        <v>0</v>
      </c>
      <c r="DK1192" s="120">
        <f t="shared" ref="DK1192:EA1192" si="912">0*$R$1192</f>
        <v>0</v>
      </c>
      <c r="DL1192" s="120">
        <f t="shared" si="881"/>
        <v>0</v>
      </c>
      <c r="DM1192" s="120">
        <f t="shared" si="912"/>
        <v>0</v>
      </c>
      <c r="DN1192" s="120">
        <f t="shared" si="882"/>
        <v>0</v>
      </c>
      <c r="DO1192" s="120">
        <f t="shared" si="912"/>
        <v>0</v>
      </c>
      <c r="DP1192" s="120">
        <f t="shared" si="883"/>
        <v>0</v>
      </c>
      <c r="DQ1192" s="120">
        <f t="shared" si="912"/>
        <v>0</v>
      </c>
      <c r="DR1192" s="120">
        <f t="shared" si="884"/>
        <v>0</v>
      </c>
      <c r="DS1192" s="120">
        <f t="shared" si="912"/>
        <v>0</v>
      </c>
      <c r="DT1192" s="120">
        <f t="shared" si="885"/>
        <v>0</v>
      </c>
      <c r="DU1192" s="120">
        <f t="shared" si="912"/>
        <v>0</v>
      </c>
      <c r="DV1192" s="120">
        <f t="shared" si="886"/>
        <v>0</v>
      </c>
      <c r="DW1192" s="120">
        <f t="shared" si="912"/>
        <v>0</v>
      </c>
      <c r="DX1192" s="120">
        <f t="shared" si="887"/>
        <v>0</v>
      </c>
      <c r="DY1192" s="120">
        <f>0%*DW1192</f>
        <v>0</v>
      </c>
      <c r="DZ1192" s="120">
        <f t="shared" ref="DZ1192:DZ1193" si="913">DY1192*DF1192</f>
        <v>0</v>
      </c>
      <c r="EA1192" s="120">
        <f t="shared" si="912"/>
        <v>0</v>
      </c>
      <c r="EB1192" s="120">
        <f t="shared" si="888"/>
        <v>0</v>
      </c>
      <c r="EC1192" s="120">
        <v>0</v>
      </c>
      <c r="ED1192" s="120">
        <f t="shared" si="889"/>
        <v>0</v>
      </c>
      <c r="EE1192" s="120"/>
      <c r="EF1192" s="120"/>
      <c r="EG1192" s="120"/>
      <c r="EH1192" s="120"/>
      <c r="EI1192" s="120">
        <f t="shared" si="890"/>
        <v>4.1999999999999997E-3</v>
      </c>
      <c r="EJ1192" s="148">
        <f t="shared" si="891"/>
        <v>1</v>
      </c>
    </row>
    <row r="1193" spans="1:140" s="10" customFormat="1" ht="17.25" customHeight="1" x14ac:dyDescent="0.25">
      <c r="A1193" s="33"/>
      <c r="B1193" s="34"/>
      <c r="C1193" s="96"/>
      <c r="D1193" s="49"/>
      <c r="E1193" s="36"/>
      <c r="F1193" s="36"/>
      <c r="G1193" s="52"/>
      <c r="H1193" s="38"/>
      <c r="I1193" s="50"/>
      <c r="J1193" s="54" t="s">
        <v>749</v>
      </c>
      <c r="K1193" s="46" t="s">
        <v>750</v>
      </c>
      <c r="L1193" s="46" t="s">
        <v>69</v>
      </c>
      <c r="M1193" s="46" t="s">
        <v>1499</v>
      </c>
      <c r="R1193" s="104">
        <v>1.1999999999999999E-3</v>
      </c>
      <c r="S1193" s="144">
        <v>1</v>
      </c>
      <c r="T1193" s="104">
        <f t="shared" si="892"/>
        <v>1.1999999999999999E-3</v>
      </c>
      <c r="U1193" s="104">
        <v>0</v>
      </c>
      <c r="V1193" s="120">
        <f t="shared" si="844"/>
        <v>0</v>
      </c>
      <c r="W1193" s="104">
        <f t="shared" ref="W1193:AO1193" si="914">0*$R$1193</f>
        <v>0</v>
      </c>
      <c r="X1193" s="104">
        <f t="shared" si="845"/>
        <v>0</v>
      </c>
      <c r="Y1193" s="104">
        <f t="shared" si="914"/>
        <v>0</v>
      </c>
      <c r="Z1193" s="120">
        <f t="shared" si="846"/>
        <v>0</v>
      </c>
      <c r="AA1193" s="104">
        <f t="shared" si="914"/>
        <v>0</v>
      </c>
      <c r="AB1193" s="104">
        <f t="shared" si="847"/>
        <v>0</v>
      </c>
      <c r="AC1193" s="104">
        <f t="shared" si="914"/>
        <v>0</v>
      </c>
      <c r="AD1193" s="104">
        <f t="shared" si="848"/>
        <v>0</v>
      </c>
      <c r="AE1193" s="104">
        <f t="shared" si="914"/>
        <v>0</v>
      </c>
      <c r="AF1193" s="104">
        <f t="shared" si="849"/>
        <v>0</v>
      </c>
      <c r="AG1193" s="104">
        <f t="shared" si="914"/>
        <v>0</v>
      </c>
      <c r="AH1193" s="104">
        <f t="shared" si="850"/>
        <v>0</v>
      </c>
      <c r="AI1193" s="104">
        <f t="shared" si="914"/>
        <v>0</v>
      </c>
      <c r="AJ1193" s="104">
        <f t="shared" si="851"/>
        <v>0</v>
      </c>
      <c r="AK1193" s="104">
        <f t="shared" si="914"/>
        <v>0</v>
      </c>
      <c r="AL1193" s="104">
        <f t="shared" si="894"/>
        <v>0</v>
      </c>
      <c r="AM1193" s="104">
        <f t="shared" si="914"/>
        <v>0</v>
      </c>
      <c r="AN1193" s="104">
        <f t="shared" si="852"/>
        <v>0</v>
      </c>
      <c r="AO1193" s="104">
        <f t="shared" si="914"/>
        <v>0</v>
      </c>
      <c r="AP1193" s="120">
        <f t="shared" si="853"/>
        <v>0</v>
      </c>
      <c r="AQ1193" s="104"/>
      <c r="AR1193" s="104"/>
      <c r="AS1193" s="104"/>
      <c r="AT1193" s="104"/>
      <c r="AU1193" s="146">
        <f t="shared" si="854"/>
        <v>1.1999999999999999E-3</v>
      </c>
      <c r="AV1193" s="105">
        <f t="shared" si="855"/>
        <v>1</v>
      </c>
      <c r="AW1193" s="105"/>
      <c r="AX1193" s="106">
        <f>0.0017</f>
        <v>1.6999999999999999E-3</v>
      </c>
      <c r="AY1193" s="145">
        <v>1</v>
      </c>
      <c r="AZ1193" s="106">
        <f t="shared" si="856"/>
        <v>1.6999999999999999E-3</v>
      </c>
      <c r="BA1193" s="120">
        <v>0</v>
      </c>
      <c r="BB1193" s="196">
        <f t="shared" si="857"/>
        <v>0</v>
      </c>
      <c r="BC1193" s="120">
        <f t="shared" ref="BC1193" si="915">0*$R$1193</f>
        <v>0</v>
      </c>
      <c r="BD1193" s="196">
        <f t="shared" si="858"/>
        <v>0</v>
      </c>
      <c r="BE1193" s="120">
        <f t="shared" ref="BE1193" si="916">0*$R$1193</f>
        <v>0</v>
      </c>
      <c r="BF1193" s="196">
        <f t="shared" si="859"/>
        <v>0</v>
      </c>
      <c r="BG1193" s="120">
        <f t="shared" ref="BG1193" si="917">0*$R$1193</f>
        <v>0</v>
      </c>
      <c r="BH1193" s="196">
        <f t="shared" si="860"/>
        <v>0</v>
      </c>
      <c r="BI1193" s="120">
        <f t="shared" ref="BI1193" si="918">0*$R$1193</f>
        <v>0</v>
      </c>
      <c r="BJ1193" s="196">
        <f t="shared" si="861"/>
        <v>0</v>
      </c>
      <c r="BK1193" s="120">
        <f t="shared" ref="BK1193" si="919">0*$R$1193</f>
        <v>0</v>
      </c>
      <c r="BL1193" s="196">
        <f t="shared" si="862"/>
        <v>0</v>
      </c>
      <c r="BM1193" s="120">
        <f t="shared" ref="BM1193" si="920">0*$R$1193</f>
        <v>0</v>
      </c>
      <c r="BN1193" s="197">
        <f t="shared" si="863"/>
        <v>0</v>
      </c>
      <c r="BO1193" s="120">
        <f t="shared" ref="BO1193" si="921">0*$R$1193</f>
        <v>0</v>
      </c>
      <c r="BP1193" s="197">
        <f t="shared" si="864"/>
        <v>0</v>
      </c>
      <c r="BQ1193" s="120">
        <f t="shared" ref="BQ1193" si="922">0*$R$1193</f>
        <v>0</v>
      </c>
      <c r="BR1193" s="197">
        <f t="shared" si="865"/>
        <v>0</v>
      </c>
      <c r="BS1193" s="120">
        <f t="shared" ref="BS1193" si="923">0*$R$1193</f>
        <v>0</v>
      </c>
      <c r="BT1193" s="197">
        <f t="shared" si="866"/>
        <v>0</v>
      </c>
      <c r="BU1193" s="120">
        <f t="shared" ref="BU1193" si="924">0*$R$1193</f>
        <v>0</v>
      </c>
      <c r="BV1193" s="197">
        <f t="shared" si="867"/>
        <v>0</v>
      </c>
      <c r="BW1193" s="107"/>
      <c r="BX1193" s="107"/>
      <c r="BY1193" s="107"/>
      <c r="BZ1193" s="107"/>
      <c r="CA1193" s="199">
        <f>0.0017</f>
        <v>1.6999999999999999E-3</v>
      </c>
      <c r="CB1193" s="145">
        <v>1</v>
      </c>
      <c r="CC1193" s="199">
        <f t="shared" si="868"/>
        <v>1.6999999999999999E-3</v>
      </c>
      <c r="CD1193" s="120">
        <v>0</v>
      </c>
      <c r="CE1193" s="204">
        <f t="shared" si="869"/>
        <v>0</v>
      </c>
      <c r="CF1193" s="120">
        <f t="shared" ref="CF1193" si="925">0*$R$1193</f>
        <v>0</v>
      </c>
      <c r="CG1193" s="204">
        <f t="shared" si="870"/>
        <v>0</v>
      </c>
      <c r="CH1193" s="120">
        <f t="shared" ref="CH1193" si="926">0*$R$1193</f>
        <v>0</v>
      </c>
      <c r="CI1193" s="204">
        <f t="shared" si="871"/>
        <v>0</v>
      </c>
      <c r="CJ1193" s="120">
        <f t="shared" ref="CJ1193" si="927">0*$R$1193</f>
        <v>0</v>
      </c>
      <c r="CK1193" s="204">
        <f t="shared" si="872"/>
        <v>0</v>
      </c>
      <c r="CL1193" s="120">
        <f t="shared" ref="CL1193" si="928">0*$R$1193</f>
        <v>0</v>
      </c>
      <c r="CM1193" s="204">
        <f t="shared" si="873"/>
        <v>0</v>
      </c>
      <c r="CN1193" s="120">
        <f t="shared" ref="CN1193" si="929">0*$R$1193</f>
        <v>0</v>
      </c>
      <c r="CO1193" s="204">
        <f t="shared" si="874"/>
        <v>0</v>
      </c>
      <c r="CP1193" s="120">
        <f t="shared" ref="CP1193" si="930">0*$R$1193</f>
        <v>0</v>
      </c>
      <c r="CQ1193" s="206">
        <f t="shared" si="875"/>
        <v>0</v>
      </c>
      <c r="CR1193" s="120">
        <f t="shared" ref="CR1193" si="931">0*$R$1193</f>
        <v>0</v>
      </c>
      <c r="CS1193" s="206">
        <f t="shared" si="876"/>
        <v>0</v>
      </c>
      <c r="CT1193" s="120">
        <f t="shared" ref="CT1193" si="932">0*$R$1193</f>
        <v>0</v>
      </c>
      <c r="CU1193" s="206">
        <f t="shared" si="877"/>
        <v>0</v>
      </c>
      <c r="CV1193" s="120">
        <f t="shared" ref="CV1193" si="933">0*$R$1193</f>
        <v>0</v>
      </c>
      <c r="CW1193" s="206">
        <f t="shared" si="878"/>
        <v>0</v>
      </c>
      <c r="CX1193" s="120">
        <f t="shared" ref="CX1193" si="934">0*$R$1193</f>
        <v>0</v>
      </c>
      <c r="CY1193" s="206">
        <f t="shared" si="879"/>
        <v>0</v>
      </c>
      <c r="CZ1193" s="107"/>
      <c r="DA1193" s="107"/>
      <c r="DB1193" s="107"/>
      <c r="DC1193" s="109"/>
      <c r="DD1193" s="109"/>
      <c r="DE1193" s="109"/>
      <c r="DF1193" s="110">
        <f>0.0017</f>
        <v>1.6999999999999999E-3</v>
      </c>
      <c r="DG1193" s="145">
        <v>1</v>
      </c>
      <c r="DH1193" s="120">
        <f t="shared" si="911"/>
        <v>1.6999999999999999E-3</v>
      </c>
      <c r="DI1193" s="120">
        <v>0</v>
      </c>
      <c r="DJ1193" s="120">
        <f t="shared" si="880"/>
        <v>0</v>
      </c>
      <c r="DK1193" s="120">
        <f t="shared" ref="DK1193:EC1193" si="935">0*$R$1193</f>
        <v>0</v>
      </c>
      <c r="DL1193" s="120">
        <f t="shared" si="881"/>
        <v>0</v>
      </c>
      <c r="DM1193" s="120">
        <f t="shared" si="935"/>
        <v>0</v>
      </c>
      <c r="DN1193" s="120">
        <f t="shared" si="882"/>
        <v>0</v>
      </c>
      <c r="DO1193" s="120">
        <f t="shared" si="935"/>
        <v>0</v>
      </c>
      <c r="DP1193" s="120">
        <f t="shared" si="883"/>
        <v>0</v>
      </c>
      <c r="DQ1193" s="120">
        <f t="shared" si="935"/>
        <v>0</v>
      </c>
      <c r="DR1193" s="120">
        <f t="shared" si="884"/>
        <v>0</v>
      </c>
      <c r="DS1193" s="120">
        <f t="shared" si="935"/>
        <v>0</v>
      </c>
      <c r="DT1193" s="120">
        <f t="shared" si="885"/>
        <v>0</v>
      </c>
      <c r="DU1193" s="120">
        <f t="shared" si="935"/>
        <v>0</v>
      </c>
      <c r="DV1193" s="120">
        <f t="shared" si="886"/>
        <v>0</v>
      </c>
      <c r="DW1193" s="120">
        <f t="shared" si="935"/>
        <v>0</v>
      </c>
      <c r="DX1193" s="120">
        <f t="shared" si="887"/>
        <v>0</v>
      </c>
      <c r="DY1193" s="120">
        <f t="shared" si="935"/>
        <v>0</v>
      </c>
      <c r="DZ1193" s="120">
        <f t="shared" si="913"/>
        <v>0</v>
      </c>
      <c r="EA1193" s="120">
        <f t="shared" si="935"/>
        <v>0</v>
      </c>
      <c r="EB1193" s="120">
        <f t="shared" si="888"/>
        <v>0</v>
      </c>
      <c r="EC1193" s="120">
        <f t="shared" si="935"/>
        <v>0</v>
      </c>
      <c r="ED1193" s="120">
        <f t="shared" si="889"/>
        <v>0</v>
      </c>
      <c r="EE1193" s="120"/>
      <c r="EF1193" s="120"/>
      <c r="EG1193" s="120"/>
      <c r="EH1193" s="120"/>
      <c r="EI1193" s="120">
        <f t="shared" si="890"/>
        <v>1.6999999999999999E-3</v>
      </c>
      <c r="EJ1193" s="148">
        <f t="shared" si="891"/>
        <v>1</v>
      </c>
    </row>
    <row r="1194" spans="1:140" s="161" customFormat="1" ht="17.25" customHeight="1" x14ac:dyDescent="0.25">
      <c r="A1194" s="150"/>
      <c r="B1194" s="151"/>
      <c r="C1194" s="152"/>
      <c r="D1194" s="153"/>
      <c r="E1194" s="154"/>
      <c r="F1194" s="154"/>
      <c r="G1194" s="155"/>
      <c r="H1194" s="156"/>
      <c r="I1194" s="157"/>
      <c r="J1194" s="158" t="s">
        <v>751</v>
      </c>
      <c r="K1194" s="159" t="s">
        <v>752</v>
      </c>
      <c r="L1194" s="160" t="s">
        <v>54</v>
      </c>
      <c r="M1194" s="160"/>
      <c r="R1194" s="162">
        <f>SUM(R1195:R1198)</f>
        <v>1.12E-2</v>
      </c>
      <c r="S1194" s="162"/>
      <c r="T1194" s="162">
        <f t="shared" ref="T1194:AV1194" si="936">SUM(T1195:T1198)</f>
        <v>1.12E-2</v>
      </c>
      <c r="U1194" s="162"/>
      <c r="V1194" s="162">
        <f t="shared" si="936"/>
        <v>0</v>
      </c>
      <c r="W1194" s="162"/>
      <c r="X1194" s="162">
        <f t="shared" si="936"/>
        <v>0</v>
      </c>
      <c r="Y1194" s="162"/>
      <c r="Z1194" s="162">
        <f t="shared" si="936"/>
        <v>0</v>
      </c>
      <c r="AA1194" s="162"/>
      <c r="AB1194" s="162">
        <f t="shared" si="936"/>
        <v>0</v>
      </c>
      <c r="AC1194" s="162"/>
      <c r="AD1194" s="162">
        <f t="shared" si="936"/>
        <v>0</v>
      </c>
      <c r="AE1194" s="162"/>
      <c r="AF1194" s="162">
        <f t="shared" si="936"/>
        <v>0</v>
      </c>
      <c r="AG1194" s="162"/>
      <c r="AH1194" s="162">
        <f t="shared" si="936"/>
        <v>0</v>
      </c>
      <c r="AI1194" s="162"/>
      <c r="AJ1194" s="162">
        <f t="shared" si="936"/>
        <v>0</v>
      </c>
      <c r="AK1194" s="162"/>
      <c r="AL1194" s="162">
        <f t="shared" si="936"/>
        <v>0</v>
      </c>
      <c r="AM1194" s="162"/>
      <c r="AN1194" s="162">
        <f t="shared" si="936"/>
        <v>0</v>
      </c>
      <c r="AO1194" s="162"/>
      <c r="AP1194" s="162">
        <f t="shared" si="936"/>
        <v>0</v>
      </c>
      <c r="AQ1194" s="162"/>
      <c r="AR1194" s="162"/>
      <c r="AS1194" s="162"/>
      <c r="AT1194" s="162"/>
      <c r="AU1194" s="162">
        <f t="shared" si="936"/>
        <v>1.12E-2</v>
      </c>
      <c r="AV1194" s="162">
        <f t="shared" si="936"/>
        <v>4</v>
      </c>
      <c r="AW1194" s="162"/>
      <c r="AX1194" s="164">
        <f>SUM(AX1195:AX1198)</f>
        <v>3.5000000000000001E-3</v>
      </c>
      <c r="AY1194" s="168"/>
      <c r="AZ1194" s="164">
        <f>SUM(AZ1195:AZ1198)</f>
        <v>2.8E-3</v>
      </c>
      <c r="BA1194" s="168"/>
      <c r="BB1194" s="164">
        <f t="shared" ref="BB1194:BF1194" si="937">SUM(BB1195:BB1198)</f>
        <v>0</v>
      </c>
      <c r="BC1194" s="168"/>
      <c r="BD1194" s="164">
        <f t="shared" si="937"/>
        <v>0</v>
      </c>
      <c r="BE1194" s="168"/>
      <c r="BF1194" s="164">
        <f t="shared" si="937"/>
        <v>0</v>
      </c>
      <c r="BG1194" s="168"/>
      <c r="BH1194" s="194">
        <f>SUM(BH1195:BH1198)</f>
        <v>6.9999999999999999E-4</v>
      </c>
      <c r="BI1194" s="168"/>
      <c r="BJ1194" s="194">
        <f>SUM(BJ1195:BJ1198)</f>
        <v>0</v>
      </c>
      <c r="BK1194" s="168"/>
      <c r="BL1194" s="194">
        <f>SUM(BL1195:BL1198)</f>
        <v>0</v>
      </c>
      <c r="BM1194" s="168"/>
      <c r="BN1194" s="194">
        <f>SUM(BN1195:BN1198)</f>
        <v>0</v>
      </c>
      <c r="BO1194" s="168"/>
      <c r="BP1194" s="194">
        <f>SUM(BP1195:BP1198)</f>
        <v>0</v>
      </c>
      <c r="BQ1194" s="194"/>
      <c r="BR1194" s="194">
        <f>SUM(BR1195:BR1198)</f>
        <v>0</v>
      </c>
      <c r="BS1194" s="168"/>
      <c r="BT1194" s="194">
        <f>SUM(BT1195:BT1198)</f>
        <v>0</v>
      </c>
      <c r="BU1194" s="168"/>
      <c r="BV1194" s="194">
        <f>SUM(BV1195:BV1198)</f>
        <v>0</v>
      </c>
      <c r="BW1194" s="165"/>
      <c r="BX1194" s="165"/>
      <c r="BY1194" s="165"/>
      <c r="BZ1194" s="165"/>
      <c r="CA1194" s="199">
        <f>SUM(CA1195:CA1198)</f>
        <v>3.5000000000000001E-3</v>
      </c>
      <c r="CB1194" s="168"/>
      <c r="CC1194" s="199">
        <f>SUM(CC1195:CC1198)</f>
        <v>2.8E-3</v>
      </c>
      <c r="CD1194" s="168"/>
      <c r="CE1194" s="199">
        <f t="shared" ref="CE1194" si="938">SUM(CE1195:CE1198)</f>
        <v>0</v>
      </c>
      <c r="CF1194" s="168"/>
      <c r="CG1194" s="199">
        <f t="shared" ref="CG1194" si="939">SUM(CG1195:CG1198)</f>
        <v>0</v>
      </c>
      <c r="CH1194" s="168"/>
      <c r="CI1194" s="199">
        <f t="shared" ref="CI1194" si="940">SUM(CI1195:CI1198)</f>
        <v>0</v>
      </c>
      <c r="CJ1194" s="168"/>
      <c r="CK1194" s="204">
        <f>SUM(CK1195:CK1198)</f>
        <v>6.9999999999999999E-4</v>
      </c>
      <c r="CL1194" s="168"/>
      <c r="CM1194" s="204">
        <f>SUM(CM1195:CM1198)</f>
        <v>0</v>
      </c>
      <c r="CN1194" s="168"/>
      <c r="CO1194" s="204">
        <f>SUM(CO1195:CO1198)</f>
        <v>0</v>
      </c>
      <c r="CP1194" s="168"/>
      <c r="CQ1194" s="204">
        <f>SUM(CQ1195:CQ1198)</f>
        <v>0</v>
      </c>
      <c r="CR1194" s="168"/>
      <c r="CS1194" s="204">
        <f>SUM(CS1195:CS1198)</f>
        <v>0</v>
      </c>
      <c r="CT1194" s="194"/>
      <c r="CU1194" s="204">
        <f>SUM(CU1195:CU1198)</f>
        <v>0</v>
      </c>
      <c r="CV1194" s="168"/>
      <c r="CW1194" s="204">
        <f>SUM(CW1195:CW1198)</f>
        <v>0</v>
      </c>
      <c r="CX1194" s="168"/>
      <c r="CY1194" s="204">
        <f>SUM(CY1195:CY1198)</f>
        <v>0</v>
      </c>
      <c r="CZ1194" s="165"/>
      <c r="DA1194" s="165"/>
      <c r="DB1194" s="165"/>
      <c r="DC1194" s="166"/>
      <c r="DD1194" s="166"/>
      <c r="DE1194" s="166"/>
      <c r="DF1194" s="167">
        <f>SUM(DF1195:DF1198)</f>
        <v>3.5000000000000001E-3</v>
      </c>
      <c r="DG1194" s="168"/>
      <c r="DH1194" s="168">
        <f t="shared" ref="DH1194" si="941">SUM(DH1195:DH1198)</f>
        <v>2.8E-3</v>
      </c>
      <c r="DI1194" s="168"/>
      <c r="DJ1194" s="168">
        <f t="shared" ref="DJ1194" si="942">SUM(DJ1195:DJ1198)</f>
        <v>0</v>
      </c>
      <c r="DK1194" s="168"/>
      <c r="DL1194" s="168">
        <f t="shared" ref="DL1194" si="943">SUM(DL1195:DL1198)</f>
        <v>0</v>
      </c>
      <c r="DM1194" s="168"/>
      <c r="DN1194" s="168">
        <f t="shared" ref="DN1194" si="944">SUM(DN1195:DN1198)</f>
        <v>0</v>
      </c>
      <c r="DO1194" s="168"/>
      <c r="DP1194" s="168">
        <f t="shared" ref="DP1194" si="945">SUM(DP1195:DP1198)</f>
        <v>6.9999999999999999E-4</v>
      </c>
      <c r="DQ1194" s="168"/>
      <c r="DR1194" s="168">
        <f t="shared" ref="DR1194" si="946">SUM(DR1195:DR1198)</f>
        <v>0</v>
      </c>
      <c r="DS1194" s="168"/>
      <c r="DT1194" s="168">
        <f t="shared" ref="DT1194" si="947">SUM(DT1195:DT1198)</f>
        <v>0</v>
      </c>
      <c r="DU1194" s="168"/>
      <c r="DV1194" s="168">
        <f t="shared" ref="DV1194" si="948">SUM(DV1195:DV1198)</f>
        <v>0</v>
      </c>
      <c r="DW1194" s="168"/>
      <c r="DX1194" s="168">
        <f t="shared" ref="DX1194" si="949">SUM(DX1195:DX1198)</f>
        <v>0</v>
      </c>
      <c r="DY1194" s="168"/>
      <c r="DZ1194" s="168">
        <f t="shared" ref="DZ1194" si="950">SUM(DZ1195:DZ1198)</f>
        <v>0</v>
      </c>
      <c r="EA1194" s="168"/>
      <c r="EB1194" s="168">
        <f t="shared" ref="EB1194" si="951">SUM(EB1195:EB1198)</f>
        <v>0</v>
      </c>
      <c r="EC1194" s="168"/>
      <c r="ED1194" s="168">
        <f t="shared" ref="ED1194" si="952">SUM(ED1195:ED1198)</f>
        <v>0</v>
      </c>
      <c r="EE1194" s="168"/>
      <c r="EF1194" s="168"/>
      <c r="EG1194" s="168"/>
      <c r="EH1194" s="168"/>
      <c r="EI1194" s="168">
        <f t="shared" ref="EI1194:EJ1194" si="953">SUM(EI1195:EI1198)</f>
        <v>3.5000000000000001E-3</v>
      </c>
      <c r="EJ1194" s="168">
        <f t="shared" si="953"/>
        <v>4</v>
      </c>
    </row>
    <row r="1195" spans="1:140" s="10" customFormat="1" ht="17.25" customHeight="1" x14ac:dyDescent="0.25">
      <c r="A1195" s="33"/>
      <c r="B1195" s="34"/>
      <c r="C1195" s="35"/>
      <c r="D1195" s="49"/>
      <c r="E1195" s="36"/>
      <c r="F1195" s="36"/>
      <c r="G1195" s="52"/>
      <c r="H1195" s="38"/>
      <c r="I1195" s="50"/>
      <c r="J1195" s="54" t="s">
        <v>753</v>
      </c>
      <c r="K1195" s="46" t="s">
        <v>1393</v>
      </c>
      <c r="L1195" s="46" t="s">
        <v>54</v>
      </c>
      <c r="M1195" s="46"/>
      <c r="R1195" s="104">
        <v>1.12E-2</v>
      </c>
      <c r="S1195" s="144">
        <v>1</v>
      </c>
      <c r="T1195" s="104">
        <f t="shared" si="892"/>
        <v>1.12E-2</v>
      </c>
      <c r="U1195" s="104">
        <v>0</v>
      </c>
      <c r="V1195" s="120">
        <f t="shared" ref="V1195:V1198" si="954">U1195*R1195</f>
        <v>0</v>
      </c>
      <c r="W1195" s="104">
        <f>0*$R$1195</f>
        <v>0</v>
      </c>
      <c r="X1195" s="104">
        <f t="shared" ref="X1195:X1198" si="955">W1195*R1195</f>
        <v>0</v>
      </c>
      <c r="Y1195" s="104">
        <f t="shared" ref="Y1195:AO1195" si="956">0*$R$1195</f>
        <v>0</v>
      </c>
      <c r="Z1195" s="120">
        <f t="shared" si="846"/>
        <v>0</v>
      </c>
      <c r="AA1195" s="104">
        <f t="shared" si="956"/>
        <v>0</v>
      </c>
      <c r="AB1195" s="104">
        <f t="shared" si="847"/>
        <v>0</v>
      </c>
      <c r="AC1195" s="104">
        <f t="shared" si="956"/>
        <v>0</v>
      </c>
      <c r="AD1195" s="104">
        <f t="shared" si="848"/>
        <v>0</v>
      </c>
      <c r="AE1195" s="104">
        <f t="shared" si="956"/>
        <v>0</v>
      </c>
      <c r="AF1195" s="104">
        <f t="shared" si="849"/>
        <v>0</v>
      </c>
      <c r="AG1195" s="104">
        <f t="shared" si="956"/>
        <v>0</v>
      </c>
      <c r="AH1195" s="104">
        <f t="shared" si="850"/>
        <v>0</v>
      </c>
      <c r="AI1195" s="104">
        <f t="shared" si="956"/>
        <v>0</v>
      </c>
      <c r="AJ1195" s="104">
        <f t="shared" si="851"/>
        <v>0</v>
      </c>
      <c r="AK1195" s="104">
        <f t="shared" si="956"/>
        <v>0</v>
      </c>
      <c r="AL1195" s="104">
        <f t="shared" si="894"/>
        <v>0</v>
      </c>
      <c r="AM1195" s="104">
        <f t="shared" si="956"/>
        <v>0</v>
      </c>
      <c r="AN1195" s="104">
        <f t="shared" ref="AN1195:AN1577" si="957">AM1195*R1195</f>
        <v>0</v>
      </c>
      <c r="AO1195" s="104">
        <f t="shared" si="956"/>
        <v>0</v>
      </c>
      <c r="AP1195" s="120">
        <f t="shared" si="853"/>
        <v>0</v>
      </c>
      <c r="AQ1195" s="104"/>
      <c r="AR1195" s="104"/>
      <c r="AS1195" s="104"/>
      <c r="AT1195" s="104"/>
      <c r="AU1195" s="146">
        <f t="shared" si="854"/>
        <v>1.12E-2</v>
      </c>
      <c r="AV1195" s="105">
        <f>S1195+U1195+W1195+Y1195+AA1195+AC1195+AE1195+AG1195+AI1195+AK1195+AM1195+AO1195+AQ1195+AS1195</f>
        <v>1</v>
      </c>
      <c r="AW1195" s="105"/>
      <c r="AX1195" s="106">
        <f>0.0014</f>
        <v>1.4E-3</v>
      </c>
      <c r="AY1195" s="145">
        <v>1</v>
      </c>
      <c r="AZ1195" s="106">
        <f t="shared" ref="AZ1195:AZ1198" si="958">AY1195*AX1195</f>
        <v>1.4E-3</v>
      </c>
      <c r="BA1195" s="120">
        <v>0</v>
      </c>
      <c r="BB1195" s="196">
        <f t="shared" ref="BB1195:BB1198" si="959">BA1195*AX1195</f>
        <v>0</v>
      </c>
      <c r="BC1195" s="120">
        <f>0*$R$1195</f>
        <v>0</v>
      </c>
      <c r="BD1195" s="196">
        <f t="shared" ref="BD1195:BD1198" si="960">BC1195*AX1195</f>
        <v>0</v>
      </c>
      <c r="BE1195" s="120">
        <f t="shared" ref="BE1195" si="961">0*$R$1195</f>
        <v>0</v>
      </c>
      <c r="BF1195" s="196">
        <f t="shared" ref="BF1195:BF1198" si="962">BE1195*AX1195</f>
        <v>0</v>
      </c>
      <c r="BG1195" s="120">
        <f t="shared" ref="BG1195" si="963">0*$R$1195</f>
        <v>0</v>
      </c>
      <c r="BH1195" s="196">
        <f t="shared" ref="BH1195:BH1198" si="964">BG1195*AX1195</f>
        <v>0</v>
      </c>
      <c r="BI1195" s="120">
        <f t="shared" ref="BI1195" si="965">0*$R$1195</f>
        <v>0</v>
      </c>
      <c r="BJ1195" s="196">
        <f t="shared" si="861"/>
        <v>0</v>
      </c>
      <c r="BK1195" s="120">
        <f t="shared" ref="BK1195" si="966">0*$R$1195</f>
        <v>0</v>
      </c>
      <c r="BL1195" s="196">
        <f t="shared" si="862"/>
        <v>0</v>
      </c>
      <c r="BM1195" s="120">
        <f t="shared" ref="BM1195" si="967">0*$R$1195</f>
        <v>0</v>
      </c>
      <c r="BN1195" s="197">
        <f t="shared" si="863"/>
        <v>0</v>
      </c>
      <c r="BO1195" s="120">
        <f t="shared" ref="BO1195" si="968">0*$R$1195</f>
        <v>0</v>
      </c>
      <c r="BP1195" s="197">
        <f t="shared" si="864"/>
        <v>0</v>
      </c>
      <c r="BQ1195" s="120">
        <f t="shared" ref="BQ1195" si="969">0*$R$1195</f>
        <v>0</v>
      </c>
      <c r="BR1195" s="197">
        <f t="shared" si="865"/>
        <v>0</v>
      </c>
      <c r="BS1195" s="120">
        <f t="shared" ref="BS1195" si="970">0*$R$1195</f>
        <v>0</v>
      </c>
      <c r="BT1195" s="197">
        <f t="shared" si="866"/>
        <v>0</v>
      </c>
      <c r="BU1195" s="120">
        <f t="shared" ref="BU1195" si="971">0*$R$1195</f>
        <v>0</v>
      </c>
      <c r="BV1195" s="197">
        <f t="shared" si="867"/>
        <v>0</v>
      </c>
      <c r="BW1195" s="107"/>
      <c r="BX1195" s="107"/>
      <c r="BY1195" s="107"/>
      <c r="BZ1195" s="107"/>
      <c r="CA1195" s="199">
        <f>0.0014</f>
        <v>1.4E-3</v>
      </c>
      <c r="CB1195" s="145">
        <v>1</v>
      </c>
      <c r="CC1195" s="199">
        <f t="shared" ref="CC1195:CC1198" si="972">CB1195*CA1195</f>
        <v>1.4E-3</v>
      </c>
      <c r="CD1195" s="120">
        <v>0</v>
      </c>
      <c r="CE1195" s="204">
        <f t="shared" ref="CE1195:CE1198" si="973">CD1195*CA1195</f>
        <v>0</v>
      </c>
      <c r="CF1195" s="120">
        <f>0*$R$1195</f>
        <v>0</v>
      </c>
      <c r="CG1195" s="204">
        <f t="shared" ref="CG1195:CG1198" si="974">CF1195*CA1195</f>
        <v>0</v>
      </c>
      <c r="CH1195" s="120">
        <f t="shared" ref="CH1195" si="975">0*$R$1195</f>
        <v>0</v>
      </c>
      <c r="CI1195" s="204">
        <f t="shared" ref="CI1195:CI1198" si="976">CH1195*CA1195</f>
        <v>0</v>
      </c>
      <c r="CJ1195" s="120">
        <f t="shared" ref="CJ1195" si="977">0*$R$1195</f>
        <v>0</v>
      </c>
      <c r="CK1195" s="204">
        <f t="shared" ref="CK1195:CK1198" si="978">CJ1195*CA1195</f>
        <v>0</v>
      </c>
      <c r="CL1195" s="120">
        <f t="shared" ref="CL1195" si="979">0*$R$1195</f>
        <v>0</v>
      </c>
      <c r="CM1195" s="204">
        <f t="shared" ref="CM1195:CM1198" si="980">CL1195*CA1195</f>
        <v>0</v>
      </c>
      <c r="CN1195" s="120">
        <f t="shared" ref="CN1195" si="981">0*$R$1195</f>
        <v>0</v>
      </c>
      <c r="CO1195" s="204">
        <f t="shared" ref="CO1195:CO1198" si="982">CN1195*CA1195</f>
        <v>0</v>
      </c>
      <c r="CP1195" s="120">
        <f t="shared" ref="CP1195" si="983">0*$R$1195</f>
        <v>0</v>
      </c>
      <c r="CQ1195" s="206">
        <f t="shared" ref="CQ1195:CQ1198" si="984">CP1195*CA1195</f>
        <v>0</v>
      </c>
      <c r="CR1195" s="120">
        <f t="shared" ref="CR1195" si="985">0*$R$1195</f>
        <v>0</v>
      </c>
      <c r="CS1195" s="206">
        <f t="shared" ref="CS1195:CS1198" si="986">CR1195*CA1195</f>
        <v>0</v>
      </c>
      <c r="CT1195" s="120">
        <f t="shared" ref="CT1195" si="987">0*$R$1195</f>
        <v>0</v>
      </c>
      <c r="CU1195" s="206">
        <f t="shared" ref="CU1195:CU1198" si="988">CT1195*CA1195</f>
        <v>0</v>
      </c>
      <c r="CV1195" s="120">
        <f t="shared" ref="CV1195" si="989">0*$R$1195</f>
        <v>0</v>
      </c>
      <c r="CW1195" s="206">
        <f t="shared" ref="CW1195:CW1198" si="990">CV1195*CA1195</f>
        <v>0</v>
      </c>
      <c r="CX1195" s="120">
        <f t="shared" ref="CX1195" si="991">0*$R$1195</f>
        <v>0</v>
      </c>
      <c r="CY1195" s="206">
        <f t="shared" ref="CY1195:CY1198" si="992">CX1195*CA1195</f>
        <v>0</v>
      </c>
      <c r="CZ1195" s="107"/>
      <c r="DA1195" s="107"/>
      <c r="DB1195" s="107"/>
      <c r="DC1195" s="109"/>
      <c r="DD1195" s="109"/>
      <c r="DE1195" s="109"/>
      <c r="DF1195" s="110">
        <f>0.0014</f>
        <v>1.4E-3</v>
      </c>
      <c r="DG1195" s="145">
        <v>1</v>
      </c>
      <c r="DH1195" s="120">
        <f t="shared" ref="DH1195:DH1198" si="993">DG1195*DF1195</f>
        <v>1.4E-3</v>
      </c>
      <c r="DI1195" s="120">
        <v>0</v>
      </c>
      <c r="DJ1195" s="120">
        <f t="shared" ref="DJ1195:DJ1198" si="994">DI1195*DF1195</f>
        <v>0</v>
      </c>
      <c r="DK1195" s="120">
        <f>0*$R$1195</f>
        <v>0</v>
      </c>
      <c r="DL1195" s="120">
        <f t="shared" ref="DL1195:DL1198" si="995">DK1195*DF1195</f>
        <v>0</v>
      </c>
      <c r="DM1195" s="120">
        <f t="shared" ref="DM1195:EC1195" si="996">0*$R$1195</f>
        <v>0</v>
      </c>
      <c r="DN1195" s="120">
        <f t="shared" ref="DN1195:DN1198" si="997">DM1195*DF1195</f>
        <v>0</v>
      </c>
      <c r="DO1195" s="120">
        <f t="shared" si="996"/>
        <v>0</v>
      </c>
      <c r="DP1195" s="120">
        <f t="shared" ref="DP1195:DP1198" si="998">DO1195*DF1195</f>
        <v>0</v>
      </c>
      <c r="DQ1195" s="120">
        <f t="shared" si="996"/>
        <v>0</v>
      </c>
      <c r="DR1195" s="120">
        <f t="shared" ref="DR1195:DR1198" si="999">DQ1195*DF1195</f>
        <v>0</v>
      </c>
      <c r="DS1195" s="120">
        <f t="shared" si="996"/>
        <v>0</v>
      </c>
      <c r="DT1195" s="120">
        <f t="shared" ref="DT1195:DT1198" si="1000">DS1195*DF1195</f>
        <v>0</v>
      </c>
      <c r="DU1195" s="120">
        <f t="shared" si="996"/>
        <v>0</v>
      </c>
      <c r="DV1195" s="120">
        <f t="shared" ref="DV1195:DV1198" si="1001">DU1195*DF1195</f>
        <v>0</v>
      </c>
      <c r="DW1195" s="120">
        <f t="shared" si="996"/>
        <v>0</v>
      </c>
      <c r="DX1195" s="120">
        <f t="shared" ref="DX1195:DX1198" si="1002">DW1195*DF1195</f>
        <v>0</v>
      </c>
      <c r="DY1195" s="120">
        <f t="shared" si="996"/>
        <v>0</v>
      </c>
      <c r="DZ1195" s="120">
        <f t="shared" ref="DZ1195:DZ1198" si="1003">DY1195*DF1195</f>
        <v>0</v>
      </c>
      <c r="EA1195" s="120">
        <f t="shared" si="996"/>
        <v>0</v>
      </c>
      <c r="EB1195" s="120">
        <f t="shared" ref="EB1195:EB1198" si="1004">EA1195*DF1195</f>
        <v>0</v>
      </c>
      <c r="EC1195" s="120">
        <f t="shared" si="996"/>
        <v>0</v>
      </c>
      <c r="ED1195" s="120">
        <f t="shared" ref="ED1195:ED1198" si="1005">EC1195*DF1195</f>
        <v>0</v>
      </c>
      <c r="EE1195" s="120"/>
      <c r="EF1195" s="120"/>
      <c r="EG1195" s="120"/>
      <c r="EH1195" s="120"/>
      <c r="EI1195" s="120">
        <f t="shared" ref="EI1195:EI1198" si="1006">DH1195+DJ1195+DL1195+DN1195+DP1195+DR1195+DT1195+DV1195+DX1195+DZ1195+EB1195+ED1195+EF1195+EH1195</f>
        <v>1.4E-3</v>
      </c>
      <c r="EJ1195" s="148">
        <f>DG1195+DI1195+DK1195+DM1195+DO1195+DQ1195+DS1195+DU1195+DW1195+DY1195+EA1195+EC1195+EE1195+EG1195</f>
        <v>1</v>
      </c>
    </row>
    <row r="1196" spans="1:140" s="10" customFormat="1" ht="17.25" customHeight="1" x14ac:dyDescent="0.25">
      <c r="A1196" s="33"/>
      <c r="B1196" s="34"/>
      <c r="C1196" s="35"/>
      <c r="D1196" s="49"/>
      <c r="E1196" s="36"/>
      <c r="F1196" s="36"/>
      <c r="G1196" s="52"/>
      <c r="H1196" s="38"/>
      <c r="I1196" s="50"/>
      <c r="J1196" s="54" t="s">
        <v>754</v>
      </c>
      <c r="K1196" s="46" t="s">
        <v>755</v>
      </c>
      <c r="L1196" s="46" t="s">
        <v>54</v>
      </c>
      <c r="M1196" s="46"/>
      <c r="R1196" s="104"/>
      <c r="S1196" s="144">
        <v>1</v>
      </c>
      <c r="T1196" s="104">
        <f t="shared" si="892"/>
        <v>0</v>
      </c>
      <c r="U1196" s="104">
        <v>0</v>
      </c>
      <c r="V1196" s="120">
        <f t="shared" si="954"/>
        <v>0</v>
      </c>
      <c r="W1196" s="104">
        <f>0*$R$1196</f>
        <v>0</v>
      </c>
      <c r="X1196" s="104">
        <f t="shared" si="955"/>
        <v>0</v>
      </c>
      <c r="Y1196" s="104">
        <f t="shared" ref="Y1196:AO1196" si="1007">0*$R$1196</f>
        <v>0</v>
      </c>
      <c r="Z1196" s="120">
        <f t="shared" si="846"/>
        <v>0</v>
      </c>
      <c r="AA1196" s="104">
        <f t="shared" si="1007"/>
        <v>0</v>
      </c>
      <c r="AB1196" s="104">
        <f t="shared" si="847"/>
        <v>0</v>
      </c>
      <c r="AC1196" s="104">
        <f t="shared" si="1007"/>
        <v>0</v>
      </c>
      <c r="AD1196" s="104">
        <f t="shared" si="848"/>
        <v>0</v>
      </c>
      <c r="AE1196" s="104">
        <f t="shared" si="1007"/>
        <v>0</v>
      </c>
      <c r="AF1196" s="104">
        <f t="shared" si="849"/>
        <v>0</v>
      </c>
      <c r="AG1196" s="104">
        <f t="shared" si="1007"/>
        <v>0</v>
      </c>
      <c r="AH1196" s="104">
        <f t="shared" si="850"/>
        <v>0</v>
      </c>
      <c r="AI1196" s="104">
        <f t="shared" si="1007"/>
        <v>0</v>
      </c>
      <c r="AJ1196" s="104">
        <f t="shared" si="851"/>
        <v>0</v>
      </c>
      <c r="AK1196" s="104">
        <f t="shared" si="1007"/>
        <v>0</v>
      </c>
      <c r="AL1196" s="104">
        <f t="shared" si="894"/>
        <v>0</v>
      </c>
      <c r="AM1196" s="104">
        <f t="shared" si="1007"/>
        <v>0</v>
      </c>
      <c r="AN1196" s="104">
        <f t="shared" si="957"/>
        <v>0</v>
      </c>
      <c r="AO1196" s="104">
        <f t="shared" si="1007"/>
        <v>0</v>
      </c>
      <c r="AP1196" s="120">
        <f t="shared" si="853"/>
        <v>0</v>
      </c>
      <c r="AQ1196" s="104"/>
      <c r="AR1196" s="104"/>
      <c r="AS1196" s="104"/>
      <c r="AT1196" s="104"/>
      <c r="AU1196" s="146">
        <f t="shared" si="854"/>
        <v>0</v>
      </c>
      <c r="AV1196" s="105">
        <f t="shared" si="855"/>
        <v>1</v>
      </c>
      <c r="AW1196" s="105"/>
      <c r="AX1196" s="106">
        <f>0.0007</f>
        <v>6.9999999999999999E-4</v>
      </c>
      <c r="AY1196" s="145">
        <v>1</v>
      </c>
      <c r="AZ1196" s="106">
        <f t="shared" si="958"/>
        <v>6.9999999999999999E-4</v>
      </c>
      <c r="BA1196" s="120">
        <v>0</v>
      </c>
      <c r="BB1196" s="196">
        <f t="shared" si="959"/>
        <v>0</v>
      </c>
      <c r="BC1196" s="120">
        <f>0*$R$1196</f>
        <v>0</v>
      </c>
      <c r="BD1196" s="196">
        <f t="shared" si="960"/>
        <v>0</v>
      </c>
      <c r="BE1196" s="120">
        <f t="shared" ref="BE1196" si="1008">0*$R$1196</f>
        <v>0</v>
      </c>
      <c r="BF1196" s="196">
        <f t="shared" si="962"/>
        <v>0</v>
      </c>
      <c r="BG1196" s="120">
        <f t="shared" ref="BG1196" si="1009">0*$R$1196</f>
        <v>0</v>
      </c>
      <c r="BH1196" s="196">
        <f t="shared" si="964"/>
        <v>0</v>
      </c>
      <c r="BI1196" s="120">
        <f t="shared" ref="BI1196" si="1010">0*$R$1196</f>
        <v>0</v>
      </c>
      <c r="BJ1196" s="196">
        <f t="shared" si="861"/>
        <v>0</v>
      </c>
      <c r="BK1196" s="120">
        <f t="shared" ref="BK1196" si="1011">0*$R$1196</f>
        <v>0</v>
      </c>
      <c r="BL1196" s="196">
        <f t="shared" si="862"/>
        <v>0</v>
      </c>
      <c r="BM1196" s="120">
        <f t="shared" ref="BM1196" si="1012">0*$R$1196</f>
        <v>0</v>
      </c>
      <c r="BN1196" s="197">
        <f t="shared" si="863"/>
        <v>0</v>
      </c>
      <c r="BO1196" s="120">
        <f t="shared" ref="BO1196" si="1013">0*$R$1196</f>
        <v>0</v>
      </c>
      <c r="BP1196" s="197">
        <f t="shared" si="864"/>
        <v>0</v>
      </c>
      <c r="BQ1196" s="120">
        <f t="shared" ref="BQ1196" si="1014">0*$R$1196</f>
        <v>0</v>
      </c>
      <c r="BR1196" s="197">
        <f t="shared" si="865"/>
        <v>0</v>
      </c>
      <c r="BS1196" s="120">
        <f t="shared" ref="BS1196" si="1015">0*$R$1196</f>
        <v>0</v>
      </c>
      <c r="BT1196" s="197">
        <f t="shared" si="866"/>
        <v>0</v>
      </c>
      <c r="BU1196" s="120">
        <f t="shared" ref="BU1196" si="1016">0*$R$1196</f>
        <v>0</v>
      </c>
      <c r="BV1196" s="197">
        <f t="shared" si="867"/>
        <v>0</v>
      </c>
      <c r="BW1196" s="107"/>
      <c r="BX1196" s="107"/>
      <c r="BY1196" s="107"/>
      <c r="BZ1196" s="107"/>
      <c r="CA1196" s="199">
        <f>0.0007</f>
        <v>6.9999999999999999E-4</v>
      </c>
      <c r="CB1196" s="145">
        <v>1</v>
      </c>
      <c r="CC1196" s="199">
        <f t="shared" si="972"/>
        <v>6.9999999999999999E-4</v>
      </c>
      <c r="CD1196" s="120">
        <v>0</v>
      </c>
      <c r="CE1196" s="204">
        <f t="shared" si="973"/>
        <v>0</v>
      </c>
      <c r="CF1196" s="120">
        <f>0*$R$1196</f>
        <v>0</v>
      </c>
      <c r="CG1196" s="204">
        <f t="shared" si="974"/>
        <v>0</v>
      </c>
      <c r="CH1196" s="120">
        <f t="shared" ref="CH1196" si="1017">0*$R$1196</f>
        <v>0</v>
      </c>
      <c r="CI1196" s="204">
        <f t="shared" si="976"/>
        <v>0</v>
      </c>
      <c r="CJ1196" s="120">
        <f t="shared" ref="CJ1196" si="1018">0*$R$1196</f>
        <v>0</v>
      </c>
      <c r="CK1196" s="204">
        <f t="shared" si="978"/>
        <v>0</v>
      </c>
      <c r="CL1196" s="120">
        <f t="shared" ref="CL1196" si="1019">0*$R$1196</f>
        <v>0</v>
      </c>
      <c r="CM1196" s="204">
        <f t="shared" si="980"/>
        <v>0</v>
      </c>
      <c r="CN1196" s="120">
        <f t="shared" ref="CN1196" si="1020">0*$R$1196</f>
        <v>0</v>
      </c>
      <c r="CO1196" s="204">
        <f t="shared" si="982"/>
        <v>0</v>
      </c>
      <c r="CP1196" s="120">
        <f t="shared" ref="CP1196" si="1021">0*$R$1196</f>
        <v>0</v>
      </c>
      <c r="CQ1196" s="206">
        <f t="shared" si="984"/>
        <v>0</v>
      </c>
      <c r="CR1196" s="120">
        <f t="shared" ref="CR1196" si="1022">0*$R$1196</f>
        <v>0</v>
      </c>
      <c r="CS1196" s="206">
        <f t="shared" si="986"/>
        <v>0</v>
      </c>
      <c r="CT1196" s="120">
        <f t="shared" ref="CT1196" si="1023">0*$R$1196</f>
        <v>0</v>
      </c>
      <c r="CU1196" s="206">
        <f t="shared" si="988"/>
        <v>0</v>
      </c>
      <c r="CV1196" s="120">
        <f t="shared" ref="CV1196" si="1024">0*$R$1196</f>
        <v>0</v>
      </c>
      <c r="CW1196" s="206">
        <f t="shared" si="990"/>
        <v>0</v>
      </c>
      <c r="CX1196" s="120">
        <f t="shared" ref="CX1196" si="1025">0*$R$1196</f>
        <v>0</v>
      </c>
      <c r="CY1196" s="206">
        <f t="shared" si="992"/>
        <v>0</v>
      </c>
      <c r="CZ1196" s="107"/>
      <c r="DA1196" s="107"/>
      <c r="DB1196" s="107"/>
      <c r="DC1196" s="109"/>
      <c r="DD1196" s="109"/>
      <c r="DE1196" s="109"/>
      <c r="DF1196" s="110">
        <f>0.0007</f>
        <v>6.9999999999999999E-4</v>
      </c>
      <c r="DG1196" s="145">
        <v>1</v>
      </c>
      <c r="DH1196" s="120">
        <f t="shared" si="993"/>
        <v>6.9999999999999999E-4</v>
      </c>
      <c r="DI1196" s="120">
        <v>0</v>
      </c>
      <c r="DJ1196" s="120">
        <f t="shared" si="994"/>
        <v>0</v>
      </c>
      <c r="DK1196" s="120">
        <f>0*$R$1196</f>
        <v>0</v>
      </c>
      <c r="DL1196" s="120">
        <f t="shared" si="995"/>
        <v>0</v>
      </c>
      <c r="DM1196" s="120">
        <f t="shared" ref="DM1196:EC1196" si="1026">0*$R$1196</f>
        <v>0</v>
      </c>
      <c r="DN1196" s="120">
        <f t="shared" si="997"/>
        <v>0</v>
      </c>
      <c r="DO1196" s="120">
        <f t="shared" si="1026"/>
        <v>0</v>
      </c>
      <c r="DP1196" s="120">
        <f t="shared" si="998"/>
        <v>0</v>
      </c>
      <c r="DQ1196" s="120">
        <f t="shared" si="1026"/>
        <v>0</v>
      </c>
      <c r="DR1196" s="120">
        <f t="shared" si="999"/>
        <v>0</v>
      </c>
      <c r="DS1196" s="120">
        <f t="shared" si="1026"/>
        <v>0</v>
      </c>
      <c r="DT1196" s="120">
        <f t="shared" si="1000"/>
        <v>0</v>
      </c>
      <c r="DU1196" s="120">
        <f t="shared" si="1026"/>
        <v>0</v>
      </c>
      <c r="DV1196" s="120">
        <f t="shared" si="1001"/>
        <v>0</v>
      </c>
      <c r="DW1196" s="120">
        <f t="shared" si="1026"/>
        <v>0</v>
      </c>
      <c r="DX1196" s="120">
        <f t="shared" si="1002"/>
        <v>0</v>
      </c>
      <c r="DY1196" s="120">
        <f t="shared" si="1026"/>
        <v>0</v>
      </c>
      <c r="DZ1196" s="120">
        <f t="shared" si="1003"/>
        <v>0</v>
      </c>
      <c r="EA1196" s="120">
        <f t="shared" si="1026"/>
        <v>0</v>
      </c>
      <c r="EB1196" s="120">
        <f t="shared" si="1004"/>
        <v>0</v>
      </c>
      <c r="EC1196" s="120">
        <f t="shared" si="1026"/>
        <v>0</v>
      </c>
      <c r="ED1196" s="120">
        <f t="shared" si="1005"/>
        <v>0</v>
      </c>
      <c r="EE1196" s="120"/>
      <c r="EF1196" s="120"/>
      <c r="EG1196" s="120"/>
      <c r="EH1196" s="120"/>
      <c r="EI1196" s="120">
        <f t="shared" si="1006"/>
        <v>6.9999999999999999E-4</v>
      </c>
      <c r="EJ1196" s="148">
        <f t="shared" ref="EJ1196:EJ1198" si="1027">DG1196+DI1196+DK1196+DM1196+DO1196+DQ1196+DS1196+DU1196+DW1196+DY1196+EA1196+EC1196+EE1196+EG1196</f>
        <v>1</v>
      </c>
    </row>
    <row r="1197" spans="1:140" s="10" customFormat="1" ht="17.25" customHeight="1" x14ac:dyDescent="0.25">
      <c r="A1197" s="33"/>
      <c r="B1197" s="34"/>
      <c r="C1197" s="35"/>
      <c r="D1197" s="49"/>
      <c r="E1197" s="36"/>
      <c r="F1197" s="36"/>
      <c r="G1197" s="52"/>
      <c r="H1197" s="38"/>
      <c r="I1197" s="50"/>
      <c r="J1197" s="54" t="s">
        <v>756</v>
      </c>
      <c r="K1197" s="46" t="s">
        <v>757</v>
      </c>
      <c r="L1197" s="46" t="s">
        <v>54</v>
      </c>
      <c r="M1197" s="46"/>
      <c r="R1197" s="104"/>
      <c r="S1197" s="104">
        <v>0</v>
      </c>
      <c r="T1197" s="104">
        <f t="shared" ref="T1197" si="1028">S1197*R1197</f>
        <v>0</v>
      </c>
      <c r="U1197" s="104">
        <v>0</v>
      </c>
      <c r="V1197" s="120">
        <f t="shared" si="954"/>
        <v>0</v>
      </c>
      <c r="W1197" s="104">
        <f>0*$R$1198</f>
        <v>0</v>
      </c>
      <c r="X1197" s="104">
        <f t="shared" si="955"/>
        <v>0</v>
      </c>
      <c r="Y1197" s="104">
        <f t="shared" ref="Y1197:AO1200" si="1029">0*$R$1198</f>
        <v>0</v>
      </c>
      <c r="Z1197" s="120">
        <f t="shared" si="846"/>
        <v>0</v>
      </c>
      <c r="AA1197" s="145">
        <v>1</v>
      </c>
      <c r="AB1197" s="104">
        <f t="shared" si="847"/>
        <v>0</v>
      </c>
      <c r="AC1197" s="104">
        <f t="shared" si="1029"/>
        <v>0</v>
      </c>
      <c r="AD1197" s="104">
        <f t="shared" si="848"/>
        <v>0</v>
      </c>
      <c r="AE1197" s="104">
        <f t="shared" si="1029"/>
        <v>0</v>
      </c>
      <c r="AF1197" s="104">
        <f t="shared" si="849"/>
        <v>0</v>
      </c>
      <c r="AG1197" s="104">
        <f t="shared" si="1029"/>
        <v>0</v>
      </c>
      <c r="AH1197" s="104">
        <f t="shared" si="850"/>
        <v>0</v>
      </c>
      <c r="AI1197" s="104">
        <f t="shared" si="1029"/>
        <v>0</v>
      </c>
      <c r="AJ1197" s="104">
        <f t="shared" si="851"/>
        <v>0</v>
      </c>
      <c r="AK1197" s="104">
        <f t="shared" si="1029"/>
        <v>0</v>
      </c>
      <c r="AL1197" s="104">
        <f t="shared" ref="AL1197" si="1030">AK1197*R1197</f>
        <v>0</v>
      </c>
      <c r="AM1197" s="104">
        <f t="shared" si="1029"/>
        <v>0</v>
      </c>
      <c r="AN1197" s="104">
        <f t="shared" si="957"/>
        <v>0</v>
      </c>
      <c r="AO1197" s="104">
        <f t="shared" si="1029"/>
        <v>0</v>
      </c>
      <c r="AP1197" s="120">
        <f t="shared" si="853"/>
        <v>0</v>
      </c>
      <c r="AQ1197" s="104"/>
      <c r="AR1197" s="104"/>
      <c r="AS1197" s="104"/>
      <c r="AT1197" s="104"/>
      <c r="AU1197" s="146">
        <f t="shared" ref="AU1197" si="1031">T1197+V1197+X1197+Z1197+AB1197+AD1197+AF1197+AH1197+AJ1197+AL1197+AN1197+AP1197+AR1197+AT1197</f>
        <v>0</v>
      </c>
      <c r="AV1197" s="105">
        <f t="shared" ref="AV1197" si="1032">S1197+U1197+W1197+Y1197+AA1197+AC1197+AE1197+AG1197+AI1197+AK1197+AM1197+AO1197+AQ1197+AS1197</f>
        <v>1</v>
      </c>
      <c r="AW1197" s="105"/>
      <c r="AX1197" s="106">
        <f>0.0007</f>
        <v>6.9999999999999999E-4</v>
      </c>
      <c r="AY1197" s="120">
        <v>0</v>
      </c>
      <c r="AZ1197" s="106">
        <f t="shared" si="958"/>
        <v>0</v>
      </c>
      <c r="BA1197" s="120">
        <v>0</v>
      </c>
      <c r="BB1197" s="196">
        <f t="shared" si="959"/>
        <v>0</v>
      </c>
      <c r="BC1197" s="120">
        <f>0*$R$1198</f>
        <v>0</v>
      </c>
      <c r="BD1197" s="196">
        <f t="shared" si="960"/>
        <v>0</v>
      </c>
      <c r="BE1197" s="120">
        <f t="shared" ref="BE1197:BE1200" si="1033">0*$R$1198</f>
        <v>0</v>
      </c>
      <c r="BF1197" s="196">
        <f t="shared" si="962"/>
        <v>0</v>
      </c>
      <c r="BG1197" s="149">
        <v>1</v>
      </c>
      <c r="BH1197" s="196">
        <f t="shared" si="964"/>
        <v>6.9999999999999999E-4</v>
      </c>
      <c r="BI1197" s="120">
        <f t="shared" ref="BI1197:BI1200" si="1034">0*$R$1198</f>
        <v>0</v>
      </c>
      <c r="BJ1197" s="196">
        <f t="shared" si="861"/>
        <v>0</v>
      </c>
      <c r="BK1197" s="120">
        <f t="shared" ref="BK1197:BK1200" si="1035">0*$R$1198</f>
        <v>0</v>
      </c>
      <c r="BL1197" s="196">
        <f t="shared" si="862"/>
        <v>0</v>
      </c>
      <c r="BM1197" s="120">
        <f t="shared" ref="BM1197:BM1200" si="1036">0*$R$1198</f>
        <v>0</v>
      </c>
      <c r="BN1197" s="197">
        <f t="shared" si="863"/>
        <v>0</v>
      </c>
      <c r="BO1197" s="120">
        <f t="shared" ref="BO1197:BO1200" si="1037">0*$R$1198</f>
        <v>0</v>
      </c>
      <c r="BP1197" s="197">
        <f t="shared" si="864"/>
        <v>0</v>
      </c>
      <c r="BQ1197" s="120">
        <f t="shared" ref="BQ1197:BQ1200" si="1038">0*$R$1198</f>
        <v>0</v>
      </c>
      <c r="BR1197" s="197">
        <f t="shared" si="865"/>
        <v>0</v>
      </c>
      <c r="BS1197" s="120">
        <f t="shared" ref="BS1197:BS1200" si="1039">0*$R$1198</f>
        <v>0</v>
      </c>
      <c r="BT1197" s="197">
        <f t="shared" si="866"/>
        <v>0</v>
      </c>
      <c r="BU1197" s="120">
        <f t="shared" ref="BU1197:BU1200" si="1040">0*$R$1198</f>
        <v>0</v>
      </c>
      <c r="BV1197" s="197">
        <f t="shared" si="867"/>
        <v>0</v>
      </c>
      <c r="BW1197" s="107"/>
      <c r="BX1197" s="107"/>
      <c r="BY1197" s="107"/>
      <c r="BZ1197" s="107"/>
      <c r="CA1197" s="199">
        <f>0.0007</f>
        <v>6.9999999999999999E-4</v>
      </c>
      <c r="CB1197" s="120">
        <v>0</v>
      </c>
      <c r="CC1197" s="199">
        <f t="shared" si="972"/>
        <v>0</v>
      </c>
      <c r="CD1197" s="120">
        <v>0</v>
      </c>
      <c r="CE1197" s="204">
        <f t="shared" si="973"/>
        <v>0</v>
      </c>
      <c r="CF1197" s="120">
        <f>0*$R$1198</f>
        <v>0</v>
      </c>
      <c r="CG1197" s="204">
        <f t="shared" si="974"/>
        <v>0</v>
      </c>
      <c r="CH1197" s="120">
        <f t="shared" ref="CH1197:CH1200" si="1041">0*$R$1198</f>
        <v>0</v>
      </c>
      <c r="CI1197" s="204">
        <f t="shared" si="976"/>
        <v>0</v>
      </c>
      <c r="CJ1197" s="149">
        <v>1</v>
      </c>
      <c r="CK1197" s="204">
        <f t="shared" si="978"/>
        <v>6.9999999999999999E-4</v>
      </c>
      <c r="CL1197" s="120">
        <f t="shared" ref="CL1197:CL1200" si="1042">0*$R$1198</f>
        <v>0</v>
      </c>
      <c r="CM1197" s="204">
        <f t="shared" si="980"/>
        <v>0</v>
      </c>
      <c r="CN1197" s="120">
        <f t="shared" ref="CN1197:CN1200" si="1043">0*$R$1198</f>
        <v>0</v>
      </c>
      <c r="CO1197" s="204">
        <f t="shared" si="982"/>
        <v>0</v>
      </c>
      <c r="CP1197" s="120">
        <f t="shared" ref="CP1197:CP1200" si="1044">0*$R$1198</f>
        <v>0</v>
      </c>
      <c r="CQ1197" s="206">
        <f t="shared" si="984"/>
        <v>0</v>
      </c>
      <c r="CR1197" s="120">
        <f t="shared" ref="CR1197:CR1200" si="1045">0*$R$1198</f>
        <v>0</v>
      </c>
      <c r="CS1197" s="206">
        <f t="shared" si="986"/>
        <v>0</v>
      </c>
      <c r="CT1197" s="120">
        <f t="shared" ref="CT1197:CT1200" si="1046">0*$R$1198</f>
        <v>0</v>
      </c>
      <c r="CU1197" s="206">
        <f t="shared" si="988"/>
        <v>0</v>
      </c>
      <c r="CV1197" s="120">
        <f t="shared" ref="CV1197:CV1200" si="1047">0*$R$1198</f>
        <v>0</v>
      </c>
      <c r="CW1197" s="206">
        <f t="shared" si="990"/>
        <v>0</v>
      </c>
      <c r="CX1197" s="120">
        <f t="shared" ref="CX1197:CX1200" si="1048">0*$R$1198</f>
        <v>0</v>
      </c>
      <c r="CY1197" s="206">
        <f t="shared" si="992"/>
        <v>0</v>
      </c>
      <c r="CZ1197" s="107"/>
      <c r="DA1197" s="107"/>
      <c r="DB1197" s="107"/>
      <c r="DC1197" s="109"/>
      <c r="DD1197" s="109"/>
      <c r="DE1197" s="109"/>
      <c r="DF1197" s="110">
        <f>0.0007</f>
        <v>6.9999999999999999E-4</v>
      </c>
      <c r="DG1197" s="120">
        <v>0</v>
      </c>
      <c r="DH1197" s="120">
        <f t="shared" si="993"/>
        <v>0</v>
      </c>
      <c r="DI1197" s="120">
        <v>0</v>
      </c>
      <c r="DJ1197" s="120">
        <f t="shared" si="994"/>
        <v>0</v>
      </c>
      <c r="DK1197" s="120">
        <f>0*$R$1198</f>
        <v>0</v>
      </c>
      <c r="DL1197" s="120">
        <f t="shared" si="995"/>
        <v>0</v>
      </c>
      <c r="DM1197" s="120">
        <f t="shared" ref="DM1197:EC1200" si="1049">0*$R$1198</f>
        <v>0</v>
      </c>
      <c r="DN1197" s="120">
        <f t="shared" si="997"/>
        <v>0</v>
      </c>
      <c r="DO1197" s="145">
        <v>1</v>
      </c>
      <c r="DP1197" s="120">
        <f t="shared" si="998"/>
        <v>6.9999999999999999E-4</v>
      </c>
      <c r="DQ1197" s="120">
        <f t="shared" si="1049"/>
        <v>0</v>
      </c>
      <c r="DR1197" s="120">
        <f t="shared" si="999"/>
        <v>0</v>
      </c>
      <c r="DS1197" s="120">
        <f t="shared" si="1049"/>
        <v>0</v>
      </c>
      <c r="DT1197" s="120">
        <f t="shared" si="1000"/>
        <v>0</v>
      </c>
      <c r="DU1197" s="120">
        <f t="shared" si="1049"/>
        <v>0</v>
      </c>
      <c r="DV1197" s="120">
        <f t="shared" si="1001"/>
        <v>0</v>
      </c>
      <c r="DW1197" s="120">
        <f t="shared" si="1049"/>
        <v>0</v>
      </c>
      <c r="DX1197" s="120">
        <f t="shared" si="1002"/>
        <v>0</v>
      </c>
      <c r="DY1197" s="120">
        <f t="shared" si="1049"/>
        <v>0</v>
      </c>
      <c r="DZ1197" s="120">
        <f t="shared" si="1003"/>
        <v>0</v>
      </c>
      <c r="EA1197" s="120">
        <f t="shared" si="1049"/>
        <v>0</v>
      </c>
      <c r="EB1197" s="120">
        <f t="shared" si="1004"/>
        <v>0</v>
      </c>
      <c r="EC1197" s="120">
        <f t="shared" si="1049"/>
        <v>0</v>
      </c>
      <c r="ED1197" s="120">
        <f t="shared" si="1005"/>
        <v>0</v>
      </c>
      <c r="EE1197" s="120"/>
      <c r="EF1197" s="120"/>
      <c r="EG1197" s="120"/>
      <c r="EH1197" s="120"/>
      <c r="EI1197" s="120">
        <f t="shared" si="1006"/>
        <v>6.9999999999999999E-4</v>
      </c>
      <c r="EJ1197" s="148">
        <f t="shared" si="1027"/>
        <v>1</v>
      </c>
    </row>
    <row r="1198" spans="1:140" s="10" customFormat="1" ht="17.25" customHeight="1" x14ac:dyDescent="0.25">
      <c r="A1198" s="33"/>
      <c r="B1198" s="34"/>
      <c r="C1198" s="35"/>
      <c r="D1198" s="49"/>
      <c r="E1198" s="36"/>
      <c r="F1198" s="36"/>
      <c r="G1198" s="52"/>
      <c r="H1198" s="38"/>
      <c r="I1198" s="50"/>
      <c r="J1198" s="54" t="s">
        <v>1766</v>
      </c>
      <c r="K1198" s="46" t="s">
        <v>1451</v>
      </c>
      <c r="L1198" s="46" t="s">
        <v>54</v>
      </c>
      <c r="M1198" s="46"/>
      <c r="R1198" s="104"/>
      <c r="S1198" s="144">
        <v>1</v>
      </c>
      <c r="T1198" s="104">
        <f t="shared" si="892"/>
        <v>0</v>
      </c>
      <c r="U1198" s="104">
        <v>0</v>
      </c>
      <c r="V1198" s="120">
        <f t="shared" si="954"/>
        <v>0</v>
      </c>
      <c r="W1198" s="104">
        <f>0*$R$1198</f>
        <v>0</v>
      </c>
      <c r="X1198" s="104">
        <f t="shared" si="955"/>
        <v>0</v>
      </c>
      <c r="Y1198" s="104">
        <f t="shared" si="1029"/>
        <v>0</v>
      </c>
      <c r="Z1198" s="120">
        <f t="shared" si="846"/>
        <v>0</v>
      </c>
      <c r="AA1198" s="104">
        <f t="shared" si="1029"/>
        <v>0</v>
      </c>
      <c r="AB1198" s="104">
        <f t="shared" si="847"/>
        <v>0</v>
      </c>
      <c r="AC1198" s="104">
        <f t="shared" si="1029"/>
        <v>0</v>
      </c>
      <c r="AD1198" s="104">
        <f t="shared" si="848"/>
        <v>0</v>
      </c>
      <c r="AE1198" s="104">
        <f t="shared" si="1029"/>
        <v>0</v>
      </c>
      <c r="AF1198" s="104">
        <f t="shared" si="849"/>
        <v>0</v>
      </c>
      <c r="AG1198" s="104">
        <f t="shared" si="1029"/>
        <v>0</v>
      </c>
      <c r="AH1198" s="104">
        <f t="shared" si="850"/>
        <v>0</v>
      </c>
      <c r="AI1198" s="104">
        <f t="shared" si="1029"/>
        <v>0</v>
      </c>
      <c r="AJ1198" s="104">
        <f t="shared" si="851"/>
        <v>0</v>
      </c>
      <c r="AK1198" s="104">
        <f t="shared" si="1029"/>
        <v>0</v>
      </c>
      <c r="AL1198" s="104">
        <f t="shared" si="894"/>
        <v>0</v>
      </c>
      <c r="AM1198" s="104">
        <f t="shared" si="1029"/>
        <v>0</v>
      </c>
      <c r="AN1198" s="104">
        <f t="shared" si="957"/>
        <v>0</v>
      </c>
      <c r="AO1198" s="104">
        <f t="shared" si="1029"/>
        <v>0</v>
      </c>
      <c r="AP1198" s="120">
        <f t="shared" si="853"/>
        <v>0</v>
      </c>
      <c r="AQ1198" s="104"/>
      <c r="AR1198" s="104"/>
      <c r="AS1198" s="104"/>
      <c r="AT1198" s="104"/>
      <c r="AU1198" s="146">
        <f t="shared" si="854"/>
        <v>0</v>
      </c>
      <c r="AV1198" s="105">
        <f t="shared" si="855"/>
        <v>1</v>
      </c>
      <c r="AW1198" s="105"/>
      <c r="AX1198" s="106">
        <f>0.0007</f>
        <v>6.9999999999999999E-4</v>
      </c>
      <c r="AY1198" s="145">
        <v>1</v>
      </c>
      <c r="AZ1198" s="106">
        <f t="shared" si="958"/>
        <v>6.9999999999999999E-4</v>
      </c>
      <c r="BA1198" s="120">
        <v>0</v>
      </c>
      <c r="BB1198" s="196">
        <f t="shared" si="959"/>
        <v>0</v>
      </c>
      <c r="BC1198" s="120">
        <f>0*$R$1198</f>
        <v>0</v>
      </c>
      <c r="BD1198" s="196">
        <f t="shared" si="960"/>
        <v>0</v>
      </c>
      <c r="BE1198" s="120">
        <f t="shared" si="1033"/>
        <v>0</v>
      </c>
      <c r="BF1198" s="196">
        <f t="shared" si="962"/>
        <v>0</v>
      </c>
      <c r="BG1198" s="120">
        <f t="shared" ref="BG1198:BG1200" si="1050">0*$R$1198</f>
        <v>0</v>
      </c>
      <c r="BH1198" s="196">
        <f t="shared" si="964"/>
        <v>0</v>
      </c>
      <c r="BI1198" s="120">
        <f t="shared" si="1034"/>
        <v>0</v>
      </c>
      <c r="BJ1198" s="196">
        <f t="shared" si="861"/>
        <v>0</v>
      </c>
      <c r="BK1198" s="120">
        <f t="shared" si="1035"/>
        <v>0</v>
      </c>
      <c r="BL1198" s="196">
        <f t="shared" si="862"/>
        <v>0</v>
      </c>
      <c r="BM1198" s="120">
        <f t="shared" si="1036"/>
        <v>0</v>
      </c>
      <c r="BN1198" s="197">
        <f t="shared" si="863"/>
        <v>0</v>
      </c>
      <c r="BO1198" s="120">
        <f t="shared" si="1037"/>
        <v>0</v>
      </c>
      <c r="BP1198" s="197">
        <f t="shared" si="864"/>
        <v>0</v>
      </c>
      <c r="BQ1198" s="120">
        <f t="shared" si="1038"/>
        <v>0</v>
      </c>
      <c r="BR1198" s="197">
        <f t="shared" si="865"/>
        <v>0</v>
      </c>
      <c r="BS1198" s="120">
        <f t="shared" si="1039"/>
        <v>0</v>
      </c>
      <c r="BT1198" s="197">
        <f t="shared" si="866"/>
        <v>0</v>
      </c>
      <c r="BU1198" s="120">
        <f t="shared" si="1040"/>
        <v>0</v>
      </c>
      <c r="BV1198" s="197">
        <f t="shared" si="867"/>
        <v>0</v>
      </c>
      <c r="BW1198" s="107"/>
      <c r="BX1198" s="107"/>
      <c r="BY1198" s="107"/>
      <c r="BZ1198" s="107"/>
      <c r="CA1198" s="199">
        <f>0.0007</f>
        <v>6.9999999999999999E-4</v>
      </c>
      <c r="CB1198" s="145">
        <v>1</v>
      </c>
      <c r="CC1198" s="199">
        <f t="shared" si="972"/>
        <v>6.9999999999999999E-4</v>
      </c>
      <c r="CD1198" s="120">
        <v>0</v>
      </c>
      <c r="CE1198" s="204">
        <f t="shared" si="973"/>
        <v>0</v>
      </c>
      <c r="CF1198" s="120">
        <f>0*$R$1198</f>
        <v>0</v>
      </c>
      <c r="CG1198" s="204">
        <f t="shared" si="974"/>
        <v>0</v>
      </c>
      <c r="CH1198" s="120">
        <f t="shared" si="1041"/>
        <v>0</v>
      </c>
      <c r="CI1198" s="204">
        <f t="shared" si="976"/>
        <v>0</v>
      </c>
      <c r="CJ1198" s="120">
        <f t="shared" ref="CJ1198:CJ1200" si="1051">0*$R$1198</f>
        <v>0</v>
      </c>
      <c r="CK1198" s="204">
        <f t="shared" si="978"/>
        <v>0</v>
      </c>
      <c r="CL1198" s="120">
        <f t="shared" si="1042"/>
        <v>0</v>
      </c>
      <c r="CM1198" s="204">
        <f t="shared" si="980"/>
        <v>0</v>
      </c>
      <c r="CN1198" s="120">
        <f t="shared" si="1043"/>
        <v>0</v>
      </c>
      <c r="CO1198" s="204">
        <f t="shared" si="982"/>
        <v>0</v>
      </c>
      <c r="CP1198" s="120">
        <f t="shared" si="1044"/>
        <v>0</v>
      </c>
      <c r="CQ1198" s="206">
        <f t="shared" si="984"/>
        <v>0</v>
      </c>
      <c r="CR1198" s="120">
        <f t="shared" si="1045"/>
        <v>0</v>
      </c>
      <c r="CS1198" s="206">
        <f t="shared" si="986"/>
        <v>0</v>
      </c>
      <c r="CT1198" s="120">
        <f t="shared" si="1046"/>
        <v>0</v>
      </c>
      <c r="CU1198" s="206">
        <f t="shared" si="988"/>
        <v>0</v>
      </c>
      <c r="CV1198" s="120">
        <f t="shared" si="1047"/>
        <v>0</v>
      </c>
      <c r="CW1198" s="206">
        <f t="shared" si="990"/>
        <v>0</v>
      </c>
      <c r="CX1198" s="120">
        <f t="shared" si="1048"/>
        <v>0</v>
      </c>
      <c r="CY1198" s="206">
        <f t="shared" si="992"/>
        <v>0</v>
      </c>
      <c r="CZ1198" s="107"/>
      <c r="DA1198" s="107"/>
      <c r="DB1198" s="107"/>
      <c r="DC1198" s="109"/>
      <c r="DD1198" s="109"/>
      <c r="DE1198" s="109"/>
      <c r="DF1198" s="110">
        <f>0.0007</f>
        <v>6.9999999999999999E-4</v>
      </c>
      <c r="DG1198" s="145">
        <v>1</v>
      </c>
      <c r="DH1198" s="120">
        <f t="shared" si="993"/>
        <v>6.9999999999999999E-4</v>
      </c>
      <c r="DI1198" s="120">
        <v>0</v>
      </c>
      <c r="DJ1198" s="120">
        <f t="shared" si="994"/>
        <v>0</v>
      </c>
      <c r="DK1198" s="120">
        <f>0*$R$1198</f>
        <v>0</v>
      </c>
      <c r="DL1198" s="120">
        <f t="shared" si="995"/>
        <v>0</v>
      </c>
      <c r="DM1198" s="120">
        <f t="shared" si="1049"/>
        <v>0</v>
      </c>
      <c r="DN1198" s="120">
        <f t="shared" si="997"/>
        <v>0</v>
      </c>
      <c r="DO1198" s="120">
        <f t="shared" si="1049"/>
        <v>0</v>
      </c>
      <c r="DP1198" s="120">
        <f t="shared" si="998"/>
        <v>0</v>
      </c>
      <c r="DQ1198" s="120">
        <f t="shared" si="1049"/>
        <v>0</v>
      </c>
      <c r="DR1198" s="120">
        <f t="shared" si="999"/>
        <v>0</v>
      </c>
      <c r="DS1198" s="120">
        <f t="shared" si="1049"/>
        <v>0</v>
      </c>
      <c r="DT1198" s="120">
        <f t="shared" si="1000"/>
        <v>0</v>
      </c>
      <c r="DU1198" s="120">
        <f t="shared" si="1049"/>
        <v>0</v>
      </c>
      <c r="DV1198" s="120">
        <f t="shared" si="1001"/>
        <v>0</v>
      </c>
      <c r="DW1198" s="120">
        <f t="shared" si="1049"/>
        <v>0</v>
      </c>
      <c r="DX1198" s="120">
        <f t="shared" si="1002"/>
        <v>0</v>
      </c>
      <c r="DY1198" s="120">
        <f t="shared" si="1049"/>
        <v>0</v>
      </c>
      <c r="DZ1198" s="120">
        <f t="shared" si="1003"/>
        <v>0</v>
      </c>
      <c r="EA1198" s="120">
        <f t="shared" si="1049"/>
        <v>0</v>
      </c>
      <c r="EB1198" s="120">
        <f t="shared" si="1004"/>
        <v>0</v>
      </c>
      <c r="EC1198" s="120">
        <f t="shared" si="1049"/>
        <v>0</v>
      </c>
      <c r="ED1198" s="120">
        <f t="shared" si="1005"/>
        <v>0</v>
      </c>
      <c r="EE1198" s="120"/>
      <c r="EF1198" s="120"/>
      <c r="EG1198" s="120"/>
      <c r="EH1198" s="120"/>
      <c r="EI1198" s="120">
        <f t="shared" si="1006"/>
        <v>6.9999999999999999E-4</v>
      </c>
      <c r="EJ1198" s="148">
        <f t="shared" si="1027"/>
        <v>1</v>
      </c>
    </row>
    <row r="1199" spans="1:140" s="10" customFormat="1" ht="17.25" customHeight="1" x14ac:dyDescent="0.25">
      <c r="A1199" s="33"/>
      <c r="B1199" s="34"/>
      <c r="C1199" s="35"/>
      <c r="D1199" s="49"/>
      <c r="E1199" s="36"/>
      <c r="F1199" s="36"/>
      <c r="G1199" s="52"/>
      <c r="H1199" s="38"/>
      <c r="I1199" s="50"/>
      <c r="J1199" s="54" t="s">
        <v>1768</v>
      </c>
      <c r="K1199" s="46" t="s">
        <v>1767</v>
      </c>
      <c r="L1199" s="46" t="s">
        <v>41</v>
      </c>
      <c r="M1199" s="46"/>
      <c r="R1199" s="104"/>
      <c r="S1199" s="144">
        <v>1</v>
      </c>
      <c r="T1199" s="104">
        <f t="shared" ref="T1199" si="1052">S1199*R1199</f>
        <v>0</v>
      </c>
      <c r="U1199" s="104">
        <v>0</v>
      </c>
      <c r="V1199" s="120">
        <f t="shared" ref="V1199" si="1053">U1199*R1199</f>
        <v>0</v>
      </c>
      <c r="W1199" s="104">
        <f>0*$R$1198</f>
        <v>0</v>
      </c>
      <c r="X1199" s="104">
        <f t="shared" ref="X1199" si="1054">W1199*R1199</f>
        <v>0</v>
      </c>
      <c r="Y1199" s="104">
        <f t="shared" si="1029"/>
        <v>0</v>
      </c>
      <c r="Z1199" s="120">
        <f t="shared" ref="Z1199" si="1055">Y1199*R1199</f>
        <v>0</v>
      </c>
      <c r="AA1199" s="104">
        <f t="shared" si="1029"/>
        <v>0</v>
      </c>
      <c r="AB1199" s="104">
        <f t="shared" ref="AB1199" si="1056">AA1199*R1199</f>
        <v>0</v>
      </c>
      <c r="AC1199" s="104">
        <f t="shared" si="1029"/>
        <v>0</v>
      </c>
      <c r="AD1199" s="104">
        <f t="shared" ref="AD1199" si="1057">AC1199*R1199</f>
        <v>0</v>
      </c>
      <c r="AE1199" s="104">
        <f t="shared" si="1029"/>
        <v>0</v>
      </c>
      <c r="AF1199" s="104">
        <f t="shared" ref="AF1199" si="1058">AE1199*R1199</f>
        <v>0</v>
      </c>
      <c r="AG1199" s="104">
        <f t="shared" si="1029"/>
        <v>0</v>
      </c>
      <c r="AH1199" s="104">
        <f t="shared" ref="AH1199" si="1059">AG1199*R1199</f>
        <v>0</v>
      </c>
      <c r="AI1199" s="104">
        <f t="shared" si="1029"/>
        <v>0</v>
      </c>
      <c r="AJ1199" s="104">
        <f t="shared" ref="AJ1199" si="1060">AI1199*R1199</f>
        <v>0</v>
      </c>
      <c r="AK1199" s="104">
        <f t="shared" si="1029"/>
        <v>0</v>
      </c>
      <c r="AL1199" s="104">
        <f t="shared" ref="AL1199" si="1061">AK1199*R1199</f>
        <v>0</v>
      </c>
      <c r="AM1199" s="104">
        <f t="shared" si="1029"/>
        <v>0</v>
      </c>
      <c r="AN1199" s="104">
        <f t="shared" ref="AN1199" si="1062">AM1199*R1199</f>
        <v>0</v>
      </c>
      <c r="AO1199" s="104">
        <f t="shared" si="1029"/>
        <v>0</v>
      </c>
      <c r="AP1199" s="120">
        <f t="shared" ref="AP1199" si="1063">AO1199*R1199</f>
        <v>0</v>
      </c>
      <c r="AQ1199" s="104"/>
      <c r="AR1199" s="104"/>
      <c r="AS1199" s="104"/>
      <c r="AT1199" s="104"/>
      <c r="AU1199" s="146">
        <f t="shared" ref="AU1199" si="1064">T1199+V1199+X1199+Z1199+AB1199+AD1199+AF1199+AH1199+AJ1199+AL1199+AN1199+AP1199+AR1199+AT1199</f>
        <v>0</v>
      </c>
      <c r="AV1199" s="105">
        <f t="shared" ref="AV1199" si="1065">S1199+U1199+W1199+Y1199+AA1199+AC1199+AE1199+AG1199+AI1199+AK1199+AM1199+AO1199+AQ1199+AS1199</f>
        <v>1</v>
      </c>
      <c r="AW1199" s="105"/>
      <c r="AX1199" s="106">
        <f>0.0007</f>
        <v>6.9999999999999999E-4</v>
      </c>
      <c r="AY1199" s="145">
        <v>1</v>
      </c>
      <c r="AZ1199" s="106">
        <f t="shared" ref="AZ1199" si="1066">AY1199*AX1199</f>
        <v>6.9999999999999999E-4</v>
      </c>
      <c r="BA1199" s="120">
        <v>0</v>
      </c>
      <c r="BB1199" s="196">
        <f t="shared" ref="BB1199" si="1067">BA1199*AX1199</f>
        <v>0</v>
      </c>
      <c r="BC1199" s="120">
        <f>0*$R$1198</f>
        <v>0</v>
      </c>
      <c r="BD1199" s="196">
        <f t="shared" ref="BD1199" si="1068">BC1199*AX1199</f>
        <v>0</v>
      </c>
      <c r="BE1199" s="120">
        <f t="shared" si="1033"/>
        <v>0</v>
      </c>
      <c r="BF1199" s="196">
        <f t="shared" ref="BF1199" si="1069">BE1199*AX1199</f>
        <v>0</v>
      </c>
      <c r="BG1199" s="120">
        <f t="shared" si="1050"/>
        <v>0</v>
      </c>
      <c r="BH1199" s="196">
        <f t="shared" ref="BH1199" si="1070">BG1199*AX1199</f>
        <v>0</v>
      </c>
      <c r="BI1199" s="120">
        <f t="shared" si="1034"/>
        <v>0</v>
      </c>
      <c r="BJ1199" s="196">
        <f t="shared" ref="BJ1199" si="1071">BI1199*AX1199</f>
        <v>0</v>
      </c>
      <c r="BK1199" s="120">
        <f t="shared" si="1035"/>
        <v>0</v>
      </c>
      <c r="BL1199" s="196">
        <f t="shared" ref="BL1199" si="1072">BK1199*AX1199</f>
        <v>0</v>
      </c>
      <c r="BM1199" s="120">
        <f t="shared" si="1036"/>
        <v>0</v>
      </c>
      <c r="BN1199" s="197">
        <f t="shared" ref="BN1199" si="1073">BM1199*AX1199</f>
        <v>0</v>
      </c>
      <c r="BO1199" s="120">
        <f t="shared" si="1037"/>
        <v>0</v>
      </c>
      <c r="BP1199" s="197">
        <f t="shared" ref="BP1199" si="1074">BO1199*AX1199</f>
        <v>0</v>
      </c>
      <c r="BQ1199" s="120">
        <f t="shared" si="1038"/>
        <v>0</v>
      </c>
      <c r="BR1199" s="197">
        <f t="shared" ref="BR1199" si="1075">BQ1199*AX1199</f>
        <v>0</v>
      </c>
      <c r="BS1199" s="120">
        <f t="shared" si="1039"/>
        <v>0</v>
      </c>
      <c r="BT1199" s="197">
        <f t="shared" ref="BT1199" si="1076">BS1199*AX1199</f>
        <v>0</v>
      </c>
      <c r="BU1199" s="120">
        <f t="shared" si="1040"/>
        <v>0</v>
      </c>
      <c r="BV1199" s="197">
        <f t="shared" ref="BV1199" si="1077">BU1199*AX1199</f>
        <v>0</v>
      </c>
      <c r="BW1199" s="107"/>
      <c r="BX1199" s="107"/>
      <c r="BY1199" s="107"/>
      <c r="BZ1199" s="107"/>
      <c r="CA1199" s="199">
        <f>0.0007</f>
        <v>6.9999999999999999E-4</v>
      </c>
      <c r="CB1199" s="145">
        <v>1</v>
      </c>
      <c r="CC1199" s="199">
        <f t="shared" ref="CC1199" si="1078">CB1199*CA1199</f>
        <v>6.9999999999999999E-4</v>
      </c>
      <c r="CD1199" s="120">
        <v>0</v>
      </c>
      <c r="CE1199" s="204">
        <f t="shared" ref="CE1199" si="1079">CD1199*CA1199</f>
        <v>0</v>
      </c>
      <c r="CF1199" s="120">
        <f>0*$R$1198</f>
        <v>0</v>
      </c>
      <c r="CG1199" s="204">
        <f t="shared" ref="CG1199" si="1080">CF1199*CA1199</f>
        <v>0</v>
      </c>
      <c r="CH1199" s="120">
        <f t="shared" si="1041"/>
        <v>0</v>
      </c>
      <c r="CI1199" s="204">
        <f t="shared" ref="CI1199" si="1081">CH1199*CA1199</f>
        <v>0</v>
      </c>
      <c r="CJ1199" s="120">
        <f t="shared" si="1051"/>
        <v>0</v>
      </c>
      <c r="CK1199" s="204">
        <f t="shared" ref="CK1199" si="1082">CJ1199*CA1199</f>
        <v>0</v>
      </c>
      <c r="CL1199" s="120">
        <f t="shared" si="1042"/>
        <v>0</v>
      </c>
      <c r="CM1199" s="204">
        <f t="shared" ref="CM1199" si="1083">CL1199*CA1199</f>
        <v>0</v>
      </c>
      <c r="CN1199" s="120">
        <f t="shared" si="1043"/>
        <v>0</v>
      </c>
      <c r="CO1199" s="204">
        <f t="shared" ref="CO1199" si="1084">CN1199*CA1199</f>
        <v>0</v>
      </c>
      <c r="CP1199" s="120">
        <f t="shared" si="1044"/>
        <v>0</v>
      </c>
      <c r="CQ1199" s="206">
        <f t="shared" ref="CQ1199" si="1085">CP1199*CA1199</f>
        <v>0</v>
      </c>
      <c r="CR1199" s="120">
        <f t="shared" si="1045"/>
        <v>0</v>
      </c>
      <c r="CS1199" s="206">
        <f t="shared" ref="CS1199" si="1086">CR1199*CA1199</f>
        <v>0</v>
      </c>
      <c r="CT1199" s="120">
        <f t="shared" si="1046"/>
        <v>0</v>
      </c>
      <c r="CU1199" s="206">
        <f t="shared" ref="CU1199" si="1087">CT1199*CA1199</f>
        <v>0</v>
      </c>
      <c r="CV1199" s="120">
        <f t="shared" si="1047"/>
        <v>0</v>
      </c>
      <c r="CW1199" s="206">
        <f t="shared" ref="CW1199" si="1088">CV1199*CA1199</f>
        <v>0</v>
      </c>
      <c r="CX1199" s="120">
        <f t="shared" si="1048"/>
        <v>0</v>
      </c>
      <c r="CY1199" s="206">
        <f t="shared" ref="CY1199" si="1089">CX1199*CA1199</f>
        <v>0</v>
      </c>
      <c r="CZ1199" s="107"/>
      <c r="DA1199" s="107"/>
      <c r="DB1199" s="107"/>
      <c r="DC1199" s="109"/>
      <c r="DD1199" s="109"/>
      <c r="DE1199" s="109"/>
      <c r="DF1199" s="110">
        <f>0.0007</f>
        <v>6.9999999999999999E-4</v>
      </c>
      <c r="DG1199" s="145">
        <v>1</v>
      </c>
      <c r="DH1199" s="120">
        <f t="shared" ref="DH1199" si="1090">DG1199*DF1199</f>
        <v>6.9999999999999999E-4</v>
      </c>
      <c r="DI1199" s="120">
        <v>0</v>
      </c>
      <c r="DJ1199" s="120">
        <f t="shared" ref="DJ1199" si="1091">DI1199*DF1199</f>
        <v>0</v>
      </c>
      <c r="DK1199" s="120">
        <f>0*$R$1198</f>
        <v>0</v>
      </c>
      <c r="DL1199" s="120">
        <f t="shared" ref="DL1199" si="1092">DK1199*DF1199</f>
        <v>0</v>
      </c>
      <c r="DM1199" s="120">
        <f t="shared" si="1049"/>
        <v>0</v>
      </c>
      <c r="DN1199" s="120">
        <f t="shared" ref="DN1199" si="1093">DM1199*DF1199</f>
        <v>0</v>
      </c>
      <c r="DO1199" s="120">
        <f t="shared" si="1049"/>
        <v>0</v>
      </c>
      <c r="DP1199" s="120">
        <f t="shared" ref="DP1199" si="1094">DO1199*DF1199</f>
        <v>0</v>
      </c>
      <c r="DQ1199" s="120">
        <f t="shared" si="1049"/>
        <v>0</v>
      </c>
      <c r="DR1199" s="120">
        <f t="shared" ref="DR1199" si="1095">DQ1199*DF1199</f>
        <v>0</v>
      </c>
      <c r="DS1199" s="120">
        <f t="shared" si="1049"/>
        <v>0</v>
      </c>
      <c r="DT1199" s="120">
        <f t="shared" ref="DT1199" si="1096">DS1199*DF1199</f>
        <v>0</v>
      </c>
      <c r="DU1199" s="120">
        <f t="shared" si="1049"/>
        <v>0</v>
      </c>
      <c r="DV1199" s="120">
        <f t="shared" ref="DV1199" si="1097">DU1199*DF1199</f>
        <v>0</v>
      </c>
      <c r="DW1199" s="120">
        <f t="shared" si="1049"/>
        <v>0</v>
      </c>
      <c r="DX1199" s="120">
        <f t="shared" ref="DX1199" si="1098">DW1199*DF1199</f>
        <v>0</v>
      </c>
      <c r="DY1199" s="120">
        <f t="shared" si="1049"/>
        <v>0</v>
      </c>
      <c r="DZ1199" s="120">
        <f t="shared" ref="DZ1199" si="1099">DY1199*DF1199</f>
        <v>0</v>
      </c>
      <c r="EA1199" s="120">
        <f t="shared" si="1049"/>
        <v>0</v>
      </c>
      <c r="EB1199" s="120">
        <f t="shared" ref="EB1199" si="1100">EA1199*DF1199</f>
        <v>0</v>
      </c>
      <c r="EC1199" s="120">
        <f t="shared" si="1049"/>
        <v>0</v>
      </c>
      <c r="ED1199" s="120">
        <f t="shared" ref="ED1199" si="1101">EC1199*DF1199</f>
        <v>0</v>
      </c>
      <c r="EE1199" s="120"/>
      <c r="EF1199" s="120"/>
      <c r="EG1199" s="120"/>
      <c r="EH1199" s="120"/>
      <c r="EI1199" s="120">
        <f t="shared" ref="EI1199" si="1102">DH1199+DJ1199+DL1199+DN1199+DP1199+DR1199+DT1199+DV1199+DX1199+DZ1199+EB1199+ED1199+EF1199+EH1199</f>
        <v>6.9999999999999999E-4</v>
      </c>
      <c r="EJ1199" s="148">
        <f t="shared" ref="EJ1199" si="1103">DG1199+DI1199+DK1199+DM1199+DO1199+DQ1199+DS1199+DU1199+DW1199+DY1199+EA1199+EC1199+EE1199+EG1199</f>
        <v>1</v>
      </c>
    </row>
    <row r="1200" spans="1:140" s="10" customFormat="1" ht="17.25" customHeight="1" x14ac:dyDescent="0.25">
      <c r="A1200" s="33"/>
      <c r="B1200" s="34"/>
      <c r="C1200" s="35"/>
      <c r="D1200" s="49"/>
      <c r="E1200" s="36"/>
      <c r="F1200" s="36"/>
      <c r="G1200" s="52"/>
      <c r="H1200" s="38"/>
      <c r="I1200" s="50"/>
      <c r="J1200" s="54" t="s">
        <v>1882</v>
      </c>
      <c r="K1200" s="46" t="s">
        <v>1769</v>
      </c>
      <c r="L1200" s="46" t="s">
        <v>41</v>
      </c>
      <c r="M1200" s="46"/>
      <c r="R1200" s="104"/>
      <c r="S1200" s="144">
        <v>1</v>
      </c>
      <c r="T1200" s="104">
        <f t="shared" ref="T1200" si="1104">S1200*R1200</f>
        <v>0</v>
      </c>
      <c r="U1200" s="104">
        <v>0</v>
      </c>
      <c r="V1200" s="120">
        <f t="shared" ref="V1200" si="1105">U1200*R1200</f>
        <v>0</v>
      </c>
      <c r="W1200" s="104">
        <f>0*$R$1198</f>
        <v>0</v>
      </c>
      <c r="X1200" s="104">
        <f t="shared" ref="X1200" si="1106">W1200*R1200</f>
        <v>0</v>
      </c>
      <c r="Y1200" s="104">
        <f t="shared" si="1029"/>
        <v>0</v>
      </c>
      <c r="Z1200" s="120">
        <f t="shared" ref="Z1200" si="1107">Y1200*R1200</f>
        <v>0</v>
      </c>
      <c r="AA1200" s="104">
        <f t="shared" si="1029"/>
        <v>0</v>
      </c>
      <c r="AB1200" s="104">
        <f t="shared" ref="AB1200" si="1108">AA1200*R1200</f>
        <v>0</v>
      </c>
      <c r="AC1200" s="104">
        <f t="shared" si="1029"/>
        <v>0</v>
      </c>
      <c r="AD1200" s="104">
        <f t="shared" ref="AD1200" si="1109">AC1200*R1200</f>
        <v>0</v>
      </c>
      <c r="AE1200" s="104">
        <f t="shared" si="1029"/>
        <v>0</v>
      </c>
      <c r="AF1200" s="104">
        <f t="shared" ref="AF1200" si="1110">AE1200*R1200</f>
        <v>0</v>
      </c>
      <c r="AG1200" s="104">
        <f t="shared" si="1029"/>
        <v>0</v>
      </c>
      <c r="AH1200" s="104">
        <f t="shared" ref="AH1200" si="1111">AG1200*R1200</f>
        <v>0</v>
      </c>
      <c r="AI1200" s="104">
        <f t="shared" si="1029"/>
        <v>0</v>
      </c>
      <c r="AJ1200" s="104">
        <f t="shared" ref="AJ1200" si="1112">AI1200*R1200</f>
        <v>0</v>
      </c>
      <c r="AK1200" s="104">
        <f t="shared" si="1029"/>
        <v>0</v>
      </c>
      <c r="AL1200" s="104">
        <f t="shared" ref="AL1200" si="1113">AK1200*R1200</f>
        <v>0</v>
      </c>
      <c r="AM1200" s="104">
        <f t="shared" si="1029"/>
        <v>0</v>
      </c>
      <c r="AN1200" s="104">
        <f t="shared" ref="AN1200" si="1114">AM1200*R1200</f>
        <v>0</v>
      </c>
      <c r="AO1200" s="104">
        <f t="shared" si="1029"/>
        <v>0</v>
      </c>
      <c r="AP1200" s="120">
        <f t="shared" ref="AP1200" si="1115">AO1200*R1200</f>
        <v>0</v>
      </c>
      <c r="AQ1200" s="104"/>
      <c r="AR1200" s="104"/>
      <c r="AS1200" s="104"/>
      <c r="AT1200" s="104"/>
      <c r="AU1200" s="146">
        <f t="shared" ref="AU1200" si="1116">T1200+V1200+X1200+Z1200+AB1200+AD1200+AF1200+AH1200+AJ1200+AL1200+AN1200+AP1200+AR1200+AT1200</f>
        <v>0</v>
      </c>
      <c r="AV1200" s="105">
        <f t="shared" ref="AV1200" si="1117">S1200+U1200+W1200+Y1200+AA1200+AC1200+AE1200+AG1200+AI1200+AK1200+AM1200+AO1200+AQ1200+AS1200</f>
        <v>1</v>
      </c>
      <c r="AW1200" s="105"/>
      <c r="AX1200" s="106">
        <f>0.0007</f>
        <v>6.9999999999999999E-4</v>
      </c>
      <c r="AY1200" s="145">
        <v>1</v>
      </c>
      <c r="AZ1200" s="106">
        <f t="shared" ref="AZ1200" si="1118">AY1200*AX1200</f>
        <v>6.9999999999999999E-4</v>
      </c>
      <c r="BA1200" s="120">
        <v>0</v>
      </c>
      <c r="BB1200" s="196">
        <f t="shared" ref="BB1200" si="1119">BA1200*AX1200</f>
        <v>0</v>
      </c>
      <c r="BC1200" s="120">
        <f>0*$R$1198</f>
        <v>0</v>
      </c>
      <c r="BD1200" s="196">
        <f t="shared" ref="BD1200" si="1120">BC1200*AX1200</f>
        <v>0</v>
      </c>
      <c r="BE1200" s="120">
        <f t="shared" si="1033"/>
        <v>0</v>
      </c>
      <c r="BF1200" s="196">
        <f t="shared" ref="BF1200" si="1121">BE1200*AX1200</f>
        <v>0</v>
      </c>
      <c r="BG1200" s="120">
        <f t="shared" si="1050"/>
        <v>0</v>
      </c>
      <c r="BH1200" s="196">
        <f t="shared" ref="BH1200" si="1122">BG1200*AX1200</f>
        <v>0</v>
      </c>
      <c r="BI1200" s="120">
        <f t="shared" si="1034"/>
        <v>0</v>
      </c>
      <c r="BJ1200" s="196">
        <f t="shared" ref="BJ1200" si="1123">BI1200*AX1200</f>
        <v>0</v>
      </c>
      <c r="BK1200" s="120">
        <f t="shared" si="1035"/>
        <v>0</v>
      </c>
      <c r="BL1200" s="196">
        <f t="shared" ref="BL1200" si="1124">BK1200*AX1200</f>
        <v>0</v>
      </c>
      <c r="BM1200" s="120">
        <f t="shared" si="1036"/>
        <v>0</v>
      </c>
      <c r="BN1200" s="197">
        <f t="shared" ref="BN1200" si="1125">BM1200*AX1200</f>
        <v>0</v>
      </c>
      <c r="BO1200" s="120">
        <f t="shared" si="1037"/>
        <v>0</v>
      </c>
      <c r="BP1200" s="197">
        <f t="shared" ref="BP1200" si="1126">BO1200*AX1200</f>
        <v>0</v>
      </c>
      <c r="BQ1200" s="120">
        <f t="shared" si="1038"/>
        <v>0</v>
      </c>
      <c r="BR1200" s="197">
        <f t="shared" ref="BR1200" si="1127">BQ1200*AX1200</f>
        <v>0</v>
      </c>
      <c r="BS1200" s="120">
        <f t="shared" si="1039"/>
        <v>0</v>
      </c>
      <c r="BT1200" s="197">
        <f t="shared" ref="BT1200" si="1128">BS1200*AX1200</f>
        <v>0</v>
      </c>
      <c r="BU1200" s="120">
        <f t="shared" si="1040"/>
        <v>0</v>
      </c>
      <c r="BV1200" s="197">
        <f t="shared" ref="BV1200" si="1129">BU1200*AX1200</f>
        <v>0</v>
      </c>
      <c r="BW1200" s="107"/>
      <c r="BX1200" s="107"/>
      <c r="BY1200" s="107"/>
      <c r="BZ1200" s="107"/>
      <c r="CA1200" s="199">
        <f>0.0007</f>
        <v>6.9999999999999999E-4</v>
      </c>
      <c r="CB1200" s="145">
        <v>1</v>
      </c>
      <c r="CC1200" s="199">
        <f t="shared" ref="CC1200" si="1130">CB1200*CA1200</f>
        <v>6.9999999999999999E-4</v>
      </c>
      <c r="CD1200" s="120">
        <v>0</v>
      </c>
      <c r="CE1200" s="204">
        <f t="shared" ref="CE1200" si="1131">CD1200*CA1200</f>
        <v>0</v>
      </c>
      <c r="CF1200" s="120">
        <f>0*$R$1198</f>
        <v>0</v>
      </c>
      <c r="CG1200" s="204">
        <f t="shared" ref="CG1200" si="1132">CF1200*CA1200</f>
        <v>0</v>
      </c>
      <c r="CH1200" s="120">
        <f t="shared" si="1041"/>
        <v>0</v>
      </c>
      <c r="CI1200" s="204">
        <f t="shared" ref="CI1200" si="1133">CH1200*CA1200</f>
        <v>0</v>
      </c>
      <c r="CJ1200" s="120">
        <f t="shared" si="1051"/>
        <v>0</v>
      </c>
      <c r="CK1200" s="204">
        <f t="shared" ref="CK1200" si="1134">CJ1200*CA1200</f>
        <v>0</v>
      </c>
      <c r="CL1200" s="120">
        <f t="shared" si="1042"/>
        <v>0</v>
      </c>
      <c r="CM1200" s="204">
        <f t="shared" ref="CM1200" si="1135">CL1200*CA1200</f>
        <v>0</v>
      </c>
      <c r="CN1200" s="120">
        <f t="shared" si="1043"/>
        <v>0</v>
      </c>
      <c r="CO1200" s="204">
        <f t="shared" ref="CO1200" si="1136">CN1200*CA1200</f>
        <v>0</v>
      </c>
      <c r="CP1200" s="120">
        <f t="shared" si="1044"/>
        <v>0</v>
      </c>
      <c r="CQ1200" s="206">
        <f t="shared" ref="CQ1200" si="1137">CP1200*CA1200</f>
        <v>0</v>
      </c>
      <c r="CR1200" s="120">
        <f t="shared" si="1045"/>
        <v>0</v>
      </c>
      <c r="CS1200" s="206">
        <f t="shared" ref="CS1200" si="1138">CR1200*CA1200</f>
        <v>0</v>
      </c>
      <c r="CT1200" s="120">
        <f t="shared" si="1046"/>
        <v>0</v>
      </c>
      <c r="CU1200" s="206">
        <f t="shared" ref="CU1200" si="1139">CT1200*CA1200</f>
        <v>0</v>
      </c>
      <c r="CV1200" s="120">
        <f t="shared" si="1047"/>
        <v>0</v>
      </c>
      <c r="CW1200" s="206">
        <f t="shared" ref="CW1200" si="1140">CV1200*CA1200</f>
        <v>0</v>
      </c>
      <c r="CX1200" s="120">
        <f t="shared" si="1048"/>
        <v>0</v>
      </c>
      <c r="CY1200" s="206">
        <f t="shared" ref="CY1200" si="1141">CX1200*CA1200</f>
        <v>0</v>
      </c>
      <c r="CZ1200" s="107"/>
      <c r="DA1200" s="107"/>
      <c r="DB1200" s="107"/>
      <c r="DC1200" s="109"/>
      <c r="DD1200" s="109"/>
      <c r="DE1200" s="109"/>
      <c r="DF1200" s="110">
        <f>0.0007</f>
        <v>6.9999999999999999E-4</v>
      </c>
      <c r="DG1200" s="145">
        <v>1</v>
      </c>
      <c r="DH1200" s="120">
        <f t="shared" ref="DH1200" si="1142">DG1200*DF1200</f>
        <v>6.9999999999999999E-4</v>
      </c>
      <c r="DI1200" s="120">
        <v>0</v>
      </c>
      <c r="DJ1200" s="120">
        <f t="shared" ref="DJ1200" si="1143">DI1200*DF1200</f>
        <v>0</v>
      </c>
      <c r="DK1200" s="120">
        <f>0*$R$1198</f>
        <v>0</v>
      </c>
      <c r="DL1200" s="120">
        <f t="shared" ref="DL1200" si="1144">DK1200*DF1200</f>
        <v>0</v>
      </c>
      <c r="DM1200" s="120">
        <f t="shared" si="1049"/>
        <v>0</v>
      </c>
      <c r="DN1200" s="120">
        <f t="shared" ref="DN1200" si="1145">DM1200*DF1200</f>
        <v>0</v>
      </c>
      <c r="DO1200" s="120">
        <f t="shared" si="1049"/>
        <v>0</v>
      </c>
      <c r="DP1200" s="120">
        <f t="shared" ref="DP1200" si="1146">DO1200*DF1200</f>
        <v>0</v>
      </c>
      <c r="DQ1200" s="120">
        <f t="shared" si="1049"/>
        <v>0</v>
      </c>
      <c r="DR1200" s="120">
        <f t="shared" ref="DR1200" si="1147">DQ1200*DF1200</f>
        <v>0</v>
      </c>
      <c r="DS1200" s="120">
        <f t="shared" si="1049"/>
        <v>0</v>
      </c>
      <c r="DT1200" s="120">
        <f t="shared" ref="DT1200" si="1148">DS1200*DF1200</f>
        <v>0</v>
      </c>
      <c r="DU1200" s="120">
        <f t="shared" si="1049"/>
        <v>0</v>
      </c>
      <c r="DV1200" s="120">
        <f t="shared" ref="DV1200" si="1149">DU1200*DF1200</f>
        <v>0</v>
      </c>
      <c r="DW1200" s="120">
        <f t="shared" si="1049"/>
        <v>0</v>
      </c>
      <c r="DX1200" s="120">
        <f t="shared" ref="DX1200" si="1150">DW1200*DF1200</f>
        <v>0</v>
      </c>
      <c r="DY1200" s="120">
        <f t="shared" si="1049"/>
        <v>0</v>
      </c>
      <c r="DZ1200" s="120">
        <f t="shared" ref="DZ1200" si="1151">DY1200*DF1200</f>
        <v>0</v>
      </c>
      <c r="EA1200" s="120">
        <f t="shared" si="1049"/>
        <v>0</v>
      </c>
      <c r="EB1200" s="120">
        <f t="shared" ref="EB1200" si="1152">EA1200*DF1200</f>
        <v>0</v>
      </c>
      <c r="EC1200" s="120">
        <f t="shared" si="1049"/>
        <v>0</v>
      </c>
      <c r="ED1200" s="120">
        <f t="shared" ref="ED1200" si="1153">EC1200*DF1200</f>
        <v>0</v>
      </c>
      <c r="EE1200" s="120"/>
      <c r="EF1200" s="120"/>
      <c r="EG1200" s="120"/>
      <c r="EH1200" s="120"/>
      <c r="EI1200" s="120">
        <f t="shared" ref="EI1200" si="1154">DH1200+DJ1200+DL1200+DN1200+DP1200+DR1200+DT1200+DV1200+DX1200+DZ1200+EB1200+ED1200+EF1200+EH1200</f>
        <v>6.9999999999999999E-4</v>
      </c>
      <c r="EJ1200" s="148">
        <f t="shared" ref="EJ1200" si="1155">DG1200+DI1200+DK1200+DM1200+DO1200+DQ1200+DS1200+DU1200+DW1200+DY1200+EA1200+EC1200+EE1200+EG1200</f>
        <v>1</v>
      </c>
    </row>
    <row r="1201" spans="1:140" s="161" customFormat="1" ht="17.25" customHeight="1" x14ac:dyDescent="0.25">
      <c r="A1201" s="150"/>
      <c r="B1201" s="151"/>
      <c r="C1201" s="152"/>
      <c r="D1201" s="153"/>
      <c r="E1201" s="154"/>
      <c r="F1201" s="154"/>
      <c r="G1201" s="155"/>
      <c r="H1201" s="156"/>
      <c r="I1201" s="157"/>
      <c r="J1201" s="158" t="s">
        <v>758</v>
      </c>
      <c r="K1201" s="159" t="s">
        <v>759</v>
      </c>
      <c r="L1201" s="160" t="s">
        <v>65</v>
      </c>
      <c r="M1201" s="160"/>
      <c r="R1201" s="162"/>
      <c r="S1201" s="162"/>
      <c r="T1201" s="168">
        <f>SUM(T1202:T1244)</f>
        <v>8.249999999999999E-2</v>
      </c>
      <c r="U1201" s="168"/>
      <c r="V1201" s="162">
        <f>SUM(V1202:V1244)</f>
        <v>3.6400000000000002E-2</v>
      </c>
      <c r="W1201" s="162"/>
      <c r="X1201" s="162">
        <f>SUM(X1202:X1244)</f>
        <v>0</v>
      </c>
      <c r="Y1201" s="162"/>
      <c r="Z1201" s="162">
        <f>SUM(Z1202:Z1244)</f>
        <v>0</v>
      </c>
      <c r="AA1201" s="162"/>
      <c r="AB1201" s="162">
        <f>SUM(AB1202:AB1244)</f>
        <v>0</v>
      </c>
      <c r="AC1201" s="162"/>
      <c r="AD1201" s="162">
        <f>SUM(AD1202:AD1244)</f>
        <v>0</v>
      </c>
      <c r="AE1201" s="162"/>
      <c r="AF1201" s="162">
        <f>SUM(AF1202:AF1244)</f>
        <v>0</v>
      </c>
      <c r="AG1201" s="162"/>
      <c r="AH1201" s="162">
        <f>SUM(AH1202:AH1244)</f>
        <v>0</v>
      </c>
      <c r="AI1201" s="162"/>
      <c r="AJ1201" s="162">
        <f>SUM(AJ1202:AJ1244)</f>
        <v>0</v>
      </c>
      <c r="AK1201" s="162"/>
      <c r="AL1201" s="162">
        <f>SUM(AL1202:AL1244)</f>
        <v>0</v>
      </c>
      <c r="AM1201" s="162"/>
      <c r="AN1201" s="162">
        <f>SUM(AN1202:AN1244)</f>
        <v>0</v>
      </c>
      <c r="AO1201" s="162"/>
      <c r="AP1201" s="162">
        <f>SUM(AP1202:AP1244)</f>
        <v>0</v>
      </c>
      <c r="AQ1201" s="162"/>
      <c r="AR1201" s="162"/>
      <c r="AS1201" s="162"/>
      <c r="AT1201" s="162"/>
      <c r="AU1201" s="162">
        <f>SUM(AU1202:AU1244)</f>
        <v>0.11889999999999999</v>
      </c>
      <c r="AV1201" s="162">
        <f>SUM(AV1202:AV1244)</f>
        <v>11</v>
      </c>
      <c r="AW1201" s="162"/>
      <c r="AX1201" s="164">
        <f>SUM(AX1202:AX1244)</f>
        <v>0.12429999999999999</v>
      </c>
      <c r="AY1201" s="168"/>
      <c r="AZ1201" s="164">
        <f>SUM(AZ1202:AZ1244)</f>
        <v>6.7400000000000002E-2</v>
      </c>
      <c r="BA1201" s="168"/>
      <c r="BB1201" s="164">
        <f>SUM(BB1202:BB1244)</f>
        <v>4.5399999999999996E-2</v>
      </c>
      <c r="BC1201" s="168"/>
      <c r="BD1201" s="164">
        <f>SUM(BD1202:BD1244)</f>
        <v>0</v>
      </c>
      <c r="BE1201" s="168"/>
      <c r="BF1201" s="164">
        <f>SUM(BF1202:BF1244)</f>
        <v>0</v>
      </c>
      <c r="BG1201" s="168"/>
      <c r="BH1201" s="164">
        <f>SUM(BH1202:BH1244)</f>
        <v>1.15E-2</v>
      </c>
      <c r="BI1201" s="168"/>
      <c r="BJ1201" s="164">
        <f>SUM(BJ1202:BJ1244)</f>
        <v>0</v>
      </c>
      <c r="BK1201" s="168"/>
      <c r="BL1201" s="164">
        <f>SUM(BL1202:BL1244)</f>
        <v>0</v>
      </c>
      <c r="BM1201" s="168"/>
      <c r="BN1201" s="164">
        <f>SUM(BN1202:BN1244)</f>
        <v>0</v>
      </c>
      <c r="BO1201" s="168"/>
      <c r="BP1201" s="164">
        <f>SUM(BP1202:BP1244)</f>
        <v>0</v>
      </c>
      <c r="BQ1201" s="168"/>
      <c r="BR1201" s="164">
        <f>SUM(BR1202:BR1244)</f>
        <v>0</v>
      </c>
      <c r="BS1201" s="168"/>
      <c r="BT1201" s="164">
        <f>SUM(BT1202:BT1244)</f>
        <v>0</v>
      </c>
      <c r="BU1201" s="168"/>
      <c r="BV1201" s="164">
        <f>SUM(BV1202:BV1244)</f>
        <v>0</v>
      </c>
      <c r="BW1201" s="165"/>
      <c r="BX1201" s="165"/>
      <c r="BY1201" s="165"/>
      <c r="BZ1201" s="165"/>
      <c r="CA1201" s="199">
        <f>SUM(CA1202:CA1244)</f>
        <v>0.12429999999999999</v>
      </c>
      <c r="CB1201" s="168"/>
      <c r="CC1201" s="199">
        <f>SUM(CC1202:CC1244)</f>
        <v>6.7400000000000002E-2</v>
      </c>
      <c r="CD1201" s="168"/>
      <c r="CE1201" s="199">
        <f>SUM(CE1202:CE1244)</f>
        <v>4.5399999999999996E-2</v>
      </c>
      <c r="CF1201" s="168"/>
      <c r="CG1201" s="199">
        <f>SUM(CG1202:CG1244)</f>
        <v>0</v>
      </c>
      <c r="CH1201" s="168"/>
      <c r="CI1201" s="199">
        <f>SUM(CI1202:CI1244)</f>
        <v>0</v>
      </c>
      <c r="CJ1201" s="168"/>
      <c r="CK1201" s="199">
        <f>SUM(CK1202:CK1244)</f>
        <v>1.15E-2</v>
      </c>
      <c r="CL1201" s="168"/>
      <c r="CM1201" s="199">
        <f>SUM(CM1202:CM1244)</f>
        <v>0</v>
      </c>
      <c r="CN1201" s="168"/>
      <c r="CO1201" s="199">
        <f>SUM(CO1202:CO1244)</f>
        <v>0</v>
      </c>
      <c r="CP1201" s="168"/>
      <c r="CQ1201" s="199">
        <f>SUM(CQ1202:CQ1244)</f>
        <v>0</v>
      </c>
      <c r="CR1201" s="168"/>
      <c r="CS1201" s="199">
        <f>SUM(CS1202:CS1244)</f>
        <v>0</v>
      </c>
      <c r="CT1201" s="168"/>
      <c r="CU1201" s="199">
        <f>SUM(CU1202:CU1244)</f>
        <v>0</v>
      </c>
      <c r="CV1201" s="168"/>
      <c r="CW1201" s="199">
        <f>SUM(CW1202:CW1244)</f>
        <v>0</v>
      </c>
      <c r="CX1201" s="168"/>
      <c r="CY1201" s="199">
        <f>SUM(CY1202:CY1244)</f>
        <v>0</v>
      </c>
      <c r="CZ1201" s="165"/>
      <c r="DA1201" s="165"/>
      <c r="DB1201" s="165"/>
      <c r="DC1201" s="166"/>
      <c r="DD1201" s="166"/>
      <c r="DE1201" s="166"/>
      <c r="DF1201" s="167">
        <f>SUM(DF1202:DF1244)</f>
        <v>0.12429999999999999</v>
      </c>
      <c r="DG1201" s="168"/>
      <c r="DH1201" s="168">
        <f>SUM(DH1202:DH1244)</f>
        <v>6.7400000000000002E-2</v>
      </c>
      <c r="DI1201" s="168"/>
      <c r="DJ1201" s="168">
        <f>SUM(DJ1202:DJ1244)</f>
        <v>4.5399999999999996E-2</v>
      </c>
      <c r="DK1201" s="168"/>
      <c r="DL1201" s="168">
        <f>SUM(DL1202:DL1244)</f>
        <v>0</v>
      </c>
      <c r="DM1201" s="168"/>
      <c r="DN1201" s="168">
        <f>SUM(DN1202:DN1244)</f>
        <v>0</v>
      </c>
      <c r="DO1201" s="168"/>
      <c r="DP1201" s="168">
        <f>SUM(DP1202:DP1244)</f>
        <v>1.15E-2</v>
      </c>
      <c r="DQ1201" s="168"/>
      <c r="DR1201" s="168">
        <f>SUM(DR1202:DR1244)</f>
        <v>0</v>
      </c>
      <c r="DS1201" s="168"/>
      <c r="DT1201" s="168">
        <f>SUM(DT1202:DT1244)</f>
        <v>0</v>
      </c>
      <c r="DU1201" s="168"/>
      <c r="DV1201" s="168">
        <f>SUM(DV1202:DV1244)</f>
        <v>0</v>
      </c>
      <c r="DW1201" s="168"/>
      <c r="DX1201" s="168">
        <f>SUM(DX1202:DX1244)</f>
        <v>0</v>
      </c>
      <c r="DY1201" s="168"/>
      <c r="DZ1201" s="168">
        <f>SUM(DZ1202:DZ1244)</f>
        <v>0</v>
      </c>
      <c r="EA1201" s="168"/>
      <c r="EB1201" s="168">
        <f>SUM(EB1202:EB1244)</f>
        <v>0</v>
      </c>
      <c r="EC1201" s="168"/>
      <c r="ED1201" s="168">
        <f>SUM(ED1202:ED1244)</f>
        <v>0</v>
      </c>
      <c r="EE1201" s="168"/>
      <c r="EF1201" s="168"/>
      <c r="EG1201" s="168"/>
      <c r="EH1201" s="168"/>
      <c r="EI1201" s="168">
        <f>SUM(EI1202:EI1244)</f>
        <v>0.12429999999999999</v>
      </c>
      <c r="EJ1201" s="168">
        <f>SUM(EJ1202:EJ1244)</f>
        <v>11</v>
      </c>
    </row>
    <row r="1202" spans="1:140" s="10" customFormat="1" ht="17.25" customHeight="1" x14ac:dyDescent="0.25">
      <c r="A1202" s="33"/>
      <c r="B1202" s="34"/>
      <c r="C1202" s="35"/>
      <c r="D1202" s="49"/>
      <c r="E1202" s="36"/>
      <c r="F1202" s="36"/>
      <c r="G1202" s="52"/>
      <c r="H1202" s="38"/>
      <c r="I1202" s="50"/>
      <c r="J1202" s="54" t="s">
        <v>760</v>
      </c>
      <c r="K1202" s="46" t="s">
        <v>1666</v>
      </c>
      <c r="L1202" s="46" t="s">
        <v>54</v>
      </c>
      <c r="M1202" s="46" t="s">
        <v>1665</v>
      </c>
      <c r="R1202" s="104">
        <v>1.6999999999999999E-3</v>
      </c>
      <c r="S1202" s="144">
        <v>1</v>
      </c>
      <c r="T1202" s="104">
        <f t="shared" si="892"/>
        <v>1.6999999999999999E-3</v>
      </c>
      <c r="U1202" s="104">
        <v>0</v>
      </c>
      <c r="V1202" s="120">
        <f t="shared" ref="V1202:V1244" si="1156">U1202*R1202</f>
        <v>0</v>
      </c>
      <c r="W1202" s="104">
        <f t="shared" ref="W1202:AO1205" si="1157">0*$R$1202</f>
        <v>0</v>
      </c>
      <c r="X1202" s="104">
        <f t="shared" ref="X1202:X1550" si="1158">W1202*R1202</f>
        <v>0</v>
      </c>
      <c r="Y1202" s="104">
        <f t="shared" si="1157"/>
        <v>0</v>
      </c>
      <c r="Z1202" s="120">
        <f t="shared" si="846"/>
        <v>0</v>
      </c>
      <c r="AA1202" s="104">
        <f t="shared" si="1157"/>
        <v>0</v>
      </c>
      <c r="AB1202" s="104">
        <f t="shared" si="847"/>
        <v>0</v>
      </c>
      <c r="AC1202" s="104">
        <f t="shared" si="1157"/>
        <v>0</v>
      </c>
      <c r="AD1202" s="104">
        <f t="shared" si="848"/>
        <v>0</v>
      </c>
      <c r="AE1202" s="104">
        <f t="shared" si="1157"/>
        <v>0</v>
      </c>
      <c r="AF1202" s="104">
        <f t="shared" si="849"/>
        <v>0</v>
      </c>
      <c r="AG1202" s="104">
        <f t="shared" si="1157"/>
        <v>0</v>
      </c>
      <c r="AH1202" s="104">
        <f t="shared" si="850"/>
        <v>0</v>
      </c>
      <c r="AI1202" s="104">
        <f t="shared" si="1157"/>
        <v>0</v>
      </c>
      <c r="AJ1202" s="104">
        <f t="shared" si="851"/>
        <v>0</v>
      </c>
      <c r="AK1202" s="104">
        <f t="shared" si="1157"/>
        <v>0</v>
      </c>
      <c r="AL1202" s="104">
        <f t="shared" si="894"/>
        <v>0</v>
      </c>
      <c r="AM1202" s="104">
        <f t="shared" si="1157"/>
        <v>0</v>
      </c>
      <c r="AN1202" s="104">
        <f t="shared" si="957"/>
        <v>0</v>
      </c>
      <c r="AO1202" s="104">
        <f t="shared" si="1157"/>
        <v>0</v>
      </c>
      <c r="AP1202" s="120">
        <f t="shared" si="853"/>
        <v>0</v>
      </c>
      <c r="AQ1202" s="104"/>
      <c r="AR1202" s="104"/>
      <c r="AS1202" s="104"/>
      <c r="AT1202" s="104"/>
      <c r="AU1202" s="146">
        <f t="shared" si="854"/>
        <v>1.6999999999999999E-3</v>
      </c>
      <c r="AV1202" s="105">
        <f t="shared" si="855"/>
        <v>1</v>
      </c>
      <c r="AW1202" s="105"/>
      <c r="AX1202" s="106">
        <f>0.0099</f>
        <v>9.9000000000000008E-3</v>
      </c>
      <c r="AY1202" s="145">
        <v>1</v>
      </c>
      <c r="AZ1202" s="106">
        <f t="shared" ref="AZ1202:AZ1244" si="1159">AY1202*AX1202</f>
        <v>9.9000000000000008E-3</v>
      </c>
      <c r="BA1202" s="120">
        <v>0</v>
      </c>
      <c r="BB1202" s="196">
        <f t="shared" ref="BB1202:BB1244" si="1160">BA1202*AX1202</f>
        <v>0</v>
      </c>
      <c r="BC1202" s="120">
        <f t="shared" ref="BC1202:BC1205" si="1161">0*$R$1202</f>
        <v>0</v>
      </c>
      <c r="BD1202" s="196">
        <f t="shared" ref="BD1202:BD1244" si="1162">BC1202*AX1202</f>
        <v>0</v>
      </c>
      <c r="BE1202" s="120">
        <f t="shared" ref="BE1202:BE1205" si="1163">0*$R$1202</f>
        <v>0</v>
      </c>
      <c r="BF1202" s="196">
        <f t="shared" ref="BF1202:BF1244" si="1164">BE1202*AX1202</f>
        <v>0</v>
      </c>
      <c r="BG1202" s="120">
        <f t="shared" ref="BG1202:BG1205" si="1165">0*$R$1202</f>
        <v>0</v>
      </c>
      <c r="BH1202" s="196">
        <f t="shared" ref="BH1202:BH1244" si="1166">BG1202*AX1202</f>
        <v>0</v>
      </c>
      <c r="BI1202" s="120">
        <f t="shared" ref="BI1202:BI1205" si="1167">0*$R$1202</f>
        <v>0</v>
      </c>
      <c r="BJ1202" s="196">
        <f t="shared" si="861"/>
        <v>0</v>
      </c>
      <c r="BK1202" s="120">
        <f t="shared" ref="BK1202:BK1205" si="1168">0*$R$1202</f>
        <v>0</v>
      </c>
      <c r="BL1202" s="196">
        <f t="shared" si="862"/>
        <v>0</v>
      </c>
      <c r="BM1202" s="120">
        <f t="shared" ref="BM1202:BM1205" si="1169">0*$R$1202</f>
        <v>0</v>
      </c>
      <c r="BN1202" s="197">
        <f t="shared" si="863"/>
        <v>0</v>
      </c>
      <c r="BO1202" s="120">
        <f t="shared" ref="BO1202:BO1205" si="1170">0*$R$1202</f>
        <v>0</v>
      </c>
      <c r="BP1202" s="197">
        <f t="shared" si="864"/>
        <v>0</v>
      </c>
      <c r="BQ1202" s="120">
        <f t="shared" ref="BQ1202:BQ1205" si="1171">0*$R$1202</f>
        <v>0</v>
      </c>
      <c r="BR1202" s="197">
        <f t="shared" si="865"/>
        <v>0</v>
      </c>
      <c r="BS1202" s="120">
        <f t="shared" ref="BS1202:BS1205" si="1172">0*$R$1202</f>
        <v>0</v>
      </c>
      <c r="BT1202" s="197">
        <f t="shared" si="866"/>
        <v>0</v>
      </c>
      <c r="BU1202" s="120">
        <f t="shared" ref="BU1202:BU1205" si="1173">0*$R$1202</f>
        <v>0</v>
      </c>
      <c r="BV1202" s="197">
        <f t="shared" si="867"/>
        <v>0</v>
      </c>
      <c r="BW1202" s="107"/>
      <c r="BX1202" s="107"/>
      <c r="BY1202" s="107"/>
      <c r="BZ1202" s="107"/>
      <c r="CA1202" s="199">
        <f>0.0099</f>
        <v>9.9000000000000008E-3</v>
      </c>
      <c r="CB1202" s="145">
        <v>1</v>
      </c>
      <c r="CC1202" s="199">
        <f t="shared" ref="CC1202:CC1244" si="1174">CB1202*CA1202</f>
        <v>9.9000000000000008E-3</v>
      </c>
      <c r="CD1202" s="120">
        <v>0</v>
      </c>
      <c r="CE1202" s="204">
        <f t="shared" ref="CE1202:CE1244" si="1175">CD1202*CA1202</f>
        <v>0</v>
      </c>
      <c r="CF1202" s="120">
        <f t="shared" ref="CF1202:CF1205" si="1176">0*$R$1202</f>
        <v>0</v>
      </c>
      <c r="CG1202" s="204">
        <f t="shared" ref="CG1202:CG1244" si="1177">CF1202*CA1202</f>
        <v>0</v>
      </c>
      <c r="CH1202" s="120">
        <f t="shared" ref="CH1202:CH1205" si="1178">0*$R$1202</f>
        <v>0</v>
      </c>
      <c r="CI1202" s="204">
        <f t="shared" ref="CI1202:CI1244" si="1179">CH1202*CA1202</f>
        <v>0</v>
      </c>
      <c r="CJ1202" s="120">
        <f t="shared" ref="CJ1202:CJ1205" si="1180">0*$R$1202</f>
        <v>0</v>
      </c>
      <c r="CK1202" s="204">
        <f t="shared" ref="CK1202:CK1244" si="1181">CJ1202*CA1202</f>
        <v>0</v>
      </c>
      <c r="CL1202" s="120">
        <f t="shared" ref="CL1202:CL1205" si="1182">0*$R$1202</f>
        <v>0</v>
      </c>
      <c r="CM1202" s="204">
        <f t="shared" ref="CM1202:CM1244" si="1183">CL1202*CA1202</f>
        <v>0</v>
      </c>
      <c r="CN1202" s="120">
        <f t="shared" ref="CN1202:CN1205" si="1184">0*$R$1202</f>
        <v>0</v>
      </c>
      <c r="CO1202" s="204">
        <f t="shared" ref="CO1202:CO1244" si="1185">CN1202*CA1202</f>
        <v>0</v>
      </c>
      <c r="CP1202" s="120">
        <f t="shared" ref="CP1202:CP1205" si="1186">0*$R$1202</f>
        <v>0</v>
      </c>
      <c r="CQ1202" s="206">
        <f t="shared" ref="CQ1202:CQ1244" si="1187">CP1202*CA1202</f>
        <v>0</v>
      </c>
      <c r="CR1202" s="120">
        <f t="shared" ref="CR1202:CR1205" si="1188">0*$R$1202</f>
        <v>0</v>
      </c>
      <c r="CS1202" s="206">
        <f t="shared" ref="CS1202:CS1244" si="1189">CR1202*CA1202</f>
        <v>0</v>
      </c>
      <c r="CT1202" s="120">
        <f t="shared" ref="CT1202:CT1205" si="1190">0*$R$1202</f>
        <v>0</v>
      </c>
      <c r="CU1202" s="206">
        <f t="shared" ref="CU1202:CU1244" si="1191">CT1202*CA1202</f>
        <v>0</v>
      </c>
      <c r="CV1202" s="120">
        <f t="shared" ref="CV1202:CV1205" si="1192">0*$R$1202</f>
        <v>0</v>
      </c>
      <c r="CW1202" s="206">
        <f t="shared" ref="CW1202:CW1244" si="1193">CV1202*CA1202</f>
        <v>0</v>
      </c>
      <c r="CX1202" s="120">
        <f t="shared" ref="CX1202:CX1205" si="1194">0*$R$1202</f>
        <v>0</v>
      </c>
      <c r="CY1202" s="206">
        <f t="shared" ref="CY1202:CY1244" si="1195">CX1202*CA1202</f>
        <v>0</v>
      </c>
      <c r="CZ1202" s="107"/>
      <c r="DA1202" s="107"/>
      <c r="DB1202" s="107"/>
      <c r="DC1202" s="109"/>
      <c r="DD1202" s="109"/>
      <c r="DE1202" s="109"/>
      <c r="DF1202" s="110">
        <f>0.0099</f>
        <v>9.9000000000000008E-3</v>
      </c>
      <c r="DG1202" s="145">
        <v>1</v>
      </c>
      <c r="DH1202" s="120">
        <f t="shared" ref="DH1202:DH1244" si="1196">DG1202*DF1202</f>
        <v>9.9000000000000008E-3</v>
      </c>
      <c r="DI1202" s="120">
        <v>0</v>
      </c>
      <c r="DJ1202" s="120">
        <f t="shared" ref="DJ1202:DJ1244" si="1197">DI1202*DF1202</f>
        <v>0</v>
      </c>
      <c r="DK1202" s="120">
        <f t="shared" ref="DK1202:EC1205" si="1198">0*$R$1202</f>
        <v>0</v>
      </c>
      <c r="DL1202" s="120">
        <f t="shared" ref="DL1202:DL1244" si="1199">DK1202*DF1202</f>
        <v>0</v>
      </c>
      <c r="DM1202" s="120">
        <f t="shared" si="1198"/>
        <v>0</v>
      </c>
      <c r="DN1202" s="120">
        <f t="shared" ref="DN1202:DN1244" si="1200">DM1202*DF1202</f>
        <v>0</v>
      </c>
      <c r="DO1202" s="120">
        <f t="shared" si="1198"/>
        <v>0</v>
      </c>
      <c r="DP1202" s="120">
        <f t="shared" ref="DP1202:DP1244" si="1201">DO1202*DF1202</f>
        <v>0</v>
      </c>
      <c r="DQ1202" s="120">
        <f t="shared" si="1198"/>
        <v>0</v>
      </c>
      <c r="DR1202" s="120">
        <f t="shared" ref="DR1202:DR1244" si="1202">DQ1202*DF1202</f>
        <v>0</v>
      </c>
      <c r="DS1202" s="120">
        <f t="shared" si="1198"/>
        <v>0</v>
      </c>
      <c r="DT1202" s="120">
        <f t="shared" ref="DT1202:DT1244" si="1203">DS1202*DF1202</f>
        <v>0</v>
      </c>
      <c r="DU1202" s="120">
        <f t="shared" si="1198"/>
        <v>0</v>
      </c>
      <c r="DV1202" s="120">
        <f t="shared" ref="DV1202:DV1244" si="1204">DU1202*DF1202</f>
        <v>0</v>
      </c>
      <c r="DW1202" s="120">
        <f t="shared" si="1198"/>
        <v>0</v>
      </c>
      <c r="DX1202" s="120">
        <f t="shared" ref="DX1202:DX1244" si="1205">DW1202*DF1202</f>
        <v>0</v>
      </c>
      <c r="DY1202" s="120">
        <f t="shared" si="1198"/>
        <v>0</v>
      </c>
      <c r="DZ1202" s="120">
        <f t="shared" ref="DZ1202:DZ1244" si="1206">DY1202*DF1202</f>
        <v>0</v>
      </c>
      <c r="EA1202" s="120">
        <f t="shared" si="1198"/>
        <v>0</v>
      </c>
      <c r="EB1202" s="120">
        <f t="shared" ref="EB1202:EB1244" si="1207">EA1202*DF1202</f>
        <v>0</v>
      </c>
      <c r="EC1202" s="120">
        <f t="shared" si="1198"/>
        <v>0</v>
      </c>
      <c r="ED1202" s="120">
        <f t="shared" ref="ED1202:ED1244" si="1208">EC1202*DF1202</f>
        <v>0</v>
      </c>
      <c r="EE1202" s="120"/>
      <c r="EF1202" s="120"/>
      <c r="EG1202" s="120"/>
      <c r="EH1202" s="120"/>
      <c r="EI1202" s="120">
        <f t="shared" ref="EI1202:EI1244" si="1209">DH1202+DJ1202+DL1202+DN1202+DP1202+DR1202+DT1202+DV1202+DX1202+DZ1202+EB1202+ED1202+EF1202+EH1202</f>
        <v>9.9000000000000008E-3</v>
      </c>
      <c r="EJ1202" s="148">
        <f t="shared" ref="EJ1202:EJ1244" si="1210">DG1202+DI1202+DK1202+DM1202+DO1202+DQ1202+DS1202+DU1202+DW1202+DY1202+EA1202+EC1202+EE1202+EG1202</f>
        <v>1</v>
      </c>
    </row>
    <row r="1203" spans="1:140" s="10" customFormat="1" ht="17.25" customHeight="1" x14ac:dyDescent="0.25">
      <c r="A1203" s="33"/>
      <c r="B1203" s="34"/>
      <c r="C1203" s="35"/>
      <c r="D1203" s="49"/>
      <c r="E1203" s="36"/>
      <c r="F1203" s="36"/>
      <c r="G1203" s="52"/>
      <c r="H1203" s="38"/>
      <c r="I1203" s="50"/>
      <c r="J1203" s="54" t="s">
        <v>761</v>
      </c>
      <c r="K1203" s="46" t="s">
        <v>1668</v>
      </c>
      <c r="L1203" s="46" t="s">
        <v>54</v>
      </c>
      <c r="M1203" s="46" t="s">
        <v>1667</v>
      </c>
      <c r="R1203" s="104">
        <v>5.7999999999999996E-3</v>
      </c>
      <c r="S1203" s="104"/>
      <c r="T1203" s="104">
        <f t="shared" si="892"/>
        <v>0</v>
      </c>
      <c r="U1203" s="145">
        <v>1</v>
      </c>
      <c r="V1203" s="120">
        <f t="shared" si="1156"/>
        <v>5.7999999999999996E-3</v>
      </c>
      <c r="W1203" s="104">
        <f t="shared" si="1157"/>
        <v>0</v>
      </c>
      <c r="X1203" s="104">
        <f t="shared" si="1158"/>
        <v>0</v>
      </c>
      <c r="Y1203" s="104">
        <f t="shared" si="1157"/>
        <v>0</v>
      </c>
      <c r="Z1203" s="120">
        <f t="shared" si="846"/>
        <v>0</v>
      </c>
      <c r="AA1203" s="104">
        <f t="shared" si="1157"/>
        <v>0</v>
      </c>
      <c r="AB1203" s="104">
        <f t="shared" si="847"/>
        <v>0</v>
      </c>
      <c r="AC1203" s="104">
        <f t="shared" si="1157"/>
        <v>0</v>
      </c>
      <c r="AD1203" s="104">
        <f t="shared" si="848"/>
        <v>0</v>
      </c>
      <c r="AE1203" s="104">
        <f t="shared" si="1157"/>
        <v>0</v>
      </c>
      <c r="AF1203" s="104">
        <f t="shared" si="849"/>
        <v>0</v>
      </c>
      <c r="AG1203" s="104">
        <f t="shared" si="1157"/>
        <v>0</v>
      </c>
      <c r="AH1203" s="104">
        <f t="shared" si="850"/>
        <v>0</v>
      </c>
      <c r="AI1203" s="104">
        <f t="shared" si="1157"/>
        <v>0</v>
      </c>
      <c r="AJ1203" s="104">
        <f t="shared" si="851"/>
        <v>0</v>
      </c>
      <c r="AK1203" s="104">
        <f t="shared" si="1157"/>
        <v>0</v>
      </c>
      <c r="AL1203" s="104">
        <f t="shared" si="894"/>
        <v>0</v>
      </c>
      <c r="AM1203" s="104">
        <f t="shared" si="1157"/>
        <v>0</v>
      </c>
      <c r="AN1203" s="104">
        <f t="shared" si="957"/>
        <v>0</v>
      </c>
      <c r="AO1203" s="104">
        <f t="shared" si="1157"/>
        <v>0</v>
      </c>
      <c r="AP1203" s="120">
        <f t="shared" si="853"/>
        <v>0</v>
      </c>
      <c r="AQ1203" s="104"/>
      <c r="AR1203" s="104"/>
      <c r="AS1203" s="104"/>
      <c r="AT1203" s="104"/>
      <c r="AU1203" s="146">
        <f t="shared" si="854"/>
        <v>5.7999999999999996E-3</v>
      </c>
      <c r="AV1203" s="105">
        <f t="shared" si="855"/>
        <v>1</v>
      </c>
      <c r="AW1203" s="105"/>
      <c r="AX1203" s="106">
        <f>0.0099</f>
        <v>9.9000000000000008E-3</v>
      </c>
      <c r="AY1203" s="120"/>
      <c r="AZ1203" s="106">
        <f t="shared" si="1159"/>
        <v>0</v>
      </c>
      <c r="BA1203" s="145">
        <v>1</v>
      </c>
      <c r="BB1203" s="196">
        <f t="shared" si="1160"/>
        <v>9.9000000000000008E-3</v>
      </c>
      <c r="BC1203" s="120">
        <f t="shared" si="1161"/>
        <v>0</v>
      </c>
      <c r="BD1203" s="196">
        <f t="shared" si="1162"/>
        <v>0</v>
      </c>
      <c r="BE1203" s="120">
        <f t="shared" si="1163"/>
        <v>0</v>
      </c>
      <c r="BF1203" s="196">
        <f t="shared" si="1164"/>
        <v>0</v>
      </c>
      <c r="BG1203" s="120">
        <f t="shared" si="1165"/>
        <v>0</v>
      </c>
      <c r="BH1203" s="196">
        <f t="shared" si="1166"/>
        <v>0</v>
      </c>
      <c r="BI1203" s="120">
        <f t="shared" si="1167"/>
        <v>0</v>
      </c>
      <c r="BJ1203" s="196">
        <f t="shared" si="861"/>
        <v>0</v>
      </c>
      <c r="BK1203" s="120">
        <f t="shared" si="1168"/>
        <v>0</v>
      </c>
      <c r="BL1203" s="196">
        <f t="shared" si="862"/>
        <v>0</v>
      </c>
      <c r="BM1203" s="120">
        <f t="shared" si="1169"/>
        <v>0</v>
      </c>
      <c r="BN1203" s="197">
        <f t="shared" si="863"/>
        <v>0</v>
      </c>
      <c r="BO1203" s="120">
        <f t="shared" si="1170"/>
        <v>0</v>
      </c>
      <c r="BP1203" s="197">
        <f t="shared" si="864"/>
        <v>0</v>
      </c>
      <c r="BQ1203" s="120">
        <f t="shared" si="1171"/>
        <v>0</v>
      </c>
      <c r="BR1203" s="197">
        <f t="shared" si="865"/>
        <v>0</v>
      </c>
      <c r="BS1203" s="120">
        <f t="shared" si="1172"/>
        <v>0</v>
      </c>
      <c r="BT1203" s="197">
        <f t="shared" si="866"/>
        <v>0</v>
      </c>
      <c r="BU1203" s="120">
        <f t="shared" si="1173"/>
        <v>0</v>
      </c>
      <c r="BV1203" s="197">
        <f t="shared" si="867"/>
        <v>0</v>
      </c>
      <c r="BW1203" s="107"/>
      <c r="BX1203" s="107"/>
      <c r="BY1203" s="107"/>
      <c r="BZ1203" s="107"/>
      <c r="CA1203" s="199">
        <f>0.0099</f>
        <v>9.9000000000000008E-3</v>
      </c>
      <c r="CB1203" s="120"/>
      <c r="CC1203" s="199">
        <f t="shared" si="1174"/>
        <v>0</v>
      </c>
      <c r="CD1203" s="145">
        <v>1</v>
      </c>
      <c r="CE1203" s="204">
        <f t="shared" si="1175"/>
        <v>9.9000000000000008E-3</v>
      </c>
      <c r="CF1203" s="120">
        <f t="shared" si="1176"/>
        <v>0</v>
      </c>
      <c r="CG1203" s="204">
        <f t="shared" si="1177"/>
        <v>0</v>
      </c>
      <c r="CH1203" s="120">
        <f t="shared" si="1178"/>
        <v>0</v>
      </c>
      <c r="CI1203" s="204">
        <f t="shared" si="1179"/>
        <v>0</v>
      </c>
      <c r="CJ1203" s="120">
        <f t="shared" si="1180"/>
        <v>0</v>
      </c>
      <c r="CK1203" s="204">
        <f t="shared" si="1181"/>
        <v>0</v>
      </c>
      <c r="CL1203" s="120">
        <f t="shared" si="1182"/>
        <v>0</v>
      </c>
      <c r="CM1203" s="204">
        <f t="shared" si="1183"/>
        <v>0</v>
      </c>
      <c r="CN1203" s="120">
        <f t="shared" si="1184"/>
        <v>0</v>
      </c>
      <c r="CO1203" s="204">
        <f t="shared" si="1185"/>
        <v>0</v>
      </c>
      <c r="CP1203" s="120">
        <f t="shared" si="1186"/>
        <v>0</v>
      </c>
      <c r="CQ1203" s="206">
        <f t="shared" si="1187"/>
        <v>0</v>
      </c>
      <c r="CR1203" s="120">
        <f t="shared" si="1188"/>
        <v>0</v>
      </c>
      <c r="CS1203" s="206">
        <f t="shared" si="1189"/>
        <v>0</v>
      </c>
      <c r="CT1203" s="120">
        <f t="shared" si="1190"/>
        <v>0</v>
      </c>
      <c r="CU1203" s="206">
        <f t="shared" si="1191"/>
        <v>0</v>
      </c>
      <c r="CV1203" s="120">
        <f t="shared" si="1192"/>
        <v>0</v>
      </c>
      <c r="CW1203" s="206">
        <f t="shared" si="1193"/>
        <v>0</v>
      </c>
      <c r="CX1203" s="120">
        <f t="shared" si="1194"/>
        <v>0</v>
      </c>
      <c r="CY1203" s="206">
        <f t="shared" si="1195"/>
        <v>0</v>
      </c>
      <c r="CZ1203" s="107"/>
      <c r="DA1203" s="107"/>
      <c r="DB1203" s="107"/>
      <c r="DC1203" s="109"/>
      <c r="DD1203" s="109"/>
      <c r="DE1203" s="109"/>
      <c r="DF1203" s="110">
        <f>0.0099</f>
        <v>9.9000000000000008E-3</v>
      </c>
      <c r="DG1203" s="120"/>
      <c r="DH1203" s="120">
        <f t="shared" si="1196"/>
        <v>0</v>
      </c>
      <c r="DI1203" s="145">
        <v>1</v>
      </c>
      <c r="DJ1203" s="120">
        <f t="shared" si="1197"/>
        <v>9.9000000000000008E-3</v>
      </c>
      <c r="DK1203" s="120">
        <f t="shared" si="1198"/>
        <v>0</v>
      </c>
      <c r="DL1203" s="120">
        <f t="shared" si="1199"/>
        <v>0</v>
      </c>
      <c r="DM1203" s="120">
        <f t="shared" si="1198"/>
        <v>0</v>
      </c>
      <c r="DN1203" s="120">
        <f t="shared" si="1200"/>
        <v>0</v>
      </c>
      <c r="DO1203" s="120">
        <f t="shared" si="1198"/>
        <v>0</v>
      </c>
      <c r="DP1203" s="120">
        <f t="shared" si="1201"/>
        <v>0</v>
      </c>
      <c r="DQ1203" s="120">
        <f t="shared" si="1198"/>
        <v>0</v>
      </c>
      <c r="DR1203" s="120">
        <f t="shared" si="1202"/>
        <v>0</v>
      </c>
      <c r="DS1203" s="120">
        <f t="shared" si="1198"/>
        <v>0</v>
      </c>
      <c r="DT1203" s="120">
        <f t="shared" si="1203"/>
        <v>0</v>
      </c>
      <c r="DU1203" s="120">
        <f t="shared" si="1198"/>
        <v>0</v>
      </c>
      <c r="DV1203" s="120">
        <f t="shared" si="1204"/>
        <v>0</v>
      </c>
      <c r="DW1203" s="120">
        <f t="shared" si="1198"/>
        <v>0</v>
      </c>
      <c r="DX1203" s="120">
        <f t="shared" si="1205"/>
        <v>0</v>
      </c>
      <c r="DY1203" s="120">
        <f t="shared" si="1198"/>
        <v>0</v>
      </c>
      <c r="DZ1203" s="120">
        <f t="shared" si="1206"/>
        <v>0</v>
      </c>
      <c r="EA1203" s="120">
        <f t="shared" si="1198"/>
        <v>0</v>
      </c>
      <c r="EB1203" s="120">
        <f t="shared" si="1207"/>
        <v>0</v>
      </c>
      <c r="EC1203" s="120">
        <f t="shared" si="1198"/>
        <v>0</v>
      </c>
      <c r="ED1203" s="120">
        <f t="shared" si="1208"/>
        <v>0</v>
      </c>
      <c r="EE1203" s="120"/>
      <c r="EF1203" s="120"/>
      <c r="EG1203" s="120"/>
      <c r="EH1203" s="120"/>
      <c r="EI1203" s="120">
        <f t="shared" si="1209"/>
        <v>9.9000000000000008E-3</v>
      </c>
      <c r="EJ1203" s="148">
        <f t="shared" si="1210"/>
        <v>1</v>
      </c>
    </row>
    <row r="1204" spans="1:140" s="10" customFormat="1" ht="17.25" customHeight="1" x14ac:dyDescent="0.25">
      <c r="A1204" s="33"/>
      <c r="B1204" s="34"/>
      <c r="C1204" s="35"/>
      <c r="D1204" s="49"/>
      <c r="E1204" s="36"/>
      <c r="F1204" s="36"/>
      <c r="G1204" s="52"/>
      <c r="H1204" s="38"/>
      <c r="I1204" s="50"/>
      <c r="J1204" s="54" t="s">
        <v>762</v>
      </c>
      <c r="K1204" s="46" t="s">
        <v>1669</v>
      </c>
      <c r="L1204" s="46" t="s">
        <v>73</v>
      </c>
      <c r="M1204" s="46" t="s">
        <v>1670</v>
      </c>
      <c r="R1204" s="104"/>
      <c r="S1204" s="104"/>
      <c r="T1204" s="104">
        <f t="shared" si="892"/>
        <v>0</v>
      </c>
      <c r="U1204" s="145">
        <v>1</v>
      </c>
      <c r="V1204" s="120">
        <f t="shared" si="1156"/>
        <v>0</v>
      </c>
      <c r="W1204" s="104">
        <f t="shared" si="1157"/>
        <v>0</v>
      </c>
      <c r="X1204" s="104">
        <f t="shared" si="1158"/>
        <v>0</v>
      </c>
      <c r="Y1204" s="104">
        <f t="shared" si="1157"/>
        <v>0</v>
      </c>
      <c r="Z1204" s="120">
        <f t="shared" si="846"/>
        <v>0</v>
      </c>
      <c r="AA1204" s="104">
        <f t="shared" si="1157"/>
        <v>0</v>
      </c>
      <c r="AB1204" s="104">
        <f t="shared" si="847"/>
        <v>0</v>
      </c>
      <c r="AC1204" s="104">
        <f t="shared" si="1157"/>
        <v>0</v>
      </c>
      <c r="AD1204" s="104">
        <f t="shared" si="848"/>
        <v>0</v>
      </c>
      <c r="AE1204" s="104">
        <f t="shared" si="1157"/>
        <v>0</v>
      </c>
      <c r="AF1204" s="104">
        <f t="shared" si="849"/>
        <v>0</v>
      </c>
      <c r="AG1204" s="104">
        <f t="shared" si="1157"/>
        <v>0</v>
      </c>
      <c r="AH1204" s="104">
        <f t="shared" si="850"/>
        <v>0</v>
      </c>
      <c r="AI1204" s="104">
        <f t="shared" si="1157"/>
        <v>0</v>
      </c>
      <c r="AJ1204" s="104">
        <f t="shared" si="851"/>
        <v>0</v>
      </c>
      <c r="AK1204" s="104">
        <f t="shared" si="1157"/>
        <v>0</v>
      </c>
      <c r="AL1204" s="104">
        <f t="shared" si="894"/>
        <v>0</v>
      </c>
      <c r="AM1204" s="104">
        <f t="shared" si="1157"/>
        <v>0</v>
      </c>
      <c r="AN1204" s="104">
        <f t="shared" si="957"/>
        <v>0</v>
      </c>
      <c r="AO1204" s="104">
        <f t="shared" si="1157"/>
        <v>0</v>
      </c>
      <c r="AP1204" s="120">
        <f t="shared" si="853"/>
        <v>0</v>
      </c>
      <c r="AQ1204" s="104"/>
      <c r="AR1204" s="104"/>
      <c r="AS1204" s="104"/>
      <c r="AT1204" s="104"/>
      <c r="AU1204" s="146">
        <f t="shared" si="854"/>
        <v>0</v>
      </c>
      <c r="AV1204" s="105">
        <f t="shared" si="855"/>
        <v>1</v>
      </c>
      <c r="AW1204" s="105"/>
      <c r="AX1204" s="106">
        <f>0.0099</f>
        <v>9.9000000000000008E-3</v>
      </c>
      <c r="AY1204" s="120"/>
      <c r="AZ1204" s="106">
        <f t="shared" si="1159"/>
        <v>0</v>
      </c>
      <c r="BA1204" s="145">
        <v>1</v>
      </c>
      <c r="BB1204" s="196">
        <f t="shared" si="1160"/>
        <v>9.9000000000000008E-3</v>
      </c>
      <c r="BC1204" s="120">
        <f t="shared" si="1161"/>
        <v>0</v>
      </c>
      <c r="BD1204" s="196">
        <f t="shared" si="1162"/>
        <v>0</v>
      </c>
      <c r="BE1204" s="120">
        <f t="shared" si="1163"/>
        <v>0</v>
      </c>
      <c r="BF1204" s="196">
        <f t="shared" si="1164"/>
        <v>0</v>
      </c>
      <c r="BG1204" s="120">
        <f t="shared" si="1165"/>
        <v>0</v>
      </c>
      <c r="BH1204" s="196">
        <f t="shared" si="1166"/>
        <v>0</v>
      </c>
      <c r="BI1204" s="120">
        <f t="shared" si="1167"/>
        <v>0</v>
      </c>
      <c r="BJ1204" s="196">
        <f t="shared" si="861"/>
        <v>0</v>
      </c>
      <c r="BK1204" s="120">
        <f t="shared" si="1168"/>
        <v>0</v>
      </c>
      <c r="BL1204" s="196">
        <f t="shared" si="862"/>
        <v>0</v>
      </c>
      <c r="BM1204" s="120">
        <f t="shared" si="1169"/>
        <v>0</v>
      </c>
      <c r="BN1204" s="197">
        <f t="shared" si="863"/>
        <v>0</v>
      </c>
      <c r="BO1204" s="120">
        <f t="shared" si="1170"/>
        <v>0</v>
      </c>
      <c r="BP1204" s="197">
        <f t="shared" si="864"/>
        <v>0</v>
      </c>
      <c r="BQ1204" s="120">
        <f t="shared" si="1171"/>
        <v>0</v>
      </c>
      <c r="BR1204" s="197">
        <f t="shared" si="865"/>
        <v>0</v>
      </c>
      <c r="BS1204" s="120">
        <f t="shared" si="1172"/>
        <v>0</v>
      </c>
      <c r="BT1204" s="197">
        <f t="shared" si="866"/>
        <v>0</v>
      </c>
      <c r="BU1204" s="120">
        <f t="shared" si="1173"/>
        <v>0</v>
      </c>
      <c r="BV1204" s="197">
        <f t="shared" si="867"/>
        <v>0</v>
      </c>
      <c r="BW1204" s="107"/>
      <c r="BX1204" s="107"/>
      <c r="BY1204" s="107"/>
      <c r="BZ1204" s="107"/>
      <c r="CA1204" s="199">
        <f>0.0099</f>
        <v>9.9000000000000008E-3</v>
      </c>
      <c r="CB1204" s="120"/>
      <c r="CC1204" s="199">
        <f t="shared" si="1174"/>
        <v>0</v>
      </c>
      <c r="CD1204" s="145">
        <v>1</v>
      </c>
      <c r="CE1204" s="204">
        <f t="shared" si="1175"/>
        <v>9.9000000000000008E-3</v>
      </c>
      <c r="CF1204" s="120">
        <f t="shared" si="1176"/>
        <v>0</v>
      </c>
      <c r="CG1204" s="204">
        <f t="shared" si="1177"/>
        <v>0</v>
      </c>
      <c r="CH1204" s="120">
        <f t="shared" si="1178"/>
        <v>0</v>
      </c>
      <c r="CI1204" s="204">
        <f t="shared" si="1179"/>
        <v>0</v>
      </c>
      <c r="CJ1204" s="120">
        <f t="shared" si="1180"/>
        <v>0</v>
      </c>
      <c r="CK1204" s="204">
        <f t="shared" si="1181"/>
        <v>0</v>
      </c>
      <c r="CL1204" s="120">
        <f t="shared" si="1182"/>
        <v>0</v>
      </c>
      <c r="CM1204" s="204">
        <f t="shared" si="1183"/>
        <v>0</v>
      </c>
      <c r="CN1204" s="120">
        <f t="shared" si="1184"/>
        <v>0</v>
      </c>
      <c r="CO1204" s="204">
        <f t="shared" si="1185"/>
        <v>0</v>
      </c>
      <c r="CP1204" s="120">
        <f t="shared" si="1186"/>
        <v>0</v>
      </c>
      <c r="CQ1204" s="206">
        <f t="shared" si="1187"/>
        <v>0</v>
      </c>
      <c r="CR1204" s="120">
        <f t="shared" si="1188"/>
        <v>0</v>
      </c>
      <c r="CS1204" s="206">
        <f t="shared" si="1189"/>
        <v>0</v>
      </c>
      <c r="CT1204" s="120">
        <f t="shared" si="1190"/>
        <v>0</v>
      </c>
      <c r="CU1204" s="206">
        <f t="shared" si="1191"/>
        <v>0</v>
      </c>
      <c r="CV1204" s="120">
        <f t="shared" si="1192"/>
        <v>0</v>
      </c>
      <c r="CW1204" s="206">
        <f t="shared" si="1193"/>
        <v>0</v>
      </c>
      <c r="CX1204" s="120">
        <f t="shared" si="1194"/>
        <v>0</v>
      </c>
      <c r="CY1204" s="206">
        <f t="shared" si="1195"/>
        <v>0</v>
      </c>
      <c r="CZ1204" s="107"/>
      <c r="DA1204" s="107"/>
      <c r="DB1204" s="107"/>
      <c r="DC1204" s="109"/>
      <c r="DD1204" s="109"/>
      <c r="DE1204" s="109"/>
      <c r="DF1204" s="110">
        <f>0.0099</f>
        <v>9.9000000000000008E-3</v>
      </c>
      <c r="DG1204" s="120"/>
      <c r="DH1204" s="120">
        <f t="shared" si="1196"/>
        <v>0</v>
      </c>
      <c r="DI1204" s="145">
        <v>1</v>
      </c>
      <c r="DJ1204" s="120">
        <f t="shared" si="1197"/>
        <v>9.9000000000000008E-3</v>
      </c>
      <c r="DK1204" s="120">
        <f t="shared" si="1198"/>
        <v>0</v>
      </c>
      <c r="DL1204" s="120">
        <f t="shared" si="1199"/>
        <v>0</v>
      </c>
      <c r="DM1204" s="120">
        <f t="shared" si="1198"/>
        <v>0</v>
      </c>
      <c r="DN1204" s="120">
        <f t="shared" si="1200"/>
        <v>0</v>
      </c>
      <c r="DO1204" s="120">
        <f t="shared" si="1198"/>
        <v>0</v>
      </c>
      <c r="DP1204" s="120">
        <f t="shared" si="1201"/>
        <v>0</v>
      </c>
      <c r="DQ1204" s="120">
        <f t="shared" si="1198"/>
        <v>0</v>
      </c>
      <c r="DR1204" s="120">
        <f t="shared" si="1202"/>
        <v>0</v>
      </c>
      <c r="DS1204" s="120">
        <f t="shared" si="1198"/>
        <v>0</v>
      </c>
      <c r="DT1204" s="120">
        <f t="shared" si="1203"/>
        <v>0</v>
      </c>
      <c r="DU1204" s="120">
        <f t="shared" si="1198"/>
        <v>0</v>
      </c>
      <c r="DV1204" s="120">
        <f t="shared" si="1204"/>
        <v>0</v>
      </c>
      <c r="DW1204" s="120">
        <f t="shared" si="1198"/>
        <v>0</v>
      </c>
      <c r="DX1204" s="120">
        <f t="shared" si="1205"/>
        <v>0</v>
      </c>
      <c r="DY1204" s="120">
        <f t="shared" si="1198"/>
        <v>0</v>
      </c>
      <c r="DZ1204" s="120">
        <f t="shared" si="1206"/>
        <v>0</v>
      </c>
      <c r="EA1204" s="120">
        <f t="shared" si="1198"/>
        <v>0</v>
      </c>
      <c r="EB1204" s="120">
        <f t="shared" si="1207"/>
        <v>0</v>
      </c>
      <c r="EC1204" s="120">
        <f t="shared" si="1198"/>
        <v>0</v>
      </c>
      <c r="ED1204" s="120">
        <f t="shared" si="1208"/>
        <v>0</v>
      </c>
      <c r="EE1204" s="120"/>
      <c r="EF1204" s="120"/>
      <c r="EG1204" s="120"/>
      <c r="EH1204" s="120"/>
      <c r="EI1204" s="120">
        <f t="shared" si="1209"/>
        <v>9.9000000000000008E-3</v>
      </c>
      <c r="EJ1204" s="148">
        <f t="shared" si="1210"/>
        <v>1</v>
      </c>
    </row>
    <row r="1205" spans="1:140" s="10" customFormat="1" ht="17.25" customHeight="1" x14ac:dyDescent="0.25">
      <c r="A1205" s="33"/>
      <c r="B1205" s="34"/>
      <c r="C1205" s="35"/>
      <c r="D1205" s="49"/>
      <c r="E1205" s="36"/>
      <c r="F1205" s="36"/>
      <c r="G1205" s="52"/>
      <c r="H1205" s="38"/>
      <c r="I1205" s="50"/>
      <c r="J1205" s="54" t="s">
        <v>763</v>
      </c>
      <c r="K1205" s="46" t="s">
        <v>1399</v>
      </c>
      <c r="L1205" s="46" t="s">
        <v>73</v>
      </c>
      <c r="M1205" s="46"/>
      <c r="R1205" s="104"/>
      <c r="S1205" s="144">
        <v>1</v>
      </c>
      <c r="T1205" s="104">
        <f t="shared" si="892"/>
        <v>0</v>
      </c>
      <c r="U1205" s="104">
        <v>0</v>
      </c>
      <c r="V1205" s="120">
        <f t="shared" si="1156"/>
        <v>0</v>
      </c>
      <c r="W1205" s="104">
        <f t="shared" si="1157"/>
        <v>0</v>
      </c>
      <c r="X1205" s="104">
        <f t="shared" si="1158"/>
        <v>0</v>
      </c>
      <c r="Y1205" s="104">
        <f t="shared" si="1157"/>
        <v>0</v>
      </c>
      <c r="Z1205" s="120">
        <f t="shared" si="846"/>
        <v>0</v>
      </c>
      <c r="AA1205" s="104">
        <f t="shared" si="1157"/>
        <v>0</v>
      </c>
      <c r="AB1205" s="104">
        <f t="shared" si="847"/>
        <v>0</v>
      </c>
      <c r="AC1205" s="104">
        <f t="shared" si="1157"/>
        <v>0</v>
      </c>
      <c r="AD1205" s="104">
        <f t="shared" si="848"/>
        <v>0</v>
      </c>
      <c r="AE1205" s="104">
        <f t="shared" si="1157"/>
        <v>0</v>
      </c>
      <c r="AF1205" s="104">
        <f t="shared" si="849"/>
        <v>0</v>
      </c>
      <c r="AG1205" s="104">
        <f t="shared" si="1157"/>
        <v>0</v>
      </c>
      <c r="AH1205" s="104">
        <f t="shared" si="850"/>
        <v>0</v>
      </c>
      <c r="AI1205" s="104">
        <f t="shared" si="1157"/>
        <v>0</v>
      </c>
      <c r="AJ1205" s="104">
        <f t="shared" si="851"/>
        <v>0</v>
      </c>
      <c r="AK1205" s="104">
        <f t="shared" si="1157"/>
        <v>0</v>
      </c>
      <c r="AL1205" s="104">
        <f t="shared" si="894"/>
        <v>0</v>
      </c>
      <c r="AM1205" s="104">
        <f t="shared" si="1157"/>
        <v>0</v>
      </c>
      <c r="AN1205" s="104">
        <f t="shared" si="957"/>
        <v>0</v>
      </c>
      <c r="AO1205" s="104">
        <f t="shared" si="1157"/>
        <v>0</v>
      </c>
      <c r="AP1205" s="120">
        <f t="shared" si="853"/>
        <v>0</v>
      </c>
      <c r="AQ1205" s="104"/>
      <c r="AR1205" s="104"/>
      <c r="AS1205" s="104"/>
      <c r="AT1205" s="104"/>
      <c r="AU1205" s="146">
        <f t="shared" si="854"/>
        <v>0</v>
      </c>
      <c r="AV1205" s="105">
        <f t="shared" si="855"/>
        <v>1</v>
      </c>
      <c r="AW1205" s="105"/>
      <c r="AX1205" s="106">
        <f>0.0099</f>
        <v>9.9000000000000008E-3</v>
      </c>
      <c r="AY1205" s="145">
        <v>1</v>
      </c>
      <c r="AZ1205" s="106">
        <f t="shared" si="1159"/>
        <v>9.9000000000000008E-3</v>
      </c>
      <c r="BA1205" s="120">
        <v>0</v>
      </c>
      <c r="BB1205" s="196">
        <f t="shared" si="1160"/>
        <v>0</v>
      </c>
      <c r="BC1205" s="120">
        <f t="shared" si="1161"/>
        <v>0</v>
      </c>
      <c r="BD1205" s="196">
        <f t="shared" si="1162"/>
        <v>0</v>
      </c>
      <c r="BE1205" s="120">
        <f t="shared" si="1163"/>
        <v>0</v>
      </c>
      <c r="BF1205" s="196">
        <f t="shared" si="1164"/>
        <v>0</v>
      </c>
      <c r="BG1205" s="120">
        <f t="shared" si="1165"/>
        <v>0</v>
      </c>
      <c r="BH1205" s="196">
        <f t="shared" si="1166"/>
        <v>0</v>
      </c>
      <c r="BI1205" s="120">
        <f t="shared" si="1167"/>
        <v>0</v>
      </c>
      <c r="BJ1205" s="196">
        <f t="shared" si="861"/>
        <v>0</v>
      </c>
      <c r="BK1205" s="120">
        <f t="shared" si="1168"/>
        <v>0</v>
      </c>
      <c r="BL1205" s="196">
        <f t="shared" si="862"/>
        <v>0</v>
      </c>
      <c r="BM1205" s="120">
        <f t="shared" si="1169"/>
        <v>0</v>
      </c>
      <c r="BN1205" s="197">
        <f t="shared" si="863"/>
        <v>0</v>
      </c>
      <c r="BO1205" s="120">
        <f t="shared" si="1170"/>
        <v>0</v>
      </c>
      <c r="BP1205" s="197">
        <f t="shared" si="864"/>
        <v>0</v>
      </c>
      <c r="BQ1205" s="120">
        <f t="shared" si="1171"/>
        <v>0</v>
      </c>
      <c r="BR1205" s="197">
        <f t="shared" si="865"/>
        <v>0</v>
      </c>
      <c r="BS1205" s="120">
        <f t="shared" si="1172"/>
        <v>0</v>
      </c>
      <c r="BT1205" s="197">
        <f t="shared" si="866"/>
        <v>0</v>
      </c>
      <c r="BU1205" s="120">
        <f t="shared" si="1173"/>
        <v>0</v>
      </c>
      <c r="BV1205" s="197">
        <f t="shared" si="867"/>
        <v>0</v>
      </c>
      <c r="BW1205" s="107"/>
      <c r="BX1205" s="107"/>
      <c r="BY1205" s="107"/>
      <c r="BZ1205" s="107"/>
      <c r="CA1205" s="199">
        <f>0.0099</f>
        <v>9.9000000000000008E-3</v>
      </c>
      <c r="CB1205" s="145">
        <v>1</v>
      </c>
      <c r="CC1205" s="199">
        <f t="shared" si="1174"/>
        <v>9.9000000000000008E-3</v>
      </c>
      <c r="CD1205" s="120">
        <v>0</v>
      </c>
      <c r="CE1205" s="204">
        <f t="shared" si="1175"/>
        <v>0</v>
      </c>
      <c r="CF1205" s="120">
        <f t="shared" si="1176"/>
        <v>0</v>
      </c>
      <c r="CG1205" s="204">
        <f t="shared" si="1177"/>
        <v>0</v>
      </c>
      <c r="CH1205" s="120">
        <f t="shared" si="1178"/>
        <v>0</v>
      </c>
      <c r="CI1205" s="204">
        <f t="shared" si="1179"/>
        <v>0</v>
      </c>
      <c r="CJ1205" s="120">
        <f t="shared" si="1180"/>
        <v>0</v>
      </c>
      <c r="CK1205" s="204">
        <f t="shared" si="1181"/>
        <v>0</v>
      </c>
      <c r="CL1205" s="120">
        <f t="shared" si="1182"/>
        <v>0</v>
      </c>
      <c r="CM1205" s="204">
        <f t="shared" si="1183"/>
        <v>0</v>
      </c>
      <c r="CN1205" s="120">
        <f t="shared" si="1184"/>
        <v>0</v>
      </c>
      <c r="CO1205" s="204">
        <f t="shared" si="1185"/>
        <v>0</v>
      </c>
      <c r="CP1205" s="120">
        <f t="shared" si="1186"/>
        <v>0</v>
      </c>
      <c r="CQ1205" s="206">
        <f t="shared" si="1187"/>
        <v>0</v>
      </c>
      <c r="CR1205" s="120">
        <f t="shared" si="1188"/>
        <v>0</v>
      </c>
      <c r="CS1205" s="206">
        <f t="shared" si="1189"/>
        <v>0</v>
      </c>
      <c r="CT1205" s="120">
        <f t="shared" si="1190"/>
        <v>0</v>
      </c>
      <c r="CU1205" s="206">
        <f t="shared" si="1191"/>
        <v>0</v>
      </c>
      <c r="CV1205" s="120">
        <f t="shared" si="1192"/>
        <v>0</v>
      </c>
      <c r="CW1205" s="206">
        <f t="shared" si="1193"/>
        <v>0</v>
      </c>
      <c r="CX1205" s="120">
        <f t="shared" si="1194"/>
        <v>0</v>
      </c>
      <c r="CY1205" s="206">
        <f t="shared" si="1195"/>
        <v>0</v>
      </c>
      <c r="CZ1205" s="107"/>
      <c r="DA1205" s="107"/>
      <c r="DB1205" s="107"/>
      <c r="DC1205" s="109"/>
      <c r="DD1205" s="109"/>
      <c r="DE1205" s="109"/>
      <c r="DF1205" s="110">
        <f>0.0099</f>
        <v>9.9000000000000008E-3</v>
      </c>
      <c r="DG1205" s="145">
        <v>1</v>
      </c>
      <c r="DH1205" s="120">
        <f t="shared" si="1196"/>
        <v>9.9000000000000008E-3</v>
      </c>
      <c r="DI1205" s="120">
        <v>0</v>
      </c>
      <c r="DJ1205" s="120">
        <f t="shared" si="1197"/>
        <v>0</v>
      </c>
      <c r="DK1205" s="120">
        <f t="shared" si="1198"/>
        <v>0</v>
      </c>
      <c r="DL1205" s="120">
        <f t="shared" si="1199"/>
        <v>0</v>
      </c>
      <c r="DM1205" s="120">
        <f t="shared" si="1198"/>
        <v>0</v>
      </c>
      <c r="DN1205" s="120">
        <f t="shared" si="1200"/>
        <v>0</v>
      </c>
      <c r="DO1205" s="120">
        <f t="shared" si="1198"/>
        <v>0</v>
      </c>
      <c r="DP1205" s="120">
        <f t="shared" si="1201"/>
        <v>0</v>
      </c>
      <c r="DQ1205" s="120">
        <f t="shared" si="1198"/>
        <v>0</v>
      </c>
      <c r="DR1205" s="120">
        <f t="shared" si="1202"/>
        <v>0</v>
      </c>
      <c r="DS1205" s="120">
        <f t="shared" si="1198"/>
        <v>0</v>
      </c>
      <c r="DT1205" s="120">
        <f t="shared" si="1203"/>
        <v>0</v>
      </c>
      <c r="DU1205" s="120">
        <f t="shared" si="1198"/>
        <v>0</v>
      </c>
      <c r="DV1205" s="120">
        <f t="shared" si="1204"/>
        <v>0</v>
      </c>
      <c r="DW1205" s="120">
        <f t="shared" si="1198"/>
        <v>0</v>
      </c>
      <c r="DX1205" s="120">
        <f t="shared" si="1205"/>
        <v>0</v>
      </c>
      <c r="DY1205" s="120">
        <f t="shared" si="1198"/>
        <v>0</v>
      </c>
      <c r="DZ1205" s="120">
        <f t="shared" si="1206"/>
        <v>0</v>
      </c>
      <c r="EA1205" s="120">
        <f t="shared" si="1198"/>
        <v>0</v>
      </c>
      <c r="EB1205" s="120">
        <f t="shared" si="1207"/>
        <v>0</v>
      </c>
      <c r="EC1205" s="120">
        <f t="shared" si="1198"/>
        <v>0</v>
      </c>
      <c r="ED1205" s="120">
        <f t="shared" si="1208"/>
        <v>0</v>
      </c>
      <c r="EE1205" s="120"/>
      <c r="EF1205" s="120"/>
      <c r="EG1205" s="120"/>
      <c r="EH1205" s="120"/>
      <c r="EI1205" s="120">
        <f t="shared" si="1209"/>
        <v>9.9000000000000008E-3</v>
      </c>
      <c r="EJ1205" s="148">
        <f t="shared" si="1210"/>
        <v>1</v>
      </c>
    </row>
    <row r="1206" spans="1:140" s="10" customFormat="1" ht="17.25" customHeight="1" x14ac:dyDescent="0.25">
      <c r="A1206" s="33"/>
      <c r="B1206" s="34"/>
      <c r="C1206" s="35"/>
      <c r="D1206" s="49"/>
      <c r="E1206" s="36"/>
      <c r="F1206" s="36"/>
      <c r="G1206" s="52"/>
      <c r="H1206" s="38"/>
      <c r="I1206" s="50"/>
      <c r="J1206" s="54" t="s">
        <v>1470</v>
      </c>
      <c r="K1206" s="46" t="s">
        <v>1672</v>
      </c>
      <c r="L1206" s="46" t="s">
        <v>54</v>
      </c>
      <c r="M1206" s="46" t="s">
        <v>1671</v>
      </c>
      <c r="R1206" s="104">
        <v>1.0500000000000001E-2</v>
      </c>
      <c r="S1206" s="144">
        <v>1</v>
      </c>
      <c r="T1206" s="104">
        <f t="shared" si="892"/>
        <v>1.0500000000000001E-2</v>
      </c>
      <c r="U1206" s="104">
        <v>0</v>
      </c>
      <c r="V1206" s="120">
        <f t="shared" si="1156"/>
        <v>0</v>
      </c>
      <c r="W1206" s="104">
        <f t="shared" ref="W1206:AO1208" si="1211">0*$R$1206</f>
        <v>0</v>
      </c>
      <c r="X1206" s="104">
        <f t="shared" si="1158"/>
        <v>0</v>
      </c>
      <c r="Y1206" s="104">
        <f t="shared" si="1211"/>
        <v>0</v>
      </c>
      <c r="Z1206" s="120">
        <f t="shared" si="846"/>
        <v>0</v>
      </c>
      <c r="AA1206" s="104">
        <f t="shared" si="1211"/>
        <v>0</v>
      </c>
      <c r="AB1206" s="104">
        <f t="shared" si="847"/>
        <v>0</v>
      </c>
      <c r="AC1206" s="104">
        <f t="shared" si="1211"/>
        <v>0</v>
      </c>
      <c r="AD1206" s="104">
        <f t="shared" si="848"/>
        <v>0</v>
      </c>
      <c r="AE1206" s="104">
        <f t="shared" si="1211"/>
        <v>0</v>
      </c>
      <c r="AF1206" s="104">
        <f t="shared" si="849"/>
        <v>0</v>
      </c>
      <c r="AG1206" s="104">
        <f t="shared" si="1211"/>
        <v>0</v>
      </c>
      <c r="AH1206" s="104">
        <f t="shared" si="850"/>
        <v>0</v>
      </c>
      <c r="AI1206" s="104">
        <f t="shared" si="1211"/>
        <v>0</v>
      </c>
      <c r="AJ1206" s="104">
        <f t="shared" si="851"/>
        <v>0</v>
      </c>
      <c r="AK1206" s="104">
        <f t="shared" si="1211"/>
        <v>0</v>
      </c>
      <c r="AL1206" s="104">
        <f t="shared" si="894"/>
        <v>0</v>
      </c>
      <c r="AM1206" s="104">
        <f t="shared" si="1211"/>
        <v>0</v>
      </c>
      <c r="AN1206" s="104">
        <f t="shared" si="957"/>
        <v>0</v>
      </c>
      <c r="AO1206" s="104">
        <f t="shared" si="1211"/>
        <v>0</v>
      </c>
      <c r="AP1206" s="120">
        <f t="shared" si="853"/>
        <v>0</v>
      </c>
      <c r="AQ1206" s="104"/>
      <c r="AR1206" s="104"/>
      <c r="AS1206" s="104"/>
      <c r="AT1206" s="104"/>
      <c r="AU1206" s="146">
        <f t="shared" si="854"/>
        <v>1.0500000000000001E-2</v>
      </c>
      <c r="AV1206" s="105">
        <f t="shared" si="855"/>
        <v>1</v>
      </c>
      <c r="AW1206" s="105"/>
      <c r="AX1206" s="106">
        <f>0.0115</f>
        <v>1.15E-2</v>
      </c>
      <c r="AY1206" s="145">
        <v>1</v>
      </c>
      <c r="AZ1206" s="106">
        <f t="shared" si="1159"/>
        <v>1.15E-2</v>
      </c>
      <c r="BA1206" s="120">
        <v>0</v>
      </c>
      <c r="BB1206" s="196">
        <f t="shared" si="1160"/>
        <v>0</v>
      </c>
      <c r="BC1206" s="120">
        <f t="shared" ref="BC1206:BC1208" si="1212">0*$R$1206</f>
        <v>0</v>
      </c>
      <c r="BD1206" s="196">
        <f t="shared" si="1162"/>
        <v>0</v>
      </c>
      <c r="BE1206" s="120">
        <f t="shared" ref="BE1206:BE1208" si="1213">0*$R$1206</f>
        <v>0</v>
      </c>
      <c r="BF1206" s="196">
        <f t="shared" si="1164"/>
        <v>0</v>
      </c>
      <c r="BG1206" s="120">
        <f t="shared" ref="BG1206:BG1207" si="1214">0*$R$1206</f>
        <v>0</v>
      </c>
      <c r="BH1206" s="196">
        <f t="shared" si="1166"/>
        <v>0</v>
      </c>
      <c r="BI1206" s="120">
        <f t="shared" ref="BI1206:BI1208" si="1215">0*$R$1206</f>
        <v>0</v>
      </c>
      <c r="BJ1206" s="196">
        <f t="shared" si="861"/>
        <v>0</v>
      </c>
      <c r="BK1206" s="120">
        <f t="shared" ref="BK1206:BK1208" si="1216">0*$R$1206</f>
        <v>0</v>
      </c>
      <c r="BL1206" s="196">
        <f t="shared" si="862"/>
        <v>0</v>
      </c>
      <c r="BM1206" s="120">
        <f t="shared" ref="BM1206:BM1208" si="1217">0*$R$1206</f>
        <v>0</v>
      </c>
      <c r="BN1206" s="197">
        <f t="shared" si="863"/>
        <v>0</v>
      </c>
      <c r="BO1206" s="120">
        <f t="shared" ref="BO1206:BO1208" si="1218">0*$R$1206</f>
        <v>0</v>
      </c>
      <c r="BP1206" s="197">
        <f t="shared" si="864"/>
        <v>0</v>
      </c>
      <c r="BQ1206" s="120">
        <f t="shared" ref="BQ1206:BQ1208" si="1219">0*$R$1206</f>
        <v>0</v>
      </c>
      <c r="BR1206" s="197">
        <f t="shared" si="865"/>
        <v>0</v>
      </c>
      <c r="BS1206" s="120">
        <f t="shared" ref="BS1206:BS1208" si="1220">0*$R$1206</f>
        <v>0</v>
      </c>
      <c r="BT1206" s="197">
        <f t="shared" si="866"/>
        <v>0</v>
      </c>
      <c r="BU1206" s="120">
        <f t="shared" ref="BU1206:BU1208" si="1221">0*$R$1206</f>
        <v>0</v>
      </c>
      <c r="BV1206" s="197">
        <f t="shared" si="867"/>
        <v>0</v>
      </c>
      <c r="BW1206" s="107"/>
      <c r="BX1206" s="107"/>
      <c r="BY1206" s="107"/>
      <c r="BZ1206" s="107"/>
      <c r="CA1206" s="199">
        <f>0.0115</f>
        <v>1.15E-2</v>
      </c>
      <c r="CB1206" s="145">
        <v>1</v>
      </c>
      <c r="CC1206" s="199">
        <f t="shared" si="1174"/>
        <v>1.15E-2</v>
      </c>
      <c r="CD1206" s="120">
        <v>0</v>
      </c>
      <c r="CE1206" s="204">
        <f t="shared" si="1175"/>
        <v>0</v>
      </c>
      <c r="CF1206" s="120">
        <f t="shared" ref="CF1206:CF1208" si="1222">0*$R$1206</f>
        <v>0</v>
      </c>
      <c r="CG1206" s="204">
        <f t="shared" si="1177"/>
        <v>0</v>
      </c>
      <c r="CH1206" s="120">
        <f t="shared" ref="CH1206:CH1208" si="1223">0*$R$1206</f>
        <v>0</v>
      </c>
      <c r="CI1206" s="204">
        <f t="shared" si="1179"/>
        <v>0</v>
      </c>
      <c r="CJ1206" s="120">
        <f t="shared" ref="CJ1206:CJ1207" si="1224">0*$R$1206</f>
        <v>0</v>
      </c>
      <c r="CK1206" s="204">
        <f t="shared" si="1181"/>
        <v>0</v>
      </c>
      <c r="CL1206" s="120">
        <f t="shared" ref="CL1206:CL1208" si="1225">0*$R$1206</f>
        <v>0</v>
      </c>
      <c r="CM1206" s="204">
        <f t="shared" si="1183"/>
        <v>0</v>
      </c>
      <c r="CN1206" s="120">
        <f t="shared" ref="CN1206:CN1208" si="1226">0*$R$1206</f>
        <v>0</v>
      </c>
      <c r="CO1206" s="204">
        <f t="shared" si="1185"/>
        <v>0</v>
      </c>
      <c r="CP1206" s="120">
        <f t="shared" ref="CP1206:CP1208" si="1227">0*$R$1206</f>
        <v>0</v>
      </c>
      <c r="CQ1206" s="206">
        <f t="shared" si="1187"/>
        <v>0</v>
      </c>
      <c r="CR1206" s="120">
        <f t="shared" ref="CR1206:CR1208" si="1228">0*$R$1206</f>
        <v>0</v>
      </c>
      <c r="CS1206" s="206">
        <f t="shared" si="1189"/>
        <v>0</v>
      </c>
      <c r="CT1206" s="120">
        <f t="shared" ref="CT1206:CT1208" si="1229">0*$R$1206</f>
        <v>0</v>
      </c>
      <c r="CU1206" s="206">
        <f t="shared" si="1191"/>
        <v>0</v>
      </c>
      <c r="CV1206" s="120">
        <f t="shared" ref="CV1206:CV1208" si="1230">0*$R$1206</f>
        <v>0</v>
      </c>
      <c r="CW1206" s="206">
        <f t="shared" si="1193"/>
        <v>0</v>
      </c>
      <c r="CX1206" s="120">
        <f t="shared" ref="CX1206:CX1208" si="1231">0*$R$1206</f>
        <v>0</v>
      </c>
      <c r="CY1206" s="206">
        <f t="shared" si="1195"/>
        <v>0</v>
      </c>
      <c r="CZ1206" s="107"/>
      <c r="DA1206" s="107"/>
      <c r="DB1206" s="107"/>
      <c r="DC1206" s="109"/>
      <c r="DD1206" s="109"/>
      <c r="DE1206" s="109"/>
      <c r="DF1206" s="110">
        <f>0.0115</f>
        <v>1.15E-2</v>
      </c>
      <c r="DG1206" s="145">
        <v>1</v>
      </c>
      <c r="DH1206" s="120">
        <f t="shared" si="1196"/>
        <v>1.15E-2</v>
      </c>
      <c r="DI1206" s="120">
        <v>0</v>
      </c>
      <c r="DJ1206" s="120">
        <f t="shared" si="1197"/>
        <v>0</v>
      </c>
      <c r="DK1206" s="120">
        <f t="shared" ref="DK1206:EC1208" si="1232">0*$R$1206</f>
        <v>0</v>
      </c>
      <c r="DL1206" s="120">
        <f t="shared" si="1199"/>
        <v>0</v>
      </c>
      <c r="DM1206" s="120">
        <f t="shared" si="1232"/>
        <v>0</v>
      </c>
      <c r="DN1206" s="120">
        <f t="shared" si="1200"/>
        <v>0</v>
      </c>
      <c r="DO1206" s="120">
        <f t="shared" si="1232"/>
        <v>0</v>
      </c>
      <c r="DP1206" s="120">
        <f t="shared" si="1201"/>
        <v>0</v>
      </c>
      <c r="DQ1206" s="120">
        <f t="shared" si="1232"/>
        <v>0</v>
      </c>
      <c r="DR1206" s="120">
        <f t="shared" si="1202"/>
        <v>0</v>
      </c>
      <c r="DS1206" s="120">
        <f t="shared" si="1232"/>
        <v>0</v>
      </c>
      <c r="DT1206" s="120">
        <f t="shared" si="1203"/>
        <v>0</v>
      </c>
      <c r="DU1206" s="120">
        <f t="shared" si="1232"/>
        <v>0</v>
      </c>
      <c r="DV1206" s="120">
        <f t="shared" si="1204"/>
        <v>0</v>
      </c>
      <c r="DW1206" s="120">
        <f t="shared" si="1232"/>
        <v>0</v>
      </c>
      <c r="DX1206" s="120">
        <f t="shared" si="1205"/>
        <v>0</v>
      </c>
      <c r="DY1206" s="120">
        <f t="shared" si="1232"/>
        <v>0</v>
      </c>
      <c r="DZ1206" s="120">
        <f t="shared" si="1206"/>
        <v>0</v>
      </c>
      <c r="EA1206" s="120">
        <f t="shared" si="1232"/>
        <v>0</v>
      </c>
      <c r="EB1206" s="120">
        <f t="shared" si="1207"/>
        <v>0</v>
      </c>
      <c r="EC1206" s="120">
        <f t="shared" si="1232"/>
        <v>0</v>
      </c>
      <c r="ED1206" s="120">
        <f t="shared" si="1208"/>
        <v>0</v>
      </c>
      <c r="EE1206" s="120"/>
      <c r="EF1206" s="120"/>
      <c r="EG1206" s="120"/>
      <c r="EH1206" s="120"/>
      <c r="EI1206" s="120">
        <f t="shared" si="1209"/>
        <v>1.15E-2</v>
      </c>
      <c r="EJ1206" s="148">
        <f t="shared" si="1210"/>
        <v>1</v>
      </c>
    </row>
    <row r="1207" spans="1:140" s="10" customFormat="1" ht="17.25" customHeight="1" x14ac:dyDescent="0.25">
      <c r="A1207" s="33"/>
      <c r="B1207" s="34"/>
      <c r="C1207" s="35"/>
      <c r="D1207" s="49"/>
      <c r="E1207" s="36"/>
      <c r="F1207" s="36"/>
      <c r="G1207" s="52"/>
      <c r="H1207" s="38"/>
      <c r="I1207" s="50"/>
      <c r="J1207" s="54" t="s">
        <v>1471</v>
      </c>
      <c r="K1207" s="46" t="s">
        <v>1673</v>
      </c>
      <c r="L1207" s="46" t="s">
        <v>54</v>
      </c>
      <c r="M1207" s="46" t="s">
        <v>1500</v>
      </c>
      <c r="R1207" s="104"/>
      <c r="S1207" s="104"/>
      <c r="T1207" s="104">
        <f t="shared" si="892"/>
        <v>0</v>
      </c>
      <c r="U1207" s="145">
        <v>1</v>
      </c>
      <c r="V1207" s="120">
        <f t="shared" si="1156"/>
        <v>0</v>
      </c>
      <c r="W1207" s="104">
        <f t="shared" si="1211"/>
        <v>0</v>
      </c>
      <c r="X1207" s="104">
        <f t="shared" si="1158"/>
        <v>0</v>
      </c>
      <c r="Y1207" s="104">
        <f t="shared" si="1211"/>
        <v>0</v>
      </c>
      <c r="Z1207" s="120">
        <f t="shared" si="846"/>
        <v>0</v>
      </c>
      <c r="AA1207" s="104">
        <f t="shared" si="1211"/>
        <v>0</v>
      </c>
      <c r="AB1207" s="104">
        <f t="shared" si="847"/>
        <v>0</v>
      </c>
      <c r="AC1207" s="104">
        <f t="shared" si="1211"/>
        <v>0</v>
      </c>
      <c r="AD1207" s="104">
        <f t="shared" si="848"/>
        <v>0</v>
      </c>
      <c r="AE1207" s="104">
        <f t="shared" si="1211"/>
        <v>0</v>
      </c>
      <c r="AF1207" s="104">
        <f t="shared" si="849"/>
        <v>0</v>
      </c>
      <c r="AG1207" s="104">
        <f t="shared" si="1211"/>
        <v>0</v>
      </c>
      <c r="AH1207" s="104">
        <f t="shared" si="850"/>
        <v>0</v>
      </c>
      <c r="AI1207" s="104">
        <f t="shared" si="1211"/>
        <v>0</v>
      </c>
      <c r="AJ1207" s="104">
        <f t="shared" si="851"/>
        <v>0</v>
      </c>
      <c r="AK1207" s="104">
        <f t="shared" si="1211"/>
        <v>0</v>
      </c>
      <c r="AL1207" s="104">
        <f t="shared" si="894"/>
        <v>0</v>
      </c>
      <c r="AM1207" s="104">
        <f t="shared" si="1211"/>
        <v>0</v>
      </c>
      <c r="AN1207" s="104">
        <f t="shared" si="957"/>
        <v>0</v>
      </c>
      <c r="AO1207" s="104">
        <f t="shared" si="1211"/>
        <v>0</v>
      </c>
      <c r="AP1207" s="120">
        <f t="shared" si="853"/>
        <v>0</v>
      </c>
      <c r="AQ1207" s="104"/>
      <c r="AR1207" s="104"/>
      <c r="AS1207" s="104"/>
      <c r="AT1207" s="104"/>
      <c r="AU1207" s="146">
        <f t="shared" si="854"/>
        <v>0</v>
      </c>
      <c r="AV1207" s="105">
        <f t="shared" si="855"/>
        <v>1</v>
      </c>
      <c r="AW1207" s="105"/>
      <c r="AX1207" s="106">
        <f>0.0115</f>
        <v>1.15E-2</v>
      </c>
      <c r="AY1207" s="120"/>
      <c r="AZ1207" s="106">
        <f t="shared" si="1159"/>
        <v>0</v>
      </c>
      <c r="BA1207" s="145">
        <v>1</v>
      </c>
      <c r="BB1207" s="196">
        <f t="shared" si="1160"/>
        <v>1.15E-2</v>
      </c>
      <c r="BC1207" s="120">
        <f t="shared" si="1212"/>
        <v>0</v>
      </c>
      <c r="BD1207" s="196">
        <f t="shared" si="1162"/>
        <v>0</v>
      </c>
      <c r="BE1207" s="120">
        <f t="shared" si="1213"/>
        <v>0</v>
      </c>
      <c r="BF1207" s="196">
        <f t="shared" si="1164"/>
        <v>0</v>
      </c>
      <c r="BG1207" s="120">
        <f t="shared" si="1214"/>
        <v>0</v>
      </c>
      <c r="BH1207" s="196">
        <f t="shared" si="1166"/>
        <v>0</v>
      </c>
      <c r="BI1207" s="120">
        <f t="shared" si="1215"/>
        <v>0</v>
      </c>
      <c r="BJ1207" s="196">
        <f t="shared" si="861"/>
        <v>0</v>
      </c>
      <c r="BK1207" s="120">
        <f t="shared" si="1216"/>
        <v>0</v>
      </c>
      <c r="BL1207" s="196">
        <f t="shared" si="862"/>
        <v>0</v>
      </c>
      <c r="BM1207" s="120">
        <f t="shared" si="1217"/>
        <v>0</v>
      </c>
      <c r="BN1207" s="197">
        <f t="shared" si="863"/>
        <v>0</v>
      </c>
      <c r="BO1207" s="120">
        <f t="shared" si="1218"/>
        <v>0</v>
      </c>
      <c r="BP1207" s="197">
        <f t="shared" si="864"/>
        <v>0</v>
      </c>
      <c r="BQ1207" s="120">
        <f t="shared" si="1219"/>
        <v>0</v>
      </c>
      <c r="BR1207" s="197">
        <f t="shared" si="865"/>
        <v>0</v>
      </c>
      <c r="BS1207" s="120">
        <f t="shared" si="1220"/>
        <v>0</v>
      </c>
      <c r="BT1207" s="197">
        <f t="shared" si="866"/>
        <v>0</v>
      </c>
      <c r="BU1207" s="120">
        <f t="shared" si="1221"/>
        <v>0</v>
      </c>
      <c r="BV1207" s="197">
        <f t="shared" si="867"/>
        <v>0</v>
      </c>
      <c r="BW1207" s="107"/>
      <c r="BX1207" s="107"/>
      <c r="BY1207" s="107"/>
      <c r="BZ1207" s="107"/>
      <c r="CA1207" s="199">
        <f>0.0115</f>
        <v>1.15E-2</v>
      </c>
      <c r="CB1207" s="120"/>
      <c r="CC1207" s="199">
        <f t="shared" si="1174"/>
        <v>0</v>
      </c>
      <c r="CD1207" s="145">
        <v>1</v>
      </c>
      <c r="CE1207" s="204">
        <f t="shared" si="1175"/>
        <v>1.15E-2</v>
      </c>
      <c r="CF1207" s="120">
        <f t="shared" si="1222"/>
        <v>0</v>
      </c>
      <c r="CG1207" s="204">
        <f t="shared" si="1177"/>
        <v>0</v>
      </c>
      <c r="CH1207" s="120">
        <f t="shared" si="1223"/>
        <v>0</v>
      </c>
      <c r="CI1207" s="204">
        <f t="shared" si="1179"/>
        <v>0</v>
      </c>
      <c r="CJ1207" s="120">
        <f t="shared" si="1224"/>
        <v>0</v>
      </c>
      <c r="CK1207" s="204">
        <f t="shared" si="1181"/>
        <v>0</v>
      </c>
      <c r="CL1207" s="120">
        <f t="shared" si="1225"/>
        <v>0</v>
      </c>
      <c r="CM1207" s="204">
        <f t="shared" si="1183"/>
        <v>0</v>
      </c>
      <c r="CN1207" s="120">
        <f t="shared" si="1226"/>
        <v>0</v>
      </c>
      <c r="CO1207" s="204">
        <f t="shared" si="1185"/>
        <v>0</v>
      </c>
      <c r="CP1207" s="120">
        <f t="shared" si="1227"/>
        <v>0</v>
      </c>
      <c r="CQ1207" s="206">
        <f t="shared" si="1187"/>
        <v>0</v>
      </c>
      <c r="CR1207" s="120">
        <f t="shared" si="1228"/>
        <v>0</v>
      </c>
      <c r="CS1207" s="206">
        <f t="shared" si="1189"/>
        <v>0</v>
      </c>
      <c r="CT1207" s="120">
        <f t="shared" si="1229"/>
        <v>0</v>
      </c>
      <c r="CU1207" s="206">
        <f t="shared" si="1191"/>
        <v>0</v>
      </c>
      <c r="CV1207" s="120">
        <f t="shared" si="1230"/>
        <v>0</v>
      </c>
      <c r="CW1207" s="206">
        <f t="shared" si="1193"/>
        <v>0</v>
      </c>
      <c r="CX1207" s="120">
        <f t="shared" si="1231"/>
        <v>0</v>
      </c>
      <c r="CY1207" s="206">
        <f t="shared" si="1195"/>
        <v>0</v>
      </c>
      <c r="CZ1207" s="107"/>
      <c r="DA1207" s="107"/>
      <c r="DB1207" s="107"/>
      <c r="DC1207" s="109"/>
      <c r="DD1207" s="109"/>
      <c r="DE1207" s="109"/>
      <c r="DF1207" s="110">
        <f>0.0115</f>
        <v>1.15E-2</v>
      </c>
      <c r="DG1207" s="120"/>
      <c r="DH1207" s="120">
        <f t="shared" si="1196"/>
        <v>0</v>
      </c>
      <c r="DI1207" s="145">
        <v>1</v>
      </c>
      <c r="DJ1207" s="120">
        <f t="shared" si="1197"/>
        <v>1.15E-2</v>
      </c>
      <c r="DK1207" s="120">
        <f t="shared" si="1232"/>
        <v>0</v>
      </c>
      <c r="DL1207" s="120">
        <f t="shared" si="1199"/>
        <v>0</v>
      </c>
      <c r="DM1207" s="120">
        <f t="shared" si="1232"/>
        <v>0</v>
      </c>
      <c r="DN1207" s="120">
        <f t="shared" si="1200"/>
        <v>0</v>
      </c>
      <c r="DO1207" s="120">
        <f t="shared" si="1232"/>
        <v>0</v>
      </c>
      <c r="DP1207" s="120">
        <f t="shared" si="1201"/>
        <v>0</v>
      </c>
      <c r="DQ1207" s="120">
        <f t="shared" si="1232"/>
        <v>0</v>
      </c>
      <c r="DR1207" s="120">
        <f t="shared" si="1202"/>
        <v>0</v>
      </c>
      <c r="DS1207" s="120">
        <f t="shared" si="1232"/>
        <v>0</v>
      </c>
      <c r="DT1207" s="120">
        <f t="shared" si="1203"/>
        <v>0</v>
      </c>
      <c r="DU1207" s="120">
        <f t="shared" si="1232"/>
        <v>0</v>
      </c>
      <c r="DV1207" s="120">
        <f t="shared" si="1204"/>
        <v>0</v>
      </c>
      <c r="DW1207" s="120">
        <f t="shared" si="1232"/>
        <v>0</v>
      </c>
      <c r="DX1207" s="120">
        <f t="shared" si="1205"/>
        <v>0</v>
      </c>
      <c r="DY1207" s="120">
        <f t="shared" si="1232"/>
        <v>0</v>
      </c>
      <c r="DZ1207" s="120">
        <f t="shared" si="1206"/>
        <v>0</v>
      </c>
      <c r="EA1207" s="120">
        <f t="shared" si="1232"/>
        <v>0</v>
      </c>
      <c r="EB1207" s="120">
        <f t="shared" si="1207"/>
        <v>0</v>
      </c>
      <c r="EC1207" s="120">
        <f t="shared" si="1232"/>
        <v>0</v>
      </c>
      <c r="ED1207" s="120">
        <f t="shared" si="1208"/>
        <v>0</v>
      </c>
      <c r="EE1207" s="120"/>
      <c r="EF1207" s="120"/>
      <c r="EG1207" s="120"/>
      <c r="EH1207" s="120"/>
      <c r="EI1207" s="120">
        <f t="shared" si="1209"/>
        <v>1.15E-2</v>
      </c>
      <c r="EJ1207" s="148">
        <f t="shared" si="1210"/>
        <v>1</v>
      </c>
    </row>
    <row r="1208" spans="1:140" s="10" customFormat="1" ht="17.25" customHeight="1" x14ac:dyDescent="0.25">
      <c r="A1208" s="33"/>
      <c r="B1208" s="34"/>
      <c r="C1208" s="35"/>
      <c r="D1208" s="49"/>
      <c r="E1208" s="36"/>
      <c r="F1208" s="36"/>
      <c r="G1208" s="52"/>
      <c r="H1208" s="38"/>
      <c r="I1208" s="50"/>
      <c r="J1208" s="54" t="s">
        <v>1472</v>
      </c>
      <c r="K1208" s="46" t="s">
        <v>1674</v>
      </c>
      <c r="L1208" s="46" t="s">
        <v>54</v>
      </c>
      <c r="M1208" s="46" t="s">
        <v>1500</v>
      </c>
      <c r="R1208" s="104"/>
      <c r="S1208" s="104"/>
      <c r="T1208" s="104">
        <f t="shared" si="892"/>
        <v>0</v>
      </c>
      <c r="U1208" s="104">
        <v>0</v>
      </c>
      <c r="V1208" s="120">
        <f t="shared" si="1156"/>
        <v>0</v>
      </c>
      <c r="W1208" s="104">
        <f t="shared" si="1211"/>
        <v>0</v>
      </c>
      <c r="X1208" s="104">
        <f t="shared" si="1158"/>
        <v>0</v>
      </c>
      <c r="Y1208" s="104">
        <f t="shared" si="1211"/>
        <v>0</v>
      </c>
      <c r="Z1208" s="120">
        <f t="shared" si="846"/>
        <v>0</v>
      </c>
      <c r="AA1208" s="145">
        <v>1</v>
      </c>
      <c r="AB1208" s="104">
        <f t="shared" si="847"/>
        <v>0</v>
      </c>
      <c r="AC1208" s="104">
        <f t="shared" si="1211"/>
        <v>0</v>
      </c>
      <c r="AD1208" s="104">
        <f t="shared" si="848"/>
        <v>0</v>
      </c>
      <c r="AE1208" s="104">
        <f t="shared" si="1211"/>
        <v>0</v>
      </c>
      <c r="AF1208" s="104">
        <f t="shared" si="849"/>
        <v>0</v>
      </c>
      <c r="AG1208" s="104">
        <f t="shared" si="1211"/>
        <v>0</v>
      </c>
      <c r="AH1208" s="104">
        <f t="shared" si="850"/>
        <v>0</v>
      </c>
      <c r="AI1208" s="104">
        <f t="shared" si="1211"/>
        <v>0</v>
      </c>
      <c r="AJ1208" s="104">
        <f t="shared" si="851"/>
        <v>0</v>
      </c>
      <c r="AK1208" s="104">
        <f t="shared" si="1211"/>
        <v>0</v>
      </c>
      <c r="AL1208" s="104">
        <f t="shared" si="894"/>
        <v>0</v>
      </c>
      <c r="AM1208" s="104">
        <f t="shared" si="1211"/>
        <v>0</v>
      </c>
      <c r="AN1208" s="104">
        <f t="shared" si="957"/>
        <v>0</v>
      </c>
      <c r="AO1208" s="104">
        <f t="shared" si="1211"/>
        <v>0</v>
      </c>
      <c r="AP1208" s="120">
        <f t="shared" si="853"/>
        <v>0</v>
      </c>
      <c r="AQ1208" s="104"/>
      <c r="AR1208" s="104"/>
      <c r="AS1208" s="104"/>
      <c r="AT1208" s="104"/>
      <c r="AU1208" s="146">
        <f t="shared" si="854"/>
        <v>0</v>
      </c>
      <c r="AV1208" s="105">
        <f t="shared" si="855"/>
        <v>1</v>
      </c>
      <c r="AW1208" s="105"/>
      <c r="AX1208" s="106">
        <f>0.0115</f>
        <v>1.15E-2</v>
      </c>
      <c r="AY1208" s="120"/>
      <c r="AZ1208" s="106">
        <f t="shared" si="1159"/>
        <v>0</v>
      </c>
      <c r="BA1208" s="120">
        <v>0</v>
      </c>
      <c r="BB1208" s="196">
        <f t="shared" si="1160"/>
        <v>0</v>
      </c>
      <c r="BC1208" s="120">
        <f t="shared" si="1212"/>
        <v>0</v>
      </c>
      <c r="BD1208" s="196">
        <f t="shared" si="1162"/>
        <v>0</v>
      </c>
      <c r="BE1208" s="120">
        <f t="shared" si="1213"/>
        <v>0</v>
      </c>
      <c r="BF1208" s="196">
        <f t="shared" si="1164"/>
        <v>0</v>
      </c>
      <c r="BG1208" s="149">
        <v>1</v>
      </c>
      <c r="BH1208" s="196">
        <f t="shared" si="1166"/>
        <v>1.15E-2</v>
      </c>
      <c r="BI1208" s="120">
        <f t="shared" si="1215"/>
        <v>0</v>
      </c>
      <c r="BJ1208" s="196">
        <f t="shared" si="861"/>
        <v>0</v>
      </c>
      <c r="BK1208" s="120">
        <f t="shared" si="1216"/>
        <v>0</v>
      </c>
      <c r="BL1208" s="196">
        <f t="shared" si="862"/>
        <v>0</v>
      </c>
      <c r="BM1208" s="120">
        <f t="shared" si="1217"/>
        <v>0</v>
      </c>
      <c r="BN1208" s="197">
        <f t="shared" si="863"/>
        <v>0</v>
      </c>
      <c r="BO1208" s="120">
        <f t="shared" si="1218"/>
        <v>0</v>
      </c>
      <c r="BP1208" s="197">
        <f t="shared" si="864"/>
        <v>0</v>
      </c>
      <c r="BQ1208" s="120">
        <f t="shared" si="1219"/>
        <v>0</v>
      </c>
      <c r="BR1208" s="197">
        <f t="shared" si="865"/>
        <v>0</v>
      </c>
      <c r="BS1208" s="120">
        <f t="shared" si="1220"/>
        <v>0</v>
      </c>
      <c r="BT1208" s="197">
        <f t="shared" si="866"/>
        <v>0</v>
      </c>
      <c r="BU1208" s="120">
        <f t="shared" si="1221"/>
        <v>0</v>
      </c>
      <c r="BV1208" s="197">
        <f t="shared" si="867"/>
        <v>0</v>
      </c>
      <c r="BW1208" s="107"/>
      <c r="BX1208" s="107"/>
      <c r="BY1208" s="107"/>
      <c r="BZ1208" s="107"/>
      <c r="CA1208" s="199">
        <f>0.0115</f>
        <v>1.15E-2</v>
      </c>
      <c r="CB1208" s="120"/>
      <c r="CC1208" s="199">
        <f t="shared" si="1174"/>
        <v>0</v>
      </c>
      <c r="CD1208" s="120">
        <v>0</v>
      </c>
      <c r="CE1208" s="204">
        <f t="shared" si="1175"/>
        <v>0</v>
      </c>
      <c r="CF1208" s="120">
        <f t="shared" si="1222"/>
        <v>0</v>
      </c>
      <c r="CG1208" s="204">
        <f t="shared" si="1177"/>
        <v>0</v>
      </c>
      <c r="CH1208" s="120">
        <f t="shared" si="1223"/>
        <v>0</v>
      </c>
      <c r="CI1208" s="204">
        <f t="shared" si="1179"/>
        <v>0</v>
      </c>
      <c r="CJ1208" s="149">
        <v>1</v>
      </c>
      <c r="CK1208" s="204">
        <f t="shared" si="1181"/>
        <v>1.15E-2</v>
      </c>
      <c r="CL1208" s="120">
        <f t="shared" si="1225"/>
        <v>0</v>
      </c>
      <c r="CM1208" s="204">
        <f t="shared" si="1183"/>
        <v>0</v>
      </c>
      <c r="CN1208" s="120">
        <f t="shared" si="1226"/>
        <v>0</v>
      </c>
      <c r="CO1208" s="204">
        <f t="shared" si="1185"/>
        <v>0</v>
      </c>
      <c r="CP1208" s="120">
        <f t="shared" si="1227"/>
        <v>0</v>
      </c>
      <c r="CQ1208" s="206">
        <f t="shared" si="1187"/>
        <v>0</v>
      </c>
      <c r="CR1208" s="120">
        <f t="shared" si="1228"/>
        <v>0</v>
      </c>
      <c r="CS1208" s="206">
        <f t="shared" si="1189"/>
        <v>0</v>
      </c>
      <c r="CT1208" s="120">
        <f t="shared" si="1229"/>
        <v>0</v>
      </c>
      <c r="CU1208" s="206">
        <f t="shared" si="1191"/>
        <v>0</v>
      </c>
      <c r="CV1208" s="120">
        <f t="shared" si="1230"/>
        <v>0</v>
      </c>
      <c r="CW1208" s="206">
        <f t="shared" si="1193"/>
        <v>0</v>
      </c>
      <c r="CX1208" s="120">
        <f t="shared" si="1231"/>
        <v>0</v>
      </c>
      <c r="CY1208" s="206">
        <f t="shared" si="1195"/>
        <v>0</v>
      </c>
      <c r="CZ1208" s="107"/>
      <c r="DA1208" s="107"/>
      <c r="DB1208" s="107"/>
      <c r="DC1208" s="109"/>
      <c r="DD1208" s="109"/>
      <c r="DE1208" s="109"/>
      <c r="DF1208" s="110">
        <f>0.0115</f>
        <v>1.15E-2</v>
      </c>
      <c r="DG1208" s="120"/>
      <c r="DH1208" s="120">
        <f t="shared" si="1196"/>
        <v>0</v>
      </c>
      <c r="DI1208" s="120">
        <v>0</v>
      </c>
      <c r="DJ1208" s="120">
        <f t="shared" si="1197"/>
        <v>0</v>
      </c>
      <c r="DK1208" s="120">
        <f t="shared" si="1232"/>
        <v>0</v>
      </c>
      <c r="DL1208" s="120">
        <f t="shared" si="1199"/>
        <v>0</v>
      </c>
      <c r="DM1208" s="120">
        <f t="shared" si="1232"/>
        <v>0</v>
      </c>
      <c r="DN1208" s="120">
        <f t="shared" si="1200"/>
        <v>0</v>
      </c>
      <c r="DO1208" s="145">
        <v>1</v>
      </c>
      <c r="DP1208" s="120">
        <f t="shared" si="1201"/>
        <v>1.15E-2</v>
      </c>
      <c r="DQ1208" s="120">
        <f t="shared" si="1232"/>
        <v>0</v>
      </c>
      <c r="DR1208" s="120">
        <f t="shared" si="1202"/>
        <v>0</v>
      </c>
      <c r="DS1208" s="120">
        <f t="shared" si="1232"/>
        <v>0</v>
      </c>
      <c r="DT1208" s="120">
        <f t="shared" si="1203"/>
        <v>0</v>
      </c>
      <c r="DU1208" s="120">
        <f t="shared" si="1232"/>
        <v>0</v>
      </c>
      <c r="DV1208" s="120">
        <f t="shared" si="1204"/>
        <v>0</v>
      </c>
      <c r="DW1208" s="120">
        <f t="shared" si="1232"/>
        <v>0</v>
      </c>
      <c r="DX1208" s="120">
        <f t="shared" si="1205"/>
        <v>0</v>
      </c>
      <c r="DY1208" s="120">
        <f t="shared" si="1232"/>
        <v>0</v>
      </c>
      <c r="DZ1208" s="120">
        <f t="shared" si="1206"/>
        <v>0</v>
      </c>
      <c r="EA1208" s="120">
        <f t="shared" si="1232"/>
        <v>0</v>
      </c>
      <c r="EB1208" s="120">
        <f t="shared" si="1207"/>
        <v>0</v>
      </c>
      <c r="EC1208" s="120">
        <f t="shared" si="1232"/>
        <v>0</v>
      </c>
      <c r="ED1208" s="120">
        <f t="shared" si="1208"/>
        <v>0</v>
      </c>
      <c r="EE1208" s="120"/>
      <c r="EF1208" s="120"/>
      <c r="EG1208" s="120"/>
      <c r="EH1208" s="120"/>
      <c r="EI1208" s="120">
        <f t="shared" si="1209"/>
        <v>1.15E-2</v>
      </c>
      <c r="EJ1208" s="148">
        <f t="shared" si="1210"/>
        <v>1</v>
      </c>
    </row>
    <row r="1209" spans="1:140" s="10" customFormat="1" ht="23.25" customHeight="1" x14ac:dyDescent="0.25">
      <c r="A1209" s="33"/>
      <c r="B1209" s="34"/>
      <c r="C1209" s="35"/>
      <c r="D1209" s="49"/>
      <c r="E1209" s="36"/>
      <c r="F1209" s="36"/>
      <c r="G1209" s="52"/>
      <c r="H1209" s="38"/>
      <c r="I1209" s="50"/>
      <c r="J1209" s="54" t="s">
        <v>1473</v>
      </c>
      <c r="K1209" s="46" t="s">
        <v>1677</v>
      </c>
      <c r="L1209" s="46" t="s">
        <v>54</v>
      </c>
      <c r="M1209" s="46" t="s">
        <v>1675</v>
      </c>
      <c r="R1209" s="104">
        <v>3.9699999999999999E-2</v>
      </c>
      <c r="S1209" s="144">
        <v>1</v>
      </c>
      <c r="T1209" s="104">
        <f t="shared" si="892"/>
        <v>3.9699999999999999E-2</v>
      </c>
      <c r="U1209" s="104">
        <v>0</v>
      </c>
      <c r="V1209" s="120">
        <f t="shared" si="1156"/>
        <v>0</v>
      </c>
      <c r="W1209" s="104">
        <f t="shared" ref="U1209:AO1234" si="1233">0*$R$1209</f>
        <v>0</v>
      </c>
      <c r="X1209" s="104">
        <f t="shared" si="1158"/>
        <v>0</v>
      </c>
      <c r="Y1209" s="104">
        <f t="shared" si="1233"/>
        <v>0</v>
      </c>
      <c r="Z1209" s="120">
        <f t="shared" si="846"/>
        <v>0</v>
      </c>
      <c r="AA1209" s="104">
        <f t="shared" si="1233"/>
        <v>0</v>
      </c>
      <c r="AB1209" s="104">
        <f t="shared" si="847"/>
        <v>0</v>
      </c>
      <c r="AC1209" s="104">
        <f t="shared" si="1233"/>
        <v>0</v>
      </c>
      <c r="AD1209" s="104">
        <f t="shared" si="848"/>
        <v>0</v>
      </c>
      <c r="AE1209" s="104">
        <f t="shared" si="1233"/>
        <v>0</v>
      </c>
      <c r="AF1209" s="104">
        <f t="shared" si="849"/>
        <v>0</v>
      </c>
      <c r="AG1209" s="104">
        <f t="shared" si="1233"/>
        <v>0</v>
      </c>
      <c r="AH1209" s="104">
        <f t="shared" si="850"/>
        <v>0</v>
      </c>
      <c r="AI1209" s="104">
        <f t="shared" si="1233"/>
        <v>0</v>
      </c>
      <c r="AJ1209" s="104">
        <f t="shared" si="851"/>
        <v>0</v>
      </c>
      <c r="AK1209" s="104">
        <f t="shared" si="1233"/>
        <v>0</v>
      </c>
      <c r="AL1209" s="104">
        <f t="shared" si="894"/>
        <v>0</v>
      </c>
      <c r="AM1209" s="104">
        <f t="shared" si="1233"/>
        <v>0</v>
      </c>
      <c r="AN1209" s="104">
        <f t="shared" si="957"/>
        <v>0</v>
      </c>
      <c r="AO1209" s="104">
        <f t="shared" si="1233"/>
        <v>0</v>
      </c>
      <c r="AP1209" s="120">
        <f t="shared" si="853"/>
        <v>0</v>
      </c>
      <c r="AQ1209" s="104"/>
      <c r="AR1209" s="104"/>
      <c r="AS1209" s="104"/>
      <c r="AT1209" s="104"/>
      <c r="AU1209" s="146">
        <f t="shared" si="854"/>
        <v>3.9699999999999999E-2</v>
      </c>
      <c r="AV1209" s="105">
        <f t="shared" si="855"/>
        <v>1</v>
      </c>
      <c r="AW1209" s="105"/>
      <c r="AX1209" s="106">
        <f>0.011</f>
        <v>1.0999999999999999E-2</v>
      </c>
      <c r="AY1209" s="145">
        <v>1</v>
      </c>
      <c r="AZ1209" s="106">
        <f t="shared" si="1159"/>
        <v>1.0999999999999999E-2</v>
      </c>
      <c r="BA1209" s="120">
        <v>0</v>
      </c>
      <c r="BB1209" s="196">
        <f t="shared" si="1160"/>
        <v>0</v>
      </c>
      <c r="BC1209" s="120">
        <f t="shared" ref="BC1209:BC1234" si="1234">0*$R$1209</f>
        <v>0</v>
      </c>
      <c r="BD1209" s="196">
        <f t="shared" si="1162"/>
        <v>0</v>
      </c>
      <c r="BE1209" s="120">
        <f t="shared" ref="BE1209:BE1234" si="1235">0*$R$1209</f>
        <v>0</v>
      </c>
      <c r="BF1209" s="196">
        <f t="shared" si="1164"/>
        <v>0</v>
      </c>
      <c r="BG1209" s="120">
        <f t="shared" ref="BG1209:BG1234" si="1236">0*$R$1209</f>
        <v>0</v>
      </c>
      <c r="BH1209" s="196">
        <f t="shared" si="1166"/>
        <v>0</v>
      </c>
      <c r="BI1209" s="120">
        <f t="shared" ref="BI1209:BI1234" si="1237">0*$R$1209</f>
        <v>0</v>
      </c>
      <c r="BJ1209" s="196">
        <f t="shared" si="861"/>
        <v>0</v>
      </c>
      <c r="BK1209" s="120">
        <f t="shared" ref="BK1209:BK1234" si="1238">0*$R$1209</f>
        <v>0</v>
      </c>
      <c r="BL1209" s="196">
        <f t="shared" si="862"/>
        <v>0</v>
      </c>
      <c r="BM1209" s="120">
        <f t="shared" ref="BM1209:BM1234" si="1239">0*$R$1209</f>
        <v>0</v>
      </c>
      <c r="BN1209" s="197">
        <f t="shared" si="863"/>
        <v>0</v>
      </c>
      <c r="BO1209" s="120">
        <f t="shared" ref="BO1209:BO1234" si="1240">0*$R$1209</f>
        <v>0</v>
      </c>
      <c r="BP1209" s="197">
        <f t="shared" si="864"/>
        <v>0</v>
      </c>
      <c r="BQ1209" s="120">
        <f t="shared" ref="BQ1209:BQ1234" si="1241">0*$R$1209</f>
        <v>0</v>
      </c>
      <c r="BR1209" s="197">
        <f t="shared" si="865"/>
        <v>0</v>
      </c>
      <c r="BS1209" s="120">
        <f t="shared" ref="BS1209:BS1234" si="1242">0*$R$1209</f>
        <v>0</v>
      </c>
      <c r="BT1209" s="197">
        <f t="shared" si="866"/>
        <v>0</v>
      </c>
      <c r="BU1209" s="120">
        <f t="shared" ref="BU1209:BU1234" si="1243">0*$R$1209</f>
        <v>0</v>
      </c>
      <c r="BV1209" s="197">
        <f t="shared" si="867"/>
        <v>0</v>
      </c>
      <c r="BW1209" s="107"/>
      <c r="BX1209" s="107"/>
      <c r="BY1209" s="107"/>
      <c r="BZ1209" s="107"/>
      <c r="CA1209" s="199">
        <f>0.011</f>
        <v>1.0999999999999999E-2</v>
      </c>
      <c r="CB1209" s="145">
        <v>1</v>
      </c>
      <c r="CC1209" s="199">
        <f t="shared" si="1174"/>
        <v>1.0999999999999999E-2</v>
      </c>
      <c r="CD1209" s="120">
        <v>0</v>
      </c>
      <c r="CE1209" s="204">
        <f t="shared" si="1175"/>
        <v>0</v>
      </c>
      <c r="CF1209" s="120">
        <f t="shared" ref="CF1209:CF1234" si="1244">0*$R$1209</f>
        <v>0</v>
      </c>
      <c r="CG1209" s="204">
        <f t="shared" si="1177"/>
        <v>0</v>
      </c>
      <c r="CH1209" s="120">
        <f t="shared" ref="CH1209:CH1234" si="1245">0*$R$1209</f>
        <v>0</v>
      </c>
      <c r="CI1209" s="204">
        <f t="shared" si="1179"/>
        <v>0</v>
      </c>
      <c r="CJ1209" s="120">
        <f t="shared" ref="CJ1209:CJ1234" si="1246">0*$R$1209</f>
        <v>0</v>
      </c>
      <c r="CK1209" s="204">
        <f t="shared" si="1181"/>
        <v>0</v>
      </c>
      <c r="CL1209" s="120">
        <f t="shared" ref="CL1209:CL1234" si="1247">0*$R$1209</f>
        <v>0</v>
      </c>
      <c r="CM1209" s="204">
        <f t="shared" si="1183"/>
        <v>0</v>
      </c>
      <c r="CN1209" s="120">
        <f t="shared" ref="CN1209:CN1234" si="1248">0*$R$1209</f>
        <v>0</v>
      </c>
      <c r="CO1209" s="204">
        <f t="shared" si="1185"/>
        <v>0</v>
      </c>
      <c r="CP1209" s="120">
        <f t="shared" ref="CP1209:CP1234" si="1249">0*$R$1209</f>
        <v>0</v>
      </c>
      <c r="CQ1209" s="206">
        <f t="shared" si="1187"/>
        <v>0</v>
      </c>
      <c r="CR1209" s="120">
        <f t="shared" ref="CR1209:CR1234" si="1250">0*$R$1209</f>
        <v>0</v>
      </c>
      <c r="CS1209" s="206">
        <f t="shared" si="1189"/>
        <v>0</v>
      </c>
      <c r="CT1209" s="120">
        <f t="shared" ref="CT1209:CT1234" si="1251">0*$R$1209</f>
        <v>0</v>
      </c>
      <c r="CU1209" s="206">
        <f t="shared" si="1191"/>
        <v>0</v>
      </c>
      <c r="CV1209" s="120">
        <f t="shared" ref="CV1209:CV1234" si="1252">0*$R$1209</f>
        <v>0</v>
      </c>
      <c r="CW1209" s="206">
        <f t="shared" si="1193"/>
        <v>0</v>
      </c>
      <c r="CX1209" s="120">
        <f t="shared" ref="CX1209:CX1234" si="1253">0*$R$1209</f>
        <v>0</v>
      </c>
      <c r="CY1209" s="206">
        <f t="shared" si="1195"/>
        <v>0</v>
      </c>
      <c r="CZ1209" s="107"/>
      <c r="DA1209" s="107"/>
      <c r="DB1209" s="107"/>
      <c r="DC1209" s="109"/>
      <c r="DD1209" s="109"/>
      <c r="DE1209" s="109"/>
      <c r="DF1209" s="110">
        <f>0.011</f>
        <v>1.0999999999999999E-2</v>
      </c>
      <c r="DG1209" s="145">
        <v>1</v>
      </c>
      <c r="DH1209" s="120">
        <f t="shared" si="1196"/>
        <v>1.0999999999999999E-2</v>
      </c>
      <c r="DI1209" s="120">
        <v>0</v>
      </c>
      <c r="DJ1209" s="120">
        <f t="shared" si="1197"/>
        <v>0</v>
      </c>
      <c r="DK1209" s="120">
        <f t="shared" ref="DK1209:EC1222" si="1254">0*$R$1209</f>
        <v>0</v>
      </c>
      <c r="DL1209" s="120">
        <f t="shared" si="1199"/>
        <v>0</v>
      </c>
      <c r="DM1209" s="120">
        <f t="shared" si="1254"/>
        <v>0</v>
      </c>
      <c r="DN1209" s="120">
        <f t="shared" si="1200"/>
        <v>0</v>
      </c>
      <c r="DO1209" s="120">
        <f t="shared" si="1254"/>
        <v>0</v>
      </c>
      <c r="DP1209" s="120">
        <f t="shared" si="1201"/>
        <v>0</v>
      </c>
      <c r="DQ1209" s="120">
        <f t="shared" si="1254"/>
        <v>0</v>
      </c>
      <c r="DR1209" s="120">
        <f t="shared" si="1202"/>
        <v>0</v>
      </c>
      <c r="DS1209" s="120">
        <f t="shared" si="1254"/>
        <v>0</v>
      </c>
      <c r="DT1209" s="120">
        <f t="shared" si="1203"/>
        <v>0</v>
      </c>
      <c r="DU1209" s="120">
        <f t="shared" si="1254"/>
        <v>0</v>
      </c>
      <c r="DV1209" s="120">
        <f t="shared" si="1204"/>
        <v>0</v>
      </c>
      <c r="DW1209" s="120">
        <f t="shared" si="1254"/>
        <v>0</v>
      </c>
      <c r="DX1209" s="120">
        <f t="shared" si="1205"/>
        <v>0</v>
      </c>
      <c r="DY1209" s="120">
        <f t="shared" si="1254"/>
        <v>0</v>
      </c>
      <c r="DZ1209" s="120">
        <f t="shared" si="1206"/>
        <v>0</v>
      </c>
      <c r="EA1209" s="120">
        <f t="shared" si="1254"/>
        <v>0</v>
      </c>
      <c r="EB1209" s="120">
        <f t="shared" si="1207"/>
        <v>0</v>
      </c>
      <c r="EC1209" s="120">
        <f t="shared" si="1254"/>
        <v>0</v>
      </c>
      <c r="ED1209" s="120">
        <f t="shared" si="1208"/>
        <v>0</v>
      </c>
      <c r="EE1209" s="120"/>
      <c r="EF1209" s="120"/>
      <c r="EG1209" s="120"/>
      <c r="EH1209" s="120"/>
      <c r="EI1209" s="120">
        <f t="shared" si="1209"/>
        <v>1.0999999999999999E-2</v>
      </c>
      <c r="EJ1209" s="148">
        <f t="shared" si="1210"/>
        <v>1</v>
      </c>
    </row>
    <row r="1210" spans="1:140" s="10" customFormat="1" ht="23.25" customHeight="1" x14ac:dyDescent="0.25">
      <c r="A1210" s="33"/>
      <c r="B1210" s="34"/>
      <c r="C1210" s="35"/>
      <c r="D1210" s="49"/>
      <c r="E1210" s="36"/>
      <c r="F1210" s="36"/>
      <c r="G1210" s="52"/>
      <c r="H1210" s="38"/>
      <c r="I1210" s="50"/>
      <c r="J1210" s="272" t="s">
        <v>1894</v>
      </c>
      <c r="K1210" s="264" t="s">
        <v>2023</v>
      </c>
      <c r="Q1210" s="9" t="s">
        <v>1899</v>
      </c>
      <c r="R1210" s="104"/>
      <c r="S1210" s="144"/>
      <c r="T1210" s="104"/>
      <c r="U1210" s="104"/>
      <c r="V1210" s="120"/>
      <c r="W1210" s="104"/>
      <c r="X1210" s="104"/>
      <c r="Y1210" s="104"/>
      <c r="Z1210" s="120"/>
      <c r="AA1210" s="104"/>
      <c r="AB1210" s="104"/>
      <c r="AC1210" s="104"/>
      <c r="AD1210" s="104"/>
      <c r="AE1210" s="104"/>
      <c r="AF1210" s="104"/>
      <c r="AG1210" s="104"/>
      <c r="AH1210" s="104"/>
      <c r="AI1210" s="104"/>
      <c r="AJ1210" s="104"/>
      <c r="AK1210" s="104"/>
      <c r="AL1210" s="104"/>
      <c r="AM1210" s="104"/>
      <c r="AN1210" s="104"/>
      <c r="AO1210" s="104"/>
      <c r="AP1210" s="120"/>
      <c r="AQ1210" s="104"/>
      <c r="AR1210" s="104"/>
      <c r="AS1210" s="104"/>
      <c r="AT1210" s="104"/>
      <c r="AU1210" s="146"/>
      <c r="AV1210" s="105"/>
      <c r="AW1210" s="105"/>
      <c r="AX1210" s="106"/>
      <c r="AY1210" s="145"/>
      <c r="AZ1210" s="106"/>
      <c r="BA1210" s="120"/>
      <c r="BB1210" s="196"/>
      <c r="BC1210" s="120"/>
      <c r="BD1210" s="196"/>
      <c r="BE1210" s="120"/>
      <c r="BF1210" s="196"/>
      <c r="BG1210" s="120"/>
      <c r="BH1210" s="196"/>
      <c r="BI1210" s="120"/>
      <c r="BJ1210" s="196"/>
      <c r="BK1210" s="120"/>
      <c r="BL1210" s="196"/>
      <c r="BM1210" s="120"/>
      <c r="BN1210" s="197"/>
      <c r="BO1210" s="120"/>
      <c r="BP1210" s="197"/>
      <c r="BQ1210" s="120"/>
      <c r="BR1210" s="197"/>
      <c r="BS1210" s="120"/>
      <c r="BT1210" s="197"/>
      <c r="BU1210" s="120"/>
      <c r="BV1210" s="197"/>
      <c r="BW1210" s="107"/>
      <c r="BX1210" s="107"/>
      <c r="BY1210" s="107"/>
      <c r="BZ1210" s="107"/>
      <c r="CA1210" s="199"/>
      <c r="CB1210" s="145"/>
      <c r="CC1210" s="199"/>
      <c r="CD1210" s="120"/>
      <c r="CE1210" s="204"/>
      <c r="CF1210" s="120"/>
      <c r="CG1210" s="204"/>
      <c r="CH1210" s="120"/>
      <c r="CI1210" s="204"/>
      <c r="CJ1210" s="120"/>
      <c r="CK1210" s="204"/>
      <c r="CL1210" s="120"/>
      <c r="CM1210" s="204"/>
      <c r="CN1210" s="120"/>
      <c r="CO1210" s="204"/>
      <c r="CP1210" s="120"/>
      <c r="CQ1210" s="206"/>
      <c r="CR1210" s="120"/>
      <c r="CS1210" s="206"/>
      <c r="CT1210" s="120"/>
      <c r="CU1210" s="206"/>
      <c r="CV1210" s="120"/>
      <c r="CW1210" s="206"/>
      <c r="CX1210" s="120"/>
      <c r="CY1210" s="206"/>
      <c r="CZ1210" s="107"/>
      <c r="DA1210" s="107"/>
      <c r="DB1210" s="107"/>
      <c r="DC1210" s="109"/>
      <c r="DD1210" s="109"/>
      <c r="DE1210" s="109"/>
      <c r="DF1210" s="110"/>
      <c r="DG1210" s="145"/>
      <c r="DH1210" s="120"/>
      <c r="DI1210" s="120"/>
      <c r="DJ1210" s="120"/>
      <c r="DK1210" s="120"/>
      <c r="DL1210" s="120"/>
      <c r="DM1210" s="120"/>
      <c r="DN1210" s="120"/>
      <c r="DO1210" s="120"/>
      <c r="DP1210" s="120"/>
      <c r="DQ1210" s="120"/>
      <c r="DR1210" s="120"/>
      <c r="DS1210" s="120"/>
      <c r="DT1210" s="120"/>
      <c r="DU1210" s="120"/>
      <c r="DV1210" s="120"/>
      <c r="DW1210" s="120"/>
      <c r="DX1210" s="120"/>
      <c r="DY1210" s="120"/>
      <c r="DZ1210" s="120"/>
      <c r="EA1210" s="120"/>
      <c r="EB1210" s="120"/>
      <c r="EC1210" s="120"/>
      <c r="ED1210" s="120"/>
      <c r="EE1210" s="120"/>
      <c r="EF1210" s="120"/>
      <c r="EG1210" s="120"/>
      <c r="EH1210" s="120"/>
      <c r="EI1210" s="120"/>
      <c r="EJ1210" s="148"/>
    </row>
    <row r="1211" spans="1:140" s="10" customFormat="1" ht="35.25" customHeight="1" x14ac:dyDescent="0.25">
      <c r="A1211" s="33"/>
      <c r="B1211" s="34"/>
      <c r="C1211" s="35"/>
      <c r="D1211" s="49"/>
      <c r="E1211" s="36"/>
      <c r="F1211" s="36"/>
      <c r="G1211" s="52"/>
      <c r="H1211" s="38"/>
      <c r="I1211" s="50"/>
      <c r="J1211" s="272"/>
      <c r="K1211" s="264" t="s">
        <v>2024</v>
      </c>
      <c r="Q1211" s="9" t="s">
        <v>1899</v>
      </c>
      <c r="R1211" s="104"/>
      <c r="S1211" s="144"/>
      <c r="T1211" s="104"/>
      <c r="U1211" s="104"/>
      <c r="V1211" s="120"/>
      <c r="W1211" s="104"/>
      <c r="X1211" s="104"/>
      <c r="Y1211" s="104"/>
      <c r="Z1211" s="120"/>
      <c r="AA1211" s="104"/>
      <c r="AB1211" s="104"/>
      <c r="AC1211" s="104"/>
      <c r="AD1211" s="104"/>
      <c r="AE1211" s="104"/>
      <c r="AF1211" s="104"/>
      <c r="AG1211" s="104"/>
      <c r="AH1211" s="104"/>
      <c r="AI1211" s="104"/>
      <c r="AJ1211" s="104"/>
      <c r="AK1211" s="104"/>
      <c r="AL1211" s="104"/>
      <c r="AM1211" s="104"/>
      <c r="AN1211" s="104"/>
      <c r="AO1211" s="104"/>
      <c r="AP1211" s="120"/>
      <c r="AQ1211" s="104"/>
      <c r="AR1211" s="104"/>
      <c r="AS1211" s="104"/>
      <c r="AT1211" s="104"/>
      <c r="AU1211" s="146"/>
      <c r="AV1211" s="105"/>
      <c r="AW1211" s="105"/>
      <c r="AX1211" s="106"/>
      <c r="AY1211" s="145"/>
      <c r="AZ1211" s="106"/>
      <c r="BA1211" s="120"/>
      <c r="BB1211" s="196"/>
      <c r="BC1211" s="120"/>
      <c r="BD1211" s="196"/>
      <c r="BE1211" s="120"/>
      <c r="BF1211" s="196"/>
      <c r="BG1211" s="120"/>
      <c r="BH1211" s="196"/>
      <c r="BI1211" s="120"/>
      <c r="BJ1211" s="196"/>
      <c r="BK1211" s="120"/>
      <c r="BL1211" s="196"/>
      <c r="BM1211" s="120"/>
      <c r="BN1211" s="197"/>
      <c r="BO1211" s="120"/>
      <c r="BP1211" s="197"/>
      <c r="BQ1211" s="120"/>
      <c r="BR1211" s="197"/>
      <c r="BS1211" s="120"/>
      <c r="BT1211" s="197"/>
      <c r="BU1211" s="120"/>
      <c r="BV1211" s="197"/>
      <c r="BW1211" s="107"/>
      <c r="BX1211" s="107"/>
      <c r="BY1211" s="107"/>
      <c r="BZ1211" s="107"/>
      <c r="CA1211" s="199"/>
      <c r="CB1211" s="145"/>
      <c r="CC1211" s="199"/>
      <c r="CD1211" s="120"/>
      <c r="CE1211" s="204"/>
      <c r="CF1211" s="120"/>
      <c r="CG1211" s="204"/>
      <c r="CH1211" s="120"/>
      <c r="CI1211" s="204"/>
      <c r="CJ1211" s="120"/>
      <c r="CK1211" s="204"/>
      <c r="CL1211" s="120"/>
      <c r="CM1211" s="204"/>
      <c r="CN1211" s="120"/>
      <c r="CO1211" s="204"/>
      <c r="CP1211" s="120"/>
      <c r="CQ1211" s="206"/>
      <c r="CR1211" s="120"/>
      <c r="CS1211" s="206"/>
      <c r="CT1211" s="120"/>
      <c r="CU1211" s="206"/>
      <c r="CV1211" s="120"/>
      <c r="CW1211" s="206"/>
      <c r="CX1211" s="120"/>
      <c r="CY1211" s="206"/>
      <c r="CZ1211" s="107"/>
      <c r="DA1211" s="107"/>
      <c r="DB1211" s="107"/>
      <c r="DC1211" s="109"/>
      <c r="DD1211" s="109"/>
      <c r="DE1211" s="109"/>
      <c r="DF1211" s="110"/>
      <c r="DG1211" s="145"/>
      <c r="DH1211" s="120"/>
      <c r="DI1211" s="120"/>
      <c r="DJ1211" s="120"/>
      <c r="DK1211" s="120"/>
      <c r="DL1211" s="120"/>
      <c r="DM1211" s="120"/>
      <c r="DN1211" s="120"/>
      <c r="DO1211" s="120"/>
      <c r="DP1211" s="120"/>
      <c r="DQ1211" s="120"/>
      <c r="DR1211" s="120"/>
      <c r="DS1211" s="120"/>
      <c r="DT1211" s="120"/>
      <c r="DU1211" s="120"/>
      <c r="DV1211" s="120"/>
      <c r="DW1211" s="120"/>
      <c r="DX1211" s="120"/>
      <c r="DY1211" s="120"/>
      <c r="DZ1211" s="120"/>
      <c r="EA1211" s="120"/>
      <c r="EB1211" s="120"/>
      <c r="EC1211" s="120"/>
      <c r="ED1211" s="120"/>
      <c r="EE1211" s="120"/>
      <c r="EF1211" s="120"/>
      <c r="EG1211" s="120"/>
      <c r="EH1211" s="120"/>
      <c r="EI1211" s="120"/>
      <c r="EJ1211" s="148"/>
    </row>
    <row r="1212" spans="1:140" s="10" customFormat="1" ht="23.25" customHeight="1" x14ac:dyDescent="0.25">
      <c r="A1212" s="33"/>
      <c r="B1212" s="34"/>
      <c r="C1212" s="35"/>
      <c r="D1212" s="49"/>
      <c r="E1212" s="36"/>
      <c r="F1212" s="36"/>
      <c r="G1212" s="52"/>
      <c r="H1212" s="38"/>
      <c r="I1212" s="50"/>
      <c r="J1212" s="272"/>
      <c r="K1212" s="264" t="s">
        <v>2025</v>
      </c>
      <c r="Q1212" s="9" t="s">
        <v>1899</v>
      </c>
      <c r="R1212" s="104"/>
      <c r="S1212" s="144"/>
      <c r="T1212" s="104"/>
      <c r="U1212" s="104"/>
      <c r="V1212" s="120"/>
      <c r="W1212" s="104"/>
      <c r="X1212" s="104"/>
      <c r="Y1212" s="104"/>
      <c r="Z1212" s="120"/>
      <c r="AA1212" s="104"/>
      <c r="AB1212" s="104"/>
      <c r="AC1212" s="104"/>
      <c r="AD1212" s="104"/>
      <c r="AE1212" s="104"/>
      <c r="AF1212" s="104"/>
      <c r="AG1212" s="104"/>
      <c r="AH1212" s="104"/>
      <c r="AI1212" s="104"/>
      <c r="AJ1212" s="104"/>
      <c r="AK1212" s="104"/>
      <c r="AL1212" s="104"/>
      <c r="AM1212" s="104"/>
      <c r="AN1212" s="104"/>
      <c r="AO1212" s="104"/>
      <c r="AP1212" s="120"/>
      <c r="AQ1212" s="104"/>
      <c r="AR1212" s="104"/>
      <c r="AS1212" s="104"/>
      <c r="AT1212" s="104"/>
      <c r="AU1212" s="146"/>
      <c r="AV1212" s="105"/>
      <c r="AW1212" s="105"/>
      <c r="AX1212" s="106"/>
      <c r="AY1212" s="145"/>
      <c r="AZ1212" s="106"/>
      <c r="BA1212" s="120"/>
      <c r="BB1212" s="196"/>
      <c r="BC1212" s="120"/>
      <c r="BD1212" s="196"/>
      <c r="BE1212" s="120"/>
      <c r="BF1212" s="196"/>
      <c r="BG1212" s="120"/>
      <c r="BH1212" s="196"/>
      <c r="BI1212" s="120"/>
      <c r="BJ1212" s="196"/>
      <c r="BK1212" s="120"/>
      <c r="BL1212" s="196"/>
      <c r="BM1212" s="120"/>
      <c r="BN1212" s="197"/>
      <c r="BO1212" s="120"/>
      <c r="BP1212" s="197"/>
      <c r="BQ1212" s="120"/>
      <c r="BR1212" s="197"/>
      <c r="BS1212" s="120"/>
      <c r="BT1212" s="197"/>
      <c r="BU1212" s="120"/>
      <c r="BV1212" s="197"/>
      <c r="BW1212" s="107"/>
      <c r="BX1212" s="107"/>
      <c r="BY1212" s="107"/>
      <c r="BZ1212" s="107"/>
      <c r="CA1212" s="199"/>
      <c r="CB1212" s="145"/>
      <c r="CC1212" s="199"/>
      <c r="CD1212" s="120"/>
      <c r="CE1212" s="204"/>
      <c r="CF1212" s="120"/>
      <c r="CG1212" s="204"/>
      <c r="CH1212" s="120"/>
      <c r="CI1212" s="204"/>
      <c r="CJ1212" s="120"/>
      <c r="CK1212" s="204"/>
      <c r="CL1212" s="120"/>
      <c r="CM1212" s="204"/>
      <c r="CN1212" s="120"/>
      <c r="CO1212" s="204"/>
      <c r="CP1212" s="120"/>
      <c r="CQ1212" s="206"/>
      <c r="CR1212" s="120"/>
      <c r="CS1212" s="206"/>
      <c r="CT1212" s="120"/>
      <c r="CU1212" s="206"/>
      <c r="CV1212" s="120"/>
      <c r="CW1212" s="206"/>
      <c r="CX1212" s="120"/>
      <c r="CY1212" s="206"/>
      <c r="CZ1212" s="107"/>
      <c r="DA1212" s="107"/>
      <c r="DB1212" s="107"/>
      <c r="DC1212" s="109"/>
      <c r="DD1212" s="109"/>
      <c r="DE1212" s="109"/>
      <c r="DF1212" s="110"/>
      <c r="DG1212" s="145"/>
      <c r="DH1212" s="120"/>
      <c r="DI1212" s="120"/>
      <c r="DJ1212" s="120"/>
      <c r="DK1212" s="120"/>
      <c r="DL1212" s="120"/>
      <c r="DM1212" s="120"/>
      <c r="DN1212" s="120"/>
      <c r="DO1212" s="120"/>
      <c r="DP1212" s="120"/>
      <c r="DQ1212" s="120"/>
      <c r="DR1212" s="120"/>
      <c r="DS1212" s="120"/>
      <c r="DT1212" s="120"/>
      <c r="DU1212" s="120"/>
      <c r="DV1212" s="120"/>
      <c r="DW1212" s="120"/>
      <c r="DX1212" s="120"/>
      <c r="DY1212" s="120"/>
      <c r="DZ1212" s="120"/>
      <c r="EA1212" s="120"/>
      <c r="EB1212" s="120"/>
      <c r="EC1212" s="120"/>
      <c r="ED1212" s="120"/>
      <c r="EE1212" s="120"/>
      <c r="EF1212" s="120"/>
      <c r="EG1212" s="120"/>
      <c r="EH1212" s="120"/>
      <c r="EI1212" s="120"/>
      <c r="EJ1212" s="148"/>
    </row>
    <row r="1213" spans="1:140" s="10" customFormat="1" ht="23.25" customHeight="1" x14ac:dyDescent="0.25">
      <c r="A1213" s="33"/>
      <c r="B1213" s="34"/>
      <c r="C1213" s="35"/>
      <c r="D1213" s="49"/>
      <c r="E1213" s="36"/>
      <c r="F1213" s="36"/>
      <c r="G1213" s="52"/>
      <c r="H1213" s="38"/>
      <c r="I1213" s="50"/>
      <c r="J1213" s="54"/>
      <c r="K1213" s="264" t="s">
        <v>2026</v>
      </c>
      <c r="Q1213" s="9" t="s">
        <v>1899</v>
      </c>
      <c r="R1213" s="104"/>
      <c r="S1213" s="144"/>
      <c r="T1213" s="104"/>
      <c r="U1213" s="104"/>
      <c r="V1213" s="120"/>
      <c r="W1213" s="104"/>
      <c r="X1213" s="104"/>
      <c r="Y1213" s="104"/>
      <c r="Z1213" s="120"/>
      <c r="AA1213" s="104"/>
      <c r="AB1213" s="104"/>
      <c r="AC1213" s="104"/>
      <c r="AD1213" s="104"/>
      <c r="AE1213" s="104"/>
      <c r="AF1213" s="104"/>
      <c r="AG1213" s="104"/>
      <c r="AH1213" s="104"/>
      <c r="AI1213" s="104"/>
      <c r="AJ1213" s="104"/>
      <c r="AK1213" s="104"/>
      <c r="AL1213" s="104"/>
      <c r="AM1213" s="104"/>
      <c r="AN1213" s="104"/>
      <c r="AO1213" s="104"/>
      <c r="AP1213" s="120"/>
      <c r="AQ1213" s="104"/>
      <c r="AR1213" s="104"/>
      <c r="AS1213" s="104"/>
      <c r="AT1213" s="104"/>
      <c r="AU1213" s="146"/>
      <c r="AV1213" s="105"/>
      <c r="AW1213" s="105"/>
      <c r="AX1213" s="106"/>
      <c r="AY1213" s="145"/>
      <c r="AZ1213" s="106"/>
      <c r="BA1213" s="120"/>
      <c r="BB1213" s="196"/>
      <c r="BC1213" s="120"/>
      <c r="BD1213" s="196"/>
      <c r="BE1213" s="120"/>
      <c r="BF1213" s="196"/>
      <c r="BG1213" s="120"/>
      <c r="BH1213" s="196"/>
      <c r="BI1213" s="120"/>
      <c r="BJ1213" s="196"/>
      <c r="BK1213" s="120"/>
      <c r="BL1213" s="196"/>
      <c r="BM1213" s="120"/>
      <c r="BN1213" s="197"/>
      <c r="BO1213" s="120"/>
      <c r="BP1213" s="197"/>
      <c r="BQ1213" s="120"/>
      <c r="BR1213" s="197"/>
      <c r="BS1213" s="120"/>
      <c r="BT1213" s="197"/>
      <c r="BU1213" s="120"/>
      <c r="BV1213" s="197"/>
      <c r="BW1213" s="107"/>
      <c r="BX1213" s="107"/>
      <c r="BY1213" s="107"/>
      <c r="BZ1213" s="107"/>
      <c r="CA1213" s="199"/>
      <c r="CB1213" s="145"/>
      <c r="CC1213" s="199"/>
      <c r="CD1213" s="120"/>
      <c r="CE1213" s="204"/>
      <c r="CF1213" s="120"/>
      <c r="CG1213" s="204"/>
      <c r="CH1213" s="120"/>
      <c r="CI1213" s="204"/>
      <c r="CJ1213" s="120"/>
      <c r="CK1213" s="204"/>
      <c r="CL1213" s="120"/>
      <c r="CM1213" s="204"/>
      <c r="CN1213" s="120"/>
      <c r="CO1213" s="204"/>
      <c r="CP1213" s="120"/>
      <c r="CQ1213" s="206"/>
      <c r="CR1213" s="120"/>
      <c r="CS1213" s="206"/>
      <c r="CT1213" s="120"/>
      <c r="CU1213" s="206"/>
      <c r="CV1213" s="120"/>
      <c r="CW1213" s="206"/>
      <c r="CX1213" s="120"/>
      <c r="CY1213" s="206"/>
      <c r="CZ1213" s="107"/>
      <c r="DA1213" s="107"/>
      <c r="DB1213" s="107"/>
      <c r="DC1213" s="109"/>
      <c r="DD1213" s="109"/>
      <c r="DE1213" s="109"/>
      <c r="DF1213" s="110"/>
      <c r="DG1213" s="145"/>
      <c r="DH1213" s="120"/>
      <c r="DI1213" s="120"/>
      <c r="DJ1213" s="120"/>
      <c r="DK1213" s="120"/>
      <c r="DL1213" s="120"/>
      <c r="DM1213" s="120"/>
      <c r="DN1213" s="120"/>
      <c r="DO1213" s="120"/>
      <c r="DP1213" s="120"/>
      <c r="DQ1213" s="120"/>
      <c r="DR1213" s="120"/>
      <c r="DS1213" s="120"/>
      <c r="DT1213" s="120"/>
      <c r="DU1213" s="120"/>
      <c r="DV1213" s="120"/>
      <c r="DW1213" s="120"/>
      <c r="DX1213" s="120"/>
      <c r="DY1213" s="120"/>
      <c r="DZ1213" s="120"/>
      <c r="EA1213" s="120"/>
      <c r="EB1213" s="120"/>
      <c r="EC1213" s="120"/>
      <c r="ED1213" s="120"/>
      <c r="EE1213" s="120"/>
      <c r="EF1213" s="120"/>
      <c r="EG1213" s="120"/>
      <c r="EH1213" s="120"/>
      <c r="EI1213" s="120"/>
      <c r="EJ1213" s="148"/>
    </row>
    <row r="1214" spans="1:140" s="10" customFormat="1" ht="23.25" customHeight="1" x14ac:dyDescent="0.25">
      <c r="A1214" s="33"/>
      <c r="B1214" s="34"/>
      <c r="C1214" s="35"/>
      <c r="D1214" s="49"/>
      <c r="E1214" s="36"/>
      <c r="F1214" s="36"/>
      <c r="G1214" s="52"/>
      <c r="H1214" s="38"/>
      <c r="I1214" s="50"/>
      <c r="J1214" s="54"/>
      <c r="K1214" s="264" t="s">
        <v>2027</v>
      </c>
      <c r="Q1214" s="9" t="s">
        <v>1899</v>
      </c>
      <c r="R1214" s="104"/>
      <c r="S1214" s="144"/>
      <c r="T1214" s="104"/>
      <c r="U1214" s="104"/>
      <c r="V1214" s="120"/>
      <c r="W1214" s="104"/>
      <c r="X1214" s="104"/>
      <c r="Y1214" s="104"/>
      <c r="Z1214" s="120"/>
      <c r="AA1214" s="104"/>
      <c r="AB1214" s="104"/>
      <c r="AC1214" s="104"/>
      <c r="AD1214" s="104"/>
      <c r="AE1214" s="104"/>
      <c r="AF1214" s="104"/>
      <c r="AG1214" s="104"/>
      <c r="AH1214" s="104"/>
      <c r="AI1214" s="104"/>
      <c r="AJ1214" s="104"/>
      <c r="AK1214" s="104"/>
      <c r="AL1214" s="104"/>
      <c r="AM1214" s="104"/>
      <c r="AN1214" s="104"/>
      <c r="AO1214" s="104"/>
      <c r="AP1214" s="120"/>
      <c r="AQ1214" s="104"/>
      <c r="AR1214" s="104"/>
      <c r="AS1214" s="104"/>
      <c r="AT1214" s="104"/>
      <c r="AU1214" s="146"/>
      <c r="AV1214" s="105"/>
      <c r="AW1214" s="105"/>
      <c r="AX1214" s="106"/>
      <c r="AY1214" s="145"/>
      <c r="AZ1214" s="106"/>
      <c r="BA1214" s="120"/>
      <c r="BB1214" s="196"/>
      <c r="BC1214" s="120"/>
      <c r="BD1214" s="196"/>
      <c r="BE1214" s="120"/>
      <c r="BF1214" s="196"/>
      <c r="BG1214" s="120"/>
      <c r="BH1214" s="196"/>
      <c r="BI1214" s="120"/>
      <c r="BJ1214" s="196"/>
      <c r="BK1214" s="120"/>
      <c r="BL1214" s="196"/>
      <c r="BM1214" s="120"/>
      <c r="BN1214" s="197"/>
      <c r="BO1214" s="120"/>
      <c r="BP1214" s="197"/>
      <c r="BQ1214" s="120"/>
      <c r="BR1214" s="197"/>
      <c r="BS1214" s="120"/>
      <c r="BT1214" s="197"/>
      <c r="BU1214" s="120"/>
      <c r="BV1214" s="197"/>
      <c r="BW1214" s="107"/>
      <c r="BX1214" s="107"/>
      <c r="BY1214" s="107"/>
      <c r="BZ1214" s="107"/>
      <c r="CA1214" s="199"/>
      <c r="CB1214" s="145"/>
      <c r="CC1214" s="199"/>
      <c r="CD1214" s="120"/>
      <c r="CE1214" s="204"/>
      <c r="CF1214" s="120"/>
      <c r="CG1214" s="204"/>
      <c r="CH1214" s="120"/>
      <c r="CI1214" s="204"/>
      <c r="CJ1214" s="120"/>
      <c r="CK1214" s="204"/>
      <c r="CL1214" s="120"/>
      <c r="CM1214" s="204"/>
      <c r="CN1214" s="120"/>
      <c r="CO1214" s="204"/>
      <c r="CP1214" s="120"/>
      <c r="CQ1214" s="206"/>
      <c r="CR1214" s="120"/>
      <c r="CS1214" s="206"/>
      <c r="CT1214" s="120"/>
      <c r="CU1214" s="206"/>
      <c r="CV1214" s="120"/>
      <c r="CW1214" s="206"/>
      <c r="CX1214" s="120"/>
      <c r="CY1214" s="206"/>
      <c r="CZ1214" s="107"/>
      <c r="DA1214" s="107"/>
      <c r="DB1214" s="107"/>
      <c r="DC1214" s="109"/>
      <c r="DD1214" s="109"/>
      <c r="DE1214" s="109"/>
      <c r="DF1214" s="110"/>
      <c r="DG1214" s="145"/>
      <c r="DH1214" s="120"/>
      <c r="DI1214" s="120"/>
      <c r="DJ1214" s="120"/>
      <c r="DK1214" s="120"/>
      <c r="DL1214" s="120"/>
      <c r="DM1214" s="120"/>
      <c r="DN1214" s="120"/>
      <c r="DO1214" s="120"/>
      <c r="DP1214" s="120"/>
      <c r="DQ1214" s="120"/>
      <c r="DR1214" s="120"/>
      <c r="DS1214" s="120"/>
      <c r="DT1214" s="120"/>
      <c r="DU1214" s="120"/>
      <c r="DV1214" s="120"/>
      <c r="DW1214" s="120"/>
      <c r="DX1214" s="120"/>
      <c r="DY1214" s="120"/>
      <c r="DZ1214" s="120"/>
      <c r="EA1214" s="120"/>
      <c r="EB1214" s="120"/>
      <c r="EC1214" s="120"/>
      <c r="ED1214" s="120"/>
      <c r="EE1214" s="120"/>
      <c r="EF1214" s="120"/>
      <c r="EG1214" s="120"/>
      <c r="EH1214" s="120"/>
      <c r="EI1214" s="120"/>
      <c r="EJ1214" s="148"/>
    </row>
    <row r="1215" spans="1:140" s="10" customFormat="1" ht="23.25" customHeight="1" x14ac:dyDescent="0.25">
      <c r="A1215" s="33"/>
      <c r="B1215" s="34"/>
      <c r="C1215" s="35"/>
      <c r="D1215" s="49"/>
      <c r="E1215" s="36"/>
      <c r="F1215" s="36"/>
      <c r="G1215" s="52"/>
      <c r="H1215" s="38"/>
      <c r="I1215" s="50"/>
      <c r="J1215" s="54"/>
      <c r="K1215" s="264" t="s">
        <v>2028</v>
      </c>
      <c r="Q1215" s="9" t="s">
        <v>1899</v>
      </c>
      <c r="R1215" s="104"/>
      <c r="S1215" s="144"/>
      <c r="T1215" s="104"/>
      <c r="U1215" s="104"/>
      <c r="V1215" s="120"/>
      <c r="W1215" s="104"/>
      <c r="X1215" s="104"/>
      <c r="Y1215" s="104"/>
      <c r="Z1215" s="120"/>
      <c r="AA1215" s="104"/>
      <c r="AB1215" s="104"/>
      <c r="AC1215" s="104"/>
      <c r="AD1215" s="104"/>
      <c r="AE1215" s="104"/>
      <c r="AF1215" s="104"/>
      <c r="AG1215" s="104"/>
      <c r="AH1215" s="104"/>
      <c r="AI1215" s="104"/>
      <c r="AJ1215" s="104"/>
      <c r="AK1215" s="104"/>
      <c r="AL1215" s="104"/>
      <c r="AM1215" s="104"/>
      <c r="AN1215" s="104"/>
      <c r="AO1215" s="104"/>
      <c r="AP1215" s="120"/>
      <c r="AQ1215" s="104"/>
      <c r="AR1215" s="104"/>
      <c r="AS1215" s="104"/>
      <c r="AT1215" s="104"/>
      <c r="AU1215" s="146"/>
      <c r="AV1215" s="105"/>
      <c r="AW1215" s="105"/>
      <c r="AX1215" s="106"/>
      <c r="AY1215" s="145"/>
      <c r="AZ1215" s="106"/>
      <c r="BA1215" s="120"/>
      <c r="BB1215" s="196"/>
      <c r="BC1215" s="120"/>
      <c r="BD1215" s="196"/>
      <c r="BE1215" s="120"/>
      <c r="BF1215" s="196"/>
      <c r="BG1215" s="120"/>
      <c r="BH1215" s="196"/>
      <c r="BI1215" s="120"/>
      <c r="BJ1215" s="196"/>
      <c r="BK1215" s="120"/>
      <c r="BL1215" s="196"/>
      <c r="BM1215" s="120"/>
      <c r="BN1215" s="197"/>
      <c r="BO1215" s="120"/>
      <c r="BP1215" s="197"/>
      <c r="BQ1215" s="120"/>
      <c r="BR1215" s="197"/>
      <c r="BS1215" s="120"/>
      <c r="BT1215" s="197"/>
      <c r="BU1215" s="120"/>
      <c r="BV1215" s="197"/>
      <c r="BW1215" s="107"/>
      <c r="BX1215" s="107"/>
      <c r="BY1215" s="107"/>
      <c r="BZ1215" s="107"/>
      <c r="CA1215" s="199"/>
      <c r="CB1215" s="145"/>
      <c r="CC1215" s="199"/>
      <c r="CD1215" s="120"/>
      <c r="CE1215" s="204"/>
      <c r="CF1215" s="120"/>
      <c r="CG1215" s="204"/>
      <c r="CH1215" s="120"/>
      <c r="CI1215" s="204"/>
      <c r="CJ1215" s="120"/>
      <c r="CK1215" s="204"/>
      <c r="CL1215" s="120"/>
      <c r="CM1215" s="204"/>
      <c r="CN1215" s="120"/>
      <c r="CO1215" s="204"/>
      <c r="CP1215" s="120"/>
      <c r="CQ1215" s="206"/>
      <c r="CR1215" s="120"/>
      <c r="CS1215" s="206"/>
      <c r="CT1215" s="120"/>
      <c r="CU1215" s="206"/>
      <c r="CV1215" s="120"/>
      <c r="CW1215" s="206"/>
      <c r="CX1215" s="120"/>
      <c r="CY1215" s="206"/>
      <c r="CZ1215" s="107"/>
      <c r="DA1215" s="107"/>
      <c r="DB1215" s="107"/>
      <c r="DC1215" s="109"/>
      <c r="DD1215" s="109"/>
      <c r="DE1215" s="109"/>
      <c r="DF1215" s="110"/>
      <c r="DG1215" s="145"/>
      <c r="DH1215" s="120"/>
      <c r="DI1215" s="120"/>
      <c r="DJ1215" s="120"/>
      <c r="DK1215" s="120"/>
      <c r="DL1215" s="120"/>
      <c r="DM1215" s="120"/>
      <c r="DN1215" s="120"/>
      <c r="DO1215" s="120"/>
      <c r="DP1215" s="120"/>
      <c r="DQ1215" s="120"/>
      <c r="DR1215" s="120"/>
      <c r="DS1215" s="120"/>
      <c r="DT1215" s="120"/>
      <c r="DU1215" s="120"/>
      <c r="DV1215" s="120"/>
      <c r="DW1215" s="120"/>
      <c r="DX1215" s="120"/>
      <c r="DY1215" s="120"/>
      <c r="DZ1215" s="120"/>
      <c r="EA1215" s="120"/>
      <c r="EB1215" s="120"/>
      <c r="EC1215" s="120"/>
      <c r="ED1215" s="120"/>
      <c r="EE1215" s="120"/>
      <c r="EF1215" s="120"/>
      <c r="EG1215" s="120"/>
      <c r="EH1215" s="120"/>
      <c r="EI1215" s="120"/>
      <c r="EJ1215" s="148"/>
    </row>
    <row r="1216" spans="1:140" s="10" customFormat="1" ht="32.25" customHeight="1" x14ac:dyDescent="0.25">
      <c r="A1216" s="33"/>
      <c r="B1216" s="34"/>
      <c r="C1216" s="35"/>
      <c r="D1216" s="49"/>
      <c r="E1216" s="36"/>
      <c r="F1216" s="36"/>
      <c r="G1216" s="52"/>
      <c r="H1216" s="38"/>
      <c r="I1216" s="50"/>
      <c r="J1216" s="54"/>
      <c r="K1216" s="264" t="s">
        <v>2030</v>
      </c>
      <c r="Q1216" s="9" t="s">
        <v>1899</v>
      </c>
      <c r="R1216" s="104"/>
      <c r="S1216" s="144"/>
      <c r="T1216" s="104"/>
      <c r="U1216" s="104"/>
      <c r="V1216" s="120"/>
      <c r="W1216" s="104"/>
      <c r="X1216" s="104"/>
      <c r="Y1216" s="104"/>
      <c r="Z1216" s="120"/>
      <c r="AA1216" s="104"/>
      <c r="AB1216" s="104"/>
      <c r="AC1216" s="104"/>
      <c r="AD1216" s="104"/>
      <c r="AE1216" s="104"/>
      <c r="AF1216" s="104"/>
      <c r="AG1216" s="104"/>
      <c r="AH1216" s="104"/>
      <c r="AI1216" s="104"/>
      <c r="AJ1216" s="104"/>
      <c r="AK1216" s="104"/>
      <c r="AL1216" s="104"/>
      <c r="AM1216" s="104"/>
      <c r="AN1216" s="104"/>
      <c r="AO1216" s="104"/>
      <c r="AP1216" s="120"/>
      <c r="AQ1216" s="104"/>
      <c r="AR1216" s="104"/>
      <c r="AS1216" s="104"/>
      <c r="AT1216" s="104"/>
      <c r="AU1216" s="146"/>
      <c r="AV1216" s="105"/>
      <c r="AW1216" s="105"/>
      <c r="AX1216" s="106"/>
      <c r="AY1216" s="145"/>
      <c r="AZ1216" s="106"/>
      <c r="BA1216" s="120"/>
      <c r="BB1216" s="196"/>
      <c r="BC1216" s="120"/>
      <c r="BD1216" s="196"/>
      <c r="BE1216" s="120"/>
      <c r="BF1216" s="196"/>
      <c r="BG1216" s="120"/>
      <c r="BH1216" s="196"/>
      <c r="BI1216" s="120"/>
      <c r="BJ1216" s="196"/>
      <c r="BK1216" s="120"/>
      <c r="BL1216" s="196"/>
      <c r="BM1216" s="120"/>
      <c r="BN1216" s="197"/>
      <c r="BO1216" s="120"/>
      <c r="BP1216" s="197"/>
      <c r="BQ1216" s="120"/>
      <c r="BR1216" s="197"/>
      <c r="BS1216" s="120"/>
      <c r="BT1216" s="197"/>
      <c r="BU1216" s="120"/>
      <c r="BV1216" s="197"/>
      <c r="BW1216" s="107"/>
      <c r="BX1216" s="107"/>
      <c r="BY1216" s="107"/>
      <c r="BZ1216" s="107"/>
      <c r="CA1216" s="199"/>
      <c r="CB1216" s="145"/>
      <c r="CC1216" s="199"/>
      <c r="CD1216" s="120"/>
      <c r="CE1216" s="204"/>
      <c r="CF1216" s="120"/>
      <c r="CG1216" s="204"/>
      <c r="CH1216" s="120"/>
      <c r="CI1216" s="204"/>
      <c r="CJ1216" s="120"/>
      <c r="CK1216" s="204"/>
      <c r="CL1216" s="120"/>
      <c r="CM1216" s="204"/>
      <c r="CN1216" s="120"/>
      <c r="CO1216" s="204"/>
      <c r="CP1216" s="120"/>
      <c r="CQ1216" s="206"/>
      <c r="CR1216" s="120"/>
      <c r="CS1216" s="206"/>
      <c r="CT1216" s="120"/>
      <c r="CU1216" s="206"/>
      <c r="CV1216" s="120"/>
      <c r="CW1216" s="206"/>
      <c r="CX1216" s="120"/>
      <c r="CY1216" s="206"/>
      <c r="CZ1216" s="107"/>
      <c r="DA1216" s="107"/>
      <c r="DB1216" s="107"/>
      <c r="DC1216" s="109"/>
      <c r="DD1216" s="109"/>
      <c r="DE1216" s="109"/>
      <c r="DF1216" s="110"/>
      <c r="DG1216" s="145"/>
      <c r="DH1216" s="120"/>
      <c r="DI1216" s="120"/>
      <c r="DJ1216" s="120"/>
      <c r="DK1216" s="120"/>
      <c r="DL1216" s="120"/>
      <c r="DM1216" s="120"/>
      <c r="DN1216" s="120"/>
      <c r="DO1216" s="120"/>
      <c r="DP1216" s="120"/>
      <c r="DQ1216" s="120"/>
      <c r="DR1216" s="120"/>
      <c r="DS1216" s="120"/>
      <c r="DT1216" s="120"/>
      <c r="DU1216" s="120"/>
      <c r="DV1216" s="120"/>
      <c r="DW1216" s="120"/>
      <c r="DX1216" s="120"/>
      <c r="DY1216" s="120"/>
      <c r="DZ1216" s="120"/>
      <c r="EA1216" s="120"/>
      <c r="EB1216" s="120"/>
      <c r="EC1216" s="120"/>
      <c r="ED1216" s="120"/>
      <c r="EE1216" s="120"/>
      <c r="EF1216" s="120"/>
      <c r="EG1216" s="120"/>
      <c r="EH1216" s="120"/>
      <c r="EI1216" s="120"/>
      <c r="EJ1216" s="148"/>
    </row>
    <row r="1217" spans="1:140" s="10" customFormat="1" ht="23.25" customHeight="1" x14ac:dyDescent="0.25">
      <c r="A1217" s="33"/>
      <c r="B1217" s="34"/>
      <c r="C1217" s="35"/>
      <c r="D1217" s="49"/>
      <c r="E1217" s="36"/>
      <c r="F1217" s="36"/>
      <c r="G1217" s="52"/>
      <c r="H1217" s="38"/>
      <c r="I1217" s="50"/>
      <c r="J1217" s="275" t="s">
        <v>1921</v>
      </c>
      <c r="K1217" s="271" t="s">
        <v>2029</v>
      </c>
      <c r="L1217" s="276" t="s">
        <v>1899</v>
      </c>
      <c r="M1217" s="46"/>
      <c r="R1217" s="104"/>
      <c r="S1217" s="144"/>
      <c r="T1217" s="104"/>
      <c r="U1217" s="104"/>
      <c r="V1217" s="120"/>
      <c r="W1217" s="104"/>
      <c r="X1217" s="104"/>
      <c r="Y1217" s="104"/>
      <c r="Z1217" s="120"/>
      <c r="AA1217" s="104"/>
      <c r="AB1217" s="104"/>
      <c r="AC1217" s="104"/>
      <c r="AD1217" s="104"/>
      <c r="AE1217" s="104"/>
      <c r="AF1217" s="104"/>
      <c r="AG1217" s="104"/>
      <c r="AH1217" s="104"/>
      <c r="AI1217" s="104"/>
      <c r="AJ1217" s="104"/>
      <c r="AK1217" s="104"/>
      <c r="AL1217" s="104"/>
      <c r="AM1217" s="104"/>
      <c r="AN1217" s="104"/>
      <c r="AO1217" s="104"/>
      <c r="AP1217" s="120"/>
      <c r="AQ1217" s="104"/>
      <c r="AR1217" s="104"/>
      <c r="AS1217" s="104"/>
      <c r="AT1217" s="104"/>
      <c r="AU1217" s="146"/>
      <c r="AV1217" s="105"/>
      <c r="AW1217" s="105"/>
      <c r="AX1217" s="106"/>
      <c r="AY1217" s="145"/>
      <c r="AZ1217" s="106"/>
      <c r="BA1217" s="120"/>
      <c r="BB1217" s="196"/>
      <c r="BC1217" s="120"/>
      <c r="BD1217" s="196"/>
      <c r="BE1217" s="120"/>
      <c r="BF1217" s="196"/>
      <c r="BG1217" s="120"/>
      <c r="BH1217" s="196"/>
      <c r="BI1217" s="120"/>
      <c r="BJ1217" s="196"/>
      <c r="BK1217" s="120"/>
      <c r="BL1217" s="196"/>
      <c r="BM1217" s="120"/>
      <c r="BN1217" s="197"/>
      <c r="BO1217" s="120"/>
      <c r="BP1217" s="197"/>
      <c r="BQ1217" s="120"/>
      <c r="BR1217" s="197"/>
      <c r="BS1217" s="120"/>
      <c r="BT1217" s="197"/>
      <c r="BU1217" s="120"/>
      <c r="BV1217" s="197"/>
      <c r="BW1217" s="107"/>
      <c r="BX1217" s="107"/>
      <c r="BY1217" s="107"/>
      <c r="BZ1217" s="107"/>
      <c r="CA1217" s="199"/>
      <c r="CB1217" s="145"/>
      <c r="CC1217" s="199"/>
      <c r="CD1217" s="120"/>
      <c r="CE1217" s="204"/>
      <c r="CF1217" s="120"/>
      <c r="CG1217" s="204"/>
      <c r="CH1217" s="120"/>
      <c r="CI1217" s="204"/>
      <c r="CJ1217" s="120"/>
      <c r="CK1217" s="204"/>
      <c r="CL1217" s="120"/>
      <c r="CM1217" s="204"/>
      <c r="CN1217" s="120"/>
      <c r="CO1217" s="204"/>
      <c r="CP1217" s="120"/>
      <c r="CQ1217" s="206"/>
      <c r="CR1217" s="120"/>
      <c r="CS1217" s="206"/>
      <c r="CT1217" s="120"/>
      <c r="CU1217" s="206"/>
      <c r="CV1217" s="120"/>
      <c r="CW1217" s="206"/>
      <c r="CX1217" s="120"/>
      <c r="CY1217" s="206"/>
      <c r="CZ1217" s="107"/>
      <c r="DA1217" s="107"/>
      <c r="DB1217" s="107"/>
      <c r="DC1217" s="109"/>
      <c r="DD1217" s="109"/>
      <c r="DE1217" s="109"/>
      <c r="DF1217" s="110"/>
      <c r="DG1217" s="145"/>
      <c r="DH1217" s="120"/>
      <c r="DI1217" s="120"/>
      <c r="DJ1217" s="120"/>
      <c r="DK1217" s="120"/>
      <c r="DL1217" s="120"/>
      <c r="DM1217" s="120"/>
      <c r="DN1217" s="120"/>
      <c r="DO1217" s="120"/>
      <c r="DP1217" s="120"/>
      <c r="DQ1217" s="120"/>
      <c r="DR1217" s="120"/>
      <c r="DS1217" s="120"/>
      <c r="DT1217" s="120"/>
      <c r="DU1217" s="120"/>
      <c r="DV1217" s="120"/>
      <c r="DW1217" s="120"/>
      <c r="DX1217" s="120"/>
      <c r="DY1217" s="120"/>
      <c r="DZ1217" s="120"/>
      <c r="EA1217" s="120"/>
      <c r="EB1217" s="120"/>
      <c r="EC1217" s="120"/>
      <c r="ED1217" s="120"/>
      <c r="EE1217" s="120"/>
      <c r="EF1217" s="120"/>
      <c r="EG1217" s="120"/>
      <c r="EH1217" s="120"/>
      <c r="EI1217" s="120"/>
      <c r="EJ1217" s="148"/>
    </row>
    <row r="1218" spans="1:140" s="10" customFormat="1" ht="23.25" customHeight="1" x14ac:dyDescent="0.25">
      <c r="A1218" s="33"/>
      <c r="B1218" s="34"/>
      <c r="C1218" s="35"/>
      <c r="D1218" s="49"/>
      <c r="E1218" s="36"/>
      <c r="F1218" s="36"/>
      <c r="G1218" s="52"/>
      <c r="H1218" s="38"/>
      <c r="I1218" s="50"/>
      <c r="J1218" s="54"/>
      <c r="K1218" s="271" t="s">
        <v>2031</v>
      </c>
      <c r="L1218" s="276" t="s">
        <v>1899</v>
      </c>
      <c r="M1218" s="46"/>
      <c r="R1218" s="104"/>
      <c r="S1218" s="144"/>
      <c r="T1218" s="104"/>
      <c r="U1218" s="104"/>
      <c r="V1218" s="120"/>
      <c r="W1218" s="104"/>
      <c r="X1218" s="104"/>
      <c r="Y1218" s="104"/>
      <c r="Z1218" s="120"/>
      <c r="AA1218" s="104"/>
      <c r="AB1218" s="104"/>
      <c r="AC1218" s="104"/>
      <c r="AD1218" s="104"/>
      <c r="AE1218" s="104"/>
      <c r="AF1218" s="104"/>
      <c r="AG1218" s="104"/>
      <c r="AH1218" s="104"/>
      <c r="AI1218" s="104"/>
      <c r="AJ1218" s="104"/>
      <c r="AK1218" s="104"/>
      <c r="AL1218" s="104"/>
      <c r="AM1218" s="104"/>
      <c r="AN1218" s="104"/>
      <c r="AO1218" s="104"/>
      <c r="AP1218" s="120"/>
      <c r="AQ1218" s="104"/>
      <c r="AR1218" s="104"/>
      <c r="AS1218" s="104"/>
      <c r="AT1218" s="104"/>
      <c r="AU1218" s="146"/>
      <c r="AV1218" s="105"/>
      <c r="AW1218" s="105"/>
      <c r="AX1218" s="106"/>
      <c r="AY1218" s="145"/>
      <c r="AZ1218" s="106"/>
      <c r="BA1218" s="120"/>
      <c r="BB1218" s="196"/>
      <c r="BC1218" s="120"/>
      <c r="BD1218" s="196"/>
      <c r="BE1218" s="120"/>
      <c r="BF1218" s="196"/>
      <c r="BG1218" s="120"/>
      <c r="BH1218" s="196"/>
      <c r="BI1218" s="120"/>
      <c r="BJ1218" s="196"/>
      <c r="BK1218" s="120"/>
      <c r="BL1218" s="196"/>
      <c r="BM1218" s="120"/>
      <c r="BN1218" s="197"/>
      <c r="BO1218" s="120"/>
      <c r="BP1218" s="197"/>
      <c r="BQ1218" s="120"/>
      <c r="BR1218" s="197"/>
      <c r="BS1218" s="120"/>
      <c r="BT1218" s="197"/>
      <c r="BU1218" s="120"/>
      <c r="BV1218" s="197"/>
      <c r="BW1218" s="107"/>
      <c r="BX1218" s="107"/>
      <c r="BY1218" s="107"/>
      <c r="BZ1218" s="107"/>
      <c r="CA1218" s="199"/>
      <c r="CB1218" s="145"/>
      <c r="CC1218" s="199"/>
      <c r="CD1218" s="120"/>
      <c r="CE1218" s="204"/>
      <c r="CF1218" s="120"/>
      <c r="CG1218" s="204"/>
      <c r="CH1218" s="120"/>
      <c r="CI1218" s="204"/>
      <c r="CJ1218" s="120"/>
      <c r="CK1218" s="204"/>
      <c r="CL1218" s="120"/>
      <c r="CM1218" s="204"/>
      <c r="CN1218" s="120"/>
      <c r="CO1218" s="204"/>
      <c r="CP1218" s="120"/>
      <c r="CQ1218" s="206"/>
      <c r="CR1218" s="120"/>
      <c r="CS1218" s="206"/>
      <c r="CT1218" s="120"/>
      <c r="CU1218" s="206"/>
      <c r="CV1218" s="120"/>
      <c r="CW1218" s="206"/>
      <c r="CX1218" s="120"/>
      <c r="CY1218" s="206"/>
      <c r="CZ1218" s="107"/>
      <c r="DA1218" s="107"/>
      <c r="DB1218" s="107"/>
      <c r="DC1218" s="109"/>
      <c r="DD1218" s="109"/>
      <c r="DE1218" s="109"/>
      <c r="DF1218" s="110"/>
      <c r="DG1218" s="145"/>
      <c r="DH1218" s="120"/>
      <c r="DI1218" s="120"/>
      <c r="DJ1218" s="120"/>
      <c r="DK1218" s="120"/>
      <c r="DL1218" s="120"/>
      <c r="DM1218" s="120"/>
      <c r="DN1218" s="120"/>
      <c r="DO1218" s="120"/>
      <c r="DP1218" s="120"/>
      <c r="DQ1218" s="120"/>
      <c r="DR1218" s="120"/>
      <c r="DS1218" s="120"/>
      <c r="DT1218" s="120"/>
      <c r="DU1218" s="120"/>
      <c r="DV1218" s="120"/>
      <c r="DW1218" s="120"/>
      <c r="DX1218" s="120"/>
      <c r="DY1218" s="120"/>
      <c r="DZ1218" s="120"/>
      <c r="EA1218" s="120"/>
      <c r="EB1218" s="120"/>
      <c r="EC1218" s="120"/>
      <c r="ED1218" s="120"/>
      <c r="EE1218" s="120"/>
      <c r="EF1218" s="120"/>
      <c r="EG1218" s="120"/>
      <c r="EH1218" s="120"/>
      <c r="EI1218" s="120"/>
      <c r="EJ1218" s="148"/>
    </row>
    <row r="1219" spans="1:140" s="10" customFormat="1" ht="23.25" customHeight="1" x14ac:dyDescent="0.25">
      <c r="A1219" s="33"/>
      <c r="B1219" s="34"/>
      <c r="C1219" s="35"/>
      <c r="D1219" s="49"/>
      <c r="E1219" s="36"/>
      <c r="F1219" s="36"/>
      <c r="G1219" s="52"/>
      <c r="H1219" s="38"/>
      <c r="I1219" s="50"/>
      <c r="J1219" s="54"/>
      <c r="K1219" s="271" t="s">
        <v>2032</v>
      </c>
      <c r="L1219" s="276" t="s">
        <v>1899</v>
      </c>
      <c r="M1219" s="46"/>
      <c r="R1219" s="104"/>
      <c r="S1219" s="144"/>
      <c r="T1219" s="104"/>
      <c r="U1219" s="104"/>
      <c r="V1219" s="120"/>
      <c r="W1219" s="104"/>
      <c r="X1219" s="104"/>
      <c r="Y1219" s="104"/>
      <c r="Z1219" s="120"/>
      <c r="AA1219" s="104"/>
      <c r="AB1219" s="104"/>
      <c r="AC1219" s="104"/>
      <c r="AD1219" s="104"/>
      <c r="AE1219" s="104"/>
      <c r="AF1219" s="104"/>
      <c r="AG1219" s="104"/>
      <c r="AH1219" s="104"/>
      <c r="AI1219" s="104"/>
      <c r="AJ1219" s="104"/>
      <c r="AK1219" s="104"/>
      <c r="AL1219" s="104"/>
      <c r="AM1219" s="104"/>
      <c r="AN1219" s="104"/>
      <c r="AO1219" s="104"/>
      <c r="AP1219" s="120"/>
      <c r="AQ1219" s="104"/>
      <c r="AR1219" s="104"/>
      <c r="AS1219" s="104"/>
      <c r="AT1219" s="104"/>
      <c r="AU1219" s="146"/>
      <c r="AV1219" s="105"/>
      <c r="AW1219" s="105"/>
      <c r="AX1219" s="106"/>
      <c r="AY1219" s="145"/>
      <c r="AZ1219" s="106"/>
      <c r="BA1219" s="120"/>
      <c r="BB1219" s="196"/>
      <c r="BC1219" s="120"/>
      <c r="BD1219" s="196"/>
      <c r="BE1219" s="120"/>
      <c r="BF1219" s="196"/>
      <c r="BG1219" s="120"/>
      <c r="BH1219" s="196"/>
      <c r="BI1219" s="120"/>
      <c r="BJ1219" s="196"/>
      <c r="BK1219" s="120"/>
      <c r="BL1219" s="196"/>
      <c r="BM1219" s="120"/>
      <c r="BN1219" s="197"/>
      <c r="BO1219" s="120"/>
      <c r="BP1219" s="197"/>
      <c r="BQ1219" s="120"/>
      <c r="BR1219" s="197"/>
      <c r="BS1219" s="120"/>
      <c r="BT1219" s="197"/>
      <c r="BU1219" s="120"/>
      <c r="BV1219" s="197"/>
      <c r="BW1219" s="107"/>
      <c r="BX1219" s="107"/>
      <c r="BY1219" s="107"/>
      <c r="BZ1219" s="107"/>
      <c r="CA1219" s="199"/>
      <c r="CB1219" s="145"/>
      <c r="CC1219" s="199"/>
      <c r="CD1219" s="120"/>
      <c r="CE1219" s="204"/>
      <c r="CF1219" s="120"/>
      <c r="CG1219" s="204"/>
      <c r="CH1219" s="120"/>
      <c r="CI1219" s="204"/>
      <c r="CJ1219" s="120"/>
      <c r="CK1219" s="204"/>
      <c r="CL1219" s="120"/>
      <c r="CM1219" s="204"/>
      <c r="CN1219" s="120"/>
      <c r="CO1219" s="204"/>
      <c r="CP1219" s="120"/>
      <c r="CQ1219" s="206"/>
      <c r="CR1219" s="120"/>
      <c r="CS1219" s="206"/>
      <c r="CT1219" s="120"/>
      <c r="CU1219" s="206"/>
      <c r="CV1219" s="120"/>
      <c r="CW1219" s="206"/>
      <c r="CX1219" s="120"/>
      <c r="CY1219" s="206"/>
      <c r="CZ1219" s="107"/>
      <c r="DA1219" s="107"/>
      <c r="DB1219" s="107"/>
      <c r="DC1219" s="109"/>
      <c r="DD1219" s="109"/>
      <c r="DE1219" s="109"/>
      <c r="DF1219" s="110"/>
      <c r="DG1219" s="145"/>
      <c r="DH1219" s="120"/>
      <c r="DI1219" s="120"/>
      <c r="DJ1219" s="120"/>
      <c r="DK1219" s="120"/>
      <c r="DL1219" s="120"/>
      <c r="DM1219" s="120"/>
      <c r="DN1219" s="120"/>
      <c r="DO1219" s="120"/>
      <c r="DP1219" s="120"/>
      <c r="DQ1219" s="120"/>
      <c r="DR1219" s="120"/>
      <c r="DS1219" s="120"/>
      <c r="DT1219" s="120"/>
      <c r="DU1219" s="120"/>
      <c r="DV1219" s="120"/>
      <c r="DW1219" s="120"/>
      <c r="DX1219" s="120"/>
      <c r="DY1219" s="120"/>
      <c r="DZ1219" s="120"/>
      <c r="EA1219" s="120"/>
      <c r="EB1219" s="120"/>
      <c r="EC1219" s="120"/>
      <c r="ED1219" s="120"/>
      <c r="EE1219" s="120"/>
      <c r="EF1219" s="120"/>
      <c r="EG1219" s="120"/>
      <c r="EH1219" s="120"/>
      <c r="EI1219" s="120"/>
      <c r="EJ1219" s="148"/>
    </row>
    <row r="1220" spans="1:140" s="10" customFormat="1" ht="23.25" customHeight="1" x14ac:dyDescent="0.25">
      <c r="A1220" s="33"/>
      <c r="B1220" s="34"/>
      <c r="C1220" s="35"/>
      <c r="D1220" s="49"/>
      <c r="E1220" s="36"/>
      <c r="F1220" s="36"/>
      <c r="G1220" s="52"/>
      <c r="H1220" s="38"/>
      <c r="I1220" s="50"/>
      <c r="J1220" s="54"/>
      <c r="K1220" s="271" t="s">
        <v>2033</v>
      </c>
      <c r="L1220" s="276" t="s">
        <v>1899</v>
      </c>
      <c r="M1220" s="46"/>
      <c r="R1220" s="104"/>
      <c r="S1220" s="144"/>
      <c r="T1220" s="104"/>
      <c r="U1220" s="104"/>
      <c r="V1220" s="120"/>
      <c r="W1220" s="104"/>
      <c r="X1220" s="104"/>
      <c r="Y1220" s="104"/>
      <c r="Z1220" s="120"/>
      <c r="AA1220" s="104"/>
      <c r="AB1220" s="104"/>
      <c r="AC1220" s="104"/>
      <c r="AD1220" s="104"/>
      <c r="AE1220" s="104"/>
      <c r="AF1220" s="104"/>
      <c r="AG1220" s="104"/>
      <c r="AH1220" s="104"/>
      <c r="AI1220" s="104"/>
      <c r="AJ1220" s="104"/>
      <c r="AK1220" s="104"/>
      <c r="AL1220" s="104"/>
      <c r="AM1220" s="104"/>
      <c r="AN1220" s="104"/>
      <c r="AO1220" s="104"/>
      <c r="AP1220" s="120"/>
      <c r="AQ1220" s="104"/>
      <c r="AR1220" s="104"/>
      <c r="AS1220" s="104"/>
      <c r="AT1220" s="104"/>
      <c r="AU1220" s="146"/>
      <c r="AV1220" s="105"/>
      <c r="AW1220" s="105"/>
      <c r="AX1220" s="106"/>
      <c r="AY1220" s="145"/>
      <c r="AZ1220" s="106"/>
      <c r="BA1220" s="120"/>
      <c r="BB1220" s="196"/>
      <c r="BC1220" s="120"/>
      <c r="BD1220" s="196"/>
      <c r="BE1220" s="120"/>
      <c r="BF1220" s="196"/>
      <c r="BG1220" s="120"/>
      <c r="BH1220" s="196"/>
      <c r="BI1220" s="120"/>
      <c r="BJ1220" s="196"/>
      <c r="BK1220" s="120"/>
      <c r="BL1220" s="196"/>
      <c r="BM1220" s="120"/>
      <c r="BN1220" s="197"/>
      <c r="BO1220" s="120"/>
      <c r="BP1220" s="197"/>
      <c r="BQ1220" s="120"/>
      <c r="BR1220" s="197"/>
      <c r="BS1220" s="120"/>
      <c r="BT1220" s="197"/>
      <c r="BU1220" s="120"/>
      <c r="BV1220" s="197"/>
      <c r="BW1220" s="107"/>
      <c r="BX1220" s="107"/>
      <c r="BY1220" s="107"/>
      <c r="BZ1220" s="107"/>
      <c r="CA1220" s="199"/>
      <c r="CB1220" s="145"/>
      <c r="CC1220" s="199"/>
      <c r="CD1220" s="120"/>
      <c r="CE1220" s="204"/>
      <c r="CF1220" s="120"/>
      <c r="CG1220" s="204"/>
      <c r="CH1220" s="120"/>
      <c r="CI1220" s="204"/>
      <c r="CJ1220" s="120"/>
      <c r="CK1220" s="204"/>
      <c r="CL1220" s="120"/>
      <c r="CM1220" s="204"/>
      <c r="CN1220" s="120"/>
      <c r="CO1220" s="204"/>
      <c r="CP1220" s="120"/>
      <c r="CQ1220" s="206"/>
      <c r="CR1220" s="120"/>
      <c r="CS1220" s="206"/>
      <c r="CT1220" s="120"/>
      <c r="CU1220" s="206"/>
      <c r="CV1220" s="120"/>
      <c r="CW1220" s="206"/>
      <c r="CX1220" s="120"/>
      <c r="CY1220" s="206"/>
      <c r="CZ1220" s="107"/>
      <c r="DA1220" s="107"/>
      <c r="DB1220" s="107"/>
      <c r="DC1220" s="109"/>
      <c r="DD1220" s="109"/>
      <c r="DE1220" s="109"/>
      <c r="DF1220" s="110"/>
      <c r="DG1220" s="145"/>
      <c r="DH1220" s="120"/>
      <c r="DI1220" s="120"/>
      <c r="DJ1220" s="120"/>
      <c r="DK1220" s="120"/>
      <c r="DL1220" s="120"/>
      <c r="DM1220" s="120"/>
      <c r="DN1220" s="120"/>
      <c r="DO1220" s="120"/>
      <c r="DP1220" s="120"/>
      <c r="DQ1220" s="120"/>
      <c r="DR1220" s="120"/>
      <c r="DS1220" s="120"/>
      <c r="DT1220" s="120"/>
      <c r="DU1220" s="120"/>
      <c r="DV1220" s="120"/>
      <c r="DW1220" s="120"/>
      <c r="DX1220" s="120"/>
      <c r="DY1220" s="120"/>
      <c r="DZ1220" s="120"/>
      <c r="EA1220" s="120"/>
      <c r="EB1220" s="120"/>
      <c r="EC1220" s="120"/>
      <c r="ED1220" s="120"/>
      <c r="EE1220" s="120"/>
      <c r="EF1220" s="120"/>
      <c r="EG1220" s="120"/>
      <c r="EH1220" s="120"/>
      <c r="EI1220" s="120"/>
      <c r="EJ1220" s="148"/>
    </row>
    <row r="1221" spans="1:140" s="10" customFormat="1" ht="23.25" customHeight="1" x14ac:dyDescent="0.25">
      <c r="A1221" s="33"/>
      <c r="B1221" s="34"/>
      <c r="C1221" s="35"/>
      <c r="D1221" s="49"/>
      <c r="E1221" s="36"/>
      <c r="F1221" s="36"/>
      <c r="G1221" s="52"/>
      <c r="H1221" s="38"/>
      <c r="I1221" s="50"/>
      <c r="J1221" s="54"/>
      <c r="K1221" s="271" t="s">
        <v>2034</v>
      </c>
      <c r="L1221" s="276">
        <v>300</v>
      </c>
      <c r="M1221" s="46"/>
      <c r="R1221" s="104"/>
      <c r="S1221" s="144"/>
      <c r="T1221" s="104"/>
      <c r="U1221" s="104"/>
      <c r="V1221" s="120"/>
      <c r="W1221" s="104"/>
      <c r="X1221" s="104"/>
      <c r="Y1221" s="104"/>
      <c r="Z1221" s="120"/>
      <c r="AA1221" s="104"/>
      <c r="AB1221" s="104"/>
      <c r="AC1221" s="104"/>
      <c r="AD1221" s="104"/>
      <c r="AE1221" s="104"/>
      <c r="AF1221" s="104"/>
      <c r="AG1221" s="104"/>
      <c r="AH1221" s="104"/>
      <c r="AI1221" s="104"/>
      <c r="AJ1221" s="104"/>
      <c r="AK1221" s="104"/>
      <c r="AL1221" s="104"/>
      <c r="AM1221" s="104"/>
      <c r="AN1221" s="104"/>
      <c r="AO1221" s="104"/>
      <c r="AP1221" s="120"/>
      <c r="AQ1221" s="104"/>
      <c r="AR1221" s="104"/>
      <c r="AS1221" s="104"/>
      <c r="AT1221" s="104"/>
      <c r="AU1221" s="146"/>
      <c r="AV1221" s="105"/>
      <c r="AW1221" s="105"/>
      <c r="AX1221" s="106"/>
      <c r="AY1221" s="145"/>
      <c r="AZ1221" s="106"/>
      <c r="BA1221" s="120"/>
      <c r="BB1221" s="196"/>
      <c r="BC1221" s="120"/>
      <c r="BD1221" s="196"/>
      <c r="BE1221" s="120"/>
      <c r="BF1221" s="196"/>
      <c r="BG1221" s="120"/>
      <c r="BH1221" s="196"/>
      <c r="BI1221" s="120"/>
      <c r="BJ1221" s="196"/>
      <c r="BK1221" s="120"/>
      <c r="BL1221" s="196"/>
      <c r="BM1221" s="120"/>
      <c r="BN1221" s="197"/>
      <c r="BO1221" s="120"/>
      <c r="BP1221" s="197"/>
      <c r="BQ1221" s="120"/>
      <c r="BR1221" s="197"/>
      <c r="BS1221" s="120"/>
      <c r="BT1221" s="197"/>
      <c r="BU1221" s="120"/>
      <c r="BV1221" s="197"/>
      <c r="BW1221" s="107"/>
      <c r="BX1221" s="107"/>
      <c r="BY1221" s="107"/>
      <c r="BZ1221" s="107"/>
      <c r="CA1221" s="199"/>
      <c r="CB1221" s="145"/>
      <c r="CC1221" s="199"/>
      <c r="CD1221" s="120"/>
      <c r="CE1221" s="204"/>
      <c r="CF1221" s="120"/>
      <c r="CG1221" s="204"/>
      <c r="CH1221" s="120"/>
      <c r="CI1221" s="204"/>
      <c r="CJ1221" s="120"/>
      <c r="CK1221" s="204"/>
      <c r="CL1221" s="120"/>
      <c r="CM1221" s="204"/>
      <c r="CN1221" s="120"/>
      <c r="CO1221" s="204"/>
      <c r="CP1221" s="120"/>
      <c r="CQ1221" s="206"/>
      <c r="CR1221" s="120"/>
      <c r="CS1221" s="206"/>
      <c r="CT1221" s="120"/>
      <c r="CU1221" s="206"/>
      <c r="CV1221" s="120"/>
      <c r="CW1221" s="206"/>
      <c r="CX1221" s="120"/>
      <c r="CY1221" s="206"/>
      <c r="CZ1221" s="107"/>
      <c r="DA1221" s="107"/>
      <c r="DB1221" s="107"/>
      <c r="DC1221" s="109"/>
      <c r="DD1221" s="109"/>
      <c r="DE1221" s="109"/>
      <c r="DF1221" s="110"/>
      <c r="DG1221" s="145"/>
      <c r="DH1221" s="120"/>
      <c r="DI1221" s="120"/>
      <c r="DJ1221" s="120"/>
      <c r="DK1221" s="120"/>
      <c r="DL1221" s="120"/>
      <c r="DM1221" s="120"/>
      <c r="DN1221" s="120"/>
      <c r="DO1221" s="120"/>
      <c r="DP1221" s="120"/>
      <c r="DQ1221" s="120"/>
      <c r="DR1221" s="120"/>
      <c r="DS1221" s="120"/>
      <c r="DT1221" s="120"/>
      <c r="DU1221" s="120"/>
      <c r="DV1221" s="120"/>
      <c r="DW1221" s="120"/>
      <c r="DX1221" s="120"/>
      <c r="DY1221" s="120"/>
      <c r="DZ1221" s="120"/>
      <c r="EA1221" s="120"/>
      <c r="EB1221" s="120"/>
      <c r="EC1221" s="120"/>
      <c r="ED1221" s="120"/>
      <c r="EE1221" s="120"/>
      <c r="EF1221" s="120"/>
      <c r="EG1221" s="120"/>
      <c r="EH1221" s="120"/>
      <c r="EI1221" s="120"/>
      <c r="EJ1221" s="148"/>
    </row>
    <row r="1222" spans="1:140" s="10" customFormat="1" ht="17.25" customHeight="1" x14ac:dyDescent="0.25">
      <c r="A1222" s="33"/>
      <c r="B1222" s="34"/>
      <c r="C1222" s="35"/>
      <c r="D1222" s="49"/>
      <c r="E1222" s="36"/>
      <c r="F1222" s="36"/>
      <c r="G1222" s="52"/>
      <c r="H1222" s="38"/>
      <c r="I1222" s="50"/>
      <c r="J1222" s="54" t="s">
        <v>1474</v>
      </c>
      <c r="K1222" s="46" t="s">
        <v>1678</v>
      </c>
      <c r="L1222" s="46" t="s">
        <v>54</v>
      </c>
      <c r="M1222" s="46" t="s">
        <v>1676</v>
      </c>
      <c r="R1222" s="104">
        <v>3.8399999999999997E-2</v>
      </c>
      <c r="S1222" s="144">
        <v>0.5</v>
      </c>
      <c r="T1222" s="104">
        <f t="shared" si="892"/>
        <v>1.9199999999999998E-2</v>
      </c>
      <c r="U1222" s="144">
        <v>0.5</v>
      </c>
      <c r="V1222" s="120">
        <f t="shared" si="1156"/>
        <v>1.9199999999999998E-2</v>
      </c>
      <c r="W1222" s="104">
        <f t="shared" si="1233"/>
        <v>0</v>
      </c>
      <c r="X1222" s="104">
        <f t="shared" si="1158"/>
        <v>0</v>
      </c>
      <c r="Y1222" s="104">
        <f t="shared" si="1233"/>
        <v>0</v>
      </c>
      <c r="Z1222" s="120">
        <f t="shared" si="846"/>
        <v>0</v>
      </c>
      <c r="AA1222" s="104">
        <f t="shared" si="1233"/>
        <v>0</v>
      </c>
      <c r="AB1222" s="104">
        <f t="shared" si="847"/>
        <v>0</v>
      </c>
      <c r="AC1222" s="104">
        <f t="shared" si="1233"/>
        <v>0</v>
      </c>
      <c r="AD1222" s="104">
        <f t="shared" si="848"/>
        <v>0</v>
      </c>
      <c r="AE1222" s="104">
        <f t="shared" si="1233"/>
        <v>0</v>
      </c>
      <c r="AF1222" s="104">
        <f t="shared" si="849"/>
        <v>0</v>
      </c>
      <c r="AG1222" s="104">
        <f t="shared" si="1233"/>
        <v>0</v>
      </c>
      <c r="AH1222" s="104">
        <f t="shared" si="850"/>
        <v>0</v>
      </c>
      <c r="AI1222" s="104">
        <f t="shared" si="1233"/>
        <v>0</v>
      </c>
      <c r="AJ1222" s="104">
        <f t="shared" si="851"/>
        <v>0</v>
      </c>
      <c r="AK1222" s="104">
        <f t="shared" si="1233"/>
        <v>0</v>
      </c>
      <c r="AL1222" s="104">
        <f t="shared" si="894"/>
        <v>0</v>
      </c>
      <c r="AM1222" s="104">
        <f t="shared" si="1233"/>
        <v>0</v>
      </c>
      <c r="AN1222" s="104">
        <f t="shared" si="957"/>
        <v>0</v>
      </c>
      <c r="AO1222" s="104">
        <f t="shared" si="1233"/>
        <v>0</v>
      </c>
      <c r="AP1222" s="120">
        <f t="shared" si="853"/>
        <v>0</v>
      </c>
      <c r="AQ1222" s="104"/>
      <c r="AR1222" s="104"/>
      <c r="AS1222" s="104"/>
      <c r="AT1222" s="104"/>
      <c r="AU1222" s="146">
        <f t="shared" si="854"/>
        <v>3.8399999999999997E-2</v>
      </c>
      <c r="AV1222" s="105">
        <f t="shared" si="855"/>
        <v>1</v>
      </c>
      <c r="AW1222" s="105"/>
      <c r="AX1222" s="106">
        <f>0.011</f>
        <v>1.0999999999999999E-2</v>
      </c>
      <c r="AY1222" s="145">
        <v>0.5</v>
      </c>
      <c r="AZ1222" s="106">
        <f t="shared" si="1159"/>
        <v>5.4999999999999997E-3</v>
      </c>
      <c r="BA1222" s="145">
        <v>0.5</v>
      </c>
      <c r="BB1222" s="196">
        <f t="shared" si="1160"/>
        <v>5.4999999999999997E-3</v>
      </c>
      <c r="BC1222" s="120">
        <f t="shared" si="1234"/>
        <v>0</v>
      </c>
      <c r="BD1222" s="196">
        <f t="shared" si="1162"/>
        <v>0</v>
      </c>
      <c r="BE1222" s="120">
        <f t="shared" si="1235"/>
        <v>0</v>
      </c>
      <c r="BF1222" s="196">
        <f t="shared" si="1164"/>
        <v>0</v>
      </c>
      <c r="BG1222" s="120">
        <f t="shared" si="1236"/>
        <v>0</v>
      </c>
      <c r="BH1222" s="196">
        <f t="shared" si="1166"/>
        <v>0</v>
      </c>
      <c r="BI1222" s="120">
        <f t="shared" si="1237"/>
        <v>0</v>
      </c>
      <c r="BJ1222" s="196">
        <f t="shared" si="861"/>
        <v>0</v>
      </c>
      <c r="BK1222" s="120">
        <f t="shared" si="1238"/>
        <v>0</v>
      </c>
      <c r="BL1222" s="196">
        <f t="shared" si="862"/>
        <v>0</v>
      </c>
      <c r="BM1222" s="120">
        <f t="shared" si="1239"/>
        <v>0</v>
      </c>
      <c r="BN1222" s="197">
        <f t="shared" si="863"/>
        <v>0</v>
      </c>
      <c r="BO1222" s="120">
        <f t="shared" si="1240"/>
        <v>0</v>
      </c>
      <c r="BP1222" s="197">
        <f t="shared" si="864"/>
        <v>0</v>
      </c>
      <c r="BQ1222" s="120">
        <f t="shared" si="1241"/>
        <v>0</v>
      </c>
      <c r="BR1222" s="197">
        <f t="shared" si="865"/>
        <v>0</v>
      </c>
      <c r="BS1222" s="120">
        <f t="shared" si="1242"/>
        <v>0</v>
      </c>
      <c r="BT1222" s="197">
        <f t="shared" si="866"/>
        <v>0</v>
      </c>
      <c r="BU1222" s="120">
        <f t="shared" si="1243"/>
        <v>0</v>
      </c>
      <c r="BV1222" s="197">
        <f t="shared" si="867"/>
        <v>0</v>
      </c>
      <c r="BW1222" s="107"/>
      <c r="BX1222" s="107"/>
      <c r="BY1222" s="107"/>
      <c r="BZ1222" s="107"/>
      <c r="CA1222" s="199">
        <f>0.011</f>
        <v>1.0999999999999999E-2</v>
      </c>
      <c r="CB1222" s="145">
        <v>0.5</v>
      </c>
      <c r="CC1222" s="199">
        <f t="shared" si="1174"/>
        <v>5.4999999999999997E-3</v>
      </c>
      <c r="CD1222" s="145">
        <v>0.5</v>
      </c>
      <c r="CE1222" s="204">
        <f t="shared" si="1175"/>
        <v>5.4999999999999997E-3</v>
      </c>
      <c r="CF1222" s="120">
        <f t="shared" si="1244"/>
        <v>0</v>
      </c>
      <c r="CG1222" s="204">
        <f t="shared" si="1177"/>
        <v>0</v>
      </c>
      <c r="CH1222" s="120">
        <f t="shared" si="1245"/>
        <v>0</v>
      </c>
      <c r="CI1222" s="204">
        <f t="shared" si="1179"/>
        <v>0</v>
      </c>
      <c r="CJ1222" s="120">
        <f t="shared" si="1246"/>
        <v>0</v>
      </c>
      <c r="CK1222" s="204">
        <f t="shared" si="1181"/>
        <v>0</v>
      </c>
      <c r="CL1222" s="120">
        <f t="shared" si="1247"/>
        <v>0</v>
      </c>
      <c r="CM1222" s="204">
        <f t="shared" si="1183"/>
        <v>0</v>
      </c>
      <c r="CN1222" s="120">
        <f t="shared" si="1248"/>
        <v>0</v>
      </c>
      <c r="CO1222" s="204">
        <f t="shared" si="1185"/>
        <v>0</v>
      </c>
      <c r="CP1222" s="120">
        <f t="shared" si="1249"/>
        <v>0</v>
      </c>
      <c r="CQ1222" s="206">
        <f t="shared" si="1187"/>
        <v>0</v>
      </c>
      <c r="CR1222" s="120">
        <f t="shared" si="1250"/>
        <v>0</v>
      </c>
      <c r="CS1222" s="206">
        <f t="shared" si="1189"/>
        <v>0</v>
      </c>
      <c r="CT1222" s="120">
        <f t="shared" si="1251"/>
        <v>0</v>
      </c>
      <c r="CU1222" s="206">
        <f t="shared" si="1191"/>
        <v>0</v>
      </c>
      <c r="CV1222" s="120">
        <f t="shared" si="1252"/>
        <v>0</v>
      </c>
      <c r="CW1222" s="206">
        <f t="shared" si="1193"/>
        <v>0</v>
      </c>
      <c r="CX1222" s="120">
        <f t="shared" si="1253"/>
        <v>0</v>
      </c>
      <c r="CY1222" s="206">
        <f t="shared" si="1195"/>
        <v>0</v>
      </c>
      <c r="CZ1222" s="107"/>
      <c r="DA1222" s="107"/>
      <c r="DB1222" s="107"/>
      <c r="DC1222" s="109"/>
      <c r="DD1222" s="109"/>
      <c r="DE1222" s="109"/>
      <c r="DF1222" s="110">
        <f>0.011</f>
        <v>1.0999999999999999E-2</v>
      </c>
      <c r="DG1222" s="145">
        <v>0.5</v>
      </c>
      <c r="DH1222" s="120">
        <f t="shared" si="1196"/>
        <v>5.4999999999999997E-3</v>
      </c>
      <c r="DI1222" s="145">
        <v>0.5</v>
      </c>
      <c r="DJ1222" s="120">
        <f t="shared" si="1197"/>
        <v>5.4999999999999997E-3</v>
      </c>
      <c r="DK1222" s="120">
        <f t="shared" si="1254"/>
        <v>0</v>
      </c>
      <c r="DL1222" s="120">
        <f t="shared" si="1199"/>
        <v>0</v>
      </c>
      <c r="DM1222" s="120">
        <f t="shared" si="1254"/>
        <v>0</v>
      </c>
      <c r="DN1222" s="120">
        <f t="shared" si="1200"/>
        <v>0</v>
      </c>
      <c r="DO1222" s="120">
        <f t="shared" si="1254"/>
        <v>0</v>
      </c>
      <c r="DP1222" s="120">
        <f t="shared" si="1201"/>
        <v>0</v>
      </c>
      <c r="DQ1222" s="120">
        <f t="shared" si="1254"/>
        <v>0</v>
      </c>
      <c r="DR1222" s="120">
        <f t="shared" si="1202"/>
        <v>0</v>
      </c>
      <c r="DS1222" s="120">
        <f t="shared" si="1254"/>
        <v>0</v>
      </c>
      <c r="DT1222" s="120">
        <f t="shared" si="1203"/>
        <v>0</v>
      </c>
      <c r="DU1222" s="120">
        <f t="shared" si="1254"/>
        <v>0</v>
      </c>
      <c r="DV1222" s="120">
        <f t="shared" si="1204"/>
        <v>0</v>
      </c>
      <c r="DW1222" s="120">
        <f t="shared" si="1254"/>
        <v>0</v>
      </c>
      <c r="DX1222" s="120">
        <f t="shared" si="1205"/>
        <v>0</v>
      </c>
      <c r="DY1222" s="120">
        <f t="shared" si="1254"/>
        <v>0</v>
      </c>
      <c r="DZ1222" s="120">
        <f t="shared" si="1206"/>
        <v>0</v>
      </c>
      <c r="EA1222" s="120">
        <f t="shared" si="1254"/>
        <v>0</v>
      </c>
      <c r="EB1222" s="120">
        <f t="shared" si="1207"/>
        <v>0</v>
      </c>
      <c r="EC1222" s="120">
        <f t="shared" si="1254"/>
        <v>0</v>
      </c>
      <c r="ED1222" s="120">
        <f t="shared" si="1208"/>
        <v>0</v>
      </c>
      <c r="EE1222" s="120"/>
      <c r="EF1222" s="120"/>
      <c r="EG1222" s="120"/>
      <c r="EH1222" s="120"/>
      <c r="EI1222" s="120">
        <f t="shared" si="1209"/>
        <v>1.0999999999999999E-2</v>
      </c>
      <c r="EJ1222" s="148">
        <f t="shared" si="1210"/>
        <v>1</v>
      </c>
    </row>
    <row r="1223" spans="1:140" s="10" customFormat="1" ht="17.25" customHeight="1" x14ac:dyDescent="0.25">
      <c r="A1223" s="33"/>
      <c r="B1223" s="34"/>
      <c r="C1223" s="35"/>
      <c r="D1223" s="49"/>
      <c r="E1223" s="36"/>
      <c r="F1223" s="36"/>
      <c r="G1223" s="52"/>
      <c r="H1223" s="38"/>
      <c r="I1223" s="50"/>
      <c r="J1223" s="272" t="s">
        <v>1894</v>
      </c>
      <c r="K1223" s="264" t="s">
        <v>2023</v>
      </c>
      <c r="Q1223" s="9" t="s">
        <v>1899</v>
      </c>
      <c r="R1223" s="104"/>
      <c r="S1223" s="144"/>
      <c r="T1223" s="104"/>
      <c r="U1223" s="144"/>
      <c r="V1223" s="120"/>
      <c r="W1223" s="104"/>
      <c r="X1223" s="104"/>
      <c r="Y1223" s="104"/>
      <c r="Z1223" s="120"/>
      <c r="AA1223" s="104"/>
      <c r="AB1223" s="104"/>
      <c r="AC1223" s="104"/>
      <c r="AD1223" s="104"/>
      <c r="AE1223" s="104"/>
      <c r="AF1223" s="104"/>
      <c r="AG1223" s="104"/>
      <c r="AH1223" s="104"/>
      <c r="AI1223" s="104"/>
      <c r="AJ1223" s="104"/>
      <c r="AK1223" s="104"/>
      <c r="AL1223" s="104"/>
      <c r="AM1223" s="104"/>
      <c r="AN1223" s="104"/>
      <c r="AO1223" s="104"/>
      <c r="AP1223" s="120"/>
      <c r="AQ1223" s="104"/>
      <c r="AR1223" s="104"/>
      <c r="AS1223" s="104"/>
      <c r="AT1223" s="104"/>
      <c r="AU1223" s="146"/>
      <c r="AV1223" s="105"/>
      <c r="AW1223" s="105"/>
      <c r="AX1223" s="106"/>
      <c r="AY1223" s="145"/>
      <c r="AZ1223" s="106"/>
      <c r="BA1223" s="145"/>
      <c r="BB1223" s="196"/>
      <c r="BC1223" s="120"/>
      <c r="BD1223" s="196"/>
      <c r="BE1223" s="120"/>
      <c r="BF1223" s="196"/>
      <c r="BG1223" s="120"/>
      <c r="BH1223" s="196"/>
      <c r="BI1223" s="120"/>
      <c r="BJ1223" s="196"/>
      <c r="BK1223" s="120"/>
      <c r="BL1223" s="196"/>
      <c r="BM1223" s="120"/>
      <c r="BN1223" s="197"/>
      <c r="BO1223" s="120"/>
      <c r="BP1223" s="197"/>
      <c r="BQ1223" s="120"/>
      <c r="BR1223" s="197"/>
      <c r="BS1223" s="120"/>
      <c r="BT1223" s="197"/>
      <c r="BU1223" s="120"/>
      <c r="BV1223" s="197"/>
      <c r="BW1223" s="107"/>
      <c r="BX1223" s="107"/>
      <c r="BY1223" s="107"/>
      <c r="BZ1223" s="107"/>
      <c r="CA1223" s="199"/>
      <c r="CB1223" s="145"/>
      <c r="CC1223" s="199"/>
      <c r="CD1223" s="145"/>
      <c r="CE1223" s="204"/>
      <c r="CF1223" s="120"/>
      <c r="CG1223" s="204"/>
      <c r="CH1223" s="120"/>
      <c r="CI1223" s="204"/>
      <c r="CJ1223" s="120"/>
      <c r="CK1223" s="204"/>
      <c r="CL1223" s="120"/>
      <c r="CM1223" s="204"/>
      <c r="CN1223" s="120"/>
      <c r="CO1223" s="204"/>
      <c r="CP1223" s="120"/>
      <c r="CQ1223" s="206"/>
      <c r="CR1223" s="120"/>
      <c r="CS1223" s="206"/>
      <c r="CT1223" s="120"/>
      <c r="CU1223" s="206"/>
      <c r="CV1223" s="120"/>
      <c r="CW1223" s="206"/>
      <c r="CX1223" s="120"/>
      <c r="CY1223" s="206"/>
      <c r="CZ1223" s="107"/>
      <c r="DA1223" s="107"/>
      <c r="DB1223" s="107"/>
      <c r="DC1223" s="109"/>
      <c r="DD1223" s="109"/>
      <c r="DE1223" s="109"/>
      <c r="DF1223" s="110"/>
      <c r="DG1223" s="145"/>
      <c r="DH1223" s="120"/>
      <c r="DI1223" s="145"/>
      <c r="DJ1223" s="120"/>
      <c r="DK1223" s="120"/>
      <c r="DL1223" s="120"/>
      <c r="DM1223" s="120"/>
      <c r="DN1223" s="120"/>
      <c r="DO1223" s="120"/>
      <c r="DP1223" s="120"/>
      <c r="DQ1223" s="120"/>
      <c r="DR1223" s="120"/>
      <c r="DS1223" s="120"/>
      <c r="DT1223" s="120"/>
      <c r="DU1223" s="120"/>
      <c r="DV1223" s="120"/>
      <c r="DW1223" s="120"/>
      <c r="DX1223" s="120"/>
      <c r="DY1223" s="120"/>
      <c r="DZ1223" s="120"/>
      <c r="EA1223" s="120"/>
      <c r="EB1223" s="120"/>
      <c r="EC1223" s="120"/>
      <c r="ED1223" s="120"/>
      <c r="EE1223" s="120"/>
      <c r="EF1223" s="120"/>
      <c r="EG1223" s="120"/>
      <c r="EH1223" s="120"/>
      <c r="EI1223" s="120"/>
      <c r="EJ1223" s="148"/>
    </row>
    <row r="1224" spans="1:140" s="10" customFormat="1" ht="30" customHeight="1" x14ac:dyDescent="0.25">
      <c r="A1224" s="33"/>
      <c r="B1224" s="34"/>
      <c r="C1224" s="35"/>
      <c r="D1224" s="49"/>
      <c r="E1224" s="36"/>
      <c r="F1224" s="36"/>
      <c r="G1224" s="52"/>
      <c r="H1224" s="38"/>
      <c r="I1224" s="50"/>
      <c r="J1224" s="272"/>
      <c r="K1224" s="264" t="s">
        <v>2024</v>
      </c>
      <c r="Q1224" s="9" t="s">
        <v>1899</v>
      </c>
      <c r="R1224" s="104"/>
      <c r="S1224" s="144"/>
      <c r="T1224" s="104"/>
      <c r="U1224" s="144"/>
      <c r="V1224" s="120"/>
      <c r="W1224" s="104"/>
      <c r="X1224" s="104"/>
      <c r="Y1224" s="104"/>
      <c r="Z1224" s="120"/>
      <c r="AA1224" s="104"/>
      <c r="AB1224" s="104"/>
      <c r="AC1224" s="104"/>
      <c r="AD1224" s="104"/>
      <c r="AE1224" s="104"/>
      <c r="AF1224" s="104"/>
      <c r="AG1224" s="104"/>
      <c r="AH1224" s="104"/>
      <c r="AI1224" s="104"/>
      <c r="AJ1224" s="104"/>
      <c r="AK1224" s="104"/>
      <c r="AL1224" s="104"/>
      <c r="AM1224" s="104"/>
      <c r="AN1224" s="104"/>
      <c r="AO1224" s="104"/>
      <c r="AP1224" s="120"/>
      <c r="AQ1224" s="104"/>
      <c r="AR1224" s="104"/>
      <c r="AS1224" s="104"/>
      <c r="AT1224" s="104"/>
      <c r="AU1224" s="146"/>
      <c r="AV1224" s="105"/>
      <c r="AW1224" s="105"/>
      <c r="AX1224" s="106"/>
      <c r="AY1224" s="145"/>
      <c r="AZ1224" s="106"/>
      <c r="BA1224" s="145"/>
      <c r="BB1224" s="196"/>
      <c r="BC1224" s="120"/>
      <c r="BD1224" s="196"/>
      <c r="BE1224" s="120"/>
      <c r="BF1224" s="196"/>
      <c r="BG1224" s="120"/>
      <c r="BH1224" s="196"/>
      <c r="BI1224" s="120"/>
      <c r="BJ1224" s="196"/>
      <c r="BK1224" s="120"/>
      <c r="BL1224" s="196"/>
      <c r="BM1224" s="120"/>
      <c r="BN1224" s="197"/>
      <c r="BO1224" s="120"/>
      <c r="BP1224" s="197"/>
      <c r="BQ1224" s="120"/>
      <c r="BR1224" s="197"/>
      <c r="BS1224" s="120"/>
      <c r="BT1224" s="197"/>
      <c r="BU1224" s="120"/>
      <c r="BV1224" s="197"/>
      <c r="BW1224" s="107"/>
      <c r="BX1224" s="107"/>
      <c r="BY1224" s="107"/>
      <c r="BZ1224" s="107"/>
      <c r="CA1224" s="199"/>
      <c r="CB1224" s="145"/>
      <c r="CC1224" s="199"/>
      <c r="CD1224" s="145"/>
      <c r="CE1224" s="204"/>
      <c r="CF1224" s="120"/>
      <c r="CG1224" s="204"/>
      <c r="CH1224" s="120"/>
      <c r="CI1224" s="204"/>
      <c r="CJ1224" s="120"/>
      <c r="CK1224" s="204"/>
      <c r="CL1224" s="120"/>
      <c r="CM1224" s="204"/>
      <c r="CN1224" s="120"/>
      <c r="CO1224" s="204"/>
      <c r="CP1224" s="120"/>
      <c r="CQ1224" s="206"/>
      <c r="CR1224" s="120"/>
      <c r="CS1224" s="206"/>
      <c r="CT1224" s="120"/>
      <c r="CU1224" s="206"/>
      <c r="CV1224" s="120"/>
      <c r="CW1224" s="206"/>
      <c r="CX1224" s="120"/>
      <c r="CY1224" s="206"/>
      <c r="CZ1224" s="107"/>
      <c r="DA1224" s="107"/>
      <c r="DB1224" s="107"/>
      <c r="DC1224" s="109"/>
      <c r="DD1224" s="109"/>
      <c r="DE1224" s="109"/>
      <c r="DF1224" s="110"/>
      <c r="DG1224" s="145"/>
      <c r="DH1224" s="120"/>
      <c r="DI1224" s="145"/>
      <c r="DJ1224" s="120"/>
      <c r="DK1224" s="120"/>
      <c r="DL1224" s="120"/>
      <c r="DM1224" s="120"/>
      <c r="DN1224" s="120"/>
      <c r="DO1224" s="120"/>
      <c r="DP1224" s="120"/>
      <c r="DQ1224" s="120"/>
      <c r="DR1224" s="120"/>
      <c r="DS1224" s="120"/>
      <c r="DT1224" s="120"/>
      <c r="DU1224" s="120"/>
      <c r="DV1224" s="120"/>
      <c r="DW1224" s="120"/>
      <c r="DX1224" s="120"/>
      <c r="DY1224" s="120"/>
      <c r="DZ1224" s="120"/>
      <c r="EA1224" s="120"/>
      <c r="EB1224" s="120"/>
      <c r="EC1224" s="120"/>
      <c r="ED1224" s="120"/>
      <c r="EE1224" s="120"/>
      <c r="EF1224" s="120"/>
      <c r="EG1224" s="120"/>
      <c r="EH1224" s="120"/>
      <c r="EI1224" s="120"/>
      <c r="EJ1224" s="148"/>
    </row>
    <row r="1225" spans="1:140" s="10" customFormat="1" ht="17.25" customHeight="1" x14ac:dyDescent="0.25">
      <c r="A1225" s="33"/>
      <c r="B1225" s="34"/>
      <c r="C1225" s="35"/>
      <c r="D1225" s="49"/>
      <c r="E1225" s="36"/>
      <c r="F1225" s="36"/>
      <c r="G1225" s="52"/>
      <c r="H1225" s="38"/>
      <c r="I1225" s="50"/>
      <c r="J1225" s="272"/>
      <c r="K1225" s="264" t="s">
        <v>2025</v>
      </c>
      <c r="Q1225" s="9" t="s">
        <v>1899</v>
      </c>
      <c r="R1225" s="104"/>
      <c r="S1225" s="144"/>
      <c r="T1225" s="104"/>
      <c r="U1225" s="144"/>
      <c r="V1225" s="120"/>
      <c r="W1225" s="104"/>
      <c r="X1225" s="104"/>
      <c r="Y1225" s="104"/>
      <c r="Z1225" s="120"/>
      <c r="AA1225" s="104"/>
      <c r="AB1225" s="104"/>
      <c r="AC1225" s="104"/>
      <c r="AD1225" s="104"/>
      <c r="AE1225" s="104"/>
      <c r="AF1225" s="104"/>
      <c r="AG1225" s="104"/>
      <c r="AH1225" s="104"/>
      <c r="AI1225" s="104"/>
      <c r="AJ1225" s="104"/>
      <c r="AK1225" s="104"/>
      <c r="AL1225" s="104"/>
      <c r="AM1225" s="104"/>
      <c r="AN1225" s="104"/>
      <c r="AO1225" s="104"/>
      <c r="AP1225" s="120"/>
      <c r="AQ1225" s="104"/>
      <c r="AR1225" s="104"/>
      <c r="AS1225" s="104"/>
      <c r="AT1225" s="104"/>
      <c r="AU1225" s="146"/>
      <c r="AV1225" s="105"/>
      <c r="AW1225" s="105"/>
      <c r="AX1225" s="106"/>
      <c r="AY1225" s="145"/>
      <c r="AZ1225" s="106"/>
      <c r="BA1225" s="145"/>
      <c r="BB1225" s="196"/>
      <c r="BC1225" s="120"/>
      <c r="BD1225" s="196"/>
      <c r="BE1225" s="120"/>
      <c r="BF1225" s="196"/>
      <c r="BG1225" s="120"/>
      <c r="BH1225" s="196"/>
      <c r="BI1225" s="120"/>
      <c r="BJ1225" s="196"/>
      <c r="BK1225" s="120"/>
      <c r="BL1225" s="196"/>
      <c r="BM1225" s="120"/>
      <c r="BN1225" s="197"/>
      <c r="BO1225" s="120"/>
      <c r="BP1225" s="197"/>
      <c r="BQ1225" s="120"/>
      <c r="BR1225" s="197"/>
      <c r="BS1225" s="120"/>
      <c r="BT1225" s="197"/>
      <c r="BU1225" s="120"/>
      <c r="BV1225" s="197"/>
      <c r="BW1225" s="107"/>
      <c r="BX1225" s="107"/>
      <c r="BY1225" s="107"/>
      <c r="BZ1225" s="107"/>
      <c r="CA1225" s="199"/>
      <c r="CB1225" s="145"/>
      <c r="CC1225" s="199"/>
      <c r="CD1225" s="145"/>
      <c r="CE1225" s="204"/>
      <c r="CF1225" s="120"/>
      <c r="CG1225" s="204"/>
      <c r="CH1225" s="120"/>
      <c r="CI1225" s="204"/>
      <c r="CJ1225" s="120"/>
      <c r="CK1225" s="204"/>
      <c r="CL1225" s="120"/>
      <c r="CM1225" s="204"/>
      <c r="CN1225" s="120"/>
      <c r="CO1225" s="204"/>
      <c r="CP1225" s="120"/>
      <c r="CQ1225" s="206"/>
      <c r="CR1225" s="120"/>
      <c r="CS1225" s="206"/>
      <c r="CT1225" s="120"/>
      <c r="CU1225" s="206"/>
      <c r="CV1225" s="120"/>
      <c r="CW1225" s="206"/>
      <c r="CX1225" s="120"/>
      <c r="CY1225" s="206"/>
      <c r="CZ1225" s="107"/>
      <c r="DA1225" s="107"/>
      <c r="DB1225" s="107"/>
      <c r="DC1225" s="109"/>
      <c r="DD1225" s="109"/>
      <c r="DE1225" s="109"/>
      <c r="DF1225" s="110"/>
      <c r="DG1225" s="145"/>
      <c r="DH1225" s="120"/>
      <c r="DI1225" s="145"/>
      <c r="DJ1225" s="120"/>
      <c r="DK1225" s="120"/>
      <c r="DL1225" s="120"/>
      <c r="DM1225" s="120"/>
      <c r="DN1225" s="120"/>
      <c r="DO1225" s="120"/>
      <c r="DP1225" s="120"/>
      <c r="DQ1225" s="120"/>
      <c r="DR1225" s="120"/>
      <c r="DS1225" s="120"/>
      <c r="DT1225" s="120"/>
      <c r="DU1225" s="120"/>
      <c r="DV1225" s="120"/>
      <c r="DW1225" s="120"/>
      <c r="DX1225" s="120"/>
      <c r="DY1225" s="120"/>
      <c r="DZ1225" s="120"/>
      <c r="EA1225" s="120"/>
      <c r="EB1225" s="120"/>
      <c r="EC1225" s="120"/>
      <c r="ED1225" s="120"/>
      <c r="EE1225" s="120"/>
      <c r="EF1225" s="120"/>
      <c r="EG1225" s="120"/>
      <c r="EH1225" s="120"/>
      <c r="EI1225" s="120"/>
      <c r="EJ1225" s="148"/>
    </row>
    <row r="1226" spans="1:140" s="10" customFormat="1" ht="17.25" customHeight="1" x14ac:dyDescent="0.25">
      <c r="A1226" s="33"/>
      <c r="B1226" s="34"/>
      <c r="C1226" s="35"/>
      <c r="D1226" s="49"/>
      <c r="E1226" s="36"/>
      <c r="F1226" s="36"/>
      <c r="G1226" s="52"/>
      <c r="H1226" s="38"/>
      <c r="I1226" s="50"/>
      <c r="J1226" s="54"/>
      <c r="K1226" s="264" t="s">
        <v>2026</v>
      </c>
      <c r="Q1226" s="9" t="s">
        <v>1899</v>
      </c>
      <c r="R1226" s="104"/>
      <c r="S1226" s="144"/>
      <c r="T1226" s="104"/>
      <c r="U1226" s="144"/>
      <c r="V1226" s="120"/>
      <c r="W1226" s="104"/>
      <c r="X1226" s="104"/>
      <c r="Y1226" s="104"/>
      <c r="Z1226" s="120"/>
      <c r="AA1226" s="104"/>
      <c r="AB1226" s="104"/>
      <c r="AC1226" s="104"/>
      <c r="AD1226" s="104"/>
      <c r="AE1226" s="104"/>
      <c r="AF1226" s="104"/>
      <c r="AG1226" s="104"/>
      <c r="AH1226" s="104"/>
      <c r="AI1226" s="104"/>
      <c r="AJ1226" s="104"/>
      <c r="AK1226" s="104"/>
      <c r="AL1226" s="104"/>
      <c r="AM1226" s="104"/>
      <c r="AN1226" s="104"/>
      <c r="AO1226" s="104"/>
      <c r="AP1226" s="120"/>
      <c r="AQ1226" s="104"/>
      <c r="AR1226" s="104"/>
      <c r="AS1226" s="104"/>
      <c r="AT1226" s="104"/>
      <c r="AU1226" s="146"/>
      <c r="AV1226" s="105"/>
      <c r="AW1226" s="105"/>
      <c r="AX1226" s="106"/>
      <c r="AY1226" s="145"/>
      <c r="AZ1226" s="106"/>
      <c r="BA1226" s="145"/>
      <c r="BB1226" s="196"/>
      <c r="BC1226" s="120"/>
      <c r="BD1226" s="196"/>
      <c r="BE1226" s="120"/>
      <c r="BF1226" s="196"/>
      <c r="BG1226" s="120"/>
      <c r="BH1226" s="196"/>
      <c r="BI1226" s="120"/>
      <c r="BJ1226" s="196"/>
      <c r="BK1226" s="120"/>
      <c r="BL1226" s="196"/>
      <c r="BM1226" s="120"/>
      <c r="BN1226" s="197"/>
      <c r="BO1226" s="120"/>
      <c r="BP1226" s="197"/>
      <c r="BQ1226" s="120"/>
      <c r="BR1226" s="197"/>
      <c r="BS1226" s="120"/>
      <c r="BT1226" s="197"/>
      <c r="BU1226" s="120"/>
      <c r="BV1226" s="197"/>
      <c r="BW1226" s="107"/>
      <c r="BX1226" s="107"/>
      <c r="BY1226" s="107"/>
      <c r="BZ1226" s="107"/>
      <c r="CA1226" s="199"/>
      <c r="CB1226" s="145"/>
      <c r="CC1226" s="199"/>
      <c r="CD1226" s="145"/>
      <c r="CE1226" s="204"/>
      <c r="CF1226" s="120"/>
      <c r="CG1226" s="204"/>
      <c r="CH1226" s="120"/>
      <c r="CI1226" s="204"/>
      <c r="CJ1226" s="120"/>
      <c r="CK1226" s="204"/>
      <c r="CL1226" s="120"/>
      <c r="CM1226" s="204"/>
      <c r="CN1226" s="120"/>
      <c r="CO1226" s="204"/>
      <c r="CP1226" s="120"/>
      <c r="CQ1226" s="206"/>
      <c r="CR1226" s="120"/>
      <c r="CS1226" s="206"/>
      <c r="CT1226" s="120"/>
      <c r="CU1226" s="206"/>
      <c r="CV1226" s="120"/>
      <c r="CW1226" s="206"/>
      <c r="CX1226" s="120"/>
      <c r="CY1226" s="206"/>
      <c r="CZ1226" s="107"/>
      <c r="DA1226" s="107"/>
      <c r="DB1226" s="107"/>
      <c r="DC1226" s="109"/>
      <c r="DD1226" s="109"/>
      <c r="DE1226" s="109"/>
      <c r="DF1226" s="110"/>
      <c r="DG1226" s="145"/>
      <c r="DH1226" s="120"/>
      <c r="DI1226" s="145"/>
      <c r="DJ1226" s="120"/>
      <c r="DK1226" s="120"/>
      <c r="DL1226" s="120"/>
      <c r="DM1226" s="120"/>
      <c r="DN1226" s="120"/>
      <c r="DO1226" s="120"/>
      <c r="DP1226" s="120"/>
      <c r="DQ1226" s="120"/>
      <c r="DR1226" s="120"/>
      <c r="DS1226" s="120"/>
      <c r="DT1226" s="120"/>
      <c r="DU1226" s="120"/>
      <c r="DV1226" s="120"/>
      <c r="DW1226" s="120"/>
      <c r="DX1226" s="120"/>
      <c r="DY1226" s="120"/>
      <c r="DZ1226" s="120"/>
      <c r="EA1226" s="120"/>
      <c r="EB1226" s="120"/>
      <c r="EC1226" s="120"/>
      <c r="ED1226" s="120"/>
      <c r="EE1226" s="120"/>
      <c r="EF1226" s="120"/>
      <c r="EG1226" s="120"/>
      <c r="EH1226" s="120"/>
      <c r="EI1226" s="120"/>
      <c r="EJ1226" s="148"/>
    </row>
    <row r="1227" spans="1:140" s="10" customFormat="1" ht="17.25" customHeight="1" x14ac:dyDescent="0.25">
      <c r="A1227" s="33"/>
      <c r="B1227" s="34"/>
      <c r="C1227" s="35"/>
      <c r="D1227" s="49"/>
      <c r="E1227" s="36"/>
      <c r="F1227" s="36"/>
      <c r="G1227" s="52"/>
      <c r="H1227" s="38"/>
      <c r="I1227" s="50"/>
      <c r="J1227" s="54"/>
      <c r="K1227" s="264" t="s">
        <v>2027</v>
      </c>
      <c r="Q1227" s="9" t="s">
        <v>1899</v>
      </c>
      <c r="R1227" s="104"/>
      <c r="S1227" s="144"/>
      <c r="T1227" s="104"/>
      <c r="U1227" s="144"/>
      <c r="V1227" s="120"/>
      <c r="W1227" s="104"/>
      <c r="X1227" s="104"/>
      <c r="Y1227" s="104"/>
      <c r="Z1227" s="120"/>
      <c r="AA1227" s="104"/>
      <c r="AB1227" s="104"/>
      <c r="AC1227" s="104"/>
      <c r="AD1227" s="104"/>
      <c r="AE1227" s="104"/>
      <c r="AF1227" s="104"/>
      <c r="AG1227" s="104"/>
      <c r="AH1227" s="104"/>
      <c r="AI1227" s="104"/>
      <c r="AJ1227" s="104"/>
      <c r="AK1227" s="104"/>
      <c r="AL1227" s="104"/>
      <c r="AM1227" s="104"/>
      <c r="AN1227" s="104"/>
      <c r="AO1227" s="104"/>
      <c r="AP1227" s="120"/>
      <c r="AQ1227" s="104"/>
      <c r="AR1227" s="104"/>
      <c r="AS1227" s="104"/>
      <c r="AT1227" s="104"/>
      <c r="AU1227" s="146"/>
      <c r="AV1227" s="105"/>
      <c r="AW1227" s="105"/>
      <c r="AX1227" s="106"/>
      <c r="AY1227" s="145"/>
      <c r="AZ1227" s="106"/>
      <c r="BA1227" s="145"/>
      <c r="BB1227" s="196"/>
      <c r="BC1227" s="120"/>
      <c r="BD1227" s="196"/>
      <c r="BE1227" s="120"/>
      <c r="BF1227" s="196"/>
      <c r="BG1227" s="120"/>
      <c r="BH1227" s="196"/>
      <c r="BI1227" s="120"/>
      <c r="BJ1227" s="196"/>
      <c r="BK1227" s="120"/>
      <c r="BL1227" s="196"/>
      <c r="BM1227" s="120"/>
      <c r="BN1227" s="197"/>
      <c r="BO1227" s="120"/>
      <c r="BP1227" s="197"/>
      <c r="BQ1227" s="120"/>
      <c r="BR1227" s="197"/>
      <c r="BS1227" s="120"/>
      <c r="BT1227" s="197"/>
      <c r="BU1227" s="120"/>
      <c r="BV1227" s="197"/>
      <c r="BW1227" s="107"/>
      <c r="BX1227" s="107"/>
      <c r="BY1227" s="107"/>
      <c r="BZ1227" s="107"/>
      <c r="CA1227" s="199"/>
      <c r="CB1227" s="145"/>
      <c r="CC1227" s="199"/>
      <c r="CD1227" s="145"/>
      <c r="CE1227" s="204"/>
      <c r="CF1227" s="120"/>
      <c r="CG1227" s="204"/>
      <c r="CH1227" s="120"/>
      <c r="CI1227" s="204"/>
      <c r="CJ1227" s="120"/>
      <c r="CK1227" s="204"/>
      <c r="CL1227" s="120"/>
      <c r="CM1227" s="204"/>
      <c r="CN1227" s="120"/>
      <c r="CO1227" s="204"/>
      <c r="CP1227" s="120"/>
      <c r="CQ1227" s="206"/>
      <c r="CR1227" s="120"/>
      <c r="CS1227" s="206"/>
      <c r="CT1227" s="120"/>
      <c r="CU1227" s="206"/>
      <c r="CV1227" s="120"/>
      <c r="CW1227" s="206"/>
      <c r="CX1227" s="120"/>
      <c r="CY1227" s="206"/>
      <c r="CZ1227" s="107"/>
      <c r="DA1227" s="107"/>
      <c r="DB1227" s="107"/>
      <c r="DC1227" s="109"/>
      <c r="DD1227" s="109"/>
      <c r="DE1227" s="109"/>
      <c r="DF1227" s="110"/>
      <c r="DG1227" s="145"/>
      <c r="DH1227" s="120"/>
      <c r="DI1227" s="145"/>
      <c r="DJ1227" s="120"/>
      <c r="DK1227" s="120"/>
      <c r="DL1227" s="120"/>
      <c r="DM1227" s="120"/>
      <c r="DN1227" s="120"/>
      <c r="DO1227" s="120"/>
      <c r="DP1227" s="120"/>
      <c r="DQ1227" s="120"/>
      <c r="DR1227" s="120"/>
      <c r="DS1227" s="120"/>
      <c r="DT1227" s="120"/>
      <c r="DU1227" s="120"/>
      <c r="DV1227" s="120"/>
      <c r="DW1227" s="120"/>
      <c r="DX1227" s="120"/>
      <c r="DY1227" s="120"/>
      <c r="DZ1227" s="120"/>
      <c r="EA1227" s="120"/>
      <c r="EB1227" s="120"/>
      <c r="EC1227" s="120"/>
      <c r="ED1227" s="120"/>
      <c r="EE1227" s="120"/>
      <c r="EF1227" s="120"/>
      <c r="EG1227" s="120"/>
      <c r="EH1227" s="120"/>
      <c r="EI1227" s="120"/>
      <c r="EJ1227" s="148"/>
    </row>
    <row r="1228" spans="1:140" s="10" customFormat="1" ht="34.5" customHeight="1" x14ac:dyDescent="0.25">
      <c r="A1228" s="33"/>
      <c r="B1228" s="34"/>
      <c r="C1228" s="35"/>
      <c r="D1228" s="49"/>
      <c r="E1228" s="36"/>
      <c r="F1228" s="36"/>
      <c r="G1228" s="52"/>
      <c r="H1228" s="38"/>
      <c r="I1228" s="50"/>
      <c r="J1228" s="54"/>
      <c r="K1228" s="264" t="s">
        <v>2035</v>
      </c>
      <c r="Q1228" s="9" t="s">
        <v>1899</v>
      </c>
      <c r="R1228" s="104"/>
      <c r="S1228" s="144"/>
      <c r="T1228" s="104"/>
      <c r="U1228" s="144"/>
      <c r="V1228" s="120"/>
      <c r="W1228" s="104"/>
      <c r="X1228" s="104"/>
      <c r="Y1228" s="104"/>
      <c r="Z1228" s="120"/>
      <c r="AA1228" s="104"/>
      <c r="AB1228" s="104"/>
      <c r="AC1228" s="104"/>
      <c r="AD1228" s="104"/>
      <c r="AE1228" s="104"/>
      <c r="AF1228" s="104"/>
      <c r="AG1228" s="104"/>
      <c r="AH1228" s="104"/>
      <c r="AI1228" s="104"/>
      <c r="AJ1228" s="104"/>
      <c r="AK1228" s="104"/>
      <c r="AL1228" s="104"/>
      <c r="AM1228" s="104"/>
      <c r="AN1228" s="104"/>
      <c r="AO1228" s="104"/>
      <c r="AP1228" s="120"/>
      <c r="AQ1228" s="104"/>
      <c r="AR1228" s="104"/>
      <c r="AS1228" s="104"/>
      <c r="AT1228" s="104"/>
      <c r="AU1228" s="146"/>
      <c r="AV1228" s="105"/>
      <c r="AW1228" s="105"/>
      <c r="AX1228" s="106"/>
      <c r="AY1228" s="145"/>
      <c r="AZ1228" s="106"/>
      <c r="BA1228" s="145"/>
      <c r="BB1228" s="196"/>
      <c r="BC1228" s="120"/>
      <c r="BD1228" s="196"/>
      <c r="BE1228" s="120"/>
      <c r="BF1228" s="196"/>
      <c r="BG1228" s="120"/>
      <c r="BH1228" s="196"/>
      <c r="BI1228" s="120"/>
      <c r="BJ1228" s="196"/>
      <c r="BK1228" s="120"/>
      <c r="BL1228" s="196"/>
      <c r="BM1228" s="120"/>
      <c r="BN1228" s="197"/>
      <c r="BO1228" s="120"/>
      <c r="BP1228" s="197"/>
      <c r="BQ1228" s="120"/>
      <c r="BR1228" s="197"/>
      <c r="BS1228" s="120"/>
      <c r="BT1228" s="197"/>
      <c r="BU1228" s="120"/>
      <c r="BV1228" s="197"/>
      <c r="BW1228" s="107"/>
      <c r="BX1228" s="107"/>
      <c r="BY1228" s="107"/>
      <c r="BZ1228" s="107"/>
      <c r="CA1228" s="199"/>
      <c r="CB1228" s="145"/>
      <c r="CC1228" s="199"/>
      <c r="CD1228" s="145"/>
      <c r="CE1228" s="204"/>
      <c r="CF1228" s="120"/>
      <c r="CG1228" s="204"/>
      <c r="CH1228" s="120"/>
      <c r="CI1228" s="204"/>
      <c r="CJ1228" s="120"/>
      <c r="CK1228" s="204"/>
      <c r="CL1228" s="120"/>
      <c r="CM1228" s="204"/>
      <c r="CN1228" s="120"/>
      <c r="CO1228" s="204"/>
      <c r="CP1228" s="120"/>
      <c r="CQ1228" s="206"/>
      <c r="CR1228" s="120"/>
      <c r="CS1228" s="206"/>
      <c r="CT1228" s="120"/>
      <c r="CU1228" s="206"/>
      <c r="CV1228" s="120"/>
      <c r="CW1228" s="206"/>
      <c r="CX1228" s="120"/>
      <c r="CY1228" s="206"/>
      <c r="CZ1228" s="107"/>
      <c r="DA1228" s="107"/>
      <c r="DB1228" s="107"/>
      <c r="DC1228" s="109"/>
      <c r="DD1228" s="109"/>
      <c r="DE1228" s="109"/>
      <c r="DF1228" s="110"/>
      <c r="DG1228" s="145"/>
      <c r="DH1228" s="120"/>
      <c r="DI1228" s="145"/>
      <c r="DJ1228" s="120"/>
      <c r="DK1228" s="120"/>
      <c r="DL1228" s="120"/>
      <c r="DM1228" s="120"/>
      <c r="DN1228" s="120"/>
      <c r="DO1228" s="120"/>
      <c r="DP1228" s="120"/>
      <c r="DQ1228" s="120"/>
      <c r="DR1228" s="120"/>
      <c r="DS1228" s="120"/>
      <c r="DT1228" s="120"/>
      <c r="DU1228" s="120"/>
      <c r="DV1228" s="120"/>
      <c r="DW1228" s="120"/>
      <c r="DX1228" s="120"/>
      <c r="DY1228" s="120"/>
      <c r="DZ1228" s="120"/>
      <c r="EA1228" s="120"/>
      <c r="EB1228" s="120"/>
      <c r="EC1228" s="120"/>
      <c r="ED1228" s="120"/>
      <c r="EE1228" s="120"/>
      <c r="EF1228" s="120"/>
      <c r="EG1228" s="120"/>
      <c r="EH1228" s="120"/>
      <c r="EI1228" s="120"/>
      <c r="EJ1228" s="148"/>
    </row>
    <row r="1229" spans="1:140" s="10" customFormat="1" ht="17.25" customHeight="1" x14ac:dyDescent="0.25">
      <c r="A1229" s="33"/>
      <c r="B1229" s="34"/>
      <c r="C1229" s="35"/>
      <c r="D1229" s="49"/>
      <c r="E1229" s="36"/>
      <c r="F1229" s="36"/>
      <c r="G1229" s="52"/>
      <c r="H1229" s="38"/>
      <c r="I1229" s="50"/>
      <c r="J1229" s="275" t="s">
        <v>1921</v>
      </c>
      <c r="K1229" s="271" t="s">
        <v>2029</v>
      </c>
      <c r="L1229" s="276" t="s">
        <v>1899</v>
      </c>
      <c r="M1229" s="46"/>
      <c r="R1229" s="104"/>
      <c r="S1229" s="144"/>
      <c r="T1229" s="104"/>
      <c r="U1229" s="144"/>
      <c r="V1229" s="120"/>
      <c r="W1229" s="104"/>
      <c r="X1229" s="104"/>
      <c r="Y1229" s="104"/>
      <c r="Z1229" s="120"/>
      <c r="AA1229" s="104"/>
      <c r="AB1229" s="104"/>
      <c r="AC1229" s="104"/>
      <c r="AD1229" s="104"/>
      <c r="AE1229" s="104"/>
      <c r="AF1229" s="104"/>
      <c r="AG1229" s="104"/>
      <c r="AH1229" s="104"/>
      <c r="AI1229" s="104"/>
      <c r="AJ1229" s="104"/>
      <c r="AK1229" s="104"/>
      <c r="AL1229" s="104"/>
      <c r="AM1229" s="104"/>
      <c r="AN1229" s="104"/>
      <c r="AO1229" s="104"/>
      <c r="AP1229" s="120"/>
      <c r="AQ1229" s="104"/>
      <c r="AR1229" s="104"/>
      <c r="AS1229" s="104"/>
      <c r="AT1229" s="104"/>
      <c r="AU1229" s="146"/>
      <c r="AV1229" s="105"/>
      <c r="AW1229" s="105"/>
      <c r="AX1229" s="106"/>
      <c r="AY1229" s="145"/>
      <c r="AZ1229" s="106"/>
      <c r="BA1229" s="145"/>
      <c r="BB1229" s="196"/>
      <c r="BC1229" s="120"/>
      <c r="BD1229" s="196"/>
      <c r="BE1229" s="120"/>
      <c r="BF1229" s="196"/>
      <c r="BG1229" s="120"/>
      <c r="BH1229" s="196"/>
      <c r="BI1229" s="120"/>
      <c r="BJ1229" s="196"/>
      <c r="BK1229" s="120"/>
      <c r="BL1229" s="196"/>
      <c r="BM1229" s="120"/>
      <c r="BN1229" s="197"/>
      <c r="BO1229" s="120"/>
      <c r="BP1229" s="197"/>
      <c r="BQ1229" s="120"/>
      <c r="BR1229" s="197"/>
      <c r="BS1229" s="120"/>
      <c r="BT1229" s="197"/>
      <c r="BU1229" s="120"/>
      <c r="BV1229" s="197"/>
      <c r="BW1229" s="107"/>
      <c r="BX1229" s="107"/>
      <c r="BY1229" s="107"/>
      <c r="BZ1229" s="107"/>
      <c r="CA1229" s="199"/>
      <c r="CB1229" s="145"/>
      <c r="CC1229" s="199"/>
      <c r="CD1229" s="145"/>
      <c r="CE1229" s="204"/>
      <c r="CF1229" s="120"/>
      <c r="CG1229" s="204"/>
      <c r="CH1229" s="120"/>
      <c r="CI1229" s="204"/>
      <c r="CJ1229" s="120"/>
      <c r="CK1229" s="204"/>
      <c r="CL1229" s="120"/>
      <c r="CM1229" s="204"/>
      <c r="CN1229" s="120"/>
      <c r="CO1229" s="204"/>
      <c r="CP1229" s="120"/>
      <c r="CQ1229" s="206"/>
      <c r="CR1229" s="120"/>
      <c r="CS1229" s="206"/>
      <c r="CT1229" s="120"/>
      <c r="CU1229" s="206"/>
      <c r="CV1229" s="120"/>
      <c r="CW1229" s="206"/>
      <c r="CX1229" s="120"/>
      <c r="CY1229" s="206"/>
      <c r="CZ1229" s="107"/>
      <c r="DA1229" s="107"/>
      <c r="DB1229" s="107"/>
      <c r="DC1229" s="109"/>
      <c r="DD1229" s="109"/>
      <c r="DE1229" s="109"/>
      <c r="DF1229" s="110"/>
      <c r="DG1229" s="145"/>
      <c r="DH1229" s="120"/>
      <c r="DI1229" s="145"/>
      <c r="DJ1229" s="120"/>
      <c r="DK1229" s="120"/>
      <c r="DL1229" s="120"/>
      <c r="DM1229" s="120"/>
      <c r="DN1229" s="120"/>
      <c r="DO1229" s="120"/>
      <c r="DP1229" s="120"/>
      <c r="DQ1229" s="120"/>
      <c r="DR1229" s="120"/>
      <c r="DS1229" s="120"/>
      <c r="DT1229" s="120"/>
      <c r="DU1229" s="120"/>
      <c r="DV1229" s="120"/>
      <c r="DW1229" s="120"/>
      <c r="DX1229" s="120"/>
      <c r="DY1229" s="120"/>
      <c r="DZ1229" s="120"/>
      <c r="EA1229" s="120"/>
      <c r="EB1229" s="120"/>
      <c r="EC1229" s="120"/>
      <c r="ED1229" s="120"/>
      <c r="EE1229" s="120"/>
      <c r="EF1229" s="120"/>
      <c r="EG1229" s="120"/>
      <c r="EH1229" s="120"/>
      <c r="EI1229" s="120"/>
      <c r="EJ1229" s="148"/>
    </row>
    <row r="1230" spans="1:140" s="10" customFormat="1" ht="17.25" customHeight="1" x14ac:dyDescent="0.25">
      <c r="A1230" s="33"/>
      <c r="B1230" s="34"/>
      <c r="C1230" s="35"/>
      <c r="D1230" s="49"/>
      <c r="E1230" s="36"/>
      <c r="F1230" s="36"/>
      <c r="G1230" s="52"/>
      <c r="H1230" s="38"/>
      <c r="I1230" s="50"/>
      <c r="J1230" s="54"/>
      <c r="K1230" s="271" t="s">
        <v>2031</v>
      </c>
      <c r="L1230" s="276" t="s">
        <v>1899</v>
      </c>
      <c r="M1230" s="46"/>
      <c r="R1230" s="104"/>
      <c r="S1230" s="144"/>
      <c r="T1230" s="104"/>
      <c r="U1230" s="144"/>
      <c r="V1230" s="120"/>
      <c r="W1230" s="104"/>
      <c r="X1230" s="104"/>
      <c r="Y1230" s="104"/>
      <c r="Z1230" s="120"/>
      <c r="AA1230" s="104"/>
      <c r="AB1230" s="104"/>
      <c r="AC1230" s="104"/>
      <c r="AD1230" s="104"/>
      <c r="AE1230" s="104"/>
      <c r="AF1230" s="104"/>
      <c r="AG1230" s="104"/>
      <c r="AH1230" s="104"/>
      <c r="AI1230" s="104"/>
      <c r="AJ1230" s="104"/>
      <c r="AK1230" s="104"/>
      <c r="AL1230" s="104"/>
      <c r="AM1230" s="104"/>
      <c r="AN1230" s="104"/>
      <c r="AO1230" s="104"/>
      <c r="AP1230" s="120"/>
      <c r="AQ1230" s="104"/>
      <c r="AR1230" s="104"/>
      <c r="AS1230" s="104"/>
      <c r="AT1230" s="104"/>
      <c r="AU1230" s="146"/>
      <c r="AV1230" s="105"/>
      <c r="AW1230" s="105"/>
      <c r="AX1230" s="106"/>
      <c r="AY1230" s="145"/>
      <c r="AZ1230" s="106"/>
      <c r="BA1230" s="145"/>
      <c r="BB1230" s="196"/>
      <c r="BC1230" s="120"/>
      <c r="BD1230" s="196"/>
      <c r="BE1230" s="120"/>
      <c r="BF1230" s="196"/>
      <c r="BG1230" s="120"/>
      <c r="BH1230" s="196"/>
      <c r="BI1230" s="120"/>
      <c r="BJ1230" s="196"/>
      <c r="BK1230" s="120"/>
      <c r="BL1230" s="196"/>
      <c r="BM1230" s="120"/>
      <c r="BN1230" s="197"/>
      <c r="BO1230" s="120"/>
      <c r="BP1230" s="197"/>
      <c r="BQ1230" s="120"/>
      <c r="BR1230" s="197"/>
      <c r="BS1230" s="120"/>
      <c r="BT1230" s="197"/>
      <c r="BU1230" s="120"/>
      <c r="BV1230" s="197"/>
      <c r="BW1230" s="107"/>
      <c r="BX1230" s="107"/>
      <c r="BY1230" s="107"/>
      <c r="BZ1230" s="107"/>
      <c r="CA1230" s="199"/>
      <c r="CB1230" s="145"/>
      <c r="CC1230" s="199"/>
      <c r="CD1230" s="145"/>
      <c r="CE1230" s="204"/>
      <c r="CF1230" s="120"/>
      <c r="CG1230" s="204"/>
      <c r="CH1230" s="120"/>
      <c r="CI1230" s="204"/>
      <c r="CJ1230" s="120"/>
      <c r="CK1230" s="204"/>
      <c r="CL1230" s="120"/>
      <c r="CM1230" s="204"/>
      <c r="CN1230" s="120"/>
      <c r="CO1230" s="204"/>
      <c r="CP1230" s="120"/>
      <c r="CQ1230" s="206"/>
      <c r="CR1230" s="120"/>
      <c r="CS1230" s="206"/>
      <c r="CT1230" s="120"/>
      <c r="CU1230" s="206"/>
      <c r="CV1230" s="120"/>
      <c r="CW1230" s="206"/>
      <c r="CX1230" s="120"/>
      <c r="CY1230" s="206"/>
      <c r="CZ1230" s="107"/>
      <c r="DA1230" s="107"/>
      <c r="DB1230" s="107"/>
      <c r="DC1230" s="109"/>
      <c r="DD1230" s="109"/>
      <c r="DE1230" s="109"/>
      <c r="DF1230" s="110"/>
      <c r="DG1230" s="145"/>
      <c r="DH1230" s="120"/>
      <c r="DI1230" s="145"/>
      <c r="DJ1230" s="120"/>
      <c r="DK1230" s="120"/>
      <c r="DL1230" s="120"/>
      <c r="DM1230" s="120"/>
      <c r="DN1230" s="120"/>
      <c r="DO1230" s="120"/>
      <c r="DP1230" s="120"/>
      <c r="DQ1230" s="120"/>
      <c r="DR1230" s="120"/>
      <c r="DS1230" s="120"/>
      <c r="DT1230" s="120"/>
      <c r="DU1230" s="120"/>
      <c r="DV1230" s="120"/>
      <c r="DW1230" s="120"/>
      <c r="DX1230" s="120"/>
      <c r="DY1230" s="120"/>
      <c r="DZ1230" s="120"/>
      <c r="EA1230" s="120"/>
      <c r="EB1230" s="120"/>
      <c r="EC1230" s="120"/>
      <c r="ED1230" s="120"/>
      <c r="EE1230" s="120"/>
      <c r="EF1230" s="120"/>
      <c r="EG1230" s="120"/>
      <c r="EH1230" s="120"/>
      <c r="EI1230" s="120"/>
      <c r="EJ1230" s="148"/>
    </row>
    <row r="1231" spans="1:140" s="10" customFormat="1" ht="17.25" customHeight="1" x14ac:dyDescent="0.25">
      <c r="A1231" s="33"/>
      <c r="B1231" s="34"/>
      <c r="C1231" s="35"/>
      <c r="D1231" s="49"/>
      <c r="E1231" s="36"/>
      <c r="F1231" s="36"/>
      <c r="G1231" s="52"/>
      <c r="H1231" s="38"/>
      <c r="I1231" s="50"/>
      <c r="J1231" s="54"/>
      <c r="K1231" s="271" t="s">
        <v>2032</v>
      </c>
      <c r="L1231" s="276" t="s">
        <v>1899</v>
      </c>
      <c r="M1231" s="46"/>
      <c r="R1231" s="104"/>
      <c r="S1231" s="144"/>
      <c r="T1231" s="104"/>
      <c r="U1231" s="144"/>
      <c r="V1231" s="120"/>
      <c r="W1231" s="104"/>
      <c r="X1231" s="104"/>
      <c r="Y1231" s="104"/>
      <c r="Z1231" s="120"/>
      <c r="AA1231" s="104"/>
      <c r="AB1231" s="104"/>
      <c r="AC1231" s="104"/>
      <c r="AD1231" s="104"/>
      <c r="AE1231" s="104"/>
      <c r="AF1231" s="104"/>
      <c r="AG1231" s="104"/>
      <c r="AH1231" s="104"/>
      <c r="AI1231" s="104"/>
      <c r="AJ1231" s="104"/>
      <c r="AK1231" s="104"/>
      <c r="AL1231" s="104"/>
      <c r="AM1231" s="104"/>
      <c r="AN1231" s="104"/>
      <c r="AO1231" s="104"/>
      <c r="AP1231" s="120"/>
      <c r="AQ1231" s="104"/>
      <c r="AR1231" s="104"/>
      <c r="AS1231" s="104"/>
      <c r="AT1231" s="104"/>
      <c r="AU1231" s="146"/>
      <c r="AV1231" s="105"/>
      <c r="AW1231" s="105"/>
      <c r="AX1231" s="106"/>
      <c r="AY1231" s="145"/>
      <c r="AZ1231" s="106"/>
      <c r="BA1231" s="145"/>
      <c r="BB1231" s="196"/>
      <c r="BC1231" s="120"/>
      <c r="BD1231" s="196"/>
      <c r="BE1231" s="120"/>
      <c r="BF1231" s="196"/>
      <c r="BG1231" s="120"/>
      <c r="BH1231" s="196"/>
      <c r="BI1231" s="120"/>
      <c r="BJ1231" s="196"/>
      <c r="BK1231" s="120"/>
      <c r="BL1231" s="196"/>
      <c r="BM1231" s="120"/>
      <c r="BN1231" s="197"/>
      <c r="BO1231" s="120"/>
      <c r="BP1231" s="197"/>
      <c r="BQ1231" s="120"/>
      <c r="BR1231" s="197"/>
      <c r="BS1231" s="120"/>
      <c r="BT1231" s="197"/>
      <c r="BU1231" s="120"/>
      <c r="BV1231" s="197"/>
      <c r="BW1231" s="107"/>
      <c r="BX1231" s="107"/>
      <c r="BY1231" s="107"/>
      <c r="BZ1231" s="107"/>
      <c r="CA1231" s="199"/>
      <c r="CB1231" s="145"/>
      <c r="CC1231" s="199"/>
      <c r="CD1231" s="145"/>
      <c r="CE1231" s="204"/>
      <c r="CF1231" s="120"/>
      <c r="CG1231" s="204"/>
      <c r="CH1231" s="120"/>
      <c r="CI1231" s="204"/>
      <c r="CJ1231" s="120"/>
      <c r="CK1231" s="204"/>
      <c r="CL1231" s="120"/>
      <c r="CM1231" s="204"/>
      <c r="CN1231" s="120"/>
      <c r="CO1231" s="204"/>
      <c r="CP1231" s="120"/>
      <c r="CQ1231" s="206"/>
      <c r="CR1231" s="120"/>
      <c r="CS1231" s="206"/>
      <c r="CT1231" s="120"/>
      <c r="CU1231" s="206"/>
      <c r="CV1231" s="120"/>
      <c r="CW1231" s="206"/>
      <c r="CX1231" s="120"/>
      <c r="CY1231" s="206"/>
      <c r="CZ1231" s="107"/>
      <c r="DA1231" s="107"/>
      <c r="DB1231" s="107"/>
      <c r="DC1231" s="109"/>
      <c r="DD1231" s="109"/>
      <c r="DE1231" s="109"/>
      <c r="DF1231" s="110"/>
      <c r="DG1231" s="145"/>
      <c r="DH1231" s="120"/>
      <c r="DI1231" s="145"/>
      <c r="DJ1231" s="120"/>
      <c r="DK1231" s="120"/>
      <c r="DL1231" s="120"/>
      <c r="DM1231" s="120"/>
      <c r="DN1231" s="120"/>
      <c r="DO1231" s="120"/>
      <c r="DP1231" s="120"/>
      <c r="DQ1231" s="120"/>
      <c r="DR1231" s="120"/>
      <c r="DS1231" s="120"/>
      <c r="DT1231" s="120"/>
      <c r="DU1231" s="120"/>
      <c r="DV1231" s="120"/>
      <c r="DW1231" s="120"/>
      <c r="DX1231" s="120"/>
      <c r="DY1231" s="120"/>
      <c r="DZ1231" s="120"/>
      <c r="EA1231" s="120"/>
      <c r="EB1231" s="120"/>
      <c r="EC1231" s="120"/>
      <c r="ED1231" s="120"/>
      <c r="EE1231" s="120"/>
      <c r="EF1231" s="120"/>
      <c r="EG1231" s="120"/>
      <c r="EH1231" s="120"/>
      <c r="EI1231" s="120"/>
      <c r="EJ1231" s="148"/>
    </row>
    <row r="1232" spans="1:140" s="10" customFormat="1" ht="17.25" customHeight="1" x14ac:dyDescent="0.25">
      <c r="A1232" s="33"/>
      <c r="B1232" s="34"/>
      <c r="C1232" s="35"/>
      <c r="D1232" s="49"/>
      <c r="E1232" s="36"/>
      <c r="F1232" s="36"/>
      <c r="G1232" s="52"/>
      <c r="H1232" s="38"/>
      <c r="I1232" s="50"/>
      <c r="J1232" s="54"/>
      <c r="K1232" s="271" t="s">
        <v>2036</v>
      </c>
      <c r="L1232" s="276">
        <v>200</v>
      </c>
      <c r="M1232" s="46"/>
      <c r="R1232" s="104"/>
      <c r="S1232" s="144"/>
      <c r="T1232" s="104"/>
      <c r="U1232" s="144"/>
      <c r="V1232" s="120"/>
      <c r="W1232" s="104"/>
      <c r="X1232" s="104"/>
      <c r="Y1232" s="104"/>
      <c r="Z1232" s="120"/>
      <c r="AA1232" s="104"/>
      <c r="AB1232" s="104"/>
      <c r="AC1232" s="104"/>
      <c r="AD1232" s="104"/>
      <c r="AE1232" s="104"/>
      <c r="AF1232" s="104"/>
      <c r="AG1232" s="104"/>
      <c r="AH1232" s="104"/>
      <c r="AI1232" s="104"/>
      <c r="AJ1232" s="104"/>
      <c r="AK1232" s="104"/>
      <c r="AL1232" s="104"/>
      <c r="AM1232" s="104"/>
      <c r="AN1232" s="104"/>
      <c r="AO1232" s="104"/>
      <c r="AP1232" s="120"/>
      <c r="AQ1232" s="104"/>
      <c r="AR1232" s="104"/>
      <c r="AS1232" s="104"/>
      <c r="AT1232" s="104"/>
      <c r="AU1232" s="146"/>
      <c r="AV1232" s="105"/>
      <c r="AW1232" s="105"/>
      <c r="AX1232" s="106"/>
      <c r="AY1232" s="145"/>
      <c r="AZ1232" s="106"/>
      <c r="BA1232" s="145"/>
      <c r="BB1232" s="196"/>
      <c r="BC1232" s="120"/>
      <c r="BD1232" s="196"/>
      <c r="BE1232" s="120"/>
      <c r="BF1232" s="196"/>
      <c r="BG1232" s="120"/>
      <c r="BH1232" s="196"/>
      <c r="BI1232" s="120"/>
      <c r="BJ1232" s="196"/>
      <c r="BK1232" s="120"/>
      <c r="BL1232" s="196"/>
      <c r="BM1232" s="120"/>
      <c r="BN1232" s="197"/>
      <c r="BO1232" s="120"/>
      <c r="BP1232" s="197"/>
      <c r="BQ1232" s="120"/>
      <c r="BR1232" s="197"/>
      <c r="BS1232" s="120"/>
      <c r="BT1232" s="197"/>
      <c r="BU1232" s="120"/>
      <c r="BV1232" s="197"/>
      <c r="BW1232" s="107"/>
      <c r="BX1232" s="107"/>
      <c r="BY1232" s="107"/>
      <c r="BZ1232" s="107"/>
      <c r="CA1232" s="199"/>
      <c r="CB1232" s="145"/>
      <c r="CC1232" s="199"/>
      <c r="CD1232" s="145"/>
      <c r="CE1232" s="204"/>
      <c r="CF1232" s="120"/>
      <c r="CG1232" s="204"/>
      <c r="CH1232" s="120"/>
      <c r="CI1232" s="204"/>
      <c r="CJ1232" s="120"/>
      <c r="CK1232" s="204"/>
      <c r="CL1232" s="120"/>
      <c r="CM1232" s="204"/>
      <c r="CN1232" s="120"/>
      <c r="CO1232" s="204"/>
      <c r="CP1232" s="120"/>
      <c r="CQ1232" s="206"/>
      <c r="CR1232" s="120"/>
      <c r="CS1232" s="206"/>
      <c r="CT1232" s="120"/>
      <c r="CU1232" s="206"/>
      <c r="CV1232" s="120"/>
      <c r="CW1232" s="206"/>
      <c r="CX1232" s="120"/>
      <c r="CY1232" s="206"/>
      <c r="CZ1232" s="107"/>
      <c r="DA1232" s="107"/>
      <c r="DB1232" s="107"/>
      <c r="DC1232" s="109"/>
      <c r="DD1232" s="109"/>
      <c r="DE1232" s="109"/>
      <c r="DF1232" s="110"/>
      <c r="DG1232" s="145"/>
      <c r="DH1232" s="120"/>
      <c r="DI1232" s="145"/>
      <c r="DJ1232" s="120"/>
      <c r="DK1232" s="120"/>
      <c r="DL1232" s="120"/>
      <c r="DM1232" s="120"/>
      <c r="DN1232" s="120"/>
      <c r="DO1232" s="120"/>
      <c r="DP1232" s="120"/>
      <c r="DQ1232" s="120"/>
      <c r="DR1232" s="120"/>
      <c r="DS1232" s="120"/>
      <c r="DT1232" s="120"/>
      <c r="DU1232" s="120"/>
      <c r="DV1232" s="120"/>
      <c r="DW1232" s="120"/>
      <c r="DX1232" s="120"/>
      <c r="DY1232" s="120"/>
      <c r="DZ1232" s="120"/>
      <c r="EA1232" s="120"/>
      <c r="EB1232" s="120"/>
      <c r="EC1232" s="120"/>
      <c r="ED1232" s="120"/>
      <c r="EE1232" s="120"/>
      <c r="EF1232" s="120"/>
      <c r="EG1232" s="120"/>
      <c r="EH1232" s="120"/>
      <c r="EI1232" s="120"/>
      <c r="EJ1232" s="148"/>
    </row>
    <row r="1233" spans="1:140" s="10" customFormat="1" ht="17.25" customHeight="1" x14ac:dyDescent="0.25">
      <c r="A1233" s="33"/>
      <c r="B1233" s="34"/>
      <c r="C1233" s="35"/>
      <c r="D1233" s="49"/>
      <c r="E1233" s="36"/>
      <c r="F1233" s="36"/>
      <c r="G1233" s="52"/>
      <c r="H1233" s="38"/>
      <c r="I1233" s="50"/>
      <c r="J1233" s="54"/>
      <c r="K1233" s="271" t="s">
        <v>2034</v>
      </c>
      <c r="L1233" s="276">
        <v>150</v>
      </c>
      <c r="M1233" s="46"/>
      <c r="R1233" s="104"/>
      <c r="S1233" s="144"/>
      <c r="T1233" s="104"/>
      <c r="U1233" s="144"/>
      <c r="V1233" s="120"/>
      <c r="W1233" s="104"/>
      <c r="X1233" s="104"/>
      <c r="Y1233" s="104"/>
      <c r="Z1233" s="120"/>
      <c r="AA1233" s="104"/>
      <c r="AB1233" s="104"/>
      <c r="AC1233" s="104"/>
      <c r="AD1233" s="104"/>
      <c r="AE1233" s="104"/>
      <c r="AF1233" s="104"/>
      <c r="AG1233" s="104"/>
      <c r="AH1233" s="104"/>
      <c r="AI1233" s="104"/>
      <c r="AJ1233" s="104"/>
      <c r="AK1233" s="104"/>
      <c r="AL1233" s="104"/>
      <c r="AM1233" s="104"/>
      <c r="AN1233" s="104"/>
      <c r="AO1233" s="104"/>
      <c r="AP1233" s="120"/>
      <c r="AQ1233" s="104"/>
      <c r="AR1233" s="104"/>
      <c r="AS1233" s="104"/>
      <c r="AT1233" s="104"/>
      <c r="AU1233" s="146"/>
      <c r="AV1233" s="105"/>
      <c r="AW1233" s="105"/>
      <c r="AX1233" s="106"/>
      <c r="AY1233" s="145"/>
      <c r="AZ1233" s="106"/>
      <c r="BA1233" s="145"/>
      <c r="BB1233" s="196"/>
      <c r="BC1233" s="120"/>
      <c r="BD1233" s="196"/>
      <c r="BE1233" s="120"/>
      <c r="BF1233" s="196"/>
      <c r="BG1233" s="120"/>
      <c r="BH1233" s="196"/>
      <c r="BI1233" s="120"/>
      <c r="BJ1233" s="196"/>
      <c r="BK1233" s="120"/>
      <c r="BL1233" s="196"/>
      <c r="BM1233" s="120"/>
      <c r="BN1233" s="197"/>
      <c r="BO1233" s="120"/>
      <c r="BP1233" s="197"/>
      <c r="BQ1233" s="120"/>
      <c r="BR1233" s="197"/>
      <c r="BS1233" s="120"/>
      <c r="BT1233" s="197"/>
      <c r="BU1233" s="120"/>
      <c r="BV1233" s="197"/>
      <c r="BW1233" s="107"/>
      <c r="BX1233" s="107"/>
      <c r="BY1233" s="107"/>
      <c r="BZ1233" s="107"/>
      <c r="CA1233" s="199"/>
      <c r="CB1233" s="145"/>
      <c r="CC1233" s="199"/>
      <c r="CD1233" s="145"/>
      <c r="CE1233" s="204"/>
      <c r="CF1233" s="120"/>
      <c r="CG1233" s="204"/>
      <c r="CH1233" s="120"/>
      <c r="CI1233" s="204"/>
      <c r="CJ1233" s="120"/>
      <c r="CK1233" s="204"/>
      <c r="CL1233" s="120"/>
      <c r="CM1233" s="204"/>
      <c r="CN1233" s="120"/>
      <c r="CO1233" s="204"/>
      <c r="CP1233" s="120"/>
      <c r="CQ1233" s="206"/>
      <c r="CR1233" s="120"/>
      <c r="CS1233" s="206"/>
      <c r="CT1233" s="120"/>
      <c r="CU1233" s="206"/>
      <c r="CV1233" s="120"/>
      <c r="CW1233" s="206"/>
      <c r="CX1233" s="120"/>
      <c r="CY1233" s="206"/>
      <c r="CZ1233" s="107"/>
      <c r="DA1233" s="107"/>
      <c r="DB1233" s="107"/>
      <c r="DC1233" s="109"/>
      <c r="DD1233" s="109"/>
      <c r="DE1233" s="109"/>
      <c r="DF1233" s="110"/>
      <c r="DG1233" s="145"/>
      <c r="DH1233" s="120"/>
      <c r="DI1233" s="145"/>
      <c r="DJ1233" s="120"/>
      <c r="DK1233" s="120"/>
      <c r="DL1233" s="120"/>
      <c r="DM1233" s="120"/>
      <c r="DN1233" s="120"/>
      <c r="DO1233" s="120"/>
      <c r="DP1233" s="120"/>
      <c r="DQ1233" s="120"/>
      <c r="DR1233" s="120"/>
      <c r="DS1233" s="120"/>
      <c r="DT1233" s="120"/>
      <c r="DU1233" s="120"/>
      <c r="DV1233" s="120"/>
      <c r="DW1233" s="120"/>
      <c r="DX1233" s="120"/>
      <c r="DY1233" s="120"/>
      <c r="DZ1233" s="120"/>
      <c r="EA1233" s="120"/>
      <c r="EB1233" s="120"/>
      <c r="EC1233" s="120"/>
      <c r="ED1233" s="120"/>
      <c r="EE1233" s="120"/>
      <c r="EF1233" s="120"/>
      <c r="EG1233" s="120"/>
      <c r="EH1233" s="120"/>
      <c r="EI1233" s="120"/>
      <c r="EJ1233" s="148"/>
    </row>
    <row r="1234" spans="1:140" s="10" customFormat="1" ht="17.25" customHeight="1" x14ac:dyDescent="0.25">
      <c r="A1234" s="33"/>
      <c r="B1234" s="34"/>
      <c r="C1234" s="35"/>
      <c r="D1234" s="49"/>
      <c r="E1234" s="36"/>
      <c r="F1234" s="36"/>
      <c r="G1234" s="52"/>
      <c r="H1234" s="38"/>
      <c r="I1234" s="50"/>
      <c r="J1234" s="54" t="s">
        <v>1475</v>
      </c>
      <c r="K1234" s="46" t="s">
        <v>1680</v>
      </c>
      <c r="L1234" s="46" t="s">
        <v>54</v>
      </c>
      <c r="M1234" s="46" t="s">
        <v>1675</v>
      </c>
      <c r="R1234" s="104"/>
      <c r="S1234" s="144">
        <v>1</v>
      </c>
      <c r="T1234" s="104">
        <f t="shared" si="892"/>
        <v>0</v>
      </c>
      <c r="U1234" s="104">
        <f t="shared" si="1233"/>
        <v>0</v>
      </c>
      <c r="V1234" s="120">
        <f t="shared" si="1156"/>
        <v>0</v>
      </c>
      <c r="W1234" s="104">
        <f t="shared" si="1233"/>
        <v>0</v>
      </c>
      <c r="X1234" s="104">
        <f t="shared" si="1158"/>
        <v>0</v>
      </c>
      <c r="Y1234" s="104">
        <f t="shared" si="1233"/>
        <v>0</v>
      </c>
      <c r="Z1234" s="120">
        <f t="shared" si="846"/>
        <v>0</v>
      </c>
      <c r="AA1234" s="104">
        <f t="shared" si="1233"/>
        <v>0</v>
      </c>
      <c r="AB1234" s="104">
        <f t="shared" si="847"/>
        <v>0</v>
      </c>
      <c r="AC1234" s="104">
        <f t="shared" si="1233"/>
        <v>0</v>
      </c>
      <c r="AD1234" s="104">
        <f t="shared" si="848"/>
        <v>0</v>
      </c>
      <c r="AE1234" s="104">
        <f t="shared" si="1233"/>
        <v>0</v>
      </c>
      <c r="AF1234" s="104">
        <f t="shared" si="849"/>
        <v>0</v>
      </c>
      <c r="AG1234" s="104">
        <f t="shared" si="1233"/>
        <v>0</v>
      </c>
      <c r="AH1234" s="104">
        <f t="shared" si="850"/>
        <v>0</v>
      </c>
      <c r="AI1234" s="104">
        <f t="shared" si="1233"/>
        <v>0</v>
      </c>
      <c r="AJ1234" s="104">
        <f t="shared" si="851"/>
        <v>0</v>
      </c>
      <c r="AK1234" s="104">
        <f t="shared" si="1233"/>
        <v>0</v>
      </c>
      <c r="AL1234" s="104">
        <f t="shared" si="894"/>
        <v>0</v>
      </c>
      <c r="AM1234" s="104">
        <f t="shared" si="1233"/>
        <v>0</v>
      </c>
      <c r="AN1234" s="104">
        <f t="shared" si="957"/>
        <v>0</v>
      </c>
      <c r="AO1234" s="104">
        <f t="shared" si="1233"/>
        <v>0</v>
      </c>
      <c r="AP1234" s="120">
        <f t="shared" si="853"/>
        <v>0</v>
      </c>
      <c r="AQ1234" s="104"/>
      <c r="AR1234" s="104"/>
      <c r="AS1234" s="104"/>
      <c r="AT1234" s="104"/>
      <c r="AU1234" s="146">
        <f t="shared" si="854"/>
        <v>0</v>
      </c>
      <c r="AV1234" s="105">
        <f t="shared" si="855"/>
        <v>1</v>
      </c>
      <c r="AW1234" s="105"/>
      <c r="AX1234" s="106">
        <f>0.011</f>
        <v>1.0999999999999999E-2</v>
      </c>
      <c r="AY1234" s="145">
        <v>1</v>
      </c>
      <c r="AZ1234" s="106">
        <f t="shared" si="1159"/>
        <v>1.0999999999999999E-2</v>
      </c>
      <c r="BA1234" s="120">
        <f t="shared" ref="BA1234" si="1255">0*$R$1209</f>
        <v>0</v>
      </c>
      <c r="BB1234" s="196">
        <f t="shared" si="1160"/>
        <v>0</v>
      </c>
      <c r="BC1234" s="120">
        <f t="shared" si="1234"/>
        <v>0</v>
      </c>
      <c r="BD1234" s="196">
        <f t="shared" si="1162"/>
        <v>0</v>
      </c>
      <c r="BE1234" s="120">
        <f t="shared" si="1235"/>
        <v>0</v>
      </c>
      <c r="BF1234" s="196">
        <f t="shared" si="1164"/>
        <v>0</v>
      </c>
      <c r="BG1234" s="120">
        <f t="shared" si="1236"/>
        <v>0</v>
      </c>
      <c r="BH1234" s="196">
        <f t="shared" si="1166"/>
        <v>0</v>
      </c>
      <c r="BI1234" s="120">
        <f t="shared" si="1237"/>
        <v>0</v>
      </c>
      <c r="BJ1234" s="196">
        <f t="shared" si="861"/>
        <v>0</v>
      </c>
      <c r="BK1234" s="120">
        <f t="shared" si="1238"/>
        <v>0</v>
      </c>
      <c r="BL1234" s="196">
        <f t="shared" si="862"/>
        <v>0</v>
      </c>
      <c r="BM1234" s="120">
        <f t="shared" si="1239"/>
        <v>0</v>
      </c>
      <c r="BN1234" s="197">
        <f t="shared" si="863"/>
        <v>0</v>
      </c>
      <c r="BO1234" s="120">
        <f t="shared" si="1240"/>
        <v>0</v>
      </c>
      <c r="BP1234" s="197">
        <f t="shared" si="864"/>
        <v>0</v>
      </c>
      <c r="BQ1234" s="120">
        <f t="shared" si="1241"/>
        <v>0</v>
      </c>
      <c r="BR1234" s="197">
        <f t="shared" si="865"/>
        <v>0</v>
      </c>
      <c r="BS1234" s="120">
        <f t="shared" si="1242"/>
        <v>0</v>
      </c>
      <c r="BT1234" s="197">
        <f t="shared" si="866"/>
        <v>0</v>
      </c>
      <c r="BU1234" s="120">
        <f t="shared" si="1243"/>
        <v>0</v>
      </c>
      <c r="BV1234" s="197">
        <f t="shared" si="867"/>
        <v>0</v>
      </c>
      <c r="BW1234" s="107"/>
      <c r="BX1234" s="107"/>
      <c r="BY1234" s="107"/>
      <c r="BZ1234" s="107"/>
      <c r="CA1234" s="199">
        <f>0.011</f>
        <v>1.0999999999999999E-2</v>
      </c>
      <c r="CB1234" s="145">
        <v>1</v>
      </c>
      <c r="CC1234" s="199">
        <f t="shared" si="1174"/>
        <v>1.0999999999999999E-2</v>
      </c>
      <c r="CD1234" s="120">
        <f t="shared" ref="CD1234" si="1256">0*$R$1209</f>
        <v>0</v>
      </c>
      <c r="CE1234" s="204">
        <f t="shared" si="1175"/>
        <v>0</v>
      </c>
      <c r="CF1234" s="120">
        <f t="shared" si="1244"/>
        <v>0</v>
      </c>
      <c r="CG1234" s="204">
        <f t="shared" si="1177"/>
        <v>0</v>
      </c>
      <c r="CH1234" s="120">
        <f t="shared" si="1245"/>
        <v>0</v>
      </c>
      <c r="CI1234" s="204">
        <f t="shared" si="1179"/>
        <v>0</v>
      </c>
      <c r="CJ1234" s="120">
        <f t="shared" si="1246"/>
        <v>0</v>
      </c>
      <c r="CK1234" s="204">
        <f t="shared" si="1181"/>
        <v>0</v>
      </c>
      <c r="CL1234" s="120">
        <f t="shared" si="1247"/>
        <v>0</v>
      </c>
      <c r="CM1234" s="204">
        <f t="shared" si="1183"/>
        <v>0</v>
      </c>
      <c r="CN1234" s="120">
        <f t="shared" si="1248"/>
        <v>0</v>
      </c>
      <c r="CO1234" s="204">
        <f t="shared" si="1185"/>
        <v>0</v>
      </c>
      <c r="CP1234" s="120">
        <f t="shared" si="1249"/>
        <v>0</v>
      </c>
      <c r="CQ1234" s="206">
        <f t="shared" si="1187"/>
        <v>0</v>
      </c>
      <c r="CR1234" s="120">
        <f t="shared" si="1250"/>
        <v>0</v>
      </c>
      <c r="CS1234" s="206">
        <f t="shared" si="1189"/>
        <v>0</v>
      </c>
      <c r="CT1234" s="120">
        <f t="shared" si="1251"/>
        <v>0</v>
      </c>
      <c r="CU1234" s="206">
        <f t="shared" si="1191"/>
        <v>0</v>
      </c>
      <c r="CV1234" s="120">
        <f t="shared" si="1252"/>
        <v>0</v>
      </c>
      <c r="CW1234" s="206">
        <f t="shared" si="1193"/>
        <v>0</v>
      </c>
      <c r="CX1234" s="120">
        <f t="shared" si="1253"/>
        <v>0</v>
      </c>
      <c r="CY1234" s="206">
        <f t="shared" si="1195"/>
        <v>0</v>
      </c>
      <c r="CZ1234" s="107"/>
      <c r="DA1234" s="107"/>
      <c r="DB1234" s="107"/>
      <c r="DC1234" s="109"/>
      <c r="DD1234" s="109"/>
      <c r="DE1234" s="109"/>
      <c r="DF1234" s="110">
        <f>0.011</f>
        <v>1.0999999999999999E-2</v>
      </c>
      <c r="DG1234" s="145">
        <v>1</v>
      </c>
      <c r="DH1234" s="120">
        <f t="shared" si="1196"/>
        <v>1.0999999999999999E-2</v>
      </c>
      <c r="DI1234" s="120">
        <f t="shared" ref="DI1234:EC1234" si="1257">0*$R$1209</f>
        <v>0</v>
      </c>
      <c r="DJ1234" s="120">
        <f t="shared" si="1197"/>
        <v>0</v>
      </c>
      <c r="DK1234" s="120">
        <f t="shared" si="1257"/>
        <v>0</v>
      </c>
      <c r="DL1234" s="120">
        <f t="shared" si="1199"/>
        <v>0</v>
      </c>
      <c r="DM1234" s="120">
        <f t="shared" si="1257"/>
        <v>0</v>
      </c>
      <c r="DN1234" s="120">
        <f t="shared" si="1200"/>
        <v>0</v>
      </c>
      <c r="DO1234" s="120">
        <f t="shared" si="1257"/>
        <v>0</v>
      </c>
      <c r="DP1234" s="120">
        <f t="shared" si="1201"/>
        <v>0</v>
      </c>
      <c r="DQ1234" s="120">
        <f t="shared" si="1257"/>
        <v>0</v>
      </c>
      <c r="DR1234" s="120">
        <f t="shared" si="1202"/>
        <v>0</v>
      </c>
      <c r="DS1234" s="120">
        <f t="shared" si="1257"/>
        <v>0</v>
      </c>
      <c r="DT1234" s="120">
        <f t="shared" si="1203"/>
        <v>0</v>
      </c>
      <c r="DU1234" s="120">
        <f t="shared" si="1257"/>
        <v>0</v>
      </c>
      <c r="DV1234" s="120">
        <f t="shared" si="1204"/>
        <v>0</v>
      </c>
      <c r="DW1234" s="120">
        <f t="shared" si="1257"/>
        <v>0</v>
      </c>
      <c r="DX1234" s="120">
        <f t="shared" si="1205"/>
        <v>0</v>
      </c>
      <c r="DY1234" s="120">
        <f t="shared" si="1257"/>
        <v>0</v>
      </c>
      <c r="DZ1234" s="120">
        <f t="shared" si="1206"/>
        <v>0</v>
      </c>
      <c r="EA1234" s="120">
        <f t="shared" si="1257"/>
        <v>0</v>
      </c>
      <c r="EB1234" s="120">
        <f t="shared" si="1207"/>
        <v>0</v>
      </c>
      <c r="EC1234" s="120">
        <f t="shared" si="1257"/>
        <v>0</v>
      </c>
      <c r="ED1234" s="120">
        <f t="shared" si="1208"/>
        <v>0</v>
      </c>
      <c r="EE1234" s="120"/>
      <c r="EF1234" s="120"/>
      <c r="EG1234" s="120"/>
      <c r="EH1234" s="120"/>
      <c r="EI1234" s="120">
        <f t="shared" si="1209"/>
        <v>1.0999999999999999E-2</v>
      </c>
      <c r="EJ1234" s="148">
        <f t="shared" si="1210"/>
        <v>1</v>
      </c>
    </row>
    <row r="1235" spans="1:140" s="10" customFormat="1" ht="17.25" customHeight="1" x14ac:dyDescent="0.25">
      <c r="A1235" s="33"/>
      <c r="B1235" s="34"/>
      <c r="C1235" s="35"/>
      <c r="D1235" s="49"/>
      <c r="E1235" s="36"/>
      <c r="F1235" s="36"/>
      <c r="G1235" s="52"/>
      <c r="H1235" s="38"/>
      <c r="I1235" s="50"/>
      <c r="J1235" s="272" t="s">
        <v>1894</v>
      </c>
      <c r="K1235" s="264" t="s">
        <v>2023</v>
      </c>
      <c r="Q1235" s="9" t="s">
        <v>1899</v>
      </c>
      <c r="R1235" s="104"/>
      <c r="S1235" s="144"/>
      <c r="T1235" s="104"/>
      <c r="U1235" s="104"/>
      <c r="V1235" s="120"/>
      <c r="W1235" s="104"/>
      <c r="X1235" s="104"/>
      <c r="Y1235" s="104"/>
      <c r="Z1235" s="120"/>
      <c r="AA1235" s="104"/>
      <c r="AB1235" s="104"/>
      <c r="AC1235" s="104"/>
      <c r="AD1235" s="104"/>
      <c r="AE1235" s="104"/>
      <c r="AF1235" s="104"/>
      <c r="AG1235" s="104"/>
      <c r="AH1235" s="104"/>
      <c r="AI1235" s="104"/>
      <c r="AJ1235" s="104"/>
      <c r="AK1235" s="104"/>
      <c r="AL1235" s="104"/>
      <c r="AM1235" s="104"/>
      <c r="AN1235" s="104"/>
      <c r="AO1235" s="104"/>
      <c r="AP1235" s="120"/>
      <c r="AQ1235" s="104"/>
      <c r="AR1235" s="104"/>
      <c r="AS1235" s="104"/>
      <c r="AT1235" s="104"/>
      <c r="AU1235" s="146"/>
      <c r="AV1235" s="105"/>
      <c r="AW1235" s="105"/>
      <c r="AX1235" s="106"/>
      <c r="AY1235" s="145"/>
      <c r="AZ1235" s="106"/>
      <c r="BA1235" s="120"/>
      <c r="BB1235" s="196"/>
      <c r="BC1235" s="120"/>
      <c r="BD1235" s="196"/>
      <c r="BE1235" s="120"/>
      <c r="BF1235" s="196"/>
      <c r="BG1235" s="120"/>
      <c r="BH1235" s="196"/>
      <c r="BI1235" s="120"/>
      <c r="BJ1235" s="196"/>
      <c r="BK1235" s="120"/>
      <c r="BL1235" s="196"/>
      <c r="BM1235" s="120"/>
      <c r="BN1235" s="197"/>
      <c r="BO1235" s="120"/>
      <c r="BP1235" s="197"/>
      <c r="BQ1235" s="120"/>
      <c r="BR1235" s="197"/>
      <c r="BS1235" s="120"/>
      <c r="BT1235" s="197"/>
      <c r="BU1235" s="120"/>
      <c r="BV1235" s="197"/>
      <c r="BW1235" s="107"/>
      <c r="BX1235" s="107"/>
      <c r="BY1235" s="107"/>
      <c r="BZ1235" s="107"/>
      <c r="CA1235" s="199"/>
      <c r="CB1235" s="145"/>
      <c r="CC1235" s="199"/>
      <c r="CD1235" s="120"/>
      <c r="CE1235" s="204"/>
      <c r="CF1235" s="120"/>
      <c r="CG1235" s="204"/>
      <c r="CH1235" s="120"/>
      <c r="CI1235" s="204"/>
      <c r="CJ1235" s="120"/>
      <c r="CK1235" s="204"/>
      <c r="CL1235" s="120"/>
      <c r="CM1235" s="204"/>
      <c r="CN1235" s="120"/>
      <c r="CO1235" s="204"/>
      <c r="CP1235" s="120"/>
      <c r="CQ1235" s="206"/>
      <c r="CR1235" s="120"/>
      <c r="CS1235" s="206"/>
      <c r="CT1235" s="120"/>
      <c r="CU1235" s="206"/>
      <c r="CV1235" s="120"/>
      <c r="CW1235" s="206"/>
      <c r="CX1235" s="120"/>
      <c r="CY1235" s="206"/>
      <c r="CZ1235" s="107"/>
      <c r="DA1235" s="107"/>
      <c r="DB1235" s="107"/>
      <c r="DC1235" s="109"/>
      <c r="DD1235" s="109"/>
      <c r="DE1235" s="109"/>
      <c r="DF1235" s="110"/>
      <c r="DG1235" s="145"/>
      <c r="DH1235" s="120"/>
      <c r="DI1235" s="120"/>
      <c r="DJ1235" s="120"/>
      <c r="DK1235" s="120"/>
      <c r="DL1235" s="120"/>
      <c r="DM1235" s="120"/>
      <c r="DN1235" s="120"/>
      <c r="DO1235" s="120"/>
      <c r="DP1235" s="120"/>
      <c r="DQ1235" s="120"/>
      <c r="DR1235" s="120"/>
      <c r="DS1235" s="120"/>
      <c r="DT1235" s="120"/>
      <c r="DU1235" s="120"/>
      <c r="DV1235" s="120"/>
      <c r="DW1235" s="120"/>
      <c r="DX1235" s="120"/>
      <c r="DY1235" s="120"/>
      <c r="DZ1235" s="120"/>
      <c r="EA1235" s="120"/>
      <c r="EB1235" s="120"/>
      <c r="EC1235" s="120"/>
      <c r="ED1235" s="120"/>
      <c r="EE1235" s="120"/>
      <c r="EF1235" s="120"/>
      <c r="EG1235" s="120"/>
      <c r="EH1235" s="120"/>
      <c r="EI1235" s="120"/>
      <c r="EJ1235" s="148"/>
    </row>
    <row r="1236" spans="1:140" s="10" customFormat="1" ht="30" customHeight="1" x14ac:dyDescent="0.25">
      <c r="A1236" s="33"/>
      <c r="B1236" s="34"/>
      <c r="C1236" s="35"/>
      <c r="D1236" s="49"/>
      <c r="E1236" s="36"/>
      <c r="F1236" s="36"/>
      <c r="G1236" s="52"/>
      <c r="H1236" s="38"/>
      <c r="I1236" s="50"/>
      <c r="J1236" s="272"/>
      <c r="K1236" s="264" t="s">
        <v>2024</v>
      </c>
      <c r="Q1236" s="9" t="s">
        <v>1899</v>
      </c>
      <c r="R1236" s="104"/>
      <c r="S1236" s="144"/>
      <c r="T1236" s="104"/>
      <c r="U1236" s="104"/>
      <c r="V1236" s="120"/>
      <c r="W1236" s="104"/>
      <c r="X1236" s="104"/>
      <c r="Y1236" s="104"/>
      <c r="Z1236" s="120"/>
      <c r="AA1236" s="104"/>
      <c r="AB1236" s="104"/>
      <c r="AC1236" s="104"/>
      <c r="AD1236" s="104"/>
      <c r="AE1236" s="104"/>
      <c r="AF1236" s="104"/>
      <c r="AG1236" s="104"/>
      <c r="AH1236" s="104"/>
      <c r="AI1236" s="104"/>
      <c r="AJ1236" s="104"/>
      <c r="AK1236" s="104"/>
      <c r="AL1236" s="104"/>
      <c r="AM1236" s="104"/>
      <c r="AN1236" s="104"/>
      <c r="AO1236" s="104"/>
      <c r="AP1236" s="120"/>
      <c r="AQ1236" s="104"/>
      <c r="AR1236" s="104"/>
      <c r="AS1236" s="104"/>
      <c r="AT1236" s="104"/>
      <c r="AU1236" s="146"/>
      <c r="AV1236" s="105"/>
      <c r="AW1236" s="105"/>
      <c r="AX1236" s="106"/>
      <c r="AY1236" s="145"/>
      <c r="AZ1236" s="106"/>
      <c r="BA1236" s="120"/>
      <c r="BB1236" s="196"/>
      <c r="BC1236" s="120"/>
      <c r="BD1236" s="196"/>
      <c r="BE1236" s="120"/>
      <c r="BF1236" s="196"/>
      <c r="BG1236" s="120"/>
      <c r="BH1236" s="196"/>
      <c r="BI1236" s="120"/>
      <c r="BJ1236" s="196"/>
      <c r="BK1236" s="120"/>
      <c r="BL1236" s="196"/>
      <c r="BM1236" s="120"/>
      <c r="BN1236" s="197"/>
      <c r="BO1236" s="120"/>
      <c r="BP1236" s="197"/>
      <c r="BQ1236" s="120"/>
      <c r="BR1236" s="197"/>
      <c r="BS1236" s="120"/>
      <c r="BT1236" s="197"/>
      <c r="BU1236" s="120"/>
      <c r="BV1236" s="197"/>
      <c r="BW1236" s="107"/>
      <c r="BX1236" s="107"/>
      <c r="BY1236" s="107"/>
      <c r="BZ1236" s="107"/>
      <c r="CA1236" s="199"/>
      <c r="CB1236" s="145"/>
      <c r="CC1236" s="199"/>
      <c r="CD1236" s="120"/>
      <c r="CE1236" s="204"/>
      <c r="CF1236" s="120"/>
      <c r="CG1236" s="204"/>
      <c r="CH1236" s="120"/>
      <c r="CI1236" s="204"/>
      <c r="CJ1236" s="120"/>
      <c r="CK1236" s="204"/>
      <c r="CL1236" s="120"/>
      <c r="CM1236" s="204"/>
      <c r="CN1236" s="120"/>
      <c r="CO1236" s="204"/>
      <c r="CP1236" s="120"/>
      <c r="CQ1236" s="206"/>
      <c r="CR1236" s="120"/>
      <c r="CS1236" s="206"/>
      <c r="CT1236" s="120"/>
      <c r="CU1236" s="206"/>
      <c r="CV1236" s="120"/>
      <c r="CW1236" s="206"/>
      <c r="CX1236" s="120"/>
      <c r="CY1236" s="206"/>
      <c r="CZ1236" s="107"/>
      <c r="DA1236" s="107"/>
      <c r="DB1236" s="107"/>
      <c r="DC1236" s="109"/>
      <c r="DD1236" s="109"/>
      <c r="DE1236" s="109"/>
      <c r="DF1236" s="110"/>
      <c r="DG1236" s="145"/>
      <c r="DH1236" s="120"/>
      <c r="DI1236" s="120"/>
      <c r="DJ1236" s="120"/>
      <c r="DK1236" s="120"/>
      <c r="DL1236" s="120"/>
      <c r="DM1236" s="120"/>
      <c r="DN1236" s="120"/>
      <c r="DO1236" s="120"/>
      <c r="DP1236" s="120"/>
      <c r="DQ1236" s="120"/>
      <c r="DR1236" s="120"/>
      <c r="DS1236" s="120"/>
      <c r="DT1236" s="120"/>
      <c r="DU1236" s="120"/>
      <c r="DV1236" s="120"/>
      <c r="DW1236" s="120"/>
      <c r="DX1236" s="120"/>
      <c r="DY1236" s="120"/>
      <c r="DZ1236" s="120"/>
      <c r="EA1236" s="120"/>
      <c r="EB1236" s="120"/>
      <c r="EC1236" s="120"/>
      <c r="ED1236" s="120"/>
      <c r="EE1236" s="120"/>
      <c r="EF1236" s="120"/>
      <c r="EG1236" s="120"/>
      <c r="EH1236" s="120"/>
      <c r="EI1236" s="120"/>
      <c r="EJ1236" s="148"/>
    </row>
    <row r="1237" spans="1:140" s="10" customFormat="1" ht="17.25" customHeight="1" x14ac:dyDescent="0.25">
      <c r="A1237" s="33"/>
      <c r="B1237" s="34"/>
      <c r="C1237" s="35"/>
      <c r="D1237" s="49"/>
      <c r="E1237" s="36"/>
      <c r="F1237" s="36"/>
      <c r="G1237" s="52"/>
      <c r="H1237" s="38"/>
      <c r="I1237" s="50"/>
      <c r="J1237" s="272"/>
      <c r="K1237" s="264" t="s">
        <v>2025</v>
      </c>
      <c r="Q1237" s="9" t="s">
        <v>1899</v>
      </c>
      <c r="R1237" s="104"/>
      <c r="S1237" s="144"/>
      <c r="T1237" s="104"/>
      <c r="U1237" s="104"/>
      <c r="V1237" s="120"/>
      <c r="W1237" s="104"/>
      <c r="X1237" s="104"/>
      <c r="Y1237" s="104"/>
      <c r="Z1237" s="120"/>
      <c r="AA1237" s="104"/>
      <c r="AB1237" s="104"/>
      <c r="AC1237" s="104"/>
      <c r="AD1237" s="104"/>
      <c r="AE1237" s="104"/>
      <c r="AF1237" s="104"/>
      <c r="AG1237" s="104"/>
      <c r="AH1237" s="104"/>
      <c r="AI1237" s="104"/>
      <c r="AJ1237" s="104"/>
      <c r="AK1237" s="104"/>
      <c r="AL1237" s="104"/>
      <c r="AM1237" s="104"/>
      <c r="AN1237" s="104"/>
      <c r="AO1237" s="104"/>
      <c r="AP1237" s="120"/>
      <c r="AQ1237" s="104"/>
      <c r="AR1237" s="104"/>
      <c r="AS1237" s="104"/>
      <c r="AT1237" s="104"/>
      <c r="AU1237" s="146"/>
      <c r="AV1237" s="105"/>
      <c r="AW1237" s="105"/>
      <c r="AX1237" s="106"/>
      <c r="AY1237" s="145"/>
      <c r="AZ1237" s="106"/>
      <c r="BA1237" s="120"/>
      <c r="BB1237" s="196"/>
      <c r="BC1237" s="120"/>
      <c r="BD1237" s="196"/>
      <c r="BE1237" s="120"/>
      <c r="BF1237" s="196"/>
      <c r="BG1237" s="120"/>
      <c r="BH1237" s="196"/>
      <c r="BI1237" s="120"/>
      <c r="BJ1237" s="196"/>
      <c r="BK1237" s="120"/>
      <c r="BL1237" s="196"/>
      <c r="BM1237" s="120"/>
      <c r="BN1237" s="197"/>
      <c r="BO1237" s="120"/>
      <c r="BP1237" s="197"/>
      <c r="BQ1237" s="120"/>
      <c r="BR1237" s="197"/>
      <c r="BS1237" s="120"/>
      <c r="BT1237" s="197"/>
      <c r="BU1237" s="120"/>
      <c r="BV1237" s="197"/>
      <c r="BW1237" s="107"/>
      <c r="BX1237" s="107"/>
      <c r="BY1237" s="107"/>
      <c r="BZ1237" s="107"/>
      <c r="CA1237" s="199"/>
      <c r="CB1237" s="145"/>
      <c r="CC1237" s="199"/>
      <c r="CD1237" s="120"/>
      <c r="CE1237" s="204"/>
      <c r="CF1237" s="120"/>
      <c r="CG1237" s="204"/>
      <c r="CH1237" s="120"/>
      <c r="CI1237" s="204"/>
      <c r="CJ1237" s="120"/>
      <c r="CK1237" s="204"/>
      <c r="CL1237" s="120"/>
      <c r="CM1237" s="204"/>
      <c r="CN1237" s="120"/>
      <c r="CO1237" s="204"/>
      <c r="CP1237" s="120"/>
      <c r="CQ1237" s="206"/>
      <c r="CR1237" s="120"/>
      <c r="CS1237" s="206"/>
      <c r="CT1237" s="120"/>
      <c r="CU1237" s="206"/>
      <c r="CV1237" s="120"/>
      <c r="CW1237" s="206"/>
      <c r="CX1237" s="120"/>
      <c r="CY1237" s="206"/>
      <c r="CZ1237" s="107"/>
      <c r="DA1237" s="107"/>
      <c r="DB1237" s="107"/>
      <c r="DC1237" s="109"/>
      <c r="DD1237" s="109"/>
      <c r="DE1237" s="109"/>
      <c r="DF1237" s="110"/>
      <c r="DG1237" s="145"/>
      <c r="DH1237" s="120"/>
      <c r="DI1237" s="120"/>
      <c r="DJ1237" s="120"/>
      <c r="DK1237" s="120"/>
      <c r="DL1237" s="120"/>
      <c r="DM1237" s="120"/>
      <c r="DN1237" s="120"/>
      <c r="DO1237" s="120"/>
      <c r="DP1237" s="120"/>
      <c r="DQ1237" s="120"/>
      <c r="DR1237" s="120"/>
      <c r="DS1237" s="120"/>
      <c r="DT1237" s="120"/>
      <c r="DU1237" s="120"/>
      <c r="DV1237" s="120"/>
      <c r="DW1237" s="120"/>
      <c r="DX1237" s="120"/>
      <c r="DY1237" s="120"/>
      <c r="DZ1237" s="120"/>
      <c r="EA1237" s="120"/>
      <c r="EB1237" s="120"/>
      <c r="EC1237" s="120"/>
      <c r="ED1237" s="120"/>
      <c r="EE1237" s="120"/>
      <c r="EF1237" s="120"/>
      <c r="EG1237" s="120"/>
      <c r="EH1237" s="120"/>
      <c r="EI1237" s="120"/>
      <c r="EJ1237" s="148"/>
    </row>
    <row r="1238" spans="1:140" s="10" customFormat="1" ht="17.25" customHeight="1" x14ac:dyDescent="0.25">
      <c r="A1238" s="33"/>
      <c r="B1238" s="34"/>
      <c r="C1238" s="35"/>
      <c r="D1238" s="49"/>
      <c r="E1238" s="36"/>
      <c r="F1238" s="36"/>
      <c r="G1238" s="52"/>
      <c r="H1238" s="38"/>
      <c r="I1238" s="50"/>
      <c r="J1238" s="54"/>
      <c r="K1238" s="264" t="s">
        <v>2026</v>
      </c>
      <c r="Q1238" s="9" t="s">
        <v>1899</v>
      </c>
      <c r="R1238" s="104"/>
      <c r="S1238" s="144"/>
      <c r="T1238" s="104"/>
      <c r="U1238" s="104"/>
      <c r="V1238" s="120"/>
      <c r="W1238" s="104"/>
      <c r="X1238" s="104"/>
      <c r="Y1238" s="104"/>
      <c r="Z1238" s="120"/>
      <c r="AA1238" s="104"/>
      <c r="AB1238" s="104"/>
      <c r="AC1238" s="104"/>
      <c r="AD1238" s="104"/>
      <c r="AE1238" s="104"/>
      <c r="AF1238" s="104"/>
      <c r="AG1238" s="104"/>
      <c r="AH1238" s="104"/>
      <c r="AI1238" s="104"/>
      <c r="AJ1238" s="104"/>
      <c r="AK1238" s="104"/>
      <c r="AL1238" s="104"/>
      <c r="AM1238" s="104"/>
      <c r="AN1238" s="104"/>
      <c r="AO1238" s="104"/>
      <c r="AP1238" s="120"/>
      <c r="AQ1238" s="104"/>
      <c r="AR1238" s="104"/>
      <c r="AS1238" s="104"/>
      <c r="AT1238" s="104"/>
      <c r="AU1238" s="146"/>
      <c r="AV1238" s="105"/>
      <c r="AW1238" s="105"/>
      <c r="AX1238" s="106"/>
      <c r="AY1238" s="145"/>
      <c r="AZ1238" s="106"/>
      <c r="BA1238" s="120"/>
      <c r="BB1238" s="196"/>
      <c r="BC1238" s="120"/>
      <c r="BD1238" s="196"/>
      <c r="BE1238" s="120"/>
      <c r="BF1238" s="196"/>
      <c r="BG1238" s="120"/>
      <c r="BH1238" s="196"/>
      <c r="BI1238" s="120"/>
      <c r="BJ1238" s="196"/>
      <c r="BK1238" s="120"/>
      <c r="BL1238" s="196"/>
      <c r="BM1238" s="120"/>
      <c r="BN1238" s="197"/>
      <c r="BO1238" s="120"/>
      <c r="BP1238" s="197"/>
      <c r="BQ1238" s="120"/>
      <c r="BR1238" s="197"/>
      <c r="BS1238" s="120"/>
      <c r="BT1238" s="197"/>
      <c r="BU1238" s="120"/>
      <c r="BV1238" s="197"/>
      <c r="BW1238" s="107"/>
      <c r="BX1238" s="107"/>
      <c r="BY1238" s="107"/>
      <c r="BZ1238" s="107"/>
      <c r="CA1238" s="199"/>
      <c r="CB1238" s="145"/>
      <c r="CC1238" s="199"/>
      <c r="CD1238" s="120"/>
      <c r="CE1238" s="204"/>
      <c r="CF1238" s="120"/>
      <c r="CG1238" s="204"/>
      <c r="CH1238" s="120"/>
      <c r="CI1238" s="204"/>
      <c r="CJ1238" s="120"/>
      <c r="CK1238" s="204"/>
      <c r="CL1238" s="120"/>
      <c r="CM1238" s="204"/>
      <c r="CN1238" s="120"/>
      <c r="CO1238" s="204"/>
      <c r="CP1238" s="120"/>
      <c r="CQ1238" s="206"/>
      <c r="CR1238" s="120"/>
      <c r="CS1238" s="206"/>
      <c r="CT1238" s="120"/>
      <c r="CU1238" s="206"/>
      <c r="CV1238" s="120"/>
      <c r="CW1238" s="206"/>
      <c r="CX1238" s="120"/>
      <c r="CY1238" s="206"/>
      <c r="CZ1238" s="107"/>
      <c r="DA1238" s="107"/>
      <c r="DB1238" s="107"/>
      <c r="DC1238" s="109"/>
      <c r="DD1238" s="109"/>
      <c r="DE1238" s="109"/>
      <c r="DF1238" s="110"/>
      <c r="DG1238" s="145"/>
      <c r="DH1238" s="120"/>
      <c r="DI1238" s="120"/>
      <c r="DJ1238" s="120"/>
      <c r="DK1238" s="120"/>
      <c r="DL1238" s="120"/>
      <c r="DM1238" s="120"/>
      <c r="DN1238" s="120"/>
      <c r="DO1238" s="120"/>
      <c r="DP1238" s="120"/>
      <c r="DQ1238" s="120"/>
      <c r="DR1238" s="120"/>
      <c r="DS1238" s="120"/>
      <c r="DT1238" s="120"/>
      <c r="DU1238" s="120"/>
      <c r="DV1238" s="120"/>
      <c r="DW1238" s="120"/>
      <c r="DX1238" s="120"/>
      <c r="DY1238" s="120"/>
      <c r="DZ1238" s="120"/>
      <c r="EA1238" s="120"/>
      <c r="EB1238" s="120"/>
      <c r="EC1238" s="120"/>
      <c r="ED1238" s="120"/>
      <c r="EE1238" s="120"/>
      <c r="EF1238" s="120"/>
      <c r="EG1238" s="120"/>
      <c r="EH1238" s="120"/>
      <c r="EI1238" s="120"/>
      <c r="EJ1238" s="148"/>
    </row>
    <row r="1239" spans="1:140" s="10" customFormat="1" ht="17.25" customHeight="1" x14ac:dyDescent="0.25">
      <c r="A1239" s="33"/>
      <c r="B1239" s="34"/>
      <c r="C1239" s="35"/>
      <c r="D1239" s="49"/>
      <c r="E1239" s="36"/>
      <c r="F1239" s="36"/>
      <c r="G1239" s="52"/>
      <c r="H1239" s="38"/>
      <c r="I1239" s="50"/>
      <c r="J1239" s="54"/>
      <c r="K1239" s="264" t="s">
        <v>2027</v>
      </c>
      <c r="Q1239" s="9" t="s">
        <v>1899</v>
      </c>
      <c r="R1239" s="104"/>
      <c r="S1239" s="144"/>
      <c r="T1239" s="104"/>
      <c r="U1239" s="104"/>
      <c r="V1239" s="120"/>
      <c r="W1239" s="104"/>
      <c r="X1239" s="104"/>
      <c r="Y1239" s="104"/>
      <c r="Z1239" s="120"/>
      <c r="AA1239" s="104"/>
      <c r="AB1239" s="104"/>
      <c r="AC1239" s="104"/>
      <c r="AD1239" s="104"/>
      <c r="AE1239" s="104"/>
      <c r="AF1239" s="104"/>
      <c r="AG1239" s="104"/>
      <c r="AH1239" s="104"/>
      <c r="AI1239" s="104"/>
      <c r="AJ1239" s="104"/>
      <c r="AK1239" s="104"/>
      <c r="AL1239" s="104"/>
      <c r="AM1239" s="104"/>
      <c r="AN1239" s="104"/>
      <c r="AO1239" s="104"/>
      <c r="AP1239" s="120"/>
      <c r="AQ1239" s="104"/>
      <c r="AR1239" s="104"/>
      <c r="AS1239" s="104"/>
      <c r="AT1239" s="104"/>
      <c r="AU1239" s="146"/>
      <c r="AV1239" s="105"/>
      <c r="AW1239" s="105"/>
      <c r="AX1239" s="106"/>
      <c r="AY1239" s="145"/>
      <c r="AZ1239" s="106"/>
      <c r="BA1239" s="120"/>
      <c r="BB1239" s="196"/>
      <c r="BC1239" s="120"/>
      <c r="BD1239" s="196"/>
      <c r="BE1239" s="120"/>
      <c r="BF1239" s="196"/>
      <c r="BG1239" s="120"/>
      <c r="BH1239" s="196"/>
      <c r="BI1239" s="120"/>
      <c r="BJ1239" s="196"/>
      <c r="BK1239" s="120"/>
      <c r="BL1239" s="196"/>
      <c r="BM1239" s="120"/>
      <c r="BN1239" s="197"/>
      <c r="BO1239" s="120"/>
      <c r="BP1239" s="197"/>
      <c r="BQ1239" s="120"/>
      <c r="BR1239" s="197"/>
      <c r="BS1239" s="120"/>
      <c r="BT1239" s="197"/>
      <c r="BU1239" s="120"/>
      <c r="BV1239" s="197"/>
      <c r="BW1239" s="107"/>
      <c r="BX1239" s="107"/>
      <c r="BY1239" s="107"/>
      <c r="BZ1239" s="107"/>
      <c r="CA1239" s="199"/>
      <c r="CB1239" s="145"/>
      <c r="CC1239" s="199"/>
      <c r="CD1239" s="120"/>
      <c r="CE1239" s="204"/>
      <c r="CF1239" s="120"/>
      <c r="CG1239" s="204"/>
      <c r="CH1239" s="120"/>
      <c r="CI1239" s="204"/>
      <c r="CJ1239" s="120"/>
      <c r="CK1239" s="204"/>
      <c r="CL1239" s="120"/>
      <c r="CM1239" s="204"/>
      <c r="CN1239" s="120"/>
      <c r="CO1239" s="204"/>
      <c r="CP1239" s="120"/>
      <c r="CQ1239" s="206"/>
      <c r="CR1239" s="120"/>
      <c r="CS1239" s="206"/>
      <c r="CT1239" s="120"/>
      <c r="CU1239" s="206"/>
      <c r="CV1239" s="120"/>
      <c r="CW1239" s="206"/>
      <c r="CX1239" s="120"/>
      <c r="CY1239" s="206"/>
      <c r="CZ1239" s="107"/>
      <c r="DA1239" s="107"/>
      <c r="DB1239" s="107"/>
      <c r="DC1239" s="109"/>
      <c r="DD1239" s="109"/>
      <c r="DE1239" s="109"/>
      <c r="DF1239" s="110"/>
      <c r="DG1239" s="145"/>
      <c r="DH1239" s="120"/>
      <c r="DI1239" s="120"/>
      <c r="DJ1239" s="120"/>
      <c r="DK1239" s="120"/>
      <c r="DL1239" s="120"/>
      <c r="DM1239" s="120"/>
      <c r="DN1239" s="120"/>
      <c r="DO1239" s="120"/>
      <c r="DP1239" s="120"/>
      <c r="DQ1239" s="120"/>
      <c r="DR1239" s="120"/>
      <c r="DS1239" s="120"/>
      <c r="DT1239" s="120"/>
      <c r="DU1239" s="120"/>
      <c r="DV1239" s="120"/>
      <c r="DW1239" s="120"/>
      <c r="DX1239" s="120"/>
      <c r="DY1239" s="120"/>
      <c r="DZ1239" s="120"/>
      <c r="EA1239" s="120"/>
      <c r="EB1239" s="120"/>
      <c r="EC1239" s="120"/>
      <c r="ED1239" s="120"/>
      <c r="EE1239" s="120"/>
      <c r="EF1239" s="120"/>
      <c r="EG1239" s="120"/>
      <c r="EH1239" s="120"/>
      <c r="EI1239" s="120"/>
      <c r="EJ1239" s="148"/>
    </row>
    <row r="1240" spans="1:140" s="10" customFormat="1" ht="21" customHeight="1" x14ac:dyDescent="0.25">
      <c r="A1240" s="33"/>
      <c r="B1240" s="34"/>
      <c r="C1240" s="35"/>
      <c r="D1240" s="49"/>
      <c r="E1240" s="36"/>
      <c r="F1240" s="36"/>
      <c r="G1240" s="52"/>
      <c r="H1240" s="38"/>
      <c r="I1240" s="50"/>
      <c r="J1240" s="54"/>
      <c r="K1240" s="264" t="s">
        <v>2037</v>
      </c>
      <c r="Q1240" s="9" t="s">
        <v>1899</v>
      </c>
      <c r="R1240" s="104"/>
      <c r="S1240" s="144"/>
      <c r="T1240" s="104"/>
      <c r="U1240" s="104"/>
      <c r="V1240" s="120"/>
      <c r="W1240" s="104"/>
      <c r="X1240" s="104"/>
      <c r="Y1240" s="104"/>
      <c r="Z1240" s="120"/>
      <c r="AA1240" s="104"/>
      <c r="AB1240" s="104"/>
      <c r="AC1240" s="104"/>
      <c r="AD1240" s="104"/>
      <c r="AE1240" s="104"/>
      <c r="AF1240" s="104"/>
      <c r="AG1240" s="104"/>
      <c r="AH1240" s="104"/>
      <c r="AI1240" s="104"/>
      <c r="AJ1240" s="104"/>
      <c r="AK1240" s="104"/>
      <c r="AL1240" s="104"/>
      <c r="AM1240" s="104"/>
      <c r="AN1240" s="104"/>
      <c r="AO1240" s="104"/>
      <c r="AP1240" s="120"/>
      <c r="AQ1240" s="104"/>
      <c r="AR1240" s="104"/>
      <c r="AS1240" s="104"/>
      <c r="AT1240" s="104"/>
      <c r="AU1240" s="146"/>
      <c r="AV1240" s="105"/>
      <c r="AW1240" s="105"/>
      <c r="AX1240" s="106"/>
      <c r="AY1240" s="145"/>
      <c r="AZ1240" s="106"/>
      <c r="BA1240" s="120"/>
      <c r="BB1240" s="196"/>
      <c r="BC1240" s="120"/>
      <c r="BD1240" s="196"/>
      <c r="BE1240" s="120"/>
      <c r="BF1240" s="196"/>
      <c r="BG1240" s="120"/>
      <c r="BH1240" s="196"/>
      <c r="BI1240" s="120"/>
      <c r="BJ1240" s="196"/>
      <c r="BK1240" s="120"/>
      <c r="BL1240" s="196"/>
      <c r="BM1240" s="120"/>
      <c r="BN1240" s="197"/>
      <c r="BO1240" s="120"/>
      <c r="BP1240" s="197"/>
      <c r="BQ1240" s="120"/>
      <c r="BR1240" s="197"/>
      <c r="BS1240" s="120"/>
      <c r="BT1240" s="197"/>
      <c r="BU1240" s="120"/>
      <c r="BV1240" s="197"/>
      <c r="BW1240" s="107"/>
      <c r="BX1240" s="107"/>
      <c r="BY1240" s="107"/>
      <c r="BZ1240" s="107"/>
      <c r="CA1240" s="199"/>
      <c r="CB1240" s="145"/>
      <c r="CC1240" s="199"/>
      <c r="CD1240" s="120"/>
      <c r="CE1240" s="204"/>
      <c r="CF1240" s="120"/>
      <c r="CG1240" s="204"/>
      <c r="CH1240" s="120"/>
      <c r="CI1240" s="204"/>
      <c r="CJ1240" s="120"/>
      <c r="CK1240" s="204"/>
      <c r="CL1240" s="120"/>
      <c r="CM1240" s="204"/>
      <c r="CN1240" s="120"/>
      <c r="CO1240" s="204"/>
      <c r="CP1240" s="120"/>
      <c r="CQ1240" s="206"/>
      <c r="CR1240" s="120"/>
      <c r="CS1240" s="206"/>
      <c r="CT1240" s="120"/>
      <c r="CU1240" s="206"/>
      <c r="CV1240" s="120"/>
      <c r="CW1240" s="206"/>
      <c r="CX1240" s="120"/>
      <c r="CY1240" s="206"/>
      <c r="CZ1240" s="107"/>
      <c r="DA1240" s="107"/>
      <c r="DB1240" s="107"/>
      <c r="DC1240" s="109"/>
      <c r="DD1240" s="109"/>
      <c r="DE1240" s="109"/>
      <c r="DF1240" s="110"/>
      <c r="DG1240" s="145"/>
      <c r="DH1240" s="120"/>
      <c r="DI1240" s="120"/>
      <c r="DJ1240" s="120"/>
      <c r="DK1240" s="120"/>
      <c r="DL1240" s="120"/>
      <c r="DM1240" s="120"/>
      <c r="DN1240" s="120"/>
      <c r="DO1240" s="120"/>
      <c r="DP1240" s="120"/>
      <c r="DQ1240" s="120"/>
      <c r="DR1240" s="120"/>
      <c r="DS1240" s="120"/>
      <c r="DT1240" s="120"/>
      <c r="DU1240" s="120"/>
      <c r="DV1240" s="120"/>
      <c r="DW1240" s="120"/>
      <c r="DX1240" s="120"/>
      <c r="DY1240" s="120"/>
      <c r="DZ1240" s="120"/>
      <c r="EA1240" s="120"/>
      <c r="EB1240" s="120"/>
      <c r="EC1240" s="120"/>
      <c r="ED1240" s="120"/>
      <c r="EE1240" s="120"/>
      <c r="EF1240" s="120"/>
      <c r="EG1240" s="120"/>
      <c r="EH1240" s="120"/>
      <c r="EI1240" s="120"/>
      <c r="EJ1240" s="148"/>
    </row>
    <row r="1241" spans="1:140" s="10" customFormat="1" ht="17.25" customHeight="1" x14ac:dyDescent="0.25">
      <c r="A1241" s="33"/>
      <c r="B1241" s="34"/>
      <c r="C1241" s="35"/>
      <c r="D1241" s="49"/>
      <c r="E1241" s="36"/>
      <c r="F1241" s="36"/>
      <c r="G1241" s="52"/>
      <c r="H1241" s="38"/>
      <c r="I1241" s="50"/>
      <c r="J1241" s="275" t="s">
        <v>1921</v>
      </c>
      <c r="K1241" s="271" t="s">
        <v>2029</v>
      </c>
      <c r="L1241" s="276" t="s">
        <v>1899</v>
      </c>
      <c r="M1241" s="46"/>
      <c r="R1241" s="104"/>
      <c r="S1241" s="144"/>
      <c r="T1241" s="104"/>
      <c r="U1241" s="104"/>
      <c r="V1241" s="120"/>
      <c r="W1241" s="104"/>
      <c r="X1241" s="104"/>
      <c r="Y1241" s="104"/>
      <c r="Z1241" s="120"/>
      <c r="AA1241" s="104"/>
      <c r="AB1241" s="104"/>
      <c r="AC1241" s="104"/>
      <c r="AD1241" s="104"/>
      <c r="AE1241" s="104"/>
      <c r="AF1241" s="104"/>
      <c r="AG1241" s="104"/>
      <c r="AH1241" s="104"/>
      <c r="AI1241" s="104"/>
      <c r="AJ1241" s="104"/>
      <c r="AK1241" s="104"/>
      <c r="AL1241" s="104"/>
      <c r="AM1241" s="104"/>
      <c r="AN1241" s="104"/>
      <c r="AO1241" s="104"/>
      <c r="AP1241" s="120"/>
      <c r="AQ1241" s="104"/>
      <c r="AR1241" s="104"/>
      <c r="AS1241" s="104"/>
      <c r="AT1241" s="104"/>
      <c r="AU1241" s="146"/>
      <c r="AV1241" s="105"/>
      <c r="AW1241" s="105"/>
      <c r="AX1241" s="106"/>
      <c r="AY1241" s="145"/>
      <c r="AZ1241" s="106"/>
      <c r="BA1241" s="120"/>
      <c r="BB1241" s="196"/>
      <c r="BC1241" s="120"/>
      <c r="BD1241" s="196"/>
      <c r="BE1241" s="120"/>
      <c r="BF1241" s="196"/>
      <c r="BG1241" s="120"/>
      <c r="BH1241" s="196"/>
      <c r="BI1241" s="120"/>
      <c r="BJ1241" s="196"/>
      <c r="BK1241" s="120"/>
      <c r="BL1241" s="196"/>
      <c r="BM1241" s="120"/>
      <c r="BN1241" s="197"/>
      <c r="BO1241" s="120"/>
      <c r="BP1241" s="197"/>
      <c r="BQ1241" s="120"/>
      <c r="BR1241" s="197"/>
      <c r="BS1241" s="120"/>
      <c r="BT1241" s="197"/>
      <c r="BU1241" s="120"/>
      <c r="BV1241" s="197"/>
      <c r="BW1241" s="107"/>
      <c r="BX1241" s="107"/>
      <c r="BY1241" s="107"/>
      <c r="BZ1241" s="107"/>
      <c r="CA1241" s="199"/>
      <c r="CB1241" s="145"/>
      <c r="CC1241" s="199"/>
      <c r="CD1241" s="120"/>
      <c r="CE1241" s="204"/>
      <c r="CF1241" s="120"/>
      <c r="CG1241" s="204"/>
      <c r="CH1241" s="120"/>
      <c r="CI1241" s="204"/>
      <c r="CJ1241" s="120"/>
      <c r="CK1241" s="204"/>
      <c r="CL1241" s="120"/>
      <c r="CM1241" s="204"/>
      <c r="CN1241" s="120"/>
      <c r="CO1241" s="204"/>
      <c r="CP1241" s="120"/>
      <c r="CQ1241" s="206"/>
      <c r="CR1241" s="120"/>
      <c r="CS1241" s="206"/>
      <c r="CT1241" s="120"/>
      <c r="CU1241" s="206"/>
      <c r="CV1241" s="120"/>
      <c r="CW1241" s="206"/>
      <c r="CX1241" s="120"/>
      <c r="CY1241" s="206"/>
      <c r="CZ1241" s="107"/>
      <c r="DA1241" s="107"/>
      <c r="DB1241" s="107"/>
      <c r="DC1241" s="109"/>
      <c r="DD1241" s="109"/>
      <c r="DE1241" s="109"/>
      <c r="DF1241" s="110"/>
      <c r="DG1241" s="145"/>
      <c r="DH1241" s="120"/>
      <c r="DI1241" s="120"/>
      <c r="DJ1241" s="120"/>
      <c r="DK1241" s="120"/>
      <c r="DL1241" s="120"/>
      <c r="DM1241" s="120"/>
      <c r="DN1241" s="120"/>
      <c r="DO1241" s="120"/>
      <c r="DP1241" s="120"/>
      <c r="DQ1241" s="120"/>
      <c r="DR1241" s="120"/>
      <c r="DS1241" s="120"/>
      <c r="DT1241" s="120"/>
      <c r="DU1241" s="120"/>
      <c r="DV1241" s="120"/>
      <c r="DW1241" s="120"/>
      <c r="DX1241" s="120"/>
      <c r="DY1241" s="120"/>
      <c r="DZ1241" s="120"/>
      <c r="EA1241" s="120"/>
      <c r="EB1241" s="120"/>
      <c r="EC1241" s="120"/>
      <c r="ED1241" s="120"/>
      <c r="EE1241" s="120"/>
      <c r="EF1241" s="120"/>
      <c r="EG1241" s="120"/>
      <c r="EH1241" s="120"/>
      <c r="EI1241" s="120"/>
      <c r="EJ1241" s="148"/>
    </row>
    <row r="1242" spans="1:140" s="10" customFormat="1" ht="17.25" customHeight="1" x14ac:dyDescent="0.25">
      <c r="A1242" s="33"/>
      <c r="B1242" s="34"/>
      <c r="C1242" s="35"/>
      <c r="D1242" s="49"/>
      <c r="E1242" s="36"/>
      <c r="F1242" s="36"/>
      <c r="G1242" s="52"/>
      <c r="H1242" s="38"/>
      <c r="I1242" s="50"/>
      <c r="J1242" s="54"/>
      <c r="K1242" s="271" t="s">
        <v>2031</v>
      </c>
      <c r="L1242" s="276" t="s">
        <v>1899</v>
      </c>
      <c r="M1242" s="46"/>
      <c r="R1242" s="104"/>
      <c r="S1242" s="144"/>
      <c r="T1242" s="104"/>
      <c r="U1242" s="104"/>
      <c r="V1242" s="120"/>
      <c r="W1242" s="104"/>
      <c r="X1242" s="104"/>
      <c r="Y1242" s="104"/>
      <c r="Z1242" s="120"/>
      <c r="AA1242" s="104"/>
      <c r="AB1242" s="104"/>
      <c r="AC1242" s="104"/>
      <c r="AD1242" s="104"/>
      <c r="AE1242" s="104"/>
      <c r="AF1242" s="104"/>
      <c r="AG1242" s="104"/>
      <c r="AH1242" s="104"/>
      <c r="AI1242" s="104"/>
      <c r="AJ1242" s="104"/>
      <c r="AK1242" s="104"/>
      <c r="AL1242" s="104"/>
      <c r="AM1242" s="104"/>
      <c r="AN1242" s="104"/>
      <c r="AO1242" s="104"/>
      <c r="AP1242" s="120"/>
      <c r="AQ1242" s="104"/>
      <c r="AR1242" s="104"/>
      <c r="AS1242" s="104"/>
      <c r="AT1242" s="104"/>
      <c r="AU1242" s="146"/>
      <c r="AV1242" s="105"/>
      <c r="AW1242" s="105"/>
      <c r="AX1242" s="106"/>
      <c r="AY1242" s="145"/>
      <c r="AZ1242" s="106"/>
      <c r="BA1242" s="120"/>
      <c r="BB1242" s="196"/>
      <c r="BC1242" s="120"/>
      <c r="BD1242" s="196"/>
      <c r="BE1242" s="120"/>
      <c r="BF1242" s="196"/>
      <c r="BG1242" s="120"/>
      <c r="BH1242" s="196"/>
      <c r="BI1242" s="120"/>
      <c r="BJ1242" s="196"/>
      <c r="BK1242" s="120"/>
      <c r="BL1242" s="196"/>
      <c r="BM1242" s="120"/>
      <c r="BN1242" s="197"/>
      <c r="BO1242" s="120"/>
      <c r="BP1242" s="197"/>
      <c r="BQ1242" s="120"/>
      <c r="BR1242" s="197"/>
      <c r="BS1242" s="120"/>
      <c r="BT1242" s="197"/>
      <c r="BU1242" s="120"/>
      <c r="BV1242" s="197"/>
      <c r="BW1242" s="107"/>
      <c r="BX1242" s="107"/>
      <c r="BY1242" s="107"/>
      <c r="BZ1242" s="107"/>
      <c r="CA1242" s="199"/>
      <c r="CB1242" s="145"/>
      <c r="CC1242" s="199"/>
      <c r="CD1242" s="120"/>
      <c r="CE1242" s="204"/>
      <c r="CF1242" s="120"/>
      <c r="CG1242" s="204"/>
      <c r="CH1242" s="120"/>
      <c r="CI1242" s="204"/>
      <c r="CJ1242" s="120"/>
      <c r="CK1242" s="204"/>
      <c r="CL1242" s="120"/>
      <c r="CM1242" s="204"/>
      <c r="CN1242" s="120"/>
      <c r="CO1242" s="204"/>
      <c r="CP1242" s="120"/>
      <c r="CQ1242" s="206"/>
      <c r="CR1242" s="120"/>
      <c r="CS1242" s="206"/>
      <c r="CT1242" s="120"/>
      <c r="CU1242" s="206"/>
      <c r="CV1242" s="120"/>
      <c r="CW1242" s="206"/>
      <c r="CX1242" s="120"/>
      <c r="CY1242" s="206"/>
      <c r="CZ1242" s="107"/>
      <c r="DA1242" s="107"/>
      <c r="DB1242" s="107"/>
      <c r="DC1242" s="109"/>
      <c r="DD1242" s="109"/>
      <c r="DE1242" s="109"/>
      <c r="DF1242" s="110"/>
      <c r="DG1242" s="145"/>
      <c r="DH1242" s="120"/>
      <c r="DI1242" s="120"/>
      <c r="DJ1242" s="120"/>
      <c r="DK1242" s="120"/>
      <c r="DL1242" s="120"/>
      <c r="DM1242" s="120"/>
      <c r="DN1242" s="120"/>
      <c r="DO1242" s="120"/>
      <c r="DP1242" s="120"/>
      <c r="DQ1242" s="120"/>
      <c r="DR1242" s="120"/>
      <c r="DS1242" s="120"/>
      <c r="DT1242" s="120"/>
      <c r="DU1242" s="120"/>
      <c r="DV1242" s="120"/>
      <c r="DW1242" s="120"/>
      <c r="DX1242" s="120"/>
      <c r="DY1242" s="120"/>
      <c r="DZ1242" s="120"/>
      <c r="EA1242" s="120"/>
      <c r="EB1242" s="120"/>
      <c r="EC1242" s="120"/>
      <c r="ED1242" s="120"/>
      <c r="EE1242" s="120"/>
      <c r="EF1242" s="120"/>
      <c r="EG1242" s="120"/>
      <c r="EH1242" s="120"/>
      <c r="EI1242" s="120"/>
      <c r="EJ1242" s="148"/>
    </row>
    <row r="1243" spans="1:140" s="10" customFormat="1" ht="17.25" customHeight="1" x14ac:dyDescent="0.25">
      <c r="A1243" s="33"/>
      <c r="B1243" s="34"/>
      <c r="C1243" s="35"/>
      <c r="D1243" s="49"/>
      <c r="E1243" s="36"/>
      <c r="F1243" s="36"/>
      <c r="G1243" s="52"/>
      <c r="H1243" s="38"/>
      <c r="I1243" s="50"/>
      <c r="J1243" s="54"/>
      <c r="K1243" s="271" t="s">
        <v>2032</v>
      </c>
      <c r="L1243" s="276" t="s">
        <v>1899</v>
      </c>
      <c r="M1243" s="46"/>
      <c r="R1243" s="104"/>
      <c r="S1243" s="144"/>
      <c r="T1243" s="104"/>
      <c r="U1243" s="104"/>
      <c r="V1243" s="120"/>
      <c r="W1243" s="104"/>
      <c r="X1243" s="104"/>
      <c r="Y1243" s="104"/>
      <c r="Z1243" s="120"/>
      <c r="AA1243" s="104"/>
      <c r="AB1243" s="104"/>
      <c r="AC1243" s="104"/>
      <c r="AD1243" s="104"/>
      <c r="AE1243" s="104"/>
      <c r="AF1243" s="104"/>
      <c r="AG1243" s="104"/>
      <c r="AH1243" s="104"/>
      <c r="AI1243" s="104"/>
      <c r="AJ1243" s="104"/>
      <c r="AK1243" s="104"/>
      <c r="AL1243" s="104"/>
      <c r="AM1243" s="104"/>
      <c r="AN1243" s="104"/>
      <c r="AO1243" s="104"/>
      <c r="AP1243" s="120"/>
      <c r="AQ1243" s="104"/>
      <c r="AR1243" s="104"/>
      <c r="AS1243" s="104"/>
      <c r="AT1243" s="104"/>
      <c r="AU1243" s="146"/>
      <c r="AV1243" s="105"/>
      <c r="AW1243" s="105"/>
      <c r="AX1243" s="106"/>
      <c r="AY1243" s="145"/>
      <c r="AZ1243" s="106"/>
      <c r="BA1243" s="120"/>
      <c r="BB1243" s="196"/>
      <c r="BC1243" s="120"/>
      <c r="BD1243" s="196"/>
      <c r="BE1243" s="120"/>
      <c r="BF1243" s="196"/>
      <c r="BG1243" s="120"/>
      <c r="BH1243" s="196"/>
      <c r="BI1243" s="120"/>
      <c r="BJ1243" s="196"/>
      <c r="BK1243" s="120"/>
      <c r="BL1243" s="196"/>
      <c r="BM1243" s="120"/>
      <c r="BN1243" s="197"/>
      <c r="BO1243" s="120"/>
      <c r="BP1243" s="197"/>
      <c r="BQ1243" s="120"/>
      <c r="BR1243" s="197"/>
      <c r="BS1243" s="120"/>
      <c r="BT1243" s="197"/>
      <c r="BU1243" s="120"/>
      <c r="BV1243" s="197"/>
      <c r="BW1243" s="107"/>
      <c r="BX1243" s="107"/>
      <c r="BY1243" s="107"/>
      <c r="BZ1243" s="107"/>
      <c r="CA1243" s="199"/>
      <c r="CB1243" s="145"/>
      <c r="CC1243" s="199"/>
      <c r="CD1243" s="120"/>
      <c r="CE1243" s="204"/>
      <c r="CF1243" s="120"/>
      <c r="CG1243" s="204"/>
      <c r="CH1243" s="120"/>
      <c r="CI1243" s="204"/>
      <c r="CJ1243" s="120"/>
      <c r="CK1243" s="204"/>
      <c r="CL1243" s="120"/>
      <c r="CM1243" s="204"/>
      <c r="CN1243" s="120"/>
      <c r="CO1243" s="204"/>
      <c r="CP1243" s="120"/>
      <c r="CQ1243" s="206"/>
      <c r="CR1243" s="120"/>
      <c r="CS1243" s="206"/>
      <c r="CT1243" s="120"/>
      <c r="CU1243" s="206"/>
      <c r="CV1243" s="120"/>
      <c r="CW1243" s="206"/>
      <c r="CX1243" s="120"/>
      <c r="CY1243" s="206"/>
      <c r="CZ1243" s="107"/>
      <c r="DA1243" s="107"/>
      <c r="DB1243" s="107"/>
      <c r="DC1243" s="109"/>
      <c r="DD1243" s="109"/>
      <c r="DE1243" s="109"/>
      <c r="DF1243" s="110"/>
      <c r="DG1243" s="145"/>
      <c r="DH1243" s="120"/>
      <c r="DI1243" s="120"/>
      <c r="DJ1243" s="120"/>
      <c r="DK1243" s="120"/>
      <c r="DL1243" s="120"/>
      <c r="DM1243" s="120"/>
      <c r="DN1243" s="120"/>
      <c r="DO1243" s="120"/>
      <c r="DP1243" s="120"/>
      <c r="DQ1243" s="120"/>
      <c r="DR1243" s="120"/>
      <c r="DS1243" s="120"/>
      <c r="DT1243" s="120"/>
      <c r="DU1243" s="120"/>
      <c r="DV1243" s="120"/>
      <c r="DW1243" s="120"/>
      <c r="DX1243" s="120"/>
      <c r="DY1243" s="120"/>
      <c r="DZ1243" s="120"/>
      <c r="EA1243" s="120"/>
      <c r="EB1243" s="120"/>
      <c r="EC1243" s="120"/>
      <c r="ED1243" s="120"/>
      <c r="EE1243" s="120"/>
      <c r="EF1243" s="120"/>
      <c r="EG1243" s="120"/>
      <c r="EH1243" s="120"/>
      <c r="EI1243" s="120"/>
      <c r="EJ1243" s="148"/>
    </row>
    <row r="1244" spans="1:140" s="10" customFormat="1" ht="17.25" customHeight="1" x14ac:dyDescent="0.25">
      <c r="A1244" s="33"/>
      <c r="B1244" s="34"/>
      <c r="C1244" s="35"/>
      <c r="D1244" s="49"/>
      <c r="E1244" s="36"/>
      <c r="F1244" s="36"/>
      <c r="G1244" s="52"/>
      <c r="H1244" s="38"/>
      <c r="I1244" s="50"/>
      <c r="J1244" s="54" t="s">
        <v>1476</v>
      </c>
      <c r="K1244" s="46" t="s">
        <v>1681</v>
      </c>
      <c r="L1244" s="46" t="s">
        <v>54</v>
      </c>
      <c r="M1244" s="46" t="s">
        <v>1679</v>
      </c>
      <c r="R1244" s="104">
        <v>2.2800000000000001E-2</v>
      </c>
      <c r="S1244" s="144">
        <v>0.5</v>
      </c>
      <c r="T1244" s="104">
        <f t="shared" si="892"/>
        <v>1.14E-2</v>
      </c>
      <c r="U1244" s="144">
        <v>0.5</v>
      </c>
      <c r="V1244" s="120">
        <f t="shared" si="1156"/>
        <v>1.14E-2</v>
      </c>
      <c r="W1244" s="104">
        <f t="shared" ref="W1244:AO1244" si="1258">0*$R$1244</f>
        <v>0</v>
      </c>
      <c r="X1244" s="104">
        <f t="shared" si="1158"/>
        <v>0</v>
      </c>
      <c r="Y1244" s="104">
        <f t="shared" si="1258"/>
        <v>0</v>
      </c>
      <c r="Z1244" s="120">
        <f t="shared" si="846"/>
        <v>0</v>
      </c>
      <c r="AA1244" s="104">
        <f t="shared" si="1258"/>
        <v>0</v>
      </c>
      <c r="AB1244" s="104">
        <f t="shared" si="847"/>
        <v>0</v>
      </c>
      <c r="AC1244" s="104">
        <f t="shared" si="1258"/>
        <v>0</v>
      </c>
      <c r="AD1244" s="104">
        <f t="shared" si="848"/>
        <v>0</v>
      </c>
      <c r="AE1244" s="104">
        <f t="shared" si="1258"/>
        <v>0</v>
      </c>
      <c r="AF1244" s="104">
        <f t="shared" si="849"/>
        <v>0</v>
      </c>
      <c r="AG1244" s="104">
        <f t="shared" si="1258"/>
        <v>0</v>
      </c>
      <c r="AH1244" s="104">
        <f t="shared" si="850"/>
        <v>0</v>
      </c>
      <c r="AI1244" s="104">
        <f t="shared" si="1258"/>
        <v>0</v>
      </c>
      <c r="AJ1244" s="104">
        <f t="shared" si="851"/>
        <v>0</v>
      </c>
      <c r="AK1244" s="104">
        <f t="shared" si="1258"/>
        <v>0</v>
      </c>
      <c r="AL1244" s="104">
        <f t="shared" si="894"/>
        <v>0</v>
      </c>
      <c r="AM1244" s="104">
        <f t="shared" si="1258"/>
        <v>0</v>
      </c>
      <c r="AN1244" s="104">
        <f t="shared" si="957"/>
        <v>0</v>
      </c>
      <c r="AO1244" s="104">
        <f t="shared" si="1258"/>
        <v>0</v>
      </c>
      <c r="AP1244" s="120">
        <f t="shared" si="853"/>
        <v>0</v>
      </c>
      <c r="AQ1244" s="104"/>
      <c r="AR1244" s="104"/>
      <c r="AS1244" s="104"/>
      <c r="AT1244" s="104"/>
      <c r="AU1244" s="146">
        <f t="shared" si="854"/>
        <v>2.2800000000000001E-2</v>
      </c>
      <c r="AV1244" s="105">
        <f t="shared" si="855"/>
        <v>1</v>
      </c>
      <c r="AW1244" s="105"/>
      <c r="AX1244" s="106">
        <f>0.0042+0.01+0.003</f>
        <v>1.72E-2</v>
      </c>
      <c r="AY1244" s="145">
        <v>0.5</v>
      </c>
      <c r="AZ1244" s="106">
        <f t="shared" si="1159"/>
        <v>8.6E-3</v>
      </c>
      <c r="BA1244" s="145">
        <v>0.5</v>
      </c>
      <c r="BB1244" s="196">
        <f t="shared" si="1160"/>
        <v>8.6E-3</v>
      </c>
      <c r="BC1244" s="120">
        <f t="shared" ref="BC1244" si="1259">0*$R$1244</f>
        <v>0</v>
      </c>
      <c r="BD1244" s="196">
        <f t="shared" si="1162"/>
        <v>0</v>
      </c>
      <c r="BE1244" s="120">
        <f t="shared" ref="BE1244" si="1260">0*$R$1244</f>
        <v>0</v>
      </c>
      <c r="BF1244" s="196">
        <f t="shared" si="1164"/>
        <v>0</v>
      </c>
      <c r="BG1244" s="120">
        <f t="shared" ref="BG1244" si="1261">0*$R$1244</f>
        <v>0</v>
      </c>
      <c r="BH1244" s="196">
        <f t="shared" si="1166"/>
        <v>0</v>
      </c>
      <c r="BI1244" s="120">
        <f t="shared" ref="BI1244" si="1262">0*$R$1244</f>
        <v>0</v>
      </c>
      <c r="BJ1244" s="196">
        <f t="shared" si="861"/>
        <v>0</v>
      </c>
      <c r="BK1244" s="120">
        <f t="shared" ref="BK1244" si="1263">0*$R$1244</f>
        <v>0</v>
      </c>
      <c r="BL1244" s="196">
        <f t="shared" si="862"/>
        <v>0</v>
      </c>
      <c r="BM1244" s="120">
        <f t="shared" ref="BM1244" si="1264">0*$R$1244</f>
        <v>0</v>
      </c>
      <c r="BN1244" s="197">
        <f t="shared" si="863"/>
        <v>0</v>
      </c>
      <c r="BO1244" s="120">
        <f t="shared" ref="BO1244" si="1265">0*$R$1244</f>
        <v>0</v>
      </c>
      <c r="BP1244" s="197">
        <f t="shared" si="864"/>
        <v>0</v>
      </c>
      <c r="BQ1244" s="120">
        <f t="shared" ref="BQ1244" si="1266">0*$R$1244</f>
        <v>0</v>
      </c>
      <c r="BR1244" s="197">
        <f t="shared" si="865"/>
        <v>0</v>
      </c>
      <c r="BS1244" s="120">
        <f t="shared" ref="BS1244" si="1267">0*$R$1244</f>
        <v>0</v>
      </c>
      <c r="BT1244" s="197">
        <f t="shared" si="866"/>
        <v>0</v>
      </c>
      <c r="BU1244" s="120">
        <f t="shared" ref="BU1244" si="1268">0*$R$1244</f>
        <v>0</v>
      </c>
      <c r="BV1244" s="197">
        <f t="shared" si="867"/>
        <v>0</v>
      </c>
      <c r="BW1244" s="107"/>
      <c r="BX1244" s="107"/>
      <c r="BY1244" s="107"/>
      <c r="BZ1244" s="107"/>
      <c r="CA1244" s="199">
        <f>0.0042+0.01+0.003</f>
        <v>1.72E-2</v>
      </c>
      <c r="CB1244" s="145">
        <v>0.5</v>
      </c>
      <c r="CC1244" s="199">
        <f t="shared" si="1174"/>
        <v>8.6E-3</v>
      </c>
      <c r="CD1244" s="145">
        <v>0.5</v>
      </c>
      <c r="CE1244" s="204">
        <f t="shared" si="1175"/>
        <v>8.6E-3</v>
      </c>
      <c r="CF1244" s="120">
        <f t="shared" ref="CF1244" si="1269">0*$R$1244</f>
        <v>0</v>
      </c>
      <c r="CG1244" s="204">
        <f t="shared" si="1177"/>
        <v>0</v>
      </c>
      <c r="CH1244" s="120">
        <f t="shared" ref="CH1244" si="1270">0*$R$1244</f>
        <v>0</v>
      </c>
      <c r="CI1244" s="204">
        <f t="shared" si="1179"/>
        <v>0</v>
      </c>
      <c r="CJ1244" s="120">
        <f t="shared" ref="CJ1244" si="1271">0*$R$1244</f>
        <v>0</v>
      </c>
      <c r="CK1244" s="204">
        <f t="shared" si="1181"/>
        <v>0</v>
      </c>
      <c r="CL1244" s="120">
        <f t="shared" ref="CL1244" si="1272">0*$R$1244</f>
        <v>0</v>
      </c>
      <c r="CM1244" s="204">
        <f t="shared" si="1183"/>
        <v>0</v>
      </c>
      <c r="CN1244" s="120">
        <f t="shared" ref="CN1244" si="1273">0*$R$1244</f>
        <v>0</v>
      </c>
      <c r="CO1244" s="204">
        <f t="shared" si="1185"/>
        <v>0</v>
      </c>
      <c r="CP1244" s="120">
        <f t="shared" ref="CP1244" si="1274">0*$R$1244</f>
        <v>0</v>
      </c>
      <c r="CQ1244" s="206">
        <f t="shared" si="1187"/>
        <v>0</v>
      </c>
      <c r="CR1244" s="120">
        <f t="shared" ref="CR1244" si="1275">0*$R$1244</f>
        <v>0</v>
      </c>
      <c r="CS1244" s="206">
        <f t="shared" si="1189"/>
        <v>0</v>
      </c>
      <c r="CT1244" s="120">
        <f t="shared" ref="CT1244" si="1276">0*$R$1244</f>
        <v>0</v>
      </c>
      <c r="CU1244" s="206">
        <f t="shared" si="1191"/>
        <v>0</v>
      </c>
      <c r="CV1244" s="120">
        <f t="shared" ref="CV1244" si="1277">0*$R$1244</f>
        <v>0</v>
      </c>
      <c r="CW1244" s="206">
        <f t="shared" si="1193"/>
        <v>0</v>
      </c>
      <c r="CX1244" s="120">
        <f t="shared" ref="CX1244" si="1278">0*$R$1244</f>
        <v>0</v>
      </c>
      <c r="CY1244" s="206">
        <f t="shared" si="1195"/>
        <v>0</v>
      </c>
      <c r="CZ1244" s="107"/>
      <c r="DA1244" s="107"/>
      <c r="DB1244" s="107"/>
      <c r="DC1244" s="109"/>
      <c r="DD1244" s="109"/>
      <c r="DE1244" s="109"/>
      <c r="DF1244" s="110">
        <f>0.0042+0.01+0.003</f>
        <v>1.72E-2</v>
      </c>
      <c r="DG1244" s="145">
        <v>0.5</v>
      </c>
      <c r="DH1244" s="120">
        <f t="shared" si="1196"/>
        <v>8.6E-3</v>
      </c>
      <c r="DI1244" s="145">
        <v>0.5</v>
      </c>
      <c r="DJ1244" s="120">
        <f t="shared" si="1197"/>
        <v>8.6E-3</v>
      </c>
      <c r="DK1244" s="120">
        <f t="shared" ref="DK1244:EC1244" si="1279">0*$R$1244</f>
        <v>0</v>
      </c>
      <c r="DL1244" s="120">
        <f t="shared" si="1199"/>
        <v>0</v>
      </c>
      <c r="DM1244" s="120">
        <f t="shared" si="1279"/>
        <v>0</v>
      </c>
      <c r="DN1244" s="120">
        <f t="shared" si="1200"/>
        <v>0</v>
      </c>
      <c r="DO1244" s="120">
        <f t="shared" si="1279"/>
        <v>0</v>
      </c>
      <c r="DP1244" s="120">
        <f t="shared" si="1201"/>
        <v>0</v>
      </c>
      <c r="DQ1244" s="120">
        <f t="shared" si="1279"/>
        <v>0</v>
      </c>
      <c r="DR1244" s="120">
        <f t="shared" si="1202"/>
        <v>0</v>
      </c>
      <c r="DS1244" s="120">
        <f t="shared" si="1279"/>
        <v>0</v>
      </c>
      <c r="DT1244" s="120">
        <f t="shared" si="1203"/>
        <v>0</v>
      </c>
      <c r="DU1244" s="120">
        <f t="shared" si="1279"/>
        <v>0</v>
      </c>
      <c r="DV1244" s="120">
        <f t="shared" si="1204"/>
        <v>0</v>
      </c>
      <c r="DW1244" s="120">
        <f t="shared" si="1279"/>
        <v>0</v>
      </c>
      <c r="DX1244" s="120">
        <f t="shared" si="1205"/>
        <v>0</v>
      </c>
      <c r="DY1244" s="120">
        <f t="shared" si="1279"/>
        <v>0</v>
      </c>
      <c r="DZ1244" s="120">
        <f t="shared" si="1206"/>
        <v>0</v>
      </c>
      <c r="EA1244" s="120">
        <f t="shared" si="1279"/>
        <v>0</v>
      </c>
      <c r="EB1244" s="120">
        <f t="shared" si="1207"/>
        <v>0</v>
      </c>
      <c r="EC1244" s="120">
        <f t="shared" si="1279"/>
        <v>0</v>
      </c>
      <c r="ED1244" s="120">
        <f t="shared" si="1208"/>
        <v>0</v>
      </c>
      <c r="EE1244" s="120"/>
      <c r="EF1244" s="120"/>
      <c r="EG1244" s="120"/>
      <c r="EH1244" s="120"/>
      <c r="EI1244" s="120">
        <f t="shared" si="1209"/>
        <v>1.72E-2</v>
      </c>
      <c r="EJ1244" s="148">
        <f t="shared" si="1210"/>
        <v>1</v>
      </c>
    </row>
    <row r="1245" spans="1:140" s="10" customFormat="1" ht="30" customHeight="1" x14ac:dyDescent="0.25">
      <c r="A1245" s="33"/>
      <c r="B1245" s="34"/>
      <c r="C1245" s="35"/>
      <c r="D1245" s="49"/>
      <c r="E1245" s="36"/>
      <c r="F1245" s="36"/>
      <c r="G1245" s="52"/>
      <c r="H1245" s="38"/>
      <c r="I1245" s="50"/>
      <c r="J1245" s="272" t="s">
        <v>1894</v>
      </c>
      <c r="K1245" s="264" t="s">
        <v>2038</v>
      </c>
      <c r="Q1245" s="9" t="s">
        <v>1899</v>
      </c>
      <c r="R1245" s="104"/>
      <c r="S1245" s="144"/>
      <c r="T1245" s="104"/>
      <c r="U1245" s="144"/>
      <c r="V1245" s="120"/>
      <c r="W1245" s="104"/>
      <c r="X1245" s="104"/>
      <c r="Y1245" s="104"/>
      <c r="Z1245" s="120"/>
      <c r="AA1245" s="104"/>
      <c r="AB1245" s="104"/>
      <c r="AC1245" s="104"/>
      <c r="AD1245" s="104"/>
      <c r="AE1245" s="104"/>
      <c r="AF1245" s="104"/>
      <c r="AG1245" s="104"/>
      <c r="AH1245" s="104"/>
      <c r="AI1245" s="104"/>
      <c r="AJ1245" s="104"/>
      <c r="AK1245" s="104"/>
      <c r="AL1245" s="104"/>
      <c r="AM1245" s="104"/>
      <c r="AN1245" s="104"/>
      <c r="AO1245" s="104"/>
      <c r="AP1245" s="120"/>
      <c r="AQ1245" s="104"/>
      <c r="AR1245" s="104"/>
      <c r="AS1245" s="104"/>
      <c r="AT1245" s="104"/>
      <c r="AU1245" s="146"/>
      <c r="AV1245" s="105"/>
      <c r="AW1245" s="105"/>
      <c r="AX1245" s="106"/>
      <c r="AY1245" s="145"/>
      <c r="AZ1245" s="106"/>
      <c r="BA1245" s="145"/>
      <c r="BB1245" s="196"/>
      <c r="BC1245" s="120"/>
      <c r="BD1245" s="196"/>
      <c r="BE1245" s="120"/>
      <c r="BF1245" s="196"/>
      <c r="BG1245" s="120"/>
      <c r="BH1245" s="196"/>
      <c r="BI1245" s="120"/>
      <c r="BJ1245" s="196"/>
      <c r="BK1245" s="120"/>
      <c r="BL1245" s="196"/>
      <c r="BM1245" s="120"/>
      <c r="BN1245" s="197"/>
      <c r="BO1245" s="120"/>
      <c r="BP1245" s="197"/>
      <c r="BQ1245" s="120"/>
      <c r="BR1245" s="197"/>
      <c r="BS1245" s="120"/>
      <c r="BT1245" s="197"/>
      <c r="BU1245" s="120"/>
      <c r="BV1245" s="197"/>
      <c r="BW1245" s="107"/>
      <c r="BX1245" s="107"/>
      <c r="BY1245" s="107"/>
      <c r="BZ1245" s="107"/>
      <c r="CA1245" s="199"/>
      <c r="CB1245" s="145"/>
      <c r="CC1245" s="199"/>
      <c r="CD1245" s="145"/>
      <c r="CE1245" s="204"/>
      <c r="CF1245" s="120"/>
      <c r="CG1245" s="204"/>
      <c r="CH1245" s="120"/>
      <c r="CI1245" s="204"/>
      <c r="CJ1245" s="120"/>
      <c r="CK1245" s="204"/>
      <c r="CL1245" s="120"/>
      <c r="CM1245" s="204"/>
      <c r="CN1245" s="120"/>
      <c r="CO1245" s="204"/>
      <c r="CP1245" s="120"/>
      <c r="CQ1245" s="206"/>
      <c r="CR1245" s="120"/>
      <c r="CS1245" s="206"/>
      <c r="CT1245" s="120"/>
      <c r="CU1245" s="206"/>
      <c r="CV1245" s="120"/>
      <c r="CW1245" s="206"/>
      <c r="CX1245" s="120"/>
      <c r="CY1245" s="206"/>
      <c r="CZ1245" s="107"/>
      <c r="DA1245" s="107"/>
      <c r="DB1245" s="107"/>
      <c r="DC1245" s="109"/>
      <c r="DD1245" s="109"/>
      <c r="DE1245" s="109"/>
      <c r="DF1245" s="110"/>
      <c r="DG1245" s="145"/>
      <c r="DH1245" s="120"/>
      <c r="DI1245" s="145"/>
      <c r="DJ1245" s="120"/>
      <c r="DK1245" s="120"/>
      <c r="DL1245" s="120"/>
      <c r="DM1245" s="120"/>
      <c r="DN1245" s="120"/>
      <c r="DO1245" s="120"/>
      <c r="DP1245" s="120"/>
      <c r="DQ1245" s="120"/>
      <c r="DR1245" s="120"/>
      <c r="DS1245" s="120"/>
      <c r="DT1245" s="120"/>
      <c r="DU1245" s="120"/>
      <c r="DV1245" s="120"/>
      <c r="DW1245" s="120"/>
      <c r="DX1245" s="120"/>
      <c r="DY1245" s="120"/>
      <c r="DZ1245" s="120"/>
      <c r="EA1245" s="120"/>
      <c r="EB1245" s="120"/>
      <c r="EC1245" s="120"/>
      <c r="ED1245" s="120"/>
      <c r="EE1245" s="120"/>
      <c r="EF1245" s="120"/>
      <c r="EG1245" s="120"/>
      <c r="EH1245" s="120"/>
      <c r="EI1245" s="120"/>
      <c r="EJ1245" s="148"/>
    </row>
    <row r="1246" spans="1:140" s="10" customFormat="1" ht="30" customHeight="1" x14ac:dyDescent="0.25">
      <c r="A1246" s="33"/>
      <c r="B1246" s="34"/>
      <c r="C1246" s="35"/>
      <c r="D1246" s="49"/>
      <c r="E1246" s="36"/>
      <c r="F1246" s="36"/>
      <c r="G1246" s="52"/>
      <c r="H1246" s="38"/>
      <c r="I1246" s="50"/>
      <c r="J1246" s="272"/>
      <c r="K1246" s="264" t="s">
        <v>2039</v>
      </c>
      <c r="Q1246" s="9" t="s">
        <v>1899</v>
      </c>
      <c r="R1246" s="104"/>
      <c r="S1246" s="144"/>
      <c r="T1246" s="104"/>
      <c r="U1246" s="144"/>
      <c r="V1246" s="120"/>
      <c r="W1246" s="104"/>
      <c r="X1246" s="104"/>
      <c r="Y1246" s="104"/>
      <c r="Z1246" s="120"/>
      <c r="AA1246" s="104"/>
      <c r="AB1246" s="104"/>
      <c r="AC1246" s="104"/>
      <c r="AD1246" s="104"/>
      <c r="AE1246" s="104"/>
      <c r="AF1246" s="104"/>
      <c r="AG1246" s="104"/>
      <c r="AH1246" s="104"/>
      <c r="AI1246" s="104"/>
      <c r="AJ1246" s="104"/>
      <c r="AK1246" s="104"/>
      <c r="AL1246" s="104"/>
      <c r="AM1246" s="104"/>
      <c r="AN1246" s="104"/>
      <c r="AO1246" s="104"/>
      <c r="AP1246" s="120"/>
      <c r="AQ1246" s="104"/>
      <c r="AR1246" s="104"/>
      <c r="AS1246" s="104"/>
      <c r="AT1246" s="104"/>
      <c r="AU1246" s="146"/>
      <c r="AV1246" s="105"/>
      <c r="AW1246" s="105"/>
      <c r="AX1246" s="106"/>
      <c r="AY1246" s="145"/>
      <c r="AZ1246" s="106"/>
      <c r="BA1246" s="145"/>
      <c r="BB1246" s="196"/>
      <c r="BC1246" s="120"/>
      <c r="BD1246" s="196"/>
      <c r="BE1246" s="120"/>
      <c r="BF1246" s="196"/>
      <c r="BG1246" s="120"/>
      <c r="BH1246" s="196"/>
      <c r="BI1246" s="120"/>
      <c r="BJ1246" s="196"/>
      <c r="BK1246" s="120"/>
      <c r="BL1246" s="196"/>
      <c r="BM1246" s="120"/>
      <c r="BN1246" s="197"/>
      <c r="BO1246" s="120"/>
      <c r="BP1246" s="197"/>
      <c r="BQ1246" s="120"/>
      <c r="BR1246" s="197"/>
      <c r="BS1246" s="120"/>
      <c r="BT1246" s="197"/>
      <c r="BU1246" s="120"/>
      <c r="BV1246" s="197"/>
      <c r="BW1246" s="107"/>
      <c r="BX1246" s="107"/>
      <c r="BY1246" s="107"/>
      <c r="BZ1246" s="107"/>
      <c r="CA1246" s="199"/>
      <c r="CB1246" s="145"/>
      <c r="CC1246" s="199"/>
      <c r="CD1246" s="145"/>
      <c r="CE1246" s="204"/>
      <c r="CF1246" s="120"/>
      <c r="CG1246" s="204"/>
      <c r="CH1246" s="120"/>
      <c r="CI1246" s="204"/>
      <c r="CJ1246" s="120"/>
      <c r="CK1246" s="204"/>
      <c r="CL1246" s="120"/>
      <c r="CM1246" s="204"/>
      <c r="CN1246" s="120"/>
      <c r="CO1246" s="204"/>
      <c r="CP1246" s="120"/>
      <c r="CQ1246" s="206"/>
      <c r="CR1246" s="120"/>
      <c r="CS1246" s="206"/>
      <c r="CT1246" s="120"/>
      <c r="CU1246" s="206"/>
      <c r="CV1246" s="120"/>
      <c r="CW1246" s="206"/>
      <c r="CX1246" s="120"/>
      <c r="CY1246" s="206"/>
      <c r="CZ1246" s="107"/>
      <c r="DA1246" s="107"/>
      <c r="DB1246" s="107"/>
      <c r="DC1246" s="109"/>
      <c r="DD1246" s="109"/>
      <c r="DE1246" s="109"/>
      <c r="DF1246" s="110"/>
      <c r="DG1246" s="145"/>
      <c r="DH1246" s="120"/>
      <c r="DI1246" s="145"/>
      <c r="DJ1246" s="120"/>
      <c r="DK1246" s="120"/>
      <c r="DL1246" s="120"/>
      <c r="DM1246" s="120"/>
      <c r="DN1246" s="120"/>
      <c r="DO1246" s="120"/>
      <c r="DP1246" s="120"/>
      <c r="DQ1246" s="120"/>
      <c r="DR1246" s="120"/>
      <c r="DS1246" s="120"/>
      <c r="DT1246" s="120"/>
      <c r="DU1246" s="120"/>
      <c r="DV1246" s="120"/>
      <c r="DW1246" s="120"/>
      <c r="DX1246" s="120"/>
      <c r="DY1246" s="120"/>
      <c r="DZ1246" s="120"/>
      <c r="EA1246" s="120"/>
      <c r="EB1246" s="120"/>
      <c r="EC1246" s="120"/>
      <c r="ED1246" s="120"/>
      <c r="EE1246" s="120"/>
      <c r="EF1246" s="120"/>
      <c r="EG1246" s="120"/>
      <c r="EH1246" s="120"/>
      <c r="EI1246" s="120"/>
      <c r="EJ1246" s="148"/>
    </row>
    <row r="1247" spans="1:140" s="10" customFormat="1" ht="32.25" customHeight="1" x14ac:dyDescent="0.25">
      <c r="A1247" s="33"/>
      <c r="B1247" s="34"/>
      <c r="C1247" s="35"/>
      <c r="D1247" s="49"/>
      <c r="E1247" s="36"/>
      <c r="F1247" s="36"/>
      <c r="G1247" s="52"/>
      <c r="H1247" s="38"/>
      <c r="I1247" s="50"/>
      <c r="J1247" s="272"/>
      <c r="K1247" s="264" t="s">
        <v>2040</v>
      </c>
      <c r="Q1247" s="9" t="s">
        <v>1899</v>
      </c>
      <c r="R1247" s="104"/>
      <c r="S1247" s="144"/>
      <c r="T1247" s="104"/>
      <c r="U1247" s="144"/>
      <c r="V1247" s="120"/>
      <c r="W1247" s="104"/>
      <c r="X1247" s="104"/>
      <c r="Y1247" s="104"/>
      <c r="Z1247" s="120"/>
      <c r="AA1247" s="104"/>
      <c r="AB1247" s="104"/>
      <c r="AC1247" s="104"/>
      <c r="AD1247" s="104"/>
      <c r="AE1247" s="104"/>
      <c r="AF1247" s="104"/>
      <c r="AG1247" s="104"/>
      <c r="AH1247" s="104"/>
      <c r="AI1247" s="104"/>
      <c r="AJ1247" s="104"/>
      <c r="AK1247" s="104"/>
      <c r="AL1247" s="104"/>
      <c r="AM1247" s="104"/>
      <c r="AN1247" s="104"/>
      <c r="AO1247" s="104"/>
      <c r="AP1247" s="120"/>
      <c r="AQ1247" s="104"/>
      <c r="AR1247" s="104"/>
      <c r="AS1247" s="104"/>
      <c r="AT1247" s="104"/>
      <c r="AU1247" s="146"/>
      <c r="AV1247" s="105"/>
      <c r="AW1247" s="105"/>
      <c r="AX1247" s="106"/>
      <c r="AY1247" s="145"/>
      <c r="AZ1247" s="106"/>
      <c r="BA1247" s="145"/>
      <c r="BB1247" s="196"/>
      <c r="BC1247" s="120"/>
      <c r="BD1247" s="196"/>
      <c r="BE1247" s="120"/>
      <c r="BF1247" s="196"/>
      <c r="BG1247" s="120"/>
      <c r="BH1247" s="196"/>
      <c r="BI1247" s="120"/>
      <c r="BJ1247" s="196"/>
      <c r="BK1247" s="120"/>
      <c r="BL1247" s="196"/>
      <c r="BM1247" s="120"/>
      <c r="BN1247" s="197"/>
      <c r="BO1247" s="120"/>
      <c r="BP1247" s="197"/>
      <c r="BQ1247" s="120"/>
      <c r="BR1247" s="197"/>
      <c r="BS1247" s="120"/>
      <c r="BT1247" s="197"/>
      <c r="BU1247" s="120"/>
      <c r="BV1247" s="197"/>
      <c r="BW1247" s="107"/>
      <c r="BX1247" s="107"/>
      <c r="BY1247" s="107"/>
      <c r="BZ1247" s="107"/>
      <c r="CA1247" s="199"/>
      <c r="CB1247" s="145"/>
      <c r="CC1247" s="199"/>
      <c r="CD1247" s="145"/>
      <c r="CE1247" s="204"/>
      <c r="CF1247" s="120"/>
      <c r="CG1247" s="204"/>
      <c r="CH1247" s="120"/>
      <c r="CI1247" s="204"/>
      <c r="CJ1247" s="120"/>
      <c r="CK1247" s="204"/>
      <c r="CL1247" s="120"/>
      <c r="CM1247" s="204"/>
      <c r="CN1247" s="120"/>
      <c r="CO1247" s="204"/>
      <c r="CP1247" s="120"/>
      <c r="CQ1247" s="206"/>
      <c r="CR1247" s="120"/>
      <c r="CS1247" s="206"/>
      <c r="CT1247" s="120"/>
      <c r="CU1247" s="206"/>
      <c r="CV1247" s="120"/>
      <c r="CW1247" s="206"/>
      <c r="CX1247" s="120"/>
      <c r="CY1247" s="206"/>
      <c r="CZ1247" s="107"/>
      <c r="DA1247" s="107"/>
      <c r="DB1247" s="107"/>
      <c r="DC1247" s="109"/>
      <c r="DD1247" s="109"/>
      <c r="DE1247" s="109"/>
      <c r="DF1247" s="110"/>
      <c r="DG1247" s="145"/>
      <c r="DH1247" s="120"/>
      <c r="DI1247" s="145"/>
      <c r="DJ1247" s="120"/>
      <c r="DK1247" s="120"/>
      <c r="DL1247" s="120"/>
      <c r="DM1247" s="120"/>
      <c r="DN1247" s="120"/>
      <c r="DO1247" s="120"/>
      <c r="DP1247" s="120"/>
      <c r="DQ1247" s="120"/>
      <c r="DR1247" s="120"/>
      <c r="DS1247" s="120"/>
      <c r="DT1247" s="120"/>
      <c r="DU1247" s="120"/>
      <c r="DV1247" s="120"/>
      <c r="DW1247" s="120"/>
      <c r="DX1247" s="120"/>
      <c r="DY1247" s="120"/>
      <c r="DZ1247" s="120"/>
      <c r="EA1247" s="120"/>
      <c r="EB1247" s="120"/>
      <c r="EC1247" s="120"/>
      <c r="ED1247" s="120"/>
      <c r="EE1247" s="120"/>
      <c r="EF1247" s="120"/>
      <c r="EG1247" s="120"/>
      <c r="EH1247" s="120"/>
      <c r="EI1247" s="120"/>
      <c r="EJ1247" s="148"/>
    </row>
    <row r="1248" spans="1:140" s="10" customFormat="1" ht="34.5" customHeight="1" x14ac:dyDescent="0.25">
      <c r="A1248" s="33"/>
      <c r="B1248" s="34"/>
      <c r="C1248" s="35"/>
      <c r="D1248" s="49"/>
      <c r="E1248" s="36"/>
      <c r="F1248" s="36"/>
      <c r="G1248" s="52"/>
      <c r="H1248" s="38"/>
      <c r="I1248" s="50"/>
      <c r="J1248" s="54"/>
      <c r="K1248" s="264" t="s">
        <v>2041</v>
      </c>
      <c r="Q1248" s="9" t="s">
        <v>1899</v>
      </c>
      <c r="R1248" s="104"/>
      <c r="S1248" s="144"/>
      <c r="T1248" s="104"/>
      <c r="U1248" s="144"/>
      <c r="V1248" s="120"/>
      <c r="W1248" s="104"/>
      <c r="X1248" s="104"/>
      <c r="Y1248" s="104"/>
      <c r="Z1248" s="120"/>
      <c r="AA1248" s="104"/>
      <c r="AB1248" s="104"/>
      <c r="AC1248" s="104"/>
      <c r="AD1248" s="104"/>
      <c r="AE1248" s="104"/>
      <c r="AF1248" s="104"/>
      <c r="AG1248" s="104"/>
      <c r="AH1248" s="104"/>
      <c r="AI1248" s="104"/>
      <c r="AJ1248" s="104"/>
      <c r="AK1248" s="104"/>
      <c r="AL1248" s="104"/>
      <c r="AM1248" s="104"/>
      <c r="AN1248" s="104"/>
      <c r="AO1248" s="104"/>
      <c r="AP1248" s="120"/>
      <c r="AQ1248" s="104"/>
      <c r="AR1248" s="104"/>
      <c r="AS1248" s="104"/>
      <c r="AT1248" s="104"/>
      <c r="AU1248" s="146"/>
      <c r="AV1248" s="105"/>
      <c r="AW1248" s="105"/>
      <c r="AX1248" s="106"/>
      <c r="AY1248" s="145"/>
      <c r="AZ1248" s="106"/>
      <c r="BA1248" s="145"/>
      <c r="BB1248" s="196"/>
      <c r="BC1248" s="120"/>
      <c r="BD1248" s="196"/>
      <c r="BE1248" s="120"/>
      <c r="BF1248" s="196"/>
      <c r="BG1248" s="120"/>
      <c r="BH1248" s="196"/>
      <c r="BI1248" s="120"/>
      <c r="BJ1248" s="196"/>
      <c r="BK1248" s="120"/>
      <c r="BL1248" s="196"/>
      <c r="BM1248" s="120"/>
      <c r="BN1248" s="197"/>
      <c r="BO1248" s="120"/>
      <c r="BP1248" s="197"/>
      <c r="BQ1248" s="120"/>
      <c r="BR1248" s="197"/>
      <c r="BS1248" s="120"/>
      <c r="BT1248" s="197"/>
      <c r="BU1248" s="120"/>
      <c r="BV1248" s="197"/>
      <c r="BW1248" s="107"/>
      <c r="BX1248" s="107"/>
      <c r="BY1248" s="107"/>
      <c r="BZ1248" s="107"/>
      <c r="CA1248" s="199"/>
      <c r="CB1248" s="145"/>
      <c r="CC1248" s="199"/>
      <c r="CD1248" s="145"/>
      <c r="CE1248" s="204"/>
      <c r="CF1248" s="120"/>
      <c r="CG1248" s="204"/>
      <c r="CH1248" s="120"/>
      <c r="CI1248" s="204"/>
      <c r="CJ1248" s="120"/>
      <c r="CK1248" s="204"/>
      <c r="CL1248" s="120"/>
      <c r="CM1248" s="204"/>
      <c r="CN1248" s="120"/>
      <c r="CO1248" s="204"/>
      <c r="CP1248" s="120"/>
      <c r="CQ1248" s="206"/>
      <c r="CR1248" s="120"/>
      <c r="CS1248" s="206"/>
      <c r="CT1248" s="120"/>
      <c r="CU1248" s="206"/>
      <c r="CV1248" s="120"/>
      <c r="CW1248" s="206"/>
      <c r="CX1248" s="120"/>
      <c r="CY1248" s="206"/>
      <c r="CZ1248" s="107"/>
      <c r="DA1248" s="107"/>
      <c r="DB1248" s="107"/>
      <c r="DC1248" s="109"/>
      <c r="DD1248" s="109"/>
      <c r="DE1248" s="109"/>
      <c r="DF1248" s="110"/>
      <c r="DG1248" s="145"/>
      <c r="DH1248" s="120"/>
      <c r="DI1248" s="145"/>
      <c r="DJ1248" s="120"/>
      <c r="DK1248" s="120"/>
      <c r="DL1248" s="120"/>
      <c r="DM1248" s="120"/>
      <c r="DN1248" s="120"/>
      <c r="DO1248" s="120"/>
      <c r="DP1248" s="120"/>
      <c r="DQ1248" s="120"/>
      <c r="DR1248" s="120"/>
      <c r="DS1248" s="120"/>
      <c r="DT1248" s="120"/>
      <c r="DU1248" s="120"/>
      <c r="DV1248" s="120"/>
      <c r="DW1248" s="120"/>
      <c r="DX1248" s="120"/>
      <c r="DY1248" s="120"/>
      <c r="DZ1248" s="120"/>
      <c r="EA1248" s="120"/>
      <c r="EB1248" s="120"/>
      <c r="EC1248" s="120"/>
      <c r="ED1248" s="120"/>
      <c r="EE1248" s="120"/>
      <c r="EF1248" s="120"/>
      <c r="EG1248" s="120"/>
      <c r="EH1248" s="120"/>
      <c r="EI1248" s="120"/>
      <c r="EJ1248" s="148"/>
    </row>
    <row r="1249" spans="1:140" s="10" customFormat="1" ht="27" customHeight="1" x14ac:dyDescent="0.25">
      <c r="A1249" s="33"/>
      <c r="B1249" s="34"/>
      <c r="C1249" s="35"/>
      <c r="D1249" s="49"/>
      <c r="E1249" s="36"/>
      <c r="F1249" s="36"/>
      <c r="G1249" s="52"/>
      <c r="H1249" s="38"/>
      <c r="I1249" s="50"/>
      <c r="J1249" s="54"/>
      <c r="K1249" s="264" t="s">
        <v>2042</v>
      </c>
      <c r="Q1249" s="9" t="s">
        <v>1899</v>
      </c>
      <c r="R1249" s="104"/>
      <c r="S1249" s="144"/>
      <c r="T1249" s="104"/>
      <c r="U1249" s="144"/>
      <c r="V1249" s="120"/>
      <c r="W1249" s="104"/>
      <c r="X1249" s="104"/>
      <c r="Y1249" s="104"/>
      <c r="Z1249" s="120"/>
      <c r="AA1249" s="104"/>
      <c r="AB1249" s="104"/>
      <c r="AC1249" s="104"/>
      <c r="AD1249" s="104"/>
      <c r="AE1249" s="104"/>
      <c r="AF1249" s="104"/>
      <c r="AG1249" s="104"/>
      <c r="AH1249" s="104"/>
      <c r="AI1249" s="104"/>
      <c r="AJ1249" s="104"/>
      <c r="AK1249" s="104"/>
      <c r="AL1249" s="104"/>
      <c r="AM1249" s="104"/>
      <c r="AN1249" s="104"/>
      <c r="AO1249" s="104"/>
      <c r="AP1249" s="120"/>
      <c r="AQ1249" s="104"/>
      <c r="AR1249" s="104"/>
      <c r="AS1249" s="104"/>
      <c r="AT1249" s="104"/>
      <c r="AU1249" s="146"/>
      <c r="AV1249" s="105"/>
      <c r="AW1249" s="105"/>
      <c r="AX1249" s="106"/>
      <c r="AY1249" s="145"/>
      <c r="AZ1249" s="106"/>
      <c r="BA1249" s="145"/>
      <c r="BB1249" s="196"/>
      <c r="BC1249" s="120"/>
      <c r="BD1249" s="196"/>
      <c r="BE1249" s="120"/>
      <c r="BF1249" s="196"/>
      <c r="BG1249" s="120"/>
      <c r="BH1249" s="196"/>
      <c r="BI1249" s="120"/>
      <c r="BJ1249" s="196"/>
      <c r="BK1249" s="120"/>
      <c r="BL1249" s="196"/>
      <c r="BM1249" s="120"/>
      <c r="BN1249" s="197"/>
      <c r="BO1249" s="120"/>
      <c r="BP1249" s="197"/>
      <c r="BQ1249" s="120"/>
      <c r="BR1249" s="197"/>
      <c r="BS1249" s="120"/>
      <c r="BT1249" s="197"/>
      <c r="BU1249" s="120"/>
      <c r="BV1249" s="197"/>
      <c r="BW1249" s="107"/>
      <c r="BX1249" s="107"/>
      <c r="BY1249" s="107"/>
      <c r="BZ1249" s="107"/>
      <c r="CA1249" s="199"/>
      <c r="CB1249" s="145"/>
      <c r="CC1249" s="199"/>
      <c r="CD1249" s="145"/>
      <c r="CE1249" s="204"/>
      <c r="CF1249" s="120"/>
      <c r="CG1249" s="204"/>
      <c r="CH1249" s="120"/>
      <c r="CI1249" s="204"/>
      <c r="CJ1249" s="120"/>
      <c r="CK1249" s="204"/>
      <c r="CL1249" s="120"/>
      <c r="CM1249" s="204"/>
      <c r="CN1249" s="120"/>
      <c r="CO1249" s="204"/>
      <c r="CP1249" s="120"/>
      <c r="CQ1249" s="206"/>
      <c r="CR1249" s="120"/>
      <c r="CS1249" s="206"/>
      <c r="CT1249" s="120"/>
      <c r="CU1249" s="206"/>
      <c r="CV1249" s="120"/>
      <c r="CW1249" s="206"/>
      <c r="CX1249" s="120"/>
      <c r="CY1249" s="206"/>
      <c r="CZ1249" s="107"/>
      <c r="DA1249" s="107"/>
      <c r="DB1249" s="107"/>
      <c r="DC1249" s="109"/>
      <c r="DD1249" s="109"/>
      <c r="DE1249" s="109"/>
      <c r="DF1249" s="110"/>
      <c r="DG1249" s="145"/>
      <c r="DH1249" s="120"/>
      <c r="DI1249" s="145"/>
      <c r="DJ1249" s="120"/>
      <c r="DK1249" s="120"/>
      <c r="DL1249" s="120"/>
      <c r="DM1249" s="120"/>
      <c r="DN1249" s="120"/>
      <c r="DO1249" s="120"/>
      <c r="DP1249" s="120"/>
      <c r="DQ1249" s="120"/>
      <c r="DR1249" s="120"/>
      <c r="DS1249" s="120"/>
      <c r="DT1249" s="120"/>
      <c r="DU1249" s="120"/>
      <c r="DV1249" s="120"/>
      <c r="DW1249" s="120"/>
      <c r="DX1249" s="120"/>
      <c r="DY1249" s="120"/>
      <c r="DZ1249" s="120"/>
      <c r="EA1249" s="120"/>
      <c r="EB1249" s="120"/>
      <c r="EC1249" s="120"/>
      <c r="ED1249" s="120"/>
      <c r="EE1249" s="120"/>
      <c r="EF1249" s="120"/>
      <c r="EG1249" s="120"/>
      <c r="EH1249" s="120"/>
      <c r="EI1249" s="120"/>
      <c r="EJ1249" s="148"/>
    </row>
    <row r="1250" spans="1:140" s="10" customFormat="1" ht="32.25" customHeight="1" x14ac:dyDescent="0.25">
      <c r="A1250" s="33"/>
      <c r="B1250" s="34"/>
      <c r="C1250" s="35"/>
      <c r="D1250" s="49"/>
      <c r="E1250" s="36"/>
      <c r="F1250" s="36"/>
      <c r="G1250" s="52"/>
      <c r="H1250" s="38"/>
      <c r="I1250" s="50"/>
      <c r="J1250" s="54"/>
      <c r="K1250" s="264" t="s">
        <v>2043</v>
      </c>
      <c r="Q1250" s="9" t="s">
        <v>1899</v>
      </c>
      <c r="R1250" s="104"/>
      <c r="S1250" s="144"/>
      <c r="T1250" s="104"/>
      <c r="U1250" s="144"/>
      <c r="V1250" s="120"/>
      <c r="W1250" s="104"/>
      <c r="X1250" s="104"/>
      <c r="Y1250" s="104"/>
      <c r="Z1250" s="120"/>
      <c r="AA1250" s="104"/>
      <c r="AB1250" s="104"/>
      <c r="AC1250" s="104"/>
      <c r="AD1250" s="104"/>
      <c r="AE1250" s="104"/>
      <c r="AF1250" s="104"/>
      <c r="AG1250" s="104"/>
      <c r="AH1250" s="104"/>
      <c r="AI1250" s="104"/>
      <c r="AJ1250" s="104"/>
      <c r="AK1250" s="104"/>
      <c r="AL1250" s="104"/>
      <c r="AM1250" s="104"/>
      <c r="AN1250" s="104"/>
      <c r="AO1250" s="104"/>
      <c r="AP1250" s="120"/>
      <c r="AQ1250" s="104"/>
      <c r="AR1250" s="104"/>
      <c r="AS1250" s="104"/>
      <c r="AT1250" s="104"/>
      <c r="AU1250" s="146"/>
      <c r="AV1250" s="105"/>
      <c r="AW1250" s="105"/>
      <c r="AX1250" s="106"/>
      <c r="AY1250" s="145"/>
      <c r="AZ1250" s="106"/>
      <c r="BA1250" s="145"/>
      <c r="BB1250" s="196"/>
      <c r="BC1250" s="120"/>
      <c r="BD1250" s="196"/>
      <c r="BE1250" s="120"/>
      <c r="BF1250" s="196"/>
      <c r="BG1250" s="120"/>
      <c r="BH1250" s="196"/>
      <c r="BI1250" s="120"/>
      <c r="BJ1250" s="196"/>
      <c r="BK1250" s="120"/>
      <c r="BL1250" s="196"/>
      <c r="BM1250" s="120"/>
      <c r="BN1250" s="197"/>
      <c r="BO1250" s="120"/>
      <c r="BP1250" s="197"/>
      <c r="BQ1250" s="120"/>
      <c r="BR1250" s="197"/>
      <c r="BS1250" s="120"/>
      <c r="BT1250" s="197"/>
      <c r="BU1250" s="120"/>
      <c r="BV1250" s="197"/>
      <c r="BW1250" s="107"/>
      <c r="BX1250" s="107"/>
      <c r="BY1250" s="107"/>
      <c r="BZ1250" s="107"/>
      <c r="CA1250" s="199"/>
      <c r="CB1250" s="145"/>
      <c r="CC1250" s="199"/>
      <c r="CD1250" s="145"/>
      <c r="CE1250" s="204"/>
      <c r="CF1250" s="120"/>
      <c r="CG1250" s="204"/>
      <c r="CH1250" s="120"/>
      <c r="CI1250" s="204"/>
      <c r="CJ1250" s="120"/>
      <c r="CK1250" s="204"/>
      <c r="CL1250" s="120"/>
      <c r="CM1250" s="204"/>
      <c r="CN1250" s="120"/>
      <c r="CO1250" s="204"/>
      <c r="CP1250" s="120"/>
      <c r="CQ1250" s="206"/>
      <c r="CR1250" s="120"/>
      <c r="CS1250" s="206"/>
      <c r="CT1250" s="120"/>
      <c r="CU1250" s="206"/>
      <c r="CV1250" s="120"/>
      <c r="CW1250" s="206"/>
      <c r="CX1250" s="120"/>
      <c r="CY1250" s="206"/>
      <c r="CZ1250" s="107"/>
      <c r="DA1250" s="107"/>
      <c r="DB1250" s="107"/>
      <c r="DC1250" s="109"/>
      <c r="DD1250" s="109"/>
      <c r="DE1250" s="109"/>
      <c r="DF1250" s="110"/>
      <c r="DG1250" s="145"/>
      <c r="DH1250" s="120"/>
      <c r="DI1250" s="145"/>
      <c r="DJ1250" s="120"/>
      <c r="DK1250" s="120"/>
      <c r="DL1250" s="120"/>
      <c r="DM1250" s="120"/>
      <c r="DN1250" s="120"/>
      <c r="DO1250" s="120"/>
      <c r="DP1250" s="120"/>
      <c r="DQ1250" s="120"/>
      <c r="DR1250" s="120"/>
      <c r="DS1250" s="120"/>
      <c r="DT1250" s="120"/>
      <c r="DU1250" s="120"/>
      <c r="DV1250" s="120"/>
      <c r="DW1250" s="120"/>
      <c r="DX1250" s="120"/>
      <c r="DY1250" s="120"/>
      <c r="DZ1250" s="120"/>
      <c r="EA1250" s="120"/>
      <c r="EB1250" s="120"/>
      <c r="EC1250" s="120"/>
      <c r="ED1250" s="120"/>
      <c r="EE1250" s="120"/>
      <c r="EF1250" s="120"/>
      <c r="EG1250" s="120"/>
      <c r="EH1250" s="120"/>
      <c r="EI1250" s="120"/>
      <c r="EJ1250" s="148"/>
    </row>
    <row r="1251" spans="1:140" s="10" customFormat="1" ht="17.25" customHeight="1" x14ac:dyDescent="0.25">
      <c r="A1251" s="33"/>
      <c r="B1251" s="34"/>
      <c r="C1251" s="35"/>
      <c r="D1251" s="49"/>
      <c r="E1251" s="36"/>
      <c r="F1251" s="36"/>
      <c r="G1251" s="52"/>
      <c r="H1251" s="38"/>
      <c r="I1251" s="50"/>
      <c r="J1251" s="275" t="s">
        <v>1921</v>
      </c>
      <c r="K1251" s="271" t="s">
        <v>2029</v>
      </c>
      <c r="L1251" s="276" t="s">
        <v>1899</v>
      </c>
      <c r="M1251" s="46"/>
      <c r="R1251" s="104"/>
      <c r="S1251" s="144"/>
      <c r="T1251" s="104"/>
      <c r="U1251" s="144"/>
      <c r="V1251" s="120"/>
      <c r="W1251" s="104"/>
      <c r="X1251" s="104"/>
      <c r="Y1251" s="104"/>
      <c r="Z1251" s="120"/>
      <c r="AA1251" s="104"/>
      <c r="AB1251" s="104"/>
      <c r="AC1251" s="104"/>
      <c r="AD1251" s="104"/>
      <c r="AE1251" s="104"/>
      <c r="AF1251" s="104"/>
      <c r="AG1251" s="104"/>
      <c r="AH1251" s="104"/>
      <c r="AI1251" s="104"/>
      <c r="AJ1251" s="104"/>
      <c r="AK1251" s="104"/>
      <c r="AL1251" s="104"/>
      <c r="AM1251" s="104"/>
      <c r="AN1251" s="104"/>
      <c r="AO1251" s="104"/>
      <c r="AP1251" s="120"/>
      <c r="AQ1251" s="104"/>
      <c r="AR1251" s="104"/>
      <c r="AS1251" s="104"/>
      <c r="AT1251" s="104"/>
      <c r="AU1251" s="146"/>
      <c r="AV1251" s="105"/>
      <c r="AW1251" s="105"/>
      <c r="AX1251" s="106"/>
      <c r="AY1251" s="145"/>
      <c r="AZ1251" s="106"/>
      <c r="BA1251" s="145"/>
      <c r="BB1251" s="196"/>
      <c r="BC1251" s="120"/>
      <c r="BD1251" s="196"/>
      <c r="BE1251" s="120"/>
      <c r="BF1251" s="196"/>
      <c r="BG1251" s="120"/>
      <c r="BH1251" s="196"/>
      <c r="BI1251" s="120"/>
      <c r="BJ1251" s="196"/>
      <c r="BK1251" s="120"/>
      <c r="BL1251" s="196"/>
      <c r="BM1251" s="120"/>
      <c r="BN1251" s="197"/>
      <c r="BO1251" s="120"/>
      <c r="BP1251" s="197"/>
      <c r="BQ1251" s="120"/>
      <c r="BR1251" s="197"/>
      <c r="BS1251" s="120"/>
      <c r="BT1251" s="197"/>
      <c r="BU1251" s="120"/>
      <c r="BV1251" s="197"/>
      <c r="BW1251" s="107"/>
      <c r="BX1251" s="107"/>
      <c r="BY1251" s="107"/>
      <c r="BZ1251" s="107"/>
      <c r="CA1251" s="199"/>
      <c r="CB1251" s="145"/>
      <c r="CC1251" s="199"/>
      <c r="CD1251" s="145"/>
      <c r="CE1251" s="204"/>
      <c r="CF1251" s="120"/>
      <c r="CG1251" s="204"/>
      <c r="CH1251" s="120"/>
      <c r="CI1251" s="204"/>
      <c r="CJ1251" s="120"/>
      <c r="CK1251" s="204"/>
      <c r="CL1251" s="120"/>
      <c r="CM1251" s="204"/>
      <c r="CN1251" s="120"/>
      <c r="CO1251" s="204"/>
      <c r="CP1251" s="120"/>
      <c r="CQ1251" s="206"/>
      <c r="CR1251" s="120"/>
      <c r="CS1251" s="206"/>
      <c r="CT1251" s="120"/>
      <c r="CU1251" s="206"/>
      <c r="CV1251" s="120"/>
      <c r="CW1251" s="206"/>
      <c r="CX1251" s="120"/>
      <c r="CY1251" s="206"/>
      <c r="CZ1251" s="107"/>
      <c r="DA1251" s="107"/>
      <c r="DB1251" s="107"/>
      <c r="DC1251" s="109"/>
      <c r="DD1251" s="109"/>
      <c r="DE1251" s="109"/>
      <c r="DF1251" s="110"/>
      <c r="DG1251" s="145"/>
      <c r="DH1251" s="120"/>
      <c r="DI1251" s="145"/>
      <c r="DJ1251" s="120"/>
      <c r="DK1251" s="120"/>
      <c r="DL1251" s="120"/>
      <c r="DM1251" s="120"/>
      <c r="DN1251" s="120"/>
      <c r="DO1251" s="120"/>
      <c r="DP1251" s="120"/>
      <c r="DQ1251" s="120"/>
      <c r="DR1251" s="120"/>
      <c r="DS1251" s="120"/>
      <c r="DT1251" s="120"/>
      <c r="DU1251" s="120"/>
      <c r="DV1251" s="120"/>
      <c r="DW1251" s="120"/>
      <c r="DX1251" s="120"/>
      <c r="DY1251" s="120"/>
      <c r="DZ1251" s="120"/>
      <c r="EA1251" s="120"/>
      <c r="EB1251" s="120"/>
      <c r="EC1251" s="120"/>
      <c r="ED1251" s="120"/>
      <c r="EE1251" s="120"/>
      <c r="EF1251" s="120"/>
      <c r="EG1251" s="120"/>
      <c r="EH1251" s="120"/>
      <c r="EI1251" s="120"/>
      <c r="EJ1251" s="148"/>
    </row>
    <row r="1252" spans="1:140" s="10" customFormat="1" ht="17.25" customHeight="1" x14ac:dyDescent="0.25">
      <c r="A1252" s="33"/>
      <c r="B1252" s="34"/>
      <c r="C1252" s="35"/>
      <c r="D1252" s="49"/>
      <c r="E1252" s="36"/>
      <c r="F1252" s="36"/>
      <c r="G1252" s="52"/>
      <c r="H1252" s="38"/>
      <c r="I1252" s="50"/>
      <c r="J1252" s="54"/>
      <c r="K1252" s="271" t="s">
        <v>2031</v>
      </c>
      <c r="L1252" s="276" t="s">
        <v>1899</v>
      </c>
      <c r="M1252" s="46"/>
      <c r="R1252" s="104"/>
      <c r="S1252" s="144"/>
      <c r="T1252" s="104"/>
      <c r="U1252" s="144"/>
      <c r="V1252" s="120"/>
      <c r="W1252" s="104"/>
      <c r="X1252" s="104"/>
      <c r="Y1252" s="104"/>
      <c r="Z1252" s="120"/>
      <c r="AA1252" s="104"/>
      <c r="AB1252" s="104"/>
      <c r="AC1252" s="104"/>
      <c r="AD1252" s="104"/>
      <c r="AE1252" s="104"/>
      <c r="AF1252" s="104"/>
      <c r="AG1252" s="104"/>
      <c r="AH1252" s="104"/>
      <c r="AI1252" s="104"/>
      <c r="AJ1252" s="104"/>
      <c r="AK1252" s="104"/>
      <c r="AL1252" s="104"/>
      <c r="AM1252" s="104"/>
      <c r="AN1252" s="104"/>
      <c r="AO1252" s="104"/>
      <c r="AP1252" s="120"/>
      <c r="AQ1252" s="104"/>
      <c r="AR1252" s="104"/>
      <c r="AS1252" s="104"/>
      <c r="AT1252" s="104"/>
      <c r="AU1252" s="146"/>
      <c r="AV1252" s="105"/>
      <c r="AW1252" s="105"/>
      <c r="AX1252" s="106"/>
      <c r="AY1252" s="145"/>
      <c r="AZ1252" s="106"/>
      <c r="BA1252" s="145"/>
      <c r="BB1252" s="196"/>
      <c r="BC1252" s="120"/>
      <c r="BD1252" s="196"/>
      <c r="BE1252" s="120"/>
      <c r="BF1252" s="196"/>
      <c r="BG1252" s="120"/>
      <c r="BH1252" s="196"/>
      <c r="BI1252" s="120"/>
      <c r="BJ1252" s="196"/>
      <c r="BK1252" s="120"/>
      <c r="BL1252" s="196"/>
      <c r="BM1252" s="120"/>
      <c r="BN1252" s="197"/>
      <c r="BO1252" s="120"/>
      <c r="BP1252" s="197"/>
      <c r="BQ1252" s="120"/>
      <c r="BR1252" s="197"/>
      <c r="BS1252" s="120"/>
      <c r="BT1252" s="197"/>
      <c r="BU1252" s="120"/>
      <c r="BV1252" s="197"/>
      <c r="BW1252" s="107"/>
      <c r="BX1252" s="107"/>
      <c r="BY1252" s="107"/>
      <c r="BZ1252" s="107"/>
      <c r="CA1252" s="199"/>
      <c r="CB1252" s="145"/>
      <c r="CC1252" s="199"/>
      <c r="CD1252" s="145"/>
      <c r="CE1252" s="204"/>
      <c r="CF1252" s="120"/>
      <c r="CG1252" s="204"/>
      <c r="CH1252" s="120"/>
      <c r="CI1252" s="204"/>
      <c r="CJ1252" s="120"/>
      <c r="CK1252" s="204"/>
      <c r="CL1252" s="120"/>
      <c r="CM1252" s="204"/>
      <c r="CN1252" s="120"/>
      <c r="CO1252" s="204"/>
      <c r="CP1252" s="120"/>
      <c r="CQ1252" s="206"/>
      <c r="CR1252" s="120"/>
      <c r="CS1252" s="206"/>
      <c r="CT1252" s="120"/>
      <c r="CU1252" s="206"/>
      <c r="CV1252" s="120"/>
      <c r="CW1252" s="206"/>
      <c r="CX1252" s="120"/>
      <c r="CY1252" s="206"/>
      <c r="CZ1252" s="107"/>
      <c r="DA1252" s="107"/>
      <c r="DB1252" s="107"/>
      <c r="DC1252" s="109"/>
      <c r="DD1252" s="109"/>
      <c r="DE1252" s="109"/>
      <c r="DF1252" s="110"/>
      <c r="DG1252" s="145"/>
      <c r="DH1252" s="120"/>
      <c r="DI1252" s="145"/>
      <c r="DJ1252" s="120"/>
      <c r="DK1252" s="120"/>
      <c r="DL1252" s="120"/>
      <c r="DM1252" s="120"/>
      <c r="DN1252" s="120"/>
      <c r="DO1252" s="120"/>
      <c r="DP1252" s="120"/>
      <c r="DQ1252" s="120"/>
      <c r="DR1252" s="120"/>
      <c r="DS1252" s="120"/>
      <c r="DT1252" s="120"/>
      <c r="DU1252" s="120"/>
      <c r="DV1252" s="120"/>
      <c r="DW1252" s="120"/>
      <c r="DX1252" s="120"/>
      <c r="DY1252" s="120"/>
      <c r="DZ1252" s="120"/>
      <c r="EA1252" s="120"/>
      <c r="EB1252" s="120"/>
      <c r="EC1252" s="120"/>
      <c r="ED1252" s="120"/>
      <c r="EE1252" s="120"/>
      <c r="EF1252" s="120"/>
      <c r="EG1252" s="120"/>
      <c r="EH1252" s="120"/>
      <c r="EI1252" s="120"/>
      <c r="EJ1252" s="148"/>
    </row>
    <row r="1253" spans="1:140" s="10" customFormat="1" ht="17.25" customHeight="1" x14ac:dyDescent="0.25">
      <c r="A1253" s="33"/>
      <c r="B1253" s="34"/>
      <c r="C1253" s="35"/>
      <c r="D1253" s="49"/>
      <c r="E1253" s="36"/>
      <c r="F1253" s="36"/>
      <c r="G1253" s="52"/>
      <c r="H1253" s="38"/>
      <c r="I1253" s="50"/>
      <c r="J1253" s="54"/>
      <c r="K1253" s="271" t="s">
        <v>2032</v>
      </c>
      <c r="L1253" s="276" t="s">
        <v>1899</v>
      </c>
      <c r="M1253" s="46"/>
      <c r="R1253" s="104"/>
      <c r="S1253" s="144"/>
      <c r="T1253" s="104"/>
      <c r="U1253" s="144"/>
      <c r="V1253" s="120"/>
      <c r="W1253" s="104"/>
      <c r="X1253" s="104"/>
      <c r="Y1253" s="104"/>
      <c r="Z1253" s="120"/>
      <c r="AA1253" s="104"/>
      <c r="AB1253" s="104"/>
      <c r="AC1253" s="104"/>
      <c r="AD1253" s="104"/>
      <c r="AE1253" s="104"/>
      <c r="AF1253" s="104"/>
      <c r="AG1253" s="104"/>
      <c r="AH1253" s="104"/>
      <c r="AI1253" s="104"/>
      <c r="AJ1253" s="104"/>
      <c r="AK1253" s="104"/>
      <c r="AL1253" s="104"/>
      <c r="AM1253" s="104"/>
      <c r="AN1253" s="104"/>
      <c r="AO1253" s="104"/>
      <c r="AP1253" s="120"/>
      <c r="AQ1253" s="104"/>
      <c r="AR1253" s="104"/>
      <c r="AS1253" s="104"/>
      <c r="AT1253" s="104"/>
      <c r="AU1253" s="146"/>
      <c r="AV1253" s="105"/>
      <c r="AW1253" s="105"/>
      <c r="AX1253" s="106"/>
      <c r="AY1253" s="145"/>
      <c r="AZ1253" s="106"/>
      <c r="BA1253" s="145"/>
      <c r="BB1253" s="196"/>
      <c r="BC1253" s="120"/>
      <c r="BD1253" s="196"/>
      <c r="BE1253" s="120"/>
      <c r="BF1253" s="196"/>
      <c r="BG1253" s="120"/>
      <c r="BH1253" s="196"/>
      <c r="BI1253" s="120"/>
      <c r="BJ1253" s="196"/>
      <c r="BK1253" s="120"/>
      <c r="BL1253" s="196"/>
      <c r="BM1253" s="120"/>
      <c r="BN1253" s="197"/>
      <c r="BO1253" s="120"/>
      <c r="BP1253" s="197"/>
      <c r="BQ1253" s="120"/>
      <c r="BR1253" s="197"/>
      <c r="BS1253" s="120"/>
      <c r="BT1253" s="197"/>
      <c r="BU1253" s="120"/>
      <c r="BV1253" s="197"/>
      <c r="BW1253" s="107"/>
      <c r="BX1253" s="107"/>
      <c r="BY1253" s="107"/>
      <c r="BZ1253" s="107"/>
      <c r="CA1253" s="199"/>
      <c r="CB1253" s="145"/>
      <c r="CC1253" s="199"/>
      <c r="CD1253" s="145"/>
      <c r="CE1253" s="204"/>
      <c r="CF1253" s="120"/>
      <c r="CG1253" s="204"/>
      <c r="CH1253" s="120"/>
      <c r="CI1253" s="204"/>
      <c r="CJ1253" s="120"/>
      <c r="CK1253" s="204"/>
      <c r="CL1253" s="120"/>
      <c r="CM1253" s="204"/>
      <c r="CN1253" s="120"/>
      <c r="CO1253" s="204"/>
      <c r="CP1253" s="120"/>
      <c r="CQ1253" s="206"/>
      <c r="CR1253" s="120"/>
      <c r="CS1253" s="206"/>
      <c r="CT1253" s="120"/>
      <c r="CU1253" s="206"/>
      <c r="CV1253" s="120"/>
      <c r="CW1253" s="206"/>
      <c r="CX1253" s="120"/>
      <c r="CY1253" s="206"/>
      <c r="CZ1253" s="107"/>
      <c r="DA1253" s="107"/>
      <c r="DB1253" s="107"/>
      <c r="DC1253" s="109"/>
      <c r="DD1253" s="109"/>
      <c r="DE1253" s="109"/>
      <c r="DF1253" s="110"/>
      <c r="DG1253" s="145"/>
      <c r="DH1253" s="120"/>
      <c r="DI1253" s="145"/>
      <c r="DJ1253" s="120"/>
      <c r="DK1253" s="120"/>
      <c r="DL1253" s="120"/>
      <c r="DM1253" s="120"/>
      <c r="DN1253" s="120"/>
      <c r="DO1253" s="120"/>
      <c r="DP1253" s="120"/>
      <c r="DQ1253" s="120"/>
      <c r="DR1253" s="120"/>
      <c r="DS1253" s="120"/>
      <c r="DT1253" s="120"/>
      <c r="DU1253" s="120"/>
      <c r="DV1253" s="120"/>
      <c r="DW1253" s="120"/>
      <c r="DX1253" s="120"/>
      <c r="DY1253" s="120"/>
      <c r="DZ1253" s="120"/>
      <c r="EA1253" s="120"/>
      <c r="EB1253" s="120"/>
      <c r="EC1253" s="120"/>
      <c r="ED1253" s="120"/>
      <c r="EE1253" s="120"/>
      <c r="EF1253" s="120"/>
      <c r="EG1253" s="120"/>
      <c r="EH1253" s="120"/>
      <c r="EI1253" s="120"/>
      <c r="EJ1253" s="148"/>
    </row>
    <row r="1254" spans="1:140" s="10" customFormat="1" ht="17.25" customHeight="1" x14ac:dyDescent="0.25">
      <c r="A1254" s="33"/>
      <c r="B1254" s="34"/>
      <c r="C1254" s="35"/>
      <c r="D1254" s="49"/>
      <c r="E1254" s="36"/>
      <c r="F1254" s="36"/>
      <c r="G1254" s="52"/>
      <c r="H1254" s="38"/>
      <c r="I1254" s="50"/>
      <c r="J1254" s="54"/>
      <c r="K1254" s="271" t="s">
        <v>2036</v>
      </c>
      <c r="L1254" s="276">
        <v>200</v>
      </c>
      <c r="M1254" s="46"/>
      <c r="R1254" s="104"/>
      <c r="S1254" s="144"/>
      <c r="T1254" s="104"/>
      <c r="U1254" s="144"/>
      <c r="V1254" s="120"/>
      <c r="W1254" s="104"/>
      <c r="X1254" s="104"/>
      <c r="Y1254" s="104"/>
      <c r="Z1254" s="120"/>
      <c r="AA1254" s="104"/>
      <c r="AB1254" s="104"/>
      <c r="AC1254" s="104"/>
      <c r="AD1254" s="104"/>
      <c r="AE1254" s="104"/>
      <c r="AF1254" s="104"/>
      <c r="AG1254" s="104"/>
      <c r="AH1254" s="104"/>
      <c r="AI1254" s="104"/>
      <c r="AJ1254" s="104"/>
      <c r="AK1254" s="104"/>
      <c r="AL1254" s="104"/>
      <c r="AM1254" s="104"/>
      <c r="AN1254" s="104"/>
      <c r="AO1254" s="104"/>
      <c r="AP1254" s="120"/>
      <c r="AQ1254" s="104"/>
      <c r="AR1254" s="104"/>
      <c r="AS1254" s="104"/>
      <c r="AT1254" s="104"/>
      <c r="AU1254" s="146"/>
      <c r="AV1254" s="105"/>
      <c r="AW1254" s="105"/>
      <c r="AX1254" s="106"/>
      <c r="AY1254" s="145"/>
      <c r="AZ1254" s="106"/>
      <c r="BA1254" s="145"/>
      <c r="BB1254" s="196"/>
      <c r="BC1254" s="120"/>
      <c r="BD1254" s="196"/>
      <c r="BE1254" s="120"/>
      <c r="BF1254" s="196"/>
      <c r="BG1254" s="120"/>
      <c r="BH1254" s="196"/>
      <c r="BI1254" s="120"/>
      <c r="BJ1254" s="196"/>
      <c r="BK1254" s="120"/>
      <c r="BL1254" s="196"/>
      <c r="BM1254" s="120"/>
      <c r="BN1254" s="197"/>
      <c r="BO1254" s="120"/>
      <c r="BP1254" s="197"/>
      <c r="BQ1254" s="120"/>
      <c r="BR1254" s="197"/>
      <c r="BS1254" s="120"/>
      <c r="BT1254" s="197"/>
      <c r="BU1254" s="120"/>
      <c r="BV1254" s="197"/>
      <c r="BW1254" s="107"/>
      <c r="BX1254" s="107"/>
      <c r="BY1254" s="107"/>
      <c r="BZ1254" s="107"/>
      <c r="CA1254" s="199"/>
      <c r="CB1254" s="145"/>
      <c r="CC1254" s="199"/>
      <c r="CD1254" s="145"/>
      <c r="CE1254" s="204"/>
      <c r="CF1254" s="120"/>
      <c r="CG1254" s="204"/>
      <c r="CH1254" s="120"/>
      <c r="CI1254" s="204"/>
      <c r="CJ1254" s="120"/>
      <c r="CK1254" s="204"/>
      <c r="CL1254" s="120"/>
      <c r="CM1254" s="204"/>
      <c r="CN1254" s="120"/>
      <c r="CO1254" s="204"/>
      <c r="CP1254" s="120"/>
      <c r="CQ1254" s="206"/>
      <c r="CR1254" s="120"/>
      <c r="CS1254" s="206"/>
      <c r="CT1254" s="120"/>
      <c r="CU1254" s="206"/>
      <c r="CV1254" s="120"/>
      <c r="CW1254" s="206"/>
      <c r="CX1254" s="120"/>
      <c r="CY1254" s="206"/>
      <c r="CZ1254" s="107"/>
      <c r="DA1254" s="107"/>
      <c r="DB1254" s="107"/>
      <c r="DC1254" s="109"/>
      <c r="DD1254" s="109"/>
      <c r="DE1254" s="109"/>
      <c r="DF1254" s="110"/>
      <c r="DG1254" s="145"/>
      <c r="DH1254" s="120"/>
      <c r="DI1254" s="145"/>
      <c r="DJ1254" s="120"/>
      <c r="DK1254" s="120"/>
      <c r="DL1254" s="120"/>
      <c r="DM1254" s="120"/>
      <c r="DN1254" s="120"/>
      <c r="DO1254" s="120"/>
      <c r="DP1254" s="120"/>
      <c r="DQ1254" s="120"/>
      <c r="DR1254" s="120"/>
      <c r="DS1254" s="120"/>
      <c r="DT1254" s="120"/>
      <c r="DU1254" s="120"/>
      <c r="DV1254" s="120"/>
      <c r="DW1254" s="120"/>
      <c r="DX1254" s="120"/>
      <c r="DY1254" s="120"/>
      <c r="DZ1254" s="120"/>
      <c r="EA1254" s="120"/>
      <c r="EB1254" s="120"/>
      <c r="EC1254" s="120"/>
      <c r="ED1254" s="120"/>
      <c r="EE1254" s="120"/>
      <c r="EF1254" s="120"/>
      <c r="EG1254" s="120"/>
      <c r="EH1254" s="120"/>
      <c r="EI1254" s="120"/>
      <c r="EJ1254" s="148"/>
    </row>
    <row r="1255" spans="1:140" s="10" customFormat="1" ht="17.25" customHeight="1" x14ac:dyDescent="0.25">
      <c r="A1255" s="33"/>
      <c r="B1255" s="34"/>
      <c r="C1255" s="35"/>
      <c r="D1255" s="49"/>
      <c r="E1255" s="36"/>
      <c r="F1255" s="36"/>
      <c r="G1255" s="52"/>
      <c r="H1255" s="38"/>
      <c r="I1255" s="50"/>
      <c r="J1255" s="54"/>
      <c r="K1255" s="271" t="s">
        <v>2034</v>
      </c>
      <c r="L1255" s="276">
        <v>150</v>
      </c>
      <c r="M1255" s="46"/>
      <c r="R1255" s="104"/>
      <c r="S1255" s="144"/>
      <c r="T1255" s="104"/>
      <c r="U1255" s="144"/>
      <c r="V1255" s="120"/>
      <c r="W1255" s="104"/>
      <c r="X1255" s="104"/>
      <c r="Y1255" s="104"/>
      <c r="Z1255" s="120"/>
      <c r="AA1255" s="104"/>
      <c r="AB1255" s="104"/>
      <c r="AC1255" s="104"/>
      <c r="AD1255" s="104"/>
      <c r="AE1255" s="104"/>
      <c r="AF1255" s="104"/>
      <c r="AG1255" s="104"/>
      <c r="AH1255" s="104"/>
      <c r="AI1255" s="104"/>
      <c r="AJ1255" s="104"/>
      <c r="AK1255" s="104"/>
      <c r="AL1255" s="104"/>
      <c r="AM1255" s="104"/>
      <c r="AN1255" s="104"/>
      <c r="AO1255" s="104"/>
      <c r="AP1255" s="120"/>
      <c r="AQ1255" s="104"/>
      <c r="AR1255" s="104"/>
      <c r="AS1255" s="104"/>
      <c r="AT1255" s="104"/>
      <c r="AU1255" s="146"/>
      <c r="AV1255" s="105"/>
      <c r="AW1255" s="105"/>
      <c r="AX1255" s="106"/>
      <c r="AY1255" s="145"/>
      <c r="AZ1255" s="106"/>
      <c r="BA1255" s="145"/>
      <c r="BB1255" s="196"/>
      <c r="BC1255" s="120"/>
      <c r="BD1255" s="196"/>
      <c r="BE1255" s="120"/>
      <c r="BF1255" s="196"/>
      <c r="BG1255" s="120"/>
      <c r="BH1255" s="196"/>
      <c r="BI1255" s="120"/>
      <c r="BJ1255" s="196"/>
      <c r="BK1255" s="120"/>
      <c r="BL1255" s="196"/>
      <c r="BM1255" s="120"/>
      <c r="BN1255" s="197"/>
      <c r="BO1255" s="120"/>
      <c r="BP1255" s="197"/>
      <c r="BQ1255" s="120"/>
      <c r="BR1255" s="197"/>
      <c r="BS1255" s="120"/>
      <c r="BT1255" s="197"/>
      <c r="BU1255" s="120"/>
      <c r="BV1255" s="197"/>
      <c r="BW1255" s="107"/>
      <c r="BX1255" s="107"/>
      <c r="BY1255" s="107"/>
      <c r="BZ1255" s="107"/>
      <c r="CA1255" s="199"/>
      <c r="CB1255" s="145"/>
      <c r="CC1255" s="199"/>
      <c r="CD1255" s="145"/>
      <c r="CE1255" s="204"/>
      <c r="CF1255" s="120"/>
      <c r="CG1255" s="204"/>
      <c r="CH1255" s="120"/>
      <c r="CI1255" s="204"/>
      <c r="CJ1255" s="120"/>
      <c r="CK1255" s="204"/>
      <c r="CL1255" s="120"/>
      <c r="CM1255" s="204"/>
      <c r="CN1255" s="120"/>
      <c r="CO1255" s="204"/>
      <c r="CP1255" s="120"/>
      <c r="CQ1255" s="206"/>
      <c r="CR1255" s="120"/>
      <c r="CS1255" s="206"/>
      <c r="CT1255" s="120"/>
      <c r="CU1255" s="206"/>
      <c r="CV1255" s="120"/>
      <c r="CW1255" s="206"/>
      <c r="CX1255" s="120"/>
      <c r="CY1255" s="206"/>
      <c r="CZ1255" s="107"/>
      <c r="DA1255" s="107"/>
      <c r="DB1255" s="107"/>
      <c r="DC1255" s="109"/>
      <c r="DD1255" s="109"/>
      <c r="DE1255" s="109"/>
      <c r="DF1255" s="110"/>
      <c r="DG1255" s="145"/>
      <c r="DH1255" s="120"/>
      <c r="DI1255" s="145"/>
      <c r="DJ1255" s="120"/>
      <c r="DK1255" s="120"/>
      <c r="DL1255" s="120"/>
      <c r="DM1255" s="120"/>
      <c r="DN1255" s="120"/>
      <c r="DO1255" s="120"/>
      <c r="DP1255" s="120"/>
      <c r="DQ1255" s="120"/>
      <c r="DR1255" s="120"/>
      <c r="DS1255" s="120"/>
      <c r="DT1255" s="120"/>
      <c r="DU1255" s="120"/>
      <c r="DV1255" s="120"/>
      <c r="DW1255" s="120"/>
      <c r="DX1255" s="120"/>
      <c r="DY1255" s="120"/>
      <c r="DZ1255" s="120"/>
      <c r="EA1255" s="120"/>
      <c r="EB1255" s="120"/>
      <c r="EC1255" s="120"/>
      <c r="ED1255" s="120"/>
      <c r="EE1255" s="120"/>
      <c r="EF1255" s="120"/>
      <c r="EG1255" s="120"/>
      <c r="EH1255" s="120"/>
      <c r="EI1255" s="120"/>
      <c r="EJ1255" s="148"/>
    </row>
    <row r="1256" spans="1:140" s="161" customFormat="1" ht="17.25" customHeight="1" x14ac:dyDescent="0.25">
      <c r="A1256" s="150"/>
      <c r="B1256" s="151"/>
      <c r="C1256" s="152"/>
      <c r="D1256" s="153"/>
      <c r="E1256" s="154"/>
      <c r="F1256" s="154"/>
      <c r="G1256" s="155"/>
      <c r="H1256" s="156"/>
      <c r="I1256" s="157"/>
      <c r="J1256" s="158" t="s">
        <v>764</v>
      </c>
      <c r="K1256" s="159" t="s">
        <v>765</v>
      </c>
      <c r="L1256" s="160" t="s">
        <v>54</v>
      </c>
      <c r="M1256" s="160"/>
      <c r="R1256" s="162"/>
      <c r="S1256" s="162"/>
      <c r="T1256" s="162">
        <f>SUM(T1257:T1383)</f>
        <v>0</v>
      </c>
      <c r="U1256" s="162"/>
      <c r="V1256" s="162">
        <f>SUM(V1257:V1383)</f>
        <v>6.7879999999999996E-2</v>
      </c>
      <c r="W1256" s="162"/>
      <c r="X1256" s="162">
        <f>SUM(X1257:X1383)</f>
        <v>6.9919999999999996E-2</v>
      </c>
      <c r="Y1256" s="162"/>
      <c r="Z1256" s="162">
        <f>SUM(Z1257:Z1383)</f>
        <v>3.8999999999999998E-3</v>
      </c>
      <c r="AA1256" s="162"/>
      <c r="AB1256" s="162">
        <f>SUM(AB1257:AB1383)</f>
        <v>0</v>
      </c>
      <c r="AC1256" s="162"/>
      <c r="AD1256" s="162">
        <f>SUM(AD1257:AD1383)</f>
        <v>0</v>
      </c>
      <c r="AE1256" s="162"/>
      <c r="AF1256" s="162">
        <f>SUM(AF1257:AF1383)</f>
        <v>0</v>
      </c>
      <c r="AG1256" s="162"/>
      <c r="AH1256" s="162">
        <f>SUM(AH1257:AH1383)</f>
        <v>0</v>
      </c>
      <c r="AI1256" s="162"/>
      <c r="AJ1256" s="162">
        <f>SUM(AJ1257:AJ1383)</f>
        <v>0</v>
      </c>
      <c r="AK1256" s="162"/>
      <c r="AL1256" s="162">
        <f>SUM(AL1257:AL1383)</f>
        <v>0</v>
      </c>
      <c r="AM1256" s="162"/>
      <c r="AN1256" s="162">
        <f>SUM(AN1257:AN1383)</f>
        <v>0</v>
      </c>
      <c r="AO1256" s="162"/>
      <c r="AP1256" s="162">
        <f>SUM(AP1257:AP1383)</f>
        <v>0</v>
      </c>
      <c r="AQ1256" s="162"/>
      <c r="AR1256" s="162"/>
      <c r="AS1256" s="162"/>
      <c r="AT1256" s="162"/>
      <c r="AU1256" s="162">
        <f>SUM(AU1257:AU1383)</f>
        <v>0.14169999999999999</v>
      </c>
      <c r="AV1256" s="162">
        <f>SUM(AV1257:AV1383)</f>
        <v>11</v>
      </c>
      <c r="AW1256" s="162"/>
      <c r="AX1256" s="164">
        <f>SUM(AX1257:AX1383)</f>
        <v>0.10300000000000001</v>
      </c>
      <c r="AY1256" s="168"/>
      <c r="AZ1256" s="164">
        <f>SUM(AZ1257:AZ1383)</f>
        <v>0</v>
      </c>
      <c r="BA1256" s="168"/>
      <c r="BB1256" s="164">
        <f>SUM(BB1257:BB1383)</f>
        <v>4.1799999999999997E-2</v>
      </c>
      <c r="BC1256" s="168"/>
      <c r="BD1256" s="164">
        <f>SUM(BD1257:BD1383)</f>
        <v>3.8650000000000004E-2</v>
      </c>
      <c r="BE1256" s="168"/>
      <c r="BF1256" s="164">
        <f>SUM(BF1257:BF1383)</f>
        <v>8.150000000000001E-3</v>
      </c>
      <c r="BG1256" s="168"/>
      <c r="BH1256" s="194">
        <f>SUM(BH1257:BH1383)</f>
        <v>0</v>
      </c>
      <c r="BI1256" s="168"/>
      <c r="BJ1256" s="194">
        <f>SUM(BJ1257:BJ1383)</f>
        <v>0</v>
      </c>
      <c r="BK1256" s="168"/>
      <c r="BL1256" s="194">
        <f>SUM(BL1257:BL1383)</f>
        <v>0</v>
      </c>
      <c r="BM1256" s="168"/>
      <c r="BN1256" s="194">
        <f>SUM(BN1257:BN1383)</f>
        <v>0</v>
      </c>
      <c r="BO1256" s="168"/>
      <c r="BP1256" s="194">
        <f>SUM(BP1257:BP1383)</f>
        <v>0</v>
      </c>
      <c r="BQ1256" s="168"/>
      <c r="BR1256" s="194">
        <f>SUM(BR1257:BR1383)</f>
        <v>0</v>
      </c>
      <c r="BS1256" s="168"/>
      <c r="BT1256" s="194">
        <f>SUM(BT1257:BT1383)</f>
        <v>0</v>
      </c>
      <c r="BU1256" s="168"/>
      <c r="BV1256" s="194">
        <f>SUM(BV1257:BV1383)</f>
        <v>0</v>
      </c>
      <c r="BW1256" s="165"/>
      <c r="BX1256" s="165"/>
      <c r="BY1256" s="165"/>
      <c r="BZ1256" s="165"/>
      <c r="CA1256" s="199">
        <f>SUM(CA1257:CA1383)</f>
        <v>0.10260000000000001</v>
      </c>
      <c r="CB1256" s="168"/>
      <c r="CC1256" s="199">
        <f>SUM(CC1257:CC1383)</f>
        <v>0</v>
      </c>
      <c r="CD1256" s="168"/>
      <c r="CE1256" s="199">
        <f>SUM(CE1257:CE1383)</f>
        <v>4.1799999999999997E-2</v>
      </c>
      <c r="CF1256" s="168"/>
      <c r="CG1256" s="199">
        <f>SUM(CG1257:CG1383)</f>
        <v>3.8450000000000005E-2</v>
      </c>
      <c r="CH1256" s="168"/>
      <c r="CI1256" s="199">
        <f>SUM(CI1257:CI1383)</f>
        <v>7.9500000000000005E-3</v>
      </c>
      <c r="CJ1256" s="168"/>
      <c r="CK1256" s="204">
        <f>SUM(CK1257:CK1383)</f>
        <v>0</v>
      </c>
      <c r="CL1256" s="168"/>
      <c r="CM1256" s="204">
        <f>SUM(CM1257:CM1383)</f>
        <v>0</v>
      </c>
      <c r="CN1256" s="168"/>
      <c r="CO1256" s="204">
        <f>SUM(CO1257:CO1383)</f>
        <v>0</v>
      </c>
      <c r="CP1256" s="168"/>
      <c r="CQ1256" s="204">
        <f>SUM(CQ1257:CQ1383)</f>
        <v>0</v>
      </c>
      <c r="CR1256" s="168"/>
      <c r="CS1256" s="204">
        <f>SUM(CS1257:CS1383)</f>
        <v>0</v>
      </c>
      <c r="CT1256" s="168"/>
      <c r="CU1256" s="204">
        <f>SUM(CU1257:CU1383)</f>
        <v>0</v>
      </c>
      <c r="CV1256" s="168"/>
      <c r="CW1256" s="204">
        <f>SUM(CW1257:CW1383)</f>
        <v>0</v>
      </c>
      <c r="CX1256" s="168"/>
      <c r="CY1256" s="204">
        <f>SUM(CY1257:CY1383)</f>
        <v>0</v>
      </c>
      <c r="CZ1256" s="165"/>
      <c r="DA1256" s="165"/>
      <c r="DB1256" s="165"/>
      <c r="DC1256" s="166"/>
      <c r="DD1256" s="166"/>
      <c r="DE1256" s="166"/>
      <c r="DF1256" s="167">
        <f>SUM(DF1257:DF1383)</f>
        <v>0.30759999999999993</v>
      </c>
      <c r="DG1256" s="168"/>
      <c r="DH1256" s="168">
        <f>SUM(DH1257:DH1383)</f>
        <v>0</v>
      </c>
      <c r="DI1256" s="168"/>
      <c r="DJ1256" s="168">
        <f>SUM(DJ1257:DJ1383)</f>
        <v>9.4259999999999997E-2</v>
      </c>
      <c r="DK1256" s="168"/>
      <c r="DL1256" s="168">
        <f>SUM(DL1257:DL1383)</f>
        <v>0.10519000000000001</v>
      </c>
      <c r="DM1256" s="168"/>
      <c r="DN1256" s="168">
        <f>SUM(DN1257:DN1383)</f>
        <v>5.8949999999999995E-2</v>
      </c>
      <c r="DO1256" s="168"/>
      <c r="DP1256" s="168">
        <f>SUM(DP1257:DP1383)</f>
        <v>0</v>
      </c>
      <c r="DQ1256" s="168"/>
      <c r="DR1256" s="168">
        <f>SUM(DR1257:DR1383)</f>
        <v>0</v>
      </c>
      <c r="DS1256" s="168"/>
      <c r="DT1256" s="168">
        <f>SUM(DT1257:DT1383)</f>
        <v>0</v>
      </c>
      <c r="DU1256" s="168"/>
      <c r="DV1256" s="168">
        <f>SUM(DV1257:DV1383)</f>
        <v>0</v>
      </c>
      <c r="DW1256" s="168"/>
      <c r="DX1256" s="168">
        <f>SUM(DX1257:DX1383)</f>
        <v>0</v>
      </c>
      <c r="DY1256" s="168"/>
      <c r="DZ1256" s="168">
        <f>SUM(DZ1257:DZ1383)</f>
        <v>0</v>
      </c>
      <c r="EA1256" s="168"/>
      <c r="EB1256" s="168">
        <f>SUM(EB1257:EB1383)</f>
        <v>0</v>
      </c>
      <c r="EC1256" s="168"/>
      <c r="ED1256" s="168">
        <f>SUM(ED1257:ED1383)</f>
        <v>0</v>
      </c>
      <c r="EE1256" s="168"/>
      <c r="EF1256" s="168"/>
      <c r="EG1256" s="168"/>
      <c r="EH1256" s="168"/>
      <c r="EI1256" s="168">
        <f>SUM(EI1257:EI1383)</f>
        <v>0.25839999999999996</v>
      </c>
      <c r="EJ1256" s="168">
        <f>SUM(EJ1257:EJ1383)</f>
        <v>13</v>
      </c>
    </row>
    <row r="1257" spans="1:140" s="10" customFormat="1" ht="17.25" customHeight="1" x14ac:dyDescent="0.25">
      <c r="A1257" s="33"/>
      <c r="B1257" s="34"/>
      <c r="C1257" s="35"/>
      <c r="D1257" s="49"/>
      <c r="E1257" s="36"/>
      <c r="F1257" s="36"/>
      <c r="G1257" s="52"/>
      <c r="H1257" s="38"/>
      <c r="I1257" s="50"/>
      <c r="J1257" s="54" t="s">
        <v>766</v>
      </c>
      <c r="K1257" s="46" t="s">
        <v>1688</v>
      </c>
      <c r="L1257" s="46" t="s">
        <v>54</v>
      </c>
      <c r="M1257" s="46" t="s">
        <v>1682</v>
      </c>
      <c r="R1257" s="104">
        <v>1.9800000000000002E-2</v>
      </c>
      <c r="S1257" s="104"/>
      <c r="T1257" s="104">
        <f t="shared" si="892"/>
        <v>0</v>
      </c>
      <c r="U1257" s="145">
        <v>1</v>
      </c>
      <c r="V1257" s="120">
        <f t="shared" ref="V1257:V1361" si="1280">U1257*R1257</f>
        <v>1.9800000000000002E-2</v>
      </c>
      <c r="W1257" s="104">
        <f>0*$R$1257</f>
        <v>0</v>
      </c>
      <c r="X1257" s="104">
        <f t="shared" si="1158"/>
        <v>0</v>
      </c>
      <c r="Y1257" s="104">
        <f>0*$R$1257</f>
        <v>0</v>
      </c>
      <c r="Z1257" s="120">
        <f t="shared" si="846"/>
        <v>0</v>
      </c>
      <c r="AA1257" s="104">
        <f>0*$R$1257</f>
        <v>0</v>
      </c>
      <c r="AB1257" s="104">
        <f t="shared" si="847"/>
        <v>0</v>
      </c>
      <c r="AC1257" s="104">
        <f>0*$R$1257</f>
        <v>0</v>
      </c>
      <c r="AD1257" s="104">
        <f t="shared" si="848"/>
        <v>0</v>
      </c>
      <c r="AE1257" s="104">
        <f>0*$R$1257</f>
        <v>0</v>
      </c>
      <c r="AF1257" s="104">
        <f t="shared" si="849"/>
        <v>0</v>
      </c>
      <c r="AG1257" s="104">
        <f>0*$R$1257</f>
        <v>0</v>
      </c>
      <c r="AH1257" s="104">
        <f t="shared" si="850"/>
        <v>0</v>
      </c>
      <c r="AI1257" s="104">
        <f>0*$R$1257</f>
        <v>0</v>
      </c>
      <c r="AJ1257" s="104">
        <f t="shared" si="851"/>
        <v>0</v>
      </c>
      <c r="AK1257" s="104">
        <f>0*$R$1257</f>
        <v>0</v>
      </c>
      <c r="AL1257" s="104">
        <f t="shared" si="894"/>
        <v>0</v>
      </c>
      <c r="AM1257" s="104">
        <f>0*$R$1257</f>
        <v>0</v>
      </c>
      <c r="AN1257" s="104">
        <f t="shared" si="957"/>
        <v>0</v>
      </c>
      <c r="AO1257" s="104">
        <f>0*$R$1257</f>
        <v>0</v>
      </c>
      <c r="AP1257" s="120">
        <f t="shared" si="853"/>
        <v>0</v>
      </c>
      <c r="AQ1257" s="104"/>
      <c r="AR1257" s="104"/>
      <c r="AS1257" s="104"/>
      <c r="AT1257" s="104"/>
      <c r="AU1257" s="146">
        <f t="shared" si="854"/>
        <v>1.9800000000000002E-2</v>
      </c>
      <c r="AV1257" s="105">
        <f t="shared" si="855"/>
        <v>1</v>
      </c>
      <c r="AW1257" s="105"/>
      <c r="AX1257" s="106">
        <f>0.0068+0.0174+0.0104</f>
        <v>3.4599999999999999E-2</v>
      </c>
      <c r="AY1257" s="120"/>
      <c r="AZ1257" s="106">
        <f>AY1257*AX1257</f>
        <v>0</v>
      </c>
      <c r="BA1257" s="145">
        <v>1</v>
      </c>
      <c r="BB1257" s="196">
        <f t="shared" ref="BB1257:BB1361" si="1281">BA1257*AX1257</f>
        <v>3.4599999999999999E-2</v>
      </c>
      <c r="BC1257" s="120">
        <f>0*$R$1257</f>
        <v>0</v>
      </c>
      <c r="BD1257" s="196">
        <f t="shared" ref="BD1257:BD1361" si="1282">BC1257*AX1257</f>
        <v>0</v>
      </c>
      <c r="BE1257" s="120">
        <f>0*$R$1257</f>
        <v>0</v>
      </c>
      <c r="BF1257" s="196">
        <f t="shared" ref="BF1257:BF1361" si="1283">BE1257*AX1257</f>
        <v>0</v>
      </c>
      <c r="BG1257" s="120">
        <f>0*$R$1257</f>
        <v>0</v>
      </c>
      <c r="BH1257" s="196">
        <f t="shared" ref="BH1257:BH1361" si="1284">BG1257*AX1257</f>
        <v>0</v>
      </c>
      <c r="BI1257" s="120">
        <f>0*$R$1257</f>
        <v>0</v>
      </c>
      <c r="BJ1257" s="196">
        <f t="shared" si="861"/>
        <v>0</v>
      </c>
      <c r="BK1257" s="120">
        <f>0*$R$1257</f>
        <v>0</v>
      </c>
      <c r="BL1257" s="196">
        <f t="shared" si="862"/>
        <v>0</v>
      </c>
      <c r="BM1257" s="120">
        <f>0*$R$1257</f>
        <v>0</v>
      </c>
      <c r="BN1257" s="197">
        <f t="shared" si="863"/>
        <v>0</v>
      </c>
      <c r="BO1257" s="120">
        <f>0*$R$1257</f>
        <v>0</v>
      </c>
      <c r="BP1257" s="197">
        <f t="shared" si="864"/>
        <v>0</v>
      </c>
      <c r="BQ1257" s="120">
        <f>0*$R$1257</f>
        <v>0</v>
      </c>
      <c r="BR1257" s="197">
        <f t="shared" si="865"/>
        <v>0</v>
      </c>
      <c r="BS1257" s="120">
        <f>0*$R$1257</f>
        <v>0</v>
      </c>
      <c r="BT1257" s="197">
        <f t="shared" si="866"/>
        <v>0</v>
      </c>
      <c r="BU1257" s="120">
        <f>0*$R$1257</f>
        <v>0</v>
      </c>
      <c r="BV1257" s="197">
        <f t="shared" si="867"/>
        <v>0</v>
      </c>
      <c r="BW1257" s="107"/>
      <c r="BX1257" s="107"/>
      <c r="BY1257" s="107"/>
      <c r="BZ1257" s="107"/>
      <c r="CA1257" s="199">
        <f>0.0068+0.0174+0.0104</f>
        <v>3.4599999999999999E-2</v>
      </c>
      <c r="CB1257" s="120"/>
      <c r="CC1257" s="199">
        <f>CB1257*CA1257</f>
        <v>0</v>
      </c>
      <c r="CD1257" s="145">
        <v>1</v>
      </c>
      <c r="CE1257" s="204">
        <f t="shared" ref="CE1257:CE1361" si="1285">CD1257*CA1257</f>
        <v>3.4599999999999999E-2</v>
      </c>
      <c r="CF1257" s="120">
        <f>0*$R$1257</f>
        <v>0</v>
      </c>
      <c r="CG1257" s="204">
        <f t="shared" ref="CG1257:CG1361" si="1286">CF1257*CA1257</f>
        <v>0</v>
      </c>
      <c r="CH1257" s="120">
        <f>0*$R$1257</f>
        <v>0</v>
      </c>
      <c r="CI1257" s="204">
        <f t="shared" ref="CI1257:CI1361" si="1287">CH1257*CA1257</f>
        <v>0</v>
      </c>
      <c r="CJ1257" s="120">
        <f>0*$R$1257</f>
        <v>0</v>
      </c>
      <c r="CK1257" s="204">
        <f t="shared" ref="CK1257:CK1361" si="1288">CJ1257*CA1257</f>
        <v>0</v>
      </c>
      <c r="CL1257" s="120">
        <f>0*$R$1257</f>
        <v>0</v>
      </c>
      <c r="CM1257" s="204">
        <f t="shared" ref="CM1257:CM1361" si="1289">CL1257*CA1257</f>
        <v>0</v>
      </c>
      <c r="CN1257" s="120">
        <f>0*$R$1257</f>
        <v>0</v>
      </c>
      <c r="CO1257" s="204">
        <f t="shared" ref="CO1257:CO1361" si="1290">CN1257*CA1257</f>
        <v>0</v>
      </c>
      <c r="CP1257" s="120">
        <f>0*$R$1257</f>
        <v>0</v>
      </c>
      <c r="CQ1257" s="206">
        <f t="shared" ref="CQ1257:CQ1361" si="1291">CP1257*CA1257</f>
        <v>0</v>
      </c>
      <c r="CR1257" s="120">
        <f>0*$R$1257</f>
        <v>0</v>
      </c>
      <c r="CS1257" s="206">
        <f t="shared" ref="CS1257:CS1361" si="1292">CR1257*CA1257</f>
        <v>0</v>
      </c>
      <c r="CT1257" s="120">
        <f>0*$R$1257</f>
        <v>0</v>
      </c>
      <c r="CU1257" s="206">
        <f t="shared" ref="CU1257:CU1361" si="1293">CT1257*CA1257</f>
        <v>0</v>
      </c>
      <c r="CV1257" s="120">
        <f>0*$R$1257</f>
        <v>0</v>
      </c>
      <c r="CW1257" s="206">
        <f t="shared" ref="CW1257:CW1361" si="1294">CV1257*CA1257</f>
        <v>0</v>
      </c>
      <c r="CX1257" s="120">
        <f>0*$R$1257</f>
        <v>0</v>
      </c>
      <c r="CY1257" s="206">
        <f t="shared" ref="CY1257:CY1361" si="1295">CX1257*CA1257</f>
        <v>0</v>
      </c>
      <c r="CZ1257" s="107"/>
      <c r="DA1257" s="107"/>
      <c r="DB1257" s="107"/>
      <c r="DC1257" s="109"/>
      <c r="DD1257" s="109"/>
      <c r="DE1257" s="109"/>
      <c r="DF1257" s="110">
        <f>0.0068+0.0174+0.0104</f>
        <v>3.4599999999999999E-2</v>
      </c>
      <c r="DG1257" s="120"/>
      <c r="DH1257" s="120">
        <f t="shared" ref="DH1257:DH1383" si="1296">DG1257*DF1257</f>
        <v>0</v>
      </c>
      <c r="DI1257" s="145">
        <v>1</v>
      </c>
      <c r="DJ1257" s="120">
        <f t="shared" ref="DJ1257:DJ1383" si="1297">DI1257*DF1257</f>
        <v>3.4599999999999999E-2</v>
      </c>
      <c r="DK1257" s="120">
        <f>0*$R$1257</f>
        <v>0</v>
      </c>
      <c r="DL1257" s="120">
        <f t="shared" ref="DL1257:DL1383" si="1298">DK1257*DF1257</f>
        <v>0</v>
      </c>
      <c r="DM1257" s="120">
        <f>0*$R$1257</f>
        <v>0</v>
      </c>
      <c r="DN1257" s="120">
        <f t="shared" ref="DN1257:DN1383" si="1299">DM1257*DF1257</f>
        <v>0</v>
      </c>
      <c r="DO1257" s="120">
        <f>0*$R$1257</f>
        <v>0</v>
      </c>
      <c r="DP1257" s="120">
        <f t="shared" ref="DP1257:DP1383" si="1300">DO1257*DF1257</f>
        <v>0</v>
      </c>
      <c r="DQ1257" s="120">
        <f>0*$R$1257</f>
        <v>0</v>
      </c>
      <c r="DR1257" s="120">
        <f t="shared" ref="DR1257:DR1383" si="1301">DQ1257*DF1257</f>
        <v>0</v>
      </c>
      <c r="DS1257" s="120">
        <f>0*$R$1257</f>
        <v>0</v>
      </c>
      <c r="DT1257" s="120">
        <f t="shared" ref="DT1257:DT1383" si="1302">DS1257*DF1257</f>
        <v>0</v>
      </c>
      <c r="DU1257" s="120">
        <f>0*$R$1257</f>
        <v>0</v>
      </c>
      <c r="DV1257" s="120">
        <f t="shared" ref="DV1257:DV1383" si="1303">DU1257*DF1257</f>
        <v>0</v>
      </c>
      <c r="DW1257" s="120">
        <f>0*$R$1257</f>
        <v>0</v>
      </c>
      <c r="DX1257" s="120">
        <f t="shared" ref="DX1257:DX1383" si="1304">DW1257*DF1257</f>
        <v>0</v>
      </c>
      <c r="DY1257" s="120">
        <f>0*$R$1257</f>
        <v>0</v>
      </c>
      <c r="DZ1257" s="120">
        <f t="shared" ref="DZ1257:DZ1383" si="1305">DY1257*DF1257</f>
        <v>0</v>
      </c>
      <c r="EA1257" s="120">
        <f>0*$R$1257</f>
        <v>0</v>
      </c>
      <c r="EB1257" s="120">
        <f t="shared" ref="EB1257:EB1383" si="1306">EA1257*DF1257</f>
        <v>0</v>
      </c>
      <c r="EC1257" s="120">
        <f>0*$R$1257</f>
        <v>0</v>
      </c>
      <c r="ED1257" s="120">
        <f t="shared" ref="ED1257:ED1383" si="1307">EC1257*DF1257</f>
        <v>0</v>
      </c>
      <c r="EE1257" s="120"/>
      <c r="EF1257" s="120"/>
      <c r="EG1257" s="120"/>
      <c r="EH1257" s="120"/>
      <c r="EI1257" s="120">
        <f t="shared" ref="EI1257:EI1383" si="1308">DH1257+DJ1257+DL1257+DN1257+DP1257+DR1257+DT1257+DV1257+DX1257+DZ1257+EB1257+ED1257+EF1257+EH1257</f>
        <v>3.4599999999999999E-2</v>
      </c>
      <c r="EJ1257" s="148">
        <f t="shared" ref="EJ1257:EJ1383" si="1309">DG1257+DI1257+DK1257+DM1257+DO1257+DQ1257+DS1257+DU1257+DW1257+DY1257+EA1257+EC1257+EE1257+EG1257</f>
        <v>1</v>
      </c>
    </row>
    <row r="1258" spans="1:140" s="10" customFormat="1" ht="33.75" customHeight="1" x14ac:dyDescent="0.25">
      <c r="A1258" s="33"/>
      <c r="B1258" s="34"/>
      <c r="C1258" s="35"/>
      <c r="D1258" s="49"/>
      <c r="E1258" s="36"/>
      <c r="F1258" s="36"/>
      <c r="G1258" s="52"/>
      <c r="H1258" s="38"/>
      <c r="I1258" s="50"/>
      <c r="J1258" s="272" t="s">
        <v>1894</v>
      </c>
      <c r="K1258" s="264" t="s">
        <v>2038</v>
      </c>
      <c r="Q1258" s="9" t="s">
        <v>1899</v>
      </c>
      <c r="R1258" s="104"/>
      <c r="S1258" s="104"/>
      <c r="T1258" s="104"/>
      <c r="U1258" s="145"/>
      <c r="V1258" s="120"/>
      <c r="W1258" s="104"/>
      <c r="X1258" s="104"/>
      <c r="Y1258" s="104"/>
      <c r="Z1258" s="120"/>
      <c r="AA1258" s="104"/>
      <c r="AB1258" s="104"/>
      <c r="AC1258" s="104"/>
      <c r="AD1258" s="104"/>
      <c r="AE1258" s="104"/>
      <c r="AF1258" s="104"/>
      <c r="AG1258" s="104"/>
      <c r="AH1258" s="104"/>
      <c r="AI1258" s="104"/>
      <c r="AJ1258" s="104"/>
      <c r="AK1258" s="104"/>
      <c r="AL1258" s="104"/>
      <c r="AM1258" s="104"/>
      <c r="AN1258" s="104"/>
      <c r="AO1258" s="104"/>
      <c r="AP1258" s="120"/>
      <c r="AQ1258" s="104"/>
      <c r="AR1258" s="104"/>
      <c r="AS1258" s="104"/>
      <c r="AT1258" s="104"/>
      <c r="AU1258" s="146"/>
      <c r="AV1258" s="105"/>
      <c r="AW1258" s="105"/>
      <c r="AX1258" s="106"/>
      <c r="AY1258" s="120"/>
      <c r="AZ1258" s="106"/>
      <c r="BA1258" s="145"/>
      <c r="BB1258" s="196"/>
      <c r="BC1258" s="120"/>
      <c r="BD1258" s="196"/>
      <c r="BE1258" s="120"/>
      <c r="BF1258" s="196"/>
      <c r="BG1258" s="120"/>
      <c r="BH1258" s="196"/>
      <c r="BI1258" s="120"/>
      <c r="BJ1258" s="196"/>
      <c r="BK1258" s="120"/>
      <c r="BL1258" s="196"/>
      <c r="BM1258" s="120"/>
      <c r="BN1258" s="197"/>
      <c r="BO1258" s="120"/>
      <c r="BP1258" s="197"/>
      <c r="BQ1258" s="120"/>
      <c r="BR1258" s="197"/>
      <c r="BS1258" s="120"/>
      <c r="BT1258" s="197"/>
      <c r="BU1258" s="120"/>
      <c r="BV1258" s="197"/>
      <c r="BW1258" s="107"/>
      <c r="BX1258" s="107"/>
      <c r="BY1258" s="107"/>
      <c r="BZ1258" s="107"/>
      <c r="CA1258" s="199"/>
      <c r="CB1258" s="120"/>
      <c r="CC1258" s="199"/>
      <c r="CD1258" s="145"/>
      <c r="CE1258" s="204"/>
      <c r="CF1258" s="120"/>
      <c r="CG1258" s="204"/>
      <c r="CH1258" s="120"/>
      <c r="CI1258" s="204"/>
      <c r="CJ1258" s="120"/>
      <c r="CK1258" s="204"/>
      <c r="CL1258" s="120"/>
      <c r="CM1258" s="204"/>
      <c r="CN1258" s="120"/>
      <c r="CO1258" s="204"/>
      <c r="CP1258" s="120"/>
      <c r="CQ1258" s="206"/>
      <c r="CR1258" s="120"/>
      <c r="CS1258" s="206"/>
      <c r="CT1258" s="120"/>
      <c r="CU1258" s="206"/>
      <c r="CV1258" s="120"/>
      <c r="CW1258" s="206"/>
      <c r="CX1258" s="120"/>
      <c r="CY1258" s="206"/>
      <c r="CZ1258" s="107"/>
      <c r="DA1258" s="107"/>
      <c r="DB1258" s="107"/>
      <c r="DC1258" s="109"/>
      <c r="DD1258" s="109"/>
      <c r="DE1258" s="109"/>
      <c r="DF1258" s="110"/>
      <c r="DG1258" s="120"/>
      <c r="DH1258" s="120"/>
      <c r="DI1258" s="145"/>
      <c r="DJ1258" s="120"/>
      <c r="DK1258" s="120"/>
      <c r="DL1258" s="120"/>
      <c r="DM1258" s="120"/>
      <c r="DN1258" s="120"/>
      <c r="DO1258" s="120"/>
      <c r="DP1258" s="120"/>
      <c r="DQ1258" s="120"/>
      <c r="DR1258" s="120"/>
      <c r="DS1258" s="120"/>
      <c r="DT1258" s="120"/>
      <c r="DU1258" s="120"/>
      <c r="DV1258" s="120"/>
      <c r="DW1258" s="120"/>
      <c r="DX1258" s="120"/>
      <c r="DY1258" s="120"/>
      <c r="DZ1258" s="120"/>
      <c r="EA1258" s="120"/>
      <c r="EB1258" s="120"/>
      <c r="EC1258" s="120"/>
      <c r="ED1258" s="120"/>
      <c r="EE1258" s="120"/>
      <c r="EF1258" s="120"/>
      <c r="EG1258" s="120"/>
      <c r="EH1258" s="120"/>
      <c r="EI1258" s="120"/>
      <c r="EJ1258" s="148"/>
    </row>
    <row r="1259" spans="1:140" s="10" customFormat="1" ht="34.5" customHeight="1" x14ac:dyDescent="0.25">
      <c r="A1259" s="33"/>
      <c r="B1259" s="34"/>
      <c r="C1259" s="35"/>
      <c r="D1259" s="49"/>
      <c r="E1259" s="36"/>
      <c r="F1259" s="36"/>
      <c r="G1259" s="52"/>
      <c r="H1259" s="38"/>
      <c r="I1259" s="50"/>
      <c r="J1259" s="272"/>
      <c r="K1259" s="264" t="s">
        <v>2045</v>
      </c>
      <c r="Q1259" s="9" t="s">
        <v>1899</v>
      </c>
      <c r="R1259" s="104"/>
      <c r="S1259" s="104"/>
      <c r="T1259" s="104"/>
      <c r="U1259" s="145"/>
      <c r="V1259" s="120"/>
      <c r="W1259" s="104"/>
      <c r="X1259" s="104"/>
      <c r="Y1259" s="104"/>
      <c r="Z1259" s="120"/>
      <c r="AA1259" s="104"/>
      <c r="AB1259" s="104"/>
      <c r="AC1259" s="104"/>
      <c r="AD1259" s="104"/>
      <c r="AE1259" s="104"/>
      <c r="AF1259" s="104"/>
      <c r="AG1259" s="104"/>
      <c r="AH1259" s="104"/>
      <c r="AI1259" s="104"/>
      <c r="AJ1259" s="104"/>
      <c r="AK1259" s="104"/>
      <c r="AL1259" s="104"/>
      <c r="AM1259" s="104"/>
      <c r="AN1259" s="104"/>
      <c r="AO1259" s="104"/>
      <c r="AP1259" s="120"/>
      <c r="AQ1259" s="104"/>
      <c r="AR1259" s="104"/>
      <c r="AS1259" s="104"/>
      <c r="AT1259" s="104"/>
      <c r="AU1259" s="146"/>
      <c r="AV1259" s="105"/>
      <c r="AW1259" s="105"/>
      <c r="AX1259" s="106"/>
      <c r="AY1259" s="120"/>
      <c r="AZ1259" s="106"/>
      <c r="BA1259" s="145"/>
      <c r="BB1259" s="196"/>
      <c r="BC1259" s="120"/>
      <c r="BD1259" s="196"/>
      <c r="BE1259" s="120"/>
      <c r="BF1259" s="196"/>
      <c r="BG1259" s="120"/>
      <c r="BH1259" s="196"/>
      <c r="BI1259" s="120"/>
      <c r="BJ1259" s="196"/>
      <c r="BK1259" s="120"/>
      <c r="BL1259" s="196"/>
      <c r="BM1259" s="120"/>
      <c r="BN1259" s="197"/>
      <c r="BO1259" s="120"/>
      <c r="BP1259" s="197"/>
      <c r="BQ1259" s="120"/>
      <c r="BR1259" s="197"/>
      <c r="BS1259" s="120"/>
      <c r="BT1259" s="197"/>
      <c r="BU1259" s="120"/>
      <c r="BV1259" s="197"/>
      <c r="BW1259" s="107"/>
      <c r="BX1259" s="107"/>
      <c r="BY1259" s="107"/>
      <c r="BZ1259" s="107"/>
      <c r="CA1259" s="199"/>
      <c r="CB1259" s="120"/>
      <c r="CC1259" s="199"/>
      <c r="CD1259" s="145"/>
      <c r="CE1259" s="204"/>
      <c r="CF1259" s="120"/>
      <c r="CG1259" s="204"/>
      <c r="CH1259" s="120"/>
      <c r="CI1259" s="204"/>
      <c r="CJ1259" s="120"/>
      <c r="CK1259" s="204"/>
      <c r="CL1259" s="120"/>
      <c r="CM1259" s="204"/>
      <c r="CN1259" s="120"/>
      <c r="CO1259" s="204"/>
      <c r="CP1259" s="120"/>
      <c r="CQ1259" s="206"/>
      <c r="CR1259" s="120"/>
      <c r="CS1259" s="206"/>
      <c r="CT1259" s="120"/>
      <c r="CU1259" s="206"/>
      <c r="CV1259" s="120"/>
      <c r="CW1259" s="206"/>
      <c r="CX1259" s="120"/>
      <c r="CY1259" s="206"/>
      <c r="CZ1259" s="107"/>
      <c r="DA1259" s="107"/>
      <c r="DB1259" s="107"/>
      <c r="DC1259" s="109"/>
      <c r="DD1259" s="109"/>
      <c r="DE1259" s="109"/>
      <c r="DF1259" s="110"/>
      <c r="DG1259" s="120"/>
      <c r="DH1259" s="120"/>
      <c r="DI1259" s="145"/>
      <c r="DJ1259" s="120"/>
      <c r="DK1259" s="120"/>
      <c r="DL1259" s="120"/>
      <c r="DM1259" s="120"/>
      <c r="DN1259" s="120"/>
      <c r="DO1259" s="120"/>
      <c r="DP1259" s="120"/>
      <c r="DQ1259" s="120"/>
      <c r="DR1259" s="120"/>
      <c r="DS1259" s="120"/>
      <c r="DT1259" s="120"/>
      <c r="DU1259" s="120"/>
      <c r="DV1259" s="120"/>
      <c r="DW1259" s="120"/>
      <c r="DX1259" s="120"/>
      <c r="DY1259" s="120"/>
      <c r="DZ1259" s="120"/>
      <c r="EA1259" s="120"/>
      <c r="EB1259" s="120"/>
      <c r="EC1259" s="120"/>
      <c r="ED1259" s="120"/>
      <c r="EE1259" s="120"/>
      <c r="EF1259" s="120"/>
      <c r="EG1259" s="120"/>
      <c r="EH1259" s="120"/>
      <c r="EI1259" s="120"/>
      <c r="EJ1259" s="148"/>
    </row>
    <row r="1260" spans="1:140" s="10" customFormat="1" ht="17.25" customHeight="1" x14ac:dyDescent="0.25">
      <c r="A1260" s="33"/>
      <c r="B1260" s="34"/>
      <c r="C1260" s="35"/>
      <c r="D1260" s="49"/>
      <c r="E1260" s="36"/>
      <c r="F1260" s="36"/>
      <c r="G1260" s="52"/>
      <c r="H1260" s="38"/>
      <c r="I1260" s="50"/>
      <c r="J1260" s="272"/>
      <c r="K1260" s="264" t="s">
        <v>2044</v>
      </c>
      <c r="Q1260" s="9" t="s">
        <v>1899</v>
      </c>
      <c r="R1260" s="104"/>
      <c r="S1260" s="104"/>
      <c r="T1260" s="104"/>
      <c r="U1260" s="145"/>
      <c r="V1260" s="120"/>
      <c r="W1260" s="104"/>
      <c r="X1260" s="104"/>
      <c r="Y1260" s="104"/>
      <c r="Z1260" s="120"/>
      <c r="AA1260" s="104"/>
      <c r="AB1260" s="104"/>
      <c r="AC1260" s="104"/>
      <c r="AD1260" s="104"/>
      <c r="AE1260" s="104"/>
      <c r="AF1260" s="104"/>
      <c r="AG1260" s="104"/>
      <c r="AH1260" s="104"/>
      <c r="AI1260" s="104"/>
      <c r="AJ1260" s="104"/>
      <c r="AK1260" s="104"/>
      <c r="AL1260" s="104"/>
      <c r="AM1260" s="104"/>
      <c r="AN1260" s="104"/>
      <c r="AO1260" s="104"/>
      <c r="AP1260" s="120"/>
      <c r="AQ1260" s="104"/>
      <c r="AR1260" s="104"/>
      <c r="AS1260" s="104"/>
      <c r="AT1260" s="104"/>
      <c r="AU1260" s="146"/>
      <c r="AV1260" s="105"/>
      <c r="AW1260" s="105"/>
      <c r="AX1260" s="106"/>
      <c r="AY1260" s="120"/>
      <c r="AZ1260" s="106"/>
      <c r="BA1260" s="145"/>
      <c r="BB1260" s="196"/>
      <c r="BC1260" s="120"/>
      <c r="BD1260" s="196"/>
      <c r="BE1260" s="120"/>
      <c r="BF1260" s="196"/>
      <c r="BG1260" s="120"/>
      <c r="BH1260" s="196"/>
      <c r="BI1260" s="120"/>
      <c r="BJ1260" s="196"/>
      <c r="BK1260" s="120"/>
      <c r="BL1260" s="196"/>
      <c r="BM1260" s="120"/>
      <c r="BN1260" s="197"/>
      <c r="BO1260" s="120"/>
      <c r="BP1260" s="197"/>
      <c r="BQ1260" s="120"/>
      <c r="BR1260" s="197"/>
      <c r="BS1260" s="120"/>
      <c r="BT1260" s="197"/>
      <c r="BU1260" s="120"/>
      <c r="BV1260" s="197"/>
      <c r="BW1260" s="107"/>
      <c r="BX1260" s="107"/>
      <c r="BY1260" s="107"/>
      <c r="BZ1260" s="107"/>
      <c r="CA1260" s="199"/>
      <c r="CB1260" s="120"/>
      <c r="CC1260" s="199"/>
      <c r="CD1260" s="145"/>
      <c r="CE1260" s="204"/>
      <c r="CF1260" s="120"/>
      <c r="CG1260" s="204"/>
      <c r="CH1260" s="120"/>
      <c r="CI1260" s="204"/>
      <c r="CJ1260" s="120"/>
      <c r="CK1260" s="204"/>
      <c r="CL1260" s="120"/>
      <c r="CM1260" s="204"/>
      <c r="CN1260" s="120"/>
      <c r="CO1260" s="204"/>
      <c r="CP1260" s="120"/>
      <c r="CQ1260" s="206"/>
      <c r="CR1260" s="120"/>
      <c r="CS1260" s="206"/>
      <c r="CT1260" s="120"/>
      <c r="CU1260" s="206"/>
      <c r="CV1260" s="120"/>
      <c r="CW1260" s="206"/>
      <c r="CX1260" s="120"/>
      <c r="CY1260" s="206"/>
      <c r="CZ1260" s="107"/>
      <c r="DA1260" s="107"/>
      <c r="DB1260" s="107"/>
      <c r="DC1260" s="109"/>
      <c r="DD1260" s="109"/>
      <c r="DE1260" s="109"/>
      <c r="DF1260" s="110"/>
      <c r="DG1260" s="120"/>
      <c r="DH1260" s="120"/>
      <c r="DI1260" s="145"/>
      <c r="DJ1260" s="120"/>
      <c r="DK1260" s="120"/>
      <c r="DL1260" s="120"/>
      <c r="DM1260" s="120"/>
      <c r="DN1260" s="120"/>
      <c r="DO1260" s="120"/>
      <c r="DP1260" s="120"/>
      <c r="DQ1260" s="120"/>
      <c r="DR1260" s="120"/>
      <c r="DS1260" s="120"/>
      <c r="DT1260" s="120"/>
      <c r="DU1260" s="120"/>
      <c r="DV1260" s="120"/>
      <c r="DW1260" s="120"/>
      <c r="DX1260" s="120"/>
      <c r="DY1260" s="120"/>
      <c r="DZ1260" s="120"/>
      <c r="EA1260" s="120"/>
      <c r="EB1260" s="120"/>
      <c r="EC1260" s="120"/>
      <c r="ED1260" s="120"/>
      <c r="EE1260" s="120"/>
      <c r="EF1260" s="120"/>
      <c r="EG1260" s="120"/>
      <c r="EH1260" s="120"/>
      <c r="EI1260" s="120"/>
      <c r="EJ1260" s="148"/>
    </row>
    <row r="1261" spans="1:140" s="10" customFormat="1" ht="30.75" customHeight="1" x14ac:dyDescent="0.25">
      <c r="A1261" s="33"/>
      <c r="B1261" s="34"/>
      <c r="C1261" s="35"/>
      <c r="D1261" s="49"/>
      <c r="E1261" s="36"/>
      <c r="F1261" s="36"/>
      <c r="G1261" s="52"/>
      <c r="H1261" s="38"/>
      <c r="I1261" s="50"/>
      <c r="J1261" s="54"/>
      <c r="K1261" s="264" t="s">
        <v>2041</v>
      </c>
      <c r="Q1261" s="9" t="s">
        <v>1899</v>
      </c>
      <c r="R1261" s="104"/>
      <c r="S1261" s="104"/>
      <c r="T1261" s="104"/>
      <c r="U1261" s="145"/>
      <c r="V1261" s="120"/>
      <c r="W1261" s="104"/>
      <c r="X1261" s="104"/>
      <c r="Y1261" s="104"/>
      <c r="Z1261" s="120"/>
      <c r="AA1261" s="104"/>
      <c r="AB1261" s="104"/>
      <c r="AC1261" s="104"/>
      <c r="AD1261" s="104"/>
      <c r="AE1261" s="104"/>
      <c r="AF1261" s="104"/>
      <c r="AG1261" s="104"/>
      <c r="AH1261" s="104"/>
      <c r="AI1261" s="104"/>
      <c r="AJ1261" s="104"/>
      <c r="AK1261" s="104"/>
      <c r="AL1261" s="104"/>
      <c r="AM1261" s="104"/>
      <c r="AN1261" s="104"/>
      <c r="AO1261" s="104"/>
      <c r="AP1261" s="120"/>
      <c r="AQ1261" s="104"/>
      <c r="AR1261" s="104"/>
      <c r="AS1261" s="104"/>
      <c r="AT1261" s="104"/>
      <c r="AU1261" s="146"/>
      <c r="AV1261" s="105"/>
      <c r="AW1261" s="105"/>
      <c r="AX1261" s="106"/>
      <c r="AY1261" s="120"/>
      <c r="AZ1261" s="106"/>
      <c r="BA1261" s="145"/>
      <c r="BB1261" s="196"/>
      <c r="BC1261" s="120"/>
      <c r="BD1261" s="196"/>
      <c r="BE1261" s="120"/>
      <c r="BF1261" s="196"/>
      <c r="BG1261" s="120"/>
      <c r="BH1261" s="196"/>
      <c r="BI1261" s="120"/>
      <c r="BJ1261" s="196"/>
      <c r="BK1261" s="120"/>
      <c r="BL1261" s="196"/>
      <c r="BM1261" s="120"/>
      <c r="BN1261" s="197"/>
      <c r="BO1261" s="120"/>
      <c r="BP1261" s="197"/>
      <c r="BQ1261" s="120"/>
      <c r="BR1261" s="197"/>
      <c r="BS1261" s="120"/>
      <c r="BT1261" s="197"/>
      <c r="BU1261" s="120"/>
      <c r="BV1261" s="197"/>
      <c r="BW1261" s="107"/>
      <c r="BX1261" s="107"/>
      <c r="BY1261" s="107"/>
      <c r="BZ1261" s="107"/>
      <c r="CA1261" s="199"/>
      <c r="CB1261" s="120"/>
      <c r="CC1261" s="199"/>
      <c r="CD1261" s="145"/>
      <c r="CE1261" s="204"/>
      <c r="CF1261" s="120"/>
      <c r="CG1261" s="204"/>
      <c r="CH1261" s="120"/>
      <c r="CI1261" s="204"/>
      <c r="CJ1261" s="120"/>
      <c r="CK1261" s="204"/>
      <c r="CL1261" s="120"/>
      <c r="CM1261" s="204"/>
      <c r="CN1261" s="120"/>
      <c r="CO1261" s="204"/>
      <c r="CP1261" s="120"/>
      <c r="CQ1261" s="206"/>
      <c r="CR1261" s="120"/>
      <c r="CS1261" s="206"/>
      <c r="CT1261" s="120"/>
      <c r="CU1261" s="206"/>
      <c r="CV1261" s="120"/>
      <c r="CW1261" s="206"/>
      <c r="CX1261" s="120"/>
      <c r="CY1261" s="206"/>
      <c r="CZ1261" s="107"/>
      <c r="DA1261" s="107"/>
      <c r="DB1261" s="107"/>
      <c r="DC1261" s="109"/>
      <c r="DD1261" s="109"/>
      <c r="DE1261" s="109"/>
      <c r="DF1261" s="110"/>
      <c r="DG1261" s="120"/>
      <c r="DH1261" s="120"/>
      <c r="DI1261" s="145"/>
      <c r="DJ1261" s="120"/>
      <c r="DK1261" s="120"/>
      <c r="DL1261" s="120"/>
      <c r="DM1261" s="120"/>
      <c r="DN1261" s="120"/>
      <c r="DO1261" s="120"/>
      <c r="DP1261" s="120"/>
      <c r="DQ1261" s="120"/>
      <c r="DR1261" s="120"/>
      <c r="DS1261" s="120"/>
      <c r="DT1261" s="120"/>
      <c r="DU1261" s="120"/>
      <c r="DV1261" s="120"/>
      <c r="DW1261" s="120"/>
      <c r="DX1261" s="120"/>
      <c r="DY1261" s="120"/>
      <c r="DZ1261" s="120"/>
      <c r="EA1261" s="120"/>
      <c r="EB1261" s="120"/>
      <c r="EC1261" s="120"/>
      <c r="ED1261" s="120"/>
      <c r="EE1261" s="120"/>
      <c r="EF1261" s="120"/>
      <c r="EG1261" s="120"/>
      <c r="EH1261" s="120"/>
      <c r="EI1261" s="120"/>
      <c r="EJ1261" s="148"/>
    </row>
    <row r="1262" spans="1:140" s="10" customFormat="1" ht="35.25" customHeight="1" x14ac:dyDescent="0.25">
      <c r="A1262" s="33"/>
      <c r="B1262" s="34"/>
      <c r="C1262" s="35"/>
      <c r="D1262" s="49"/>
      <c r="E1262" s="36"/>
      <c r="F1262" s="36"/>
      <c r="G1262" s="52"/>
      <c r="H1262" s="38"/>
      <c r="I1262" s="50"/>
      <c r="J1262" s="54"/>
      <c r="K1262" s="264" t="s">
        <v>2042</v>
      </c>
      <c r="Q1262" s="9" t="s">
        <v>1899</v>
      </c>
      <c r="R1262" s="104"/>
      <c r="S1262" s="104"/>
      <c r="T1262" s="104"/>
      <c r="U1262" s="145"/>
      <c r="V1262" s="120"/>
      <c r="W1262" s="104"/>
      <c r="X1262" s="104"/>
      <c r="Y1262" s="104"/>
      <c r="Z1262" s="120"/>
      <c r="AA1262" s="104"/>
      <c r="AB1262" s="104"/>
      <c r="AC1262" s="104"/>
      <c r="AD1262" s="104"/>
      <c r="AE1262" s="104"/>
      <c r="AF1262" s="104"/>
      <c r="AG1262" s="104"/>
      <c r="AH1262" s="104"/>
      <c r="AI1262" s="104"/>
      <c r="AJ1262" s="104"/>
      <c r="AK1262" s="104"/>
      <c r="AL1262" s="104"/>
      <c r="AM1262" s="104"/>
      <c r="AN1262" s="104"/>
      <c r="AO1262" s="104"/>
      <c r="AP1262" s="120"/>
      <c r="AQ1262" s="104"/>
      <c r="AR1262" s="104"/>
      <c r="AS1262" s="104"/>
      <c r="AT1262" s="104"/>
      <c r="AU1262" s="146"/>
      <c r="AV1262" s="105"/>
      <c r="AW1262" s="105"/>
      <c r="AX1262" s="106"/>
      <c r="AY1262" s="120"/>
      <c r="AZ1262" s="106"/>
      <c r="BA1262" s="145"/>
      <c r="BB1262" s="196"/>
      <c r="BC1262" s="120"/>
      <c r="BD1262" s="196"/>
      <c r="BE1262" s="120"/>
      <c r="BF1262" s="196"/>
      <c r="BG1262" s="120"/>
      <c r="BH1262" s="196"/>
      <c r="BI1262" s="120"/>
      <c r="BJ1262" s="196"/>
      <c r="BK1262" s="120"/>
      <c r="BL1262" s="196"/>
      <c r="BM1262" s="120"/>
      <c r="BN1262" s="197"/>
      <c r="BO1262" s="120"/>
      <c r="BP1262" s="197"/>
      <c r="BQ1262" s="120"/>
      <c r="BR1262" s="197"/>
      <c r="BS1262" s="120"/>
      <c r="BT1262" s="197"/>
      <c r="BU1262" s="120"/>
      <c r="BV1262" s="197"/>
      <c r="BW1262" s="107"/>
      <c r="BX1262" s="107"/>
      <c r="BY1262" s="107"/>
      <c r="BZ1262" s="107"/>
      <c r="CA1262" s="199"/>
      <c r="CB1262" s="120"/>
      <c r="CC1262" s="199"/>
      <c r="CD1262" s="145"/>
      <c r="CE1262" s="204"/>
      <c r="CF1262" s="120"/>
      <c r="CG1262" s="204"/>
      <c r="CH1262" s="120"/>
      <c r="CI1262" s="204"/>
      <c r="CJ1262" s="120"/>
      <c r="CK1262" s="204"/>
      <c r="CL1262" s="120"/>
      <c r="CM1262" s="204"/>
      <c r="CN1262" s="120"/>
      <c r="CO1262" s="204"/>
      <c r="CP1262" s="120"/>
      <c r="CQ1262" s="206"/>
      <c r="CR1262" s="120"/>
      <c r="CS1262" s="206"/>
      <c r="CT1262" s="120"/>
      <c r="CU1262" s="206"/>
      <c r="CV1262" s="120"/>
      <c r="CW1262" s="206"/>
      <c r="CX1262" s="120"/>
      <c r="CY1262" s="206"/>
      <c r="CZ1262" s="107"/>
      <c r="DA1262" s="107"/>
      <c r="DB1262" s="107"/>
      <c r="DC1262" s="109"/>
      <c r="DD1262" s="109"/>
      <c r="DE1262" s="109"/>
      <c r="DF1262" s="110"/>
      <c r="DG1262" s="120"/>
      <c r="DH1262" s="120"/>
      <c r="DI1262" s="145"/>
      <c r="DJ1262" s="120"/>
      <c r="DK1262" s="120"/>
      <c r="DL1262" s="120"/>
      <c r="DM1262" s="120"/>
      <c r="DN1262" s="120"/>
      <c r="DO1262" s="120"/>
      <c r="DP1262" s="120"/>
      <c r="DQ1262" s="120"/>
      <c r="DR1262" s="120"/>
      <c r="DS1262" s="120"/>
      <c r="DT1262" s="120"/>
      <c r="DU1262" s="120"/>
      <c r="DV1262" s="120"/>
      <c r="DW1262" s="120"/>
      <c r="DX1262" s="120"/>
      <c r="DY1262" s="120"/>
      <c r="DZ1262" s="120"/>
      <c r="EA1262" s="120"/>
      <c r="EB1262" s="120"/>
      <c r="EC1262" s="120"/>
      <c r="ED1262" s="120"/>
      <c r="EE1262" s="120"/>
      <c r="EF1262" s="120"/>
      <c r="EG1262" s="120"/>
      <c r="EH1262" s="120"/>
      <c r="EI1262" s="120"/>
      <c r="EJ1262" s="148"/>
    </row>
    <row r="1263" spans="1:140" s="10" customFormat="1" ht="17.25" customHeight="1" x14ac:dyDescent="0.25">
      <c r="A1263" s="33"/>
      <c r="B1263" s="34"/>
      <c r="C1263" s="35"/>
      <c r="D1263" s="49"/>
      <c r="E1263" s="36"/>
      <c r="F1263" s="36"/>
      <c r="G1263" s="52"/>
      <c r="H1263" s="38"/>
      <c r="I1263" s="50"/>
      <c r="J1263" s="54"/>
      <c r="K1263" s="264" t="s">
        <v>2043</v>
      </c>
      <c r="Q1263" s="9" t="s">
        <v>1899</v>
      </c>
      <c r="R1263" s="104"/>
      <c r="S1263" s="104"/>
      <c r="T1263" s="104"/>
      <c r="U1263" s="145"/>
      <c r="V1263" s="120"/>
      <c r="W1263" s="104"/>
      <c r="X1263" s="104"/>
      <c r="Y1263" s="104"/>
      <c r="Z1263" s="120"/>
      <c r="AA1263" s="104"/>
      <c r="AB1263" s="104"/>
      <c r="AC1263" s="104"/>
      <c r="AD1263" s="104"/>
      <c r="AE1263" s="104"/>
      <c r="AF1263" s="104"/>
      <c r="AG1263" s="104"/>
      <c r="AH1263" s="104"/>
      <c r="AI1263" s="104"/>
      <c r="AJ1263" s="104"/>
      <c r="AK1263" s="104"/>
      <c r="AL1263" s="104"/>
      <c r="AM1263" s="104"/>
      <c r="AN1263" s="104"/>
      <c r="AO1263" s="104"/>
      <c r="AP1263" s="120"/>
      <c r="AQ1263" s="104"/>
      <c r="AR1263" s="104"/>
      <c r="AS1263" s="104"/>
      <c r="AT1263" s="104"/>
      <c r="AU1263" s="146"/>
      <c r="AV1263" s="105"/>
      <c r="AW1263" s="105"/>
      <c r="AX1263" s="106"/>
      <c r="AY1263" s="120"/>
      <c r="AZ1263" s="106"/>
      <c r="BA1263" s="145"/>
      <c r="BB1263" s="196"/>
      <c r="BC1263" s="120"/>
      <c r="BD1263" s="196"/>
      <c r="BE1263" s="120"/>
      <c r="BF1263" s="196"/>
      <c r="BG1263" s="120"/>
      <c r="BH1263" s="196"/>
      <c r="BI1263" s="120"/>
      <c r="BJ1263" s="196"/>
      <c r="BK1263" s="120"/>
      <c r="BL1263" s="196"/>
      <c r="BM1263" s="120"/>
      <c r="BN1263" s="197"/>
      <c r="BO1263" s="120"/>
      <c r="BP1263" s="197"/>
      <c r="BQ1263" s="120"/>
      <c r="BR1263" s="197"/>
      <c r="BS1263" s="120"/>
      <c r="BT1263" s="197"/>
      <c r="BU1263" s="120"/>
      <c r="BV1263" s="197"/>
      <c r="BW1263" s="107"/>
      <c r="BX1263" s="107"/>
      <c r="BY1263" s="107"/>
      <c r="BZ1263" s="107"/>
      <c r="CA1263" s="199"/>
      <c r="CB1263" s="120"/>
      <c r="CC1263" s="199"/>
      <c r="CD1263" s="145"/>
      <c r="CE1263" s="204"/>
      <c r="CF1263" s="120"/>
      <c r="CG1263" s="204"/>
      <c r="CH1263" s="120"/>
      <c r="CI1263" s="204"/>
      <c r="CJ1263" s="120"/>
      <c r="CK1263" s="204"/>
      <c r="CL1263" s="120"/>
      <c r="CM1263" s="204"/>
      <c r="CN1263" s="120"/>
      <c r="CO1263" s="204"/>
      <c r="CP1263" s="120"/>
      <c r="CQ1263" s="206"/>
      <c r="CR1263" s="120"/>
      <c r="CS1263" s="206"/>
      <c r="CT1263" s="120"/>
      <c r="CU1263" s="206"/>
      <c r="CV1263" s="120"/>
      <c r="CW1263" s="206"/>
      <c r="CX1263" s="120"/>
      <c r="CY1263" s="206"/>
      <c r="CZ1263" s="107"/>
      <c r="DA1263" s="107"/>
      <c r="DB1263" s="107"/>
      <c r="DC1263" s="109"/>
      <c r="DD1263" s="109"/>
      <c r="DE1263" s="109"/>
      <c r="DF1263" s="110"/>
      <c r="DG1263" s="120"/>
      <c r="DH1263" s="120"/>
      <c r="DI1263" s="145"/>
      <c r="DJ1263" s="120"/>
      <c r="DK1263" s="120"/>
      <c r="DL1263" s="120"/>
      <c r="DM1263" s="120"/>
      <c r="DN1263" s="120"/>
      <c r="DO1263" s="120"/>
      <c r="DP1263" s="120"/>
      <c r="DQ1263" s="120"/>
      <c r="DR1263" s="120"/>
      <c r="DS1263" s="120"/>
      <c r="DT1263" s="120"/>
      <c r="DU1263" s="120"/>
      <c r="DV1263" s="120"/>
      <c r="DW1263" s="120"/>
      <c r="DX1263" s="120"/>
      <c r="DY1263" s="120"/>
      <c r="DZ1263" s="120"/>
      <c r="EA1263" s="120"/>
      <c r="EB1263" s="120"/>
      <c r="EC1263" s="120"/>
      <c r="ED1263" s="120"/>
      <c r="EE1263" s="120"/>
      <c r="EF1263" s="120"/>
      <c r="EG1263" s="120"/>
      <c r="EH1263" s="120"/>
      <c r="EI1263" s="120"/>
      <c r="EJ1263" s="148"/>
    </row>
    <row r="1264" spans="1:140" s="10" customFormat="1" ht="17.25" customHeight="1" x14ac:dyDescent="0.25">
      <c r="A1264" s="33"/>
      <c r="B1264" s="34"/>
      <c r="C1264" s="35"/>
      <c r="D1264" s="49"/>
      <c r="E1264" s="36"/>
      <c r="F1264" s="36"/>
      <c r="G1264" s="52"/>
      <c r="H1264" s="38"/>
      <c r="I1264" s="50"/>
      <c r="J1264" s="275" t="s">
        <v>1921</v>
      </c>
      <c r="K1264" s="271" t="s">
        <v>2029</v>
      </c>
      <c r="L1264" s="276" t="s">
        <v>1899</v>
      </c>
      <c r="M1264" s="46"/>
      <c r="R1264" s="104"/>
      <c r="S1264" s="104"/>
      <c r="T1264" s="104"/>
      <c r="U1264" s="145"/>
      <c r="V1264" s="120"/>
      <c r="W1264" s="104"/>
      <c r="X1264" s="104"/>
      <c r="Y1264" s="104"/>
      <c r="Z1264" s="120"/>
      <c r="AA1264" s="104"/>
      <c r="AB1264" s="104"/>
      <c r="AC1264" s="104"/>
      <c r="AD1264" s="104"/>
      <c r="AE1264" s="104"/>
      <c r="AF1264" s="104"/>
      <c r="AG1264" s="104"/>
      <c r="AH1264" s="104"/>
      <c r="AI1264" s="104"/>
      <c r="AJ1264" s="104"/>
      <c r="AK1264" s="104"/>
      <c r="AL1264" s="104"/>
      <c r="AM1264" s="104"/>
      <c r="AN1264" s="104"/>
      <c r="AO1264" s="104"/>
      <c r="AP1264" s="120"/>
      <c r="AQ1264" s="104"/>
      <c r="AR1264" s="104"/>
      <c r="AS1264" s="104"/>
      <c r="AT1264" s="104"/>
      <c r="AU1264" s="146"/>
      <c r="AV1264" s="105"/>
      <c r="AW1264" s="105"/>
      <c r="AX1264" s="106"/>
      <c r="AY1264" s="120"/>
      <c r="AZ1264" s="106"/>
      <c r="BA1264" s="145"/>
      <c r="BB1264" s="196"/>
      <c r="BC1264" s="120"/>
      <c r="BD1264" s="196"/>
      <c r="BE1264" s="120"/>
      <c r="BF1264" s="196"/>
      <c r="BG1264" s="120"/>
      <c r="BH1264" s="196"/>
      <c r="BI1264" s="120"/>
      <c r="BJ1264" s="196"/>
      <c r="BK1264" s="120"/>
      <c r="BL1264" s="196"/>
      <c r="BM1264" s="120"/>
      <c r="BN1264" s="197"/>
      <c r="BO1264" s="120"/>
      <c r="BP1264" s="197"/>
      <c r="BQ1264" s="120"/>
      <c r="BR1264" s="197"/>
      <c r="BS1264" s="120"/>
      <c r="BT1264" s="197"/>
      <c r="BU1264" s="120"/>
      <c r="BV1264" s="197"/>
      <c r="BW1264" s="107"/>
      <c r="BX1264" s="107"/>
      <c r="BY1264" s="107"/>
      <c r="BZ1264" s="107"/>
      <c r="CA1264" s="199"/>
      <c r="CB1264" s="120"/>
      <c r="CC1264" s="199"/>
      <c r="CD1264" s="145"/>
      <c r="CE1264" s="204"/>
      <c r="CF1264" s="120"/>
      <c r="CG1264" s="204"/>
      <c r="CH1264" s="120"/>
      <c r="CI1264" s="204"/>
      <c r="CJ1264" s="120"/>
      <c r="CK1264" s="204"/>
      <c r="CL1264" s="120"/>
      <c r="CM1264" s="204"/>
      <c r="CN1264" s="120"/>
      <c r="CO1264" s="204"/>
      <c r="CP1264" s="120"/>
      <c r="CQ1264" s="206"/>
      <c r="CR1264" s="120"/>
      <c r="CS1264" s="206"/>
      <c r="CT1264" s="120"/>
      <c r="CU1264" s="206"/>
      <c r="CV1264" s="120"/>
      <c r="CW1264" s="206"/>
      <c r="CX1264" s="120"/>
      <c r="CY1264" s="206"/>
      <c r="CZ1264" s="107"/>
      <c r="DA1264" s="107"/>
      <c r="DB1264" s="107"/>
      <c r="DC1264" s="109"/>
      <c r="DD1264" s="109"/>
      <c r="DE1264" s="109"/>
      <c r="DF1264" s="110"/>
      <c r="DG1264" s="120"/>
      <c r="DH1264" s="120"/>
      <c r="DI1264" s="145"/>
      <c r="DJ1264" s="120"/>
      <c r="DK1264" s="120"/>
      <c r="DL1264" s="120"/>
      <c r="DM1264" s="120"/>
      <c r="DN1264" s="120"/>
      <c r="DO1264" s="120"/>
      <c r="DP1264" s="120"/>
      <c r="DQ1264" s="120"/>
      <c r="DR1264" s="120"/>
      <c r="DS1264" s="120"/>
      <c r="DT1264" s="120"/>
      <c r="DU1264" s="120"/>
      <c r="DV1264" s="120"/>
      <c r="DW1264" s="120"/>
      <c r="DX1264" s="120"/>
      <c r="DY1264" s="120"/>
      <c r="DZ1264" s="120"/>
      <c r="EA1264" s="120"/>
      <c r="EB1264" s="120"/>
      <c r="EC1264" s="120"/>
      <c r="ED1264" s="120"/>
      <c r="EE1264" s="120"/>
      <c r="EF1264" s="120"/>
      <c r="EG1264" s="120"/>
      <c r="EH1264" s="120"/>
      <c r="EI1264" s="120"/>
      <c r="EJ1264" s="148"/>
    </row>
    <row r="1265" spans="1:140" s="10" customFormat="1" ht="17.25" customHeight="1" x14ac:dyDescent="0.25">
      <c r="A1265" s="33"/>
      <c r="B1265" s="34"/>
      <c r="C1265" s="35"/>
      <c r="D1265" s="49"/>
      <c r="E1265" s="36"/>
      <c r="F1265" s="36"/>
      <c r="G1265" s="52"/>
      <c r="H1265" s="38"/>
      <c r="I1265" s="50"/>
      <c r="J1265" s="54"/>
      <c r="K1265" s="271" t="s">
        <v>2031</v>
      </c>
      <c r="L1265" s="276" t="s">
        <v>1899</v>
      </c>
      <c r="M1265" s="46"/>
      <c r="R1265" s="104"/>
      <c r="S1265" s="104"/>
      <c r="T1265" s="104"/>
      <c r="U1265" s="145"/>
      <c r="V1265" s="120"/>
      <c r="W1265" s="104"/>
      <c r="X1265" s="104"/>
      <c r="Y1265" s="104"/>
      <c r="Z1265" s="120"/>
      <c r="AA1265" s="104"/>
      <c r="AB1265" s="104"/>
      <c r="AC1265" s="104"/>
      <c r="AD1265" s="104"/>
      <c r="AE1265" s="104"/>
      <c r="AF1265" s="104"/>
      <c r="AG1265" s="104"/>
      <c r="AH1265" s="104"/>
      <c r="AI1265" s="104"/>
      <c r="AJ1265" s="104"/>
      <c r="AK1265" s="104"/>
      <c r="AL1265" s="104"/>
      <c r="AM1265" s="104"/>
      <c r="AN1265" s="104"/>
      <c r="AO1265" s="104"/>
      <c r="AP1265" s="120"/>
      <c r="AQ1265" s="104"/>
      <c r="AR1265" s="104"/>
      <c r="AS1265" s="104"/>
      <c r="AT1265" s="104"/>
      <c r="AU1265" s="146"/>
      <c r="AV1265" s="105"/>
      <c r="AW1265" s="105"/>
      <c r="AX1265" s="106"/>
      <c r="AY1265" s="120"/>
      <c r="AZ1265" s="106"/>
      <c r="BA1265" s="145"/>
      <c r="BB1265" s="196"/>
      <c r="BC1265" s="120"/>
      <c r="BD1265" s="196"/>
      <c r="BE1265" s="120"/>
      <c r="BF1265" s="196"/>
      <c r="BG1265" s="120"/>
      <c r="BH1265" s="196"/>
      <c r="BI1265" s="120"/>
      <c r="BJ1265" s="196"/>
      <c r="BK1265" s="120"/>
      <c r="BL1265" s="196"/>
      <c r="BM1265" s="120"/>
      <c r="BN1265" s="197"/>
      <c r="BO1265" s="120"/>
      <c r="BP1265" s="197"/>
      <c r="BQ1265" s="120"/>
      <c r="BR1265" s="197"/>
      <c r="BS1265" s="120"/>
      <c r="BT1265" s="197"/>
      <c r="BU1265" s="120"/>
      <c r="BV1265" s="197"/>
      <c r="BW1265" s="107"/>
      <c r="BX1265" s="107"/>
      <c r="BY1265" s="107"/>
      <c r="BZ1265" s="107"/>
      <c r="CA1265" s="199"/>
      <c r="CB1265" s="120"/>
      <c r="CC1265" s="199"/>
      <c r="CD1265" s="145"/>
      <c r="CE1265" s="204"/>
      <c r="CF1265" s="120"/>
      <c r="CG1265" s="204"/>
      <c r="CH1265" s="120"/>
      <c r="CI1265" s="204"/>
      <c r="CJ1265" s="120"/>
      <c r="CK1265" s="204"/>
      <c r="CL1265" s="120"/>
      <c r="CM1265" s="204"/>
      <c r="CN1265" s="120"/>
      <c r="CO1265" s="204"/>
      <c r="CP1265" s="120"/>
      <c r="CQ1265" s="206"/>
      <c r="CR1265" s="120"/>
      <c r="CS1265" s="206"/>
      <c r="CT1265" s="120"/>
      <c r="CU1265" s="206"/>
      <c r="CV1265" s="120"/>
      <c r="CW1265" s="206"/>
      <c r="CX1265" s="120"/>
      <c r="CY1265" s="206"/>
      <c r="CZ1265" s="107"/>
      <c r="DA1265" s="107"/>
      <c r="DB1265" s="107"/>
      <c r="DC1265" s="109"/>
      <c r="DD1265" s="109"/>
      <c r="DE1265" s="109"/>
      <c r="DF1265" s="110"/>
      <c r="DG1265" s="120"/>
      <c r="DH1265" s="120"/>
      <c r="DI1265" s="145"/>
      <c r="DJ1265" s="120"/>
      <c r="DK1265" s="120"/>
      <c r="DL1265" s="120"/>
      <c r="DM1265" s="120"/>
      <c r="DN1265" s="120"/>
      <c r="DO1265" s="120"/>
      <c r="DP1265" s="120"/>
      <c r="DQ1265" s="120"/>
      <c r="DR1265" s="120"/>
      <c r="DS1265" s="120"/>
      <c r="DT1265" s="120"/>
      <c r="DU1265" s="120"/>
      <c r="DV1265" s="120"/>
      <c r="DW1265" s="120"/>
      <c r="DX1265" s="120"/>
      <c r="DY1265" s="120"/>
      <c r="DZ1265" s="120"/>
      <c r="EA1265" s="120"/>
      <c r="EB1265" s="120"/>
      <c r="EC1265" s="120"/>
      <c r="ED1265" s="120"/>
      <c r="EE1265" s="120"/>
      <c r="EF1265" s="120"/>
      <c r="EG1265" s="120"/>
      <c r="EH1265" s="120"/>
      <c r="EI1265" s="120"/>
      <c r="EJ1265" s="148"/>
    </row>
    <row r="1266" spans="1:140" s="10" customFormat="1" ht="17.25" customHeight="1" x14ac:dyDescent="0.25">
      <c r="A1266" s="33"/>
      <c r="B1266" s="34"/>
      <c r="C1266" s="35"/>
      <c r="D1266" s="49"/>
      <c r="E1266" s="36"/>
      <c r="F1266" s="36"/>
      <c r="G1266" s="52"/>
      <c r="H1266" s="38"/>
      <c r="I1266" s="50"/>
      <c r="J1266" s="54"/>
      <c r="K1266" s="271" t="s">
        <v>2032</v>
      </c>
      <c r="L1266" s="276" t="s">
        <v>1899</v>
      </c>
      <c r="M1266" s="46"/>
      <c r="R1266" s="104"/>
      <c r="S1266" s="104"/>
      <c r="T1266" s="104"/>
      <c r="U1266" s="145"/>
      <c r="V1266" s="120"/>
      <c r="W1266" s="104"/>
      <c r="X1266" s="104"/>
      <c r="Y1266" s="104"/>
      <c r="Z1266" s="120"/>
      <c r="AA1266" s="104"/>
      <c r="AB1266" s="104"/>
      <c r="AC1266" s="104"/>
      <c r="AD1266" s="104"/>
      <c r="AE1266" s="104"/>
      <c r="AF1266" s="104"/>
      <c r="AG1266" s="104"/>
      <c r="AH1266" s="104"/>
      <c r="AI1266" s="104"/>
      <c r="AJ1266" s="104"/>
      <c r="AK1266" s="104"/>
      <c r="AL1266" s="104"/>
      <c r="AM1266" s="104"/>
      <c r="AN1266" s="104"/>
      <c r="AO1266" s="104"/>
      <c r="AP1266" s="120"/>
      <c r="AQ1266" s="104"/>
      <c r="AR1266" s="104"/>
      <c r="AS1266" s="104"/>
      <c r="AT1266" s="104"/>
      <c r="AU1266" s="146"/>
      <c r="AV1266" s="105"/>
      <c r="AW1266" s="105"/>
      <c r="AX1266" s="106"/>
      <c r="AY1266" s="120"/>
      <c r="AZ1266" s="106"/>
      <c r="BA1266" s="145"/>
      <c r="BB1266" s="196"/>
      <c r="BC1266" s="120"/>
      <c r="BD1266" s="196"/>
      <c r="BE1266" s="120"/>
      <c r="BF1266" s="196"/>
      <c r="BG1266" s="120"/>
      <c r="BH1266" s="196"/>
      <c r="BI1266" s="120"/>
      <c r="BJ1266" s="196"/>
      <c r="BK1266" s="120"/>
      <c r="BL1266" s="196"/>
      <c r="BM1266" s="120"/>
      <c r="BN1266" s="197"/>
      <c r="BO1266" s="120"/>
      <c r="BP1266" s="197"/>
      <c r="BQ1266" s="120"/>
      <c r="BR1266" s="197"/>
      <c r="BS1266" s="120"/>
      <c r="BT1266" s="197"/>
      <c r="BU1266" s="120"/>
      <c r="BV1266" s="197"/>
      <c r="BW1266" s="107"/>
      <c r="BX1266" s="107"/>
      <c r="BY1266" s="107"/>
      <c r="BZ1266" s="107"/>
      <c r="CA1266" s="199"/>
      <c r="CB1266" s="120"/>
      <c r="CC1266" s="199"/>
      <c r="CD1266" s="145"/>
      <c r="CE1266" s="204"/>
      <c r="CF1266" s="120"/>
      <c r="CG1266" s="204"/>
      <c r="CH1266" s="120"/>
      <c r="CI1266" s="204"/>
      <c r="CJ1266" s="120"/>
      <c r="CK1266" s="204"/>
      <c r="CL1266" s="120"/>
      <c r="CM1266" s="204"/>
      <c r="CN1266" s="120"/>
      <c r="CO1266" s="204"/>
      <c r="CP1266" s="120"/>
      <c r="CQ1266" s="206"/>
      <c r="CR1266" s="120"/>
      <c r="CS1266" s="206"/>
      <c r="CT1266" s="120"/>
      <c r="CU1266" s="206"/>
      <c r="CV1266" s="120"/>
      <c r="CW1266" s="206"/>
      <c r="CX1266" s="120"/>
      <c r="CY1266" s="206"/>
      <c r="CZ1266" s="107"/>
      <c r="DA1266" s="107"/>
      <c r="DB1266" s="107"/>
      <c r="DC1266" s="109"/>
      <c r="DD1266" s="109"/>
      <c r="DE1266" s="109"/>
      <c r="DF1266" s="110"/>
      <c r="DG1266" s="120"/>
      <c r="DH1266" s="120"/>
      <c r="DI1266" s="145"/>
      <c r="DJ1266" s="120"/>
      <c r="DK1266" s="120"/>
      <c r="DL1266" s="120"/>
      <c r="DM1266" s="120"/>
      <c r="DN1266" s="120"/>
      <c r="DO1266" s="120"/>
      <c r="DP1266" s="120"/>
      <c r="DQ1266" s="120"/>
      <c r="DR1266" s="120"/>
      <c r="DS1266" s="120"/>
      <c r="DT1266" s="120"/>
      <c r="DU1266" s="120"/>
      <c r="DV1266" s="120"/>
      <c r="DW1266" s="120"/>
      <c r="DX1266" s="120"/>
      <c r="DY1266" s="120"/>
      <c r="DZ1266" s="120"/>
      <c r="EA1266" s="120"/>
      <c r="EB1266" s="120"/>
      <c r="EC1266" s="120"/>
      <c r="ED1266" s="120"/>
      <c r="EE1266" s="120"/>
      <c r="EF1266" s="120"/>
      <c r="EG1266" s="120"/>
      <c r="EH1266" s="120"/>
      <c r="EI1266" s="120"/>
      <c r="EJ1266" s="148"/>
    </row>
    <row r="1267" spans="1:140" s="10" customFormat="1" ht="17.25" customHeight="1" x14ac:dyDescent="0.25">
      <c r="A1267" s="33"/>
      <c r="B1267" s="34"/>
      <c r="C1267" s="35"/>
      <c r="D1267" s="49"/>
      <c r="E1267" s="36"/>
      <c r="F1267" s="36"/>
      <c r="G1267" s="52"/>
      <c r="H1267" s="38"/>
      <c r="I1267" s="50"/>
      <c r="J1267" s="54"/>
      <c r="K1267" s="271" t="s">
        <v>2036</v>
      </c>
      <c r="L1267" s="276">
        <v>200</v>
      </c>
      <c r="M1267" s="46"/>
      <c r="R1267" s="104"/>
      <c r="S1267" s="104"/>
      <c r="T1267" s="104"/>
      <c r="U1267" s="145"/>
      <c r="V1267" s="120"/>
      <c r="W1267" s="104"/>
      <c r="X1267" s="104"/>
      <c r="Y1267" s="104"/>
      <c r="Z1267" s="120"/>
      <c r="AA1267" s="104"/>
      <c r="AB1267" s="104"/>
      <c r="AC1267" s="104"/>
      <c r="AD1267" s="104"/>
      <c r="AE1267" s="104"/>
      <c r="AF1267" s="104"/>
      <c r="AG1267" s="104"/>
      <c r="AH1267" s="104"/>
      <c r="AI1267" s="104"/>
      <c r="AJ1267" s="104"/>
      <c r="AK1267" s="104"/>
      <c r="AL1267" s="104"/>
      <c r="AM1267" s="104"/>
      <c r="AN1267" s="104"/>
      <c r="AO1267" s="104"/>
      <c r="AP1267" s="120"/>
      <c r="AQ1267" s="104"/>
      <c r="AR1267" s="104"/>
      <c r="AS1267" s="104"/>
      <c r="AT1267" s="104"/>
      <c r="AU1267" s="146"/>
      <c r="AV1267" s="105"/>
      <c r="AW1267" s="105"/>
      <c r="AX1267" s="106"/>
      <c r="AY1267" s="120"/>
      <c r="AZ1267" s="106"/>
      <c r="BA1267" s="145"/>
      <c r="BB1267" s="196"/>
      <c r="BC1267" s="120"/>
      <c r="BD1267" s="196"/>
      <c r="BE1267" s="120"/>
      <c r="BF1267" s="196"/>
      <c r="BG1267" s="120"/>
      <c r="BH1267" s="196"/>
      <c r="BI1267" s="120"/>
      <c r="BJ1267" s="196"/>
      <c r="BK1267" s="120"/>
      <c r="BL1267" s="196"/>
      <c r="BM1267" s="120"/>
      <c r="BN1267" s="197"/>
      <c r="BO1267" s="120"/>
      <c r="BP1267" s="197"/>
      <c r="BQ1267" s="120"/>
      <c r="BR1267" s="197"/>
      <c r="BS1267" s="120"/>
      <c r="BT1267" s="197"/>
      <c r="BU1267" s="120"/>
      <c r="BV1267" s="197"/>
      <c r="BW1267" s="107"/>
      <c r="BX1267" s="107"/>
      <c r="BY1267" s="107"/>
      <c r="BZ1267" s="107"/>
      <c r="CA1267" s="199"/>
      <c r="CB1267" s="120"/>
      <c r="CC1267" s="199"/>
      <c r="CD1267" s="145"/>
      <c r="CE1267" s="204"/>
      <c r="CF1267" s="120"/>
      <c r="CG1267" s="204"/>
      <c r="CH1267" s="120"/>
      <c r="CI1267" s="204"/>
      <c r="CJ1267" s="120"/>
      <c r="CK1267" s="204"/>
      <c r="CL1267" s="120"/>
      <c r="CM1267" s="204"/>
      <c r="CN1267" s="120"/>
      <c r="CO1267" s="204"/>
      <c r="CP1267" s="120"/>
      <c r="CQ1267" s="206"/>
      <c r="CR1267" s="120"/>
      <c r="CS1267" s="206"/>
      <c r="CT1267" s="120"/>
      <c r="CU1267" s="206"/>
      <c r="CV1267" s="120"/>
      <c r="CW1267" s="206"/>
      <c r="CX1267" s="120"/>
      <c r="CY1267" s="206"/>
      <c r="CZ1267" s="107"/>
      <c r="DA1267" s="107"/>
      <c r="DB1267" s="107"/>
      <c r="DC1267" s="109"/>
      <c r="DD1267" s="109"/>
      <c r="DE1267" s="109"/>
      <c r="DF1267" s="110"/>
      <c r="DG1267" s="120"/>
      <c r="DH1267" s="120"/>
      <c r="DI1267" s="145"/>
      <c r="DJ1267" s="120"/>
      <c r="DK1267" s="120"/>
      <c r="DL1267" s="120"/>
      <c r="DM1267" s="120"/>
      <c r="DN1267" s="120"/>
      <c r="DO1267" s="120"/>
      <c r="DP1267" s="120"/>
      <c r="DQ1267" s="120"/>
      <c r="DR1267" s="120"/>
      <c r="DS1267" s="120"/>
      <c r="DT1267" s="120"/>
      <c r="DU1267" s="120"/>
      <c r="DV1267" s="120"/>
      <c r="DW1267" s="120"/>
      <c r="DX1267" s="120"/>
      <c r="DY1267" s="120"/>
      <c r="DZ1267" s="120"/>
      <c r="EA1267" s="120"/>
      <c r="EB1267" s="120"/>
      <c r="EC1267" s="120"/>
      <c r="ED1267" s="120"/>
      <c r="EE1267" s="120"/>
      <c r="EF1267" s="120"/>
      <c r="EG1267" s="120"/>
      <c r="EH1267" s="120"/>
      <c r="EI1267" s="120"/>
      <c r="EJ1267" s="148"/>
    </row>
    <row r="1268" spans="1:140" s="10" customFormat="1" ht="17.25" customHeight="1" x14ac:dyDescent="0.25">
      <c r="A1268" s="33"/>
      <c r="B1268" s="34"/>
      <c r="C1268" s="35"/>
      <c r="D1268" s="49"/>
      <c r="E1268" s="36"/>
      <c r="F1268" s="36"/>
      <c r="G1268" s="52"/>
      <c r="H1268" s="38"/>
      <c r="I1268" s="50"/>
      <c r="J1268" s="54"/>
      <c r="K1268" s="271" t="s">
        <v>2034</v>
      </c>
      <c r="L1268" s="276">
        <v>150</v>
      </c>
      <c r="M1268" s="46"/>
      <c r="R1268" s="104"/>
      <c r="S1268" s="104"/>
      <c r="T1268" s="104"/>
      <c r="U1268" s="145"/>
      <c r="V1268" s="120"/>
      <c r="W1268" s="104"/>
      <c r="X1268" s="104"/>
      <c r="Y1268" s="104"/>
      <c r="Z1268" s="120"/>
      <c r="AA1268" s="104"/>
      <c r="AB1268" s="104"/>
      <c r="AC1268" s="104"/>
      <c r="AD1268" s="104"/>
      <c r="AE1268" s="104"/>
      <c r="AF1268" s="104"/>
      <c r="AG1268" s="104"/>
      <c r="AH1268" s="104"/>
      <c r="AI1268" s="104"/>
      <c r="AJ1268" s="104"/>
      <c r="AK1268" s="104"/>
      <c r="AL1268" s="104"/>
      <c r="AM1268" s="104"/>
      <c r="AN1268" s="104"/>
      <c r="AO1268" s="104"/>
      <c r="AP1268" s="120"/>
      <c r="AQ1268" s="104"/>
      <c r="AR1268" s="104"/>
      <c r="AS1268" s="104"/>
      <c r="AT1268" s="104"/>
      <c r="AU1268" s="146"/>
      <c r="AV1268" s="105"/>
      <c r="AW1268" s="105"/>
      <c r="AX1268" s="106"/>
      <c r="AY1268" s="120"/>
      <c r="AZ1268" s="106"/>
      <c r="BA1268" s="145"/>
      <c r="BB1268" s="196"/>
      <c r="BC1268" s="120"/>
      <c r="BD1268" s="196"/>
      <c r="BE1268" s="120"/>
      <c r="BF1268" s="196"/>
      <c r="BG1268" s="120"/>
      <c r="BH1268" s="196"/>
      <c r="BI1268" s="120"/>
      <c r="BJ1268" s="196"/>
      <c r="BK1268" s="120"/>
      <c r="BL1268" s="196"/>
      <c r="BM1268" s="120"/>
      <c r="BN1268" s="197"/>
      <c r="BO1268" s="120"/>
      <c r="BP1268" s="197"/>
      <c r="BQ1268" s="120"/>
      <c r="BR1268" s="197"/>
      <c r="BS1268" s="120"/>
      <c r="BT1268" s="197"/>
      <c r="BU1268" s="120"/>
      <c r="BV1268" s="197"/>
      <c r="BW1268" s="107"/>
      <c r="BX1268" s="107"/>
      <c r="BY1268" s="107"/>
      <c r="BZ1268" s="107"/>
      <c r="CA1268" s="199"/>
      <c r="CB1268" s="120"/>
      <c r="CC1268" s="199"/>
      <c r="CD1268" s="145"/>
      <c r="CE1268" s="204"/>
      <c r="CF1268" s="120"/>
      <c r="CG1268" s="204"/>
      <c r="CH1268" s="120"/>
      <c r="CI1268" s="204"/>
      <c r="CJ1268" s="120"/>
      <c r="CK1268" s="204"/>
      <c r="CL1268" s="120"/>
      <c r="CM1268" s="204"/>
      <c r="CN1268" s="120"/>
      <c r="CO1268" s="204"/>
      <c r="CP1268" s="120"/>
      <c r="CQ1268" s="206"/>
      <c r="CR1268" s="120"/>
      <c r="CS1268" s="206"/>
      <c r="CT1268" s="120"/>
      <c r="CU1268" s="206"/>
      <c r="CV1268" s="120"/>
      <c r="CW1268" s="206"/>
      <c r="CX1268" s="120"/>
      <c r="CY1268" s="206"/>
      <c r="CZ1268" s="107"/>
      <c r="DA1268" s="107"/>
      <c r="DB1268" s="107"/>
      <c r="DC1268" s="109"/>
      <c r="DD1268" s="109"/>
      <c r="DE1268" s="109"/>
      <c r="DF1268" s="110"/>
      <c r="DG1268" s="120"/>
      <c r="DH1268" s="120"/>
      <c r="DI1268" s="145"/>
      <c r="DJ1268" s="120"/>
      <c r="DK1268" s="120"/>
      <c r="DL1268" s="120"/>
      <c r="DM1268" s="120"/>
      <c r="DN1268" s="120"/>
      <c r="DO1268" s="120"/>
      <c r="DP1268" s="120"/>
      <c r="DQ1268" s="120"/>
      <c r="DR1268" s="120"/>
      <c r="DS1268" s="120"/>
      <c r="DT1268" s="120"/>
      <c r="DU1268" s="120"/>
      <c r="DV1268" s="120"/>
      <c r="DW1268" s="120"/>
      <c r="DX1268" s="120"/>
      <c r="DY1268" s="120"/>
      <c r="DZ1268" s="120"/>
      <c r="EA1268" s="120"/>
      <c r="EB1268" s="120"/>
      <c r="EC1268" s="120"/>
      <c r="ED1268" s="120"/>
      <c r="EE1268" s="120"/>
      <c r="EF1268" s="120"/>
      <c r="EG1268" s="120"/>
      <c r="EH1268" s="120"/>
      <c r="EI1268" s="120"/>
      <c r="EJ1268" s="148"/>
    </row>
    <row r="1269" spans="1:140" s="10" customFormat="1" ht="17.25" customHeight="1" x14ac:dyDescent="0.25">
      <c r="A1269" s="33"/>
      <c r="B1269" s="34"/>
      <c r="C1269" s="35"/>
      <c r="D1269" s="49"/>
      <c r="E1269" s="36"/>
      <c r="F1269" s="36"/>
      <c r="G1269" s="52"/>
      <c r="H1269" s="38"/>
      <c r="I1269" s="50"/>
      <c r="J1269" s="54" t="s">
        <v>767</v>
      </c>
      <c r="K1269" s="46" t="s">
        <v>1689</v>
      </c>
      <c r="L1269" s="46" t="s">
        <v>54</v>
      </c>
      <c r="M1269" s="46" t="s">
        <v>1683</v>
      </c>
      <c r="R1269" s="104">
        <v>3.1300000000000001E-2</v>
      </c>
      <c r="S1269" s="104"/>
      <c r="T1269" s="104">
        <f t="shared" si="892"/>
        <v>0</v>
      </c>
      <c r="U1269" s="144">
        <v>0.5</v>
      </c>
      <c r="V1269" s="120">
        <f t="shared" si="1280"/>
        <v>1.5650000000000001E-2</v>
      </c>
      <c r="W1269" s="145">
        <f>30%+20%</f>
        <v>0.5</v>
      </c>
      <c r="X1269" s="104">
        <f t="shared" si="1158"/>
        <v>1.5650000000000001E-2</v>
      </c>
      <c r="Y1269" s="144">
        <v>0</v>
      </c>
      <c r="Z1269" s="120">
        <f t="shared" si="846"/>
        <v>0</v>
      </c>
      <c r="AA1269" s="104">
        <v>0</v>
      </c>
      <c r="AB1269" s="104">
        <f t="shared" si="847"/>
        <v>0</v>
      </c>
      <c r="AC1269" s="104">
        <f>0*$R$1269</f>
        <v>0</v>
      </c>
      <c r="AD1269" s="104">
        <f t="shared" si="848"/>
        <v>0</v>
      </c>
      <c r="AE1269" s="104">
        <f>0*$R$1269</f>
        <v>0</v>
      </c>
      <c r="AF1269" s="104">
        <f t="shared" si="849"/>
        <v>0</v>
      </c>
      <c r="AG1269" s="104">
        <f>0*$R$1269</f>
        <v>0</v>
      </c>
      <c r="AH1269" s="104">
        <f t="shared" si="850"/>
        <v>0</v>
      </c>
      <c r="AI1269" s="104">
        <f>0*$R$1269</f>
        <v>0</v>
      </c>
      <c r="AJ1269" s="104">
        <f t="shared" si="851"/>
        <v>0</v>
      </c>
      <c r="AK1269" s="104">
        <f>0*$R$1269</f>
        <v>0</v>
      </c>
      <c r="AL1269" s="104">
        <f t="shared" si="894"/>
        <v>0</v>
      </c>
      <c r="AM1269" s="104">
        <f>0*$R$1269</f>
        <v>0</v>
      </c>
      <c r="AN1269" s="104">
        <f t="shared" si="957"/>
        <v>0</v>
      </c>
      <c r="AO1269" s="104">
        <f>0*$R$1269</f>
        <v>0</v>
      </c>
      <c r="AP1269" s="120">
        <f t="shared" si="853"/>
        <v>0</v>
      </c>
      <c r="AQ1269" s="104"/>
      <c r="AR1269" s="104"/>
      <c r="AS1269" s="104"/>
      <c r="AT1269" s="104"/>
      <c r="AU1269" s="146">
        <f t="shared" si="854"/>
        <v>3.1300000000000001E-2</v>
      </c>
      <c r="AV1269" s="105">
        <f t="shared" si="855"/>
        <v>1</v>
      </c>
      <c r="AW1269" s="112"/>
      <c r="AX1269" s="208"/>
      <c r="AY1269" s="209"/>
      <c r="AZ1269" s="210"/>
      <c r="BA1269" s="209"/>
      <c r="BB1269" s="211"/>
      <c r="BC1269" s="209"/>
      <c r="BD1269" s="211"/>
      <c r="BE1269" s="209"/>
      <c r="BF1269" s="211"/>
      <c r="BG1269" s="209"/>
      <c r="BH1269" s="211"/>
      <c r="BI1269" s="209"/>
      <c r="BJ1269" s="211"/>
      <c r="BK1269" s="209"/>
      <c r="BL1269" s="211"/>
      <c r="BM1269" s="209"/>
      <c r="BN1269" s="212"/>
      <c r="BO1269" s="209"/>
      <c r="BP1269" s="212"/>
      <c r="BQ1269" s="209"/>
      <c r="BR1269" s="212"/>
      <c r="BS1269" s="209"/>
      <c r="BT1269" s="212"/>
      <c r="BU1269" s="209"/>
      <c r="BV1269" s="212"/>
      <c r="BW1269" s="107"/>
      <c r="BX1269" s="107"/>
      <c r="BY1269" s="107"/>
      <c r="BZ1269" s="107"/>
      <c r="CA1269" s="200"/>
      <c r="CB1269" s="120"/>
      <c r="CC1269" s="199"/>
      <c r="CD1269" s="145">
        <v>0.5</v>
      </c>
      <c r="CE1269" s="204">
        <f t="shared" si="1285"/>
        <v>0</v>
      </c>
      <c r="CF1269" s="145">
        <f>30%+20%</f>
        <v>0.5</v>
      </c>
      <c r="CG1269" s="204">
        <f t="shared" si="1286"/>
        <v>0</v>
      </c>
      <c r="CH1269" s="145">
        <v>0</v>
      </c>
      <c r="CI1269" s="204">
        <f t="shared" si="1287"/>
        <v>0</v>
      </c>
      <c r="CJ1269" s="120">
        <v>0</v>
      </c>
      <c r="CK1269" s="204">
        <f t="shared" si="1288"/>
        <v>0</v>
      </c>
      <c r="CL1269" s="120">
        <f>0*$R$1269</f>
        <v>0</v>
      </c>
      <c r="CM1269" s="204">
        <f t="shared" si="1289"/>
        <v>0</v>
      </c>
      <c r="CN1269" s="120">
        <f>0*$R$1269</f>
        <v>0</v>
      </c>
      <c r="CO1269" s="204">
        <f t="shared" si="1290"/>
        <v>0</v>
      </c>
      <c r="CP1269" s="120">
        <f>0*$R$1269</f>
        <v>0</v>
      </c>
      <c r="CQ1269" s="206">
        <f t="shared" si="1291"/>
        <v>0</v>
      </c>
      <c r="CR1269" s="120">
        <f>0*$R$1269</f>
        <v>0</v>
      </c>
      <c r="CS1269" s="206">
        <f t="shared" si="1292"/>
        <v>0</v>
      </c>
      <c r="CT1269" s="120">
        <f>0*$R$1269</f>
        <v>0</v>
      </c>
      <c r="CU1269" s="206">
        <f t="shared" si="1293"/>
        <v>0</v>
      </c>
      <c r="CV1269" s="120">
        <f>0*$R$1269</f>
        <v>0</v>
      </c>
      <c r="CW1269" s="206">
        <f t="shared" si="1294"/>
        <v>0</v>
      </c>
      <c r="CX1269" s="120">
        <f>0*$R$1269</f>
        <v>0</v>
      </c>
      <c r="CY1269" s="206">
        <f t="shared" si="1295"/>
        <v>0</v>
      </c>
      <c r="CZ1269" s="107"/>
      <c r="DA1269" s="107"/>
      <c r="DB1269" s="107"/>
      <c r="DC1269" s="109"/>
      <c r="DD1269" s="109"/>
      <c r="DE1269" s="109"/>
      <c r="DF1269" s="110">
        <f>0.0174</f>
        <v>1.7399999999999999E-2</v>
      </c>
      <c r="DG1269" s="120"/>
      <c r="DH1269" s="120">
        <f t="shared" si="1296"/>
        <v>0</v>
      </c>
      <c r="DI1269" s="145">
        <v>0.5</v>
      </c>
      <c r="DJ1269" s="120">
        <f t="shared" si="1297"/>
        <v>8.6999999999999994E-3</v>
      </c>
      <c r="DK1269" s="145">
        <f>30%+20%</f>
        <v>0.5</v>
      </c>
      <c r="DL1269" s="120">
        <f t="shared" si="1298"/>
        <v>8.6999999999999994E-3</v>
      </c>
      <c r="DM1269" s="145">
        <v>0</v>
      </c>
      <c r="DN1269" s="120">
        <f t="shared" si="1299"/>
        <v>0</v>
      </c>
      <c r="DO1269" s="120">
        <v>0</v>
      </c>
      <c r="DP1269" s="120">
        <f t="shared" si="1300"/>
        <v>0</v>
      </c>
      <c r="DQ1269" s="120">
        <f>0*$R$1269</f>
        <v>0</v>
      </c>
      <c r="DR1269" s="120">
        <f t="shared" si="1301"/>
        <v>0</v>
      </c>
      <c r="DS1269" s="120">
        <f>0*$R$1269</f>
        <v>0</v>
      </c>
      <c r="DT1269" s="120">
        <f t="shared" si="1302"/>
        <v>0</v>
      </c>
      <c r="DU1269" s="120">
        <f>0*$R$1269</f>
        <v>0</v>
      </c>
      <c r="DV1269" s="120">
        <f t="shared" si="1303"/>
        <v>0</v>
      </c>
      <c r="DW1269" s="120">
        <f>0*$R$1269</f>
        <v>0</v>
      </c>
      <c r="DX1269" s="120">
        <f t="shared" si="1304"/>
        <v>0</v>
      </c>
      <c r="DY1269" s="120">
        <f>0*$R$1269</f>
        <v>0</v>
      </c>
      <c r="DZ1269" s="120">
        <f t="shared" si="1305"/>
        <v>0</v>
      </c>
      <c r="EA1269" s="120">
        <f>0*$R$1269</f>
        <v>0</v>
      </c>
      <c r="EB1269" s="120">
        <f t="shared" si="1306"/>
        <v>0</v>
      </c>
      <c r="EC1269" s="120">
        <f>0*$R$1269</f>
        <v>0</v>
      </c>
      <c r="ED1269" s="120">
        <f t="shared" si="1307"/>
        <v>0</v>
      </c>
      <c r="EE1269" s="120"/>
      <c r="EF1269" s="120"/>
      <c r="EG1269" s="120"/>
      <c r="EH1269" s="120"/>
      <c r="EI1269" s="120">
        <f t="shared" si="1308"/>
        <v>1.7399999999999999E-2</v>
      </c>
      <c r="EJ1269" s="148">
        <f t="shared" si="1309"/>
        <v>1</v>
      </c>
    </row>
    <row r="1270" spans="1:140" s="10" customFormat="1" ht="35.25" customHeight="1" x14ac:dyDescent="0.25">
      <c r="A1270" s="33"/>
      <c r="B1270" s="34"/>
      <c r="C1270" s="35"/>
      <c r="D1270" s="49"/>
      <c r="E1270" s="36"/>
      <c r="F1270" s="36"/>
      <c r="G1270" s="52"/>
      <c r="H1270" s="38"/>
      <c r="I1270" s="50"/>
      <c r="J1270" s="272" t="s">
        <v>1894</v>
      </c>
      <c r="K1270" s="264" t="s">
        <v>2038</v>
      </c>
      <c r="Q1270" s="9" t="s">
        <v>1899</v>
      </c>
      <c r="R1270" s="104"/>
      <c r="S1270" s="104"/>
      <c r="T1270" s="104"/>
      <c r="U1270" s="144"/>
      <c r="V1270" s="120"/>
      <c r="W1270" s="145"/>
      <c r="X1270" s="104"/>
      <c r="Y1270" s="144"/>
      <c r="Z1270" s="120"/>
      <c r="AA1270" s="104"/>
      <c r="AB1270" s="104"/>
      <c r="AC1270" s="104"/>
      <c r="AD1270" s="104"/>
      <c r="AE1270" s="104"/>
      <c r="AF1270" s="104"/>
      <c r="AG1270" s="104"/>
      <c r="AH1270" s="104"/>
      <c r="AI1270" s="104"/>
      <c r="AJ1270" s="104"/>
      <c r="AK1270" s="104"/>
      <c r="AL1270" s="104"/>
      <c r="AM1270" s="104"/>
      <c r="AN1270" s="104"/>
      <c r="AO1270" s="104"/>
      <c r="AP1270" s="120"/>
      <c r="AQ1270" s="104"/>
      <c r="AR1270" s="104"/>
      <c r="AS1270" s="104"/>
      <c r="AT1270" s="104"/>
      <c r="AU1270" s="146"/>
      <c r="AV1270" s="105"/>
      <c r="AW1270" s="112"/>
      <c r="AX1270" s="208"/>
      <c r="AY1270" s="209"/>
      <c r="AZ1270" s="210"/>
      <c r="BA1270" s="209"/>
      <c r="BB1270" s="211"/>
      <c r="BC1270" s="209"/>
      <c r="BD1270" s="211"/>
      <c r="BE1270" s="209"/>
      <c r="BF1270" s="211"/>
      <c r="BG1270" s="209"/>
      <c r="BH1270" s="211"/>
      <c r="BI1270" s="209"/>
      <c r="BJ1270" s="211"/>
      <c r="BK1270" s="209"/>
      <c r="BL1270" s="211"/>
      <c r="BM1270" s="209"/>
      <c r="BN1270" s="212"/>
      <c r="BO1270" s="209"/>
      <c r="BP1270" s="212"/>
      <c r="BQ1270" s="209"/>
      <c r="BR1270" s="212"/>
      <c r="BS1270" s="209"/>
      <c r="BT1270" s="212"/>
      <c r="BU1270" s="209"/>
      <c r="BV1270" s="212"/>
      <c r="BW1270" s="107"/>
      <c r="BX1270" s="107"/>
      <c r="BY1270" s="107"/>
      <c r="BZ1270" s="107"/>
      <c r="CA1270" s="200"/>
      <c r="CB1270" s="120"/>
      <c r="CC1270" s="199"/>
      <c r="CD1270" s="145"/>
      <c r="CE1270" s="204"/>
      <c r="CF1270" s="145"/>
      <c r="CG1270" s="204"/>
      <c r="CH1270" s="145"/>
      <c r="CI1270" s="204"/>
      <c r="CJ1270" s="120"/>
      <c r="CK1270" s="204"/>
      <c r="CL1270" s="120"/>
      <c r="CM1270" s="204"/>
      <c r="CN1270" s="120"/>
      <c r="CO1270" s="204"/>
      <c r="CP1270" s="120"/>
      <c r="CQ1270" s="206"/>
      <c r="CR1270" s="120"/>
      <c r="CS1270" s="206"/>
      <c r="CT1270" s="120"/>
      <c r="CU1270" s="206"/>
      <c r="CV1270" s="120"/>
      <c r="CW1270" s="206"/>
      <c r="CX1270" s="120"/>
      <c r="CY1270" s="206"/>
      <c r="CZ1270" s="107"/>
      <c r="DA1270" s="107"/>
      <c r="DB1270" s="107"/>
      <c r="DC1270" s="109"/>
      <c r="DD1270" s="109"/>
      <c r="DE1270" s="109"/>
      <c r="DF1270" s="110"/>
      <c r="DG1270" s="120"/>
      <c r="DH1270" s="120"/>
      <c r="DI1270" s="145"/>
      <c r="DJ1270" s="120"/>
      <c r="DK1270" s="145"/>
      <c r="DL1270" s="120"/>
      <c r="DM1270" s="145"/>
      <c r="DN1270" s="120"/>
      <c r="DO1270" s="120"/>
      <c r="DP1270" s="120"/>
      <c r="DQ1270" s="120"/>
      <c r="DR1270" s="120"/>
      <c r="DS1270" s="120"/>
      <c r="DT1270" s="120"/>
      <c r="DU1270" s="120"/>
      <c r="DV1270" s="120"/>
      <c r="DW1270" s="120"/>
      <c r="DX1270" s="120"/>
      <c r="DY1270" s="120"/>
      <c r="DZ1270" s="120"/>
      <c r="EA1270" s="120"/>
      <c r="EB1270" s="120"/>
      <c r="EC1270" s="120"/>
      <c r="ED1270" s="120"/>
      <c r="EE1270" s="120"/>
      <c r="EF1270" s="120"/>
      <c r="EG1270" s="120"/>
      <c r="EH1270" s="120"/>
      <c r="EI1270" s="120"/>
      <c r="EJ1270" s="148"/>
    </row>
    <row r="1271" spans="1:140" s="10" customFormat="1" ht="30" customHeight="1" x14ac:dyDescent="0.25">
      <c r="A1271" s="33"/>
      <c r="B1271" s="34"/>
      <c r="C1271" s="35"/>
      <c r="D1271" s="49"/>
      <c r="E1271" s="36"/>
      <c r="F1271" s="36"/>
      <c r="G1271" s="52"/>
      <c r="H1271" s="38"/>
      <c r="I1271" s="50"/>
      <c r="J1271" s="272"/>
      <c r="K1271" s="264" t="s">
        <v>2045</v>
      </c>
      <c r="Q1271" s="9" t="s">
        <v>1899</v>
      </c>
      <c r="R1271" s="104"/>
      <c r="S1271" s="104"/>
      <c r="T1271" s="104"/>
      <c r="U1271" s="144"/>
      <c r="V1271" s="120"/>
      <c r="W1271" s="145"/>
      <c r="X1271" s="104"/>
      <c r="Y1271" s="144"/>
      <c r="Z1271" s="120"/>
      <c r="AA1271" s="104"/>
      <c r="AB1271" s="104"/>
      <c r="AC1271" s="104"/>
      <c r="AD1271" s="104"/>
      <c r="AE1271" s="104"/>
      <c r="AF1271" s="104"/>
      <c r="AG1271" s="104"/>
      <c r="AH1271" s="104"/>
      <c r="AI1271" s="104"/>
      <c r="AJ1271" s="104"/>
      <c r="AK1271" s="104"/>
      <c r="AL1271" s="104"/>
      <c r="AM1271" s="104"/>
      <c r="AN1271" s="104"/>
      <c r="AO1271" s="104"/>
      <c r="AP1271" s="120"/>
      <c r="AQ1271" s="104"/>
      <c r="AR1271" s="104"/>
      <c r="AS1271" s="104"/>
      <c r="AT1271" s="104"/>
      <c r="AU1271" s="146"/>
      <c r="AV1271" s="105"/>
      <c r="AW1271" s="112"/>
      <c r="AX1271" s="208"/>
      <c r="AY1271" s="209"/>
      <c r="AZ1271" s="210"/>
      <c r="BA1271" s="209"/>
      <c r="BB1271" s="211"/>
      <c r="BC1271" s="209"/>
      <c r="BD1271" s="211"/>
      <c r="BE1271" s="209"/>
      <c r="BF1271" s="211"/>
      <c r="BG1271" s="209"/>
      <c r="BH1271" s="211"/>
      <c r="BI1271" s="209"/>
      <c r="BJ1271" s="211"/>
      <c r="BK1271" s="209"/>
      <c r="BL1271" s="211"/>
      <c r="BM1271" s="209"/>
      <c r="BN1271" s="212"/>
      <c r="BO1271" s="209"/>
      <c r="BP1271" s="212"/>
      <c r="BQ1271" s="209"/>
      <c r="BR1271" s="212"/>
      <c r="BS1271" s="209"/>
      <c r="BT1271" s="212"/>
      <c r="BU1271" s="209"/>
      <c r="BV1271" s="212"/>
      <c r="BW1271" s="107"/>
      <c r="BX1271" s="107"/>
      <c r="BY1271" s="107"/>
      <c r="BZ1271" s="107"/>
      <c r="CA1271" s="200"/>
      <c r="CB1271" s="120"/>
      <c r="CC1271" s="199"/>
      <c r="CD1271" s="145"/>
      <c r="CE1271" s="204"/>
      <c r="CF1271" s="145"/>
      <c r="CG1271" s="204"/>
      <c r="CH1271" s="145"/>
      <c r="CI1271" s="204"/>
      <c r="CJ1271" s="120"/>
      <c r="CK1271" s="204"/>
      <c r="CL1271" s="120"/>
      <c r="CM1271" s="204"/>
      <c r="CN1271" s="120"/>
      <c r="CO1271" s="204"/>
      <c r="CP1271" s="120"/>
      <c r="CQ1271" s="206"/>
      <c r="CR1271" s="120"/>
      <c r="CS1271" s="206"/>
      <c r="CT1271" s="120"/>
      <c r="CU1271" s="206"/>
      <c r="CV1271" s="120"/>
      <c r="CW1271" s="206"/>
      <c r="CX1271" s="120"/>
      <c r="CY1271" s="206"/>
      <c r="CZ1271" s="107"/>
      <c r="DA1271" s="107"/>
      <c r="DB1271" s="107"/>
      <c r="DC1271" s="109"/>
      <c r="DD1271" s="109"/>
      <c r="DE1271" s="109"/>
      <c r="DF1271" s="110"/>
      <c r="DG1271" s="120"/>
      <c r="DH1271" s="120"/>
      <c r="DI1271" s="145"/>
      <c r="DJ1271" s="120"/>
      <c r="DK1271" s="145"/>
      <c r="DL1271" s="120"/>
      <c r="DM1271" s="145"/>
      <c r="DN1271" s="120"/>
      <c r="DO1271" s="120"/>
      <c r="DP1271" s="120"/>
      <c r="DQ1271" s="120"/>
      <c r="DR1271" s="120"/>
      <c r="DS1271" s="120"/>
      <c r="DT1271" s="120"/>
      <c r="DU1271" s="120"/>
      <c r="DV1271" s="120"/>
      <c r="DW1271" s="120"/>
      <c r="DX1271" s="120"/>
      <c r="DY1271" s="120"/>
      <c r="DZ1271" s="120"/>
      <c r="EA1271" s="120"/>
      <c r="EB1271" s="120"/>
      <c r="EC1271" s="120"/>
      <c r="ED1271" s="120"/>
      <c r="EE1271" s="120"/>
      <c r="EF1271" s="120"/>
      <c r="EG1271" s="120"/>
      <c r="EH1271" s="120"/>
      <c r="EI1271" s="120"/>
      <c r="EJ1271" s="148"/>
    </row>
    <row r="1272" spans="1:140" s="10" customFormat="1" ht="17.25" customHeight="1" x14ac:dyDescent="0.25">
      <c r="A1272" s="33"/>
      <c r="B1272" s="34"/>
      <c r="C1272" s="35"/>
      <c r="D1272" s="49"/>
      <c r="E1272" s="36"/>
      <c r="F1272" s="36"/>
      <c r="G1272" s="52"/>
      <c r="H1272" s="38"/>
      <c r="I1272" s="50"/>
      <c r="J1272" s="272"/>
      <c r="K1272" s="264" t="s">
        <v>2044</v>
      </c>
      <c r="Q1272" s="9" t="s">
        <v>1899</v>
      </c>
      <c r="R1272" s="104"/>
      <c r="S1272" s="104"/>
      <c r="T1272" s="104"/>
      <c r="U1272" s="144"/>
      <c r="V1272" s="120"/>
      <c r="W1272" s="145"/>
      <c r="X1272" s="104"/>
      <c r="Y1272" s="144"/>
      <c r="Z1272" s="120"/>
      <c r="AA1272" s="104"/>
      <c r="AB1272" s="104"/>
      <c r="AC1272" s="104"/>
      <c r="AD1272" s="104"/>
      <c r="AE1272" s="104"/>
      <c r="AF1272" s="104"/>
      <c r="AG1272" s="104"/>
      <c r="AH1272" s="104"/>
      <c r="AI1272" s="104"/>
      <c r="AJ1272" s="104"/>
      <c r="AK1272" s="104"/>
      <c r="AL1272" s="104"/>
      <c r="AM1272" s="104"/>
      <c r="AN1272" s="104"/>
      <c r="AO1272" s="104"/>
      <c r="AP1272" s="120"/>
      <c r="AQ1272" s="104"/>
      <c r="AR1272" s="104"/>
      <c r="AS1272" s="104"/>
      <c r="AT1272" s="104"/>
      <c r="AU1272" s="146"/>
      <c r="AV1272" s="105"/>
      <c r="AW1272" s="112"/>
      <c r="AX1272" s="208"/>
      <c r="AY1272" s="209"/>
      <c r="AZ1272" s="210"/>
      <c r="BA1272" s="209"/>
      <c r="BB1272" s="211"/>
      <c r="BC1272" s="209"/>
      <c r="BD1272" s="211"/>
      <c r="BE1272" s="209"/>
      <c r="BF1272" s="211"/>
      <c r="BG1272" s="209"/>
      <c r="BH1272" s="211"/>
      <c r="BI1272" s="209"/>
      <c r="BJ1272" s="211"/>
      <c r="BK1272" s="209"/>
      <c r="BL1272" s="211"/>
      <c r="BM1272" s="209"/>
      <c r="BN1272" s="212"/>
      <c r="BO1272" s="209"/>
      <c r="BP1272" s="212"/>
      <c r="BQ1272" s="209"/>
      <c r="BR1272" s="212"/>
      <c r="BS1272" s="209"/>
      <c r="BT1272" s="212"/>
      <c r="BU1272" s="209"/>
      <c r="BV1272" s="212"/>
      <c r="BW1272" s="107"/>
      <c r="BX1272" s="107"/>
      <c r="BY1272" s="107"/>
      <c r="BZ1272" s="107"/>
      <c r="CA1272" s="200"/>
      <c r="CB1272" s="120"/>
      <c r="CC1272" s="199"/>
      <c r="CD1272" s="145"/>
      <c r="CE1272" s="204"/>
      <c r="CF1272" s="145"/>
      <c r="CG1272" s="204"/>
      <c r="CH1272" s="145"/>
      <c r="CI1272" s="204"/>
      <c r="CJ1272" s="120"/>
      <c r="CK1272" s="204"/>
      <c r="CL1272" s="120"/>
      <c r="CM1272" s="204"/>
      <c r="CN1272" s="120"/>
      <c r="CO1272" s="204"/>
      <c r="CP1272" s="120"/>
      <c r="CQ1272" s="206"/>
      <c r="CR1272" s="120"/>
      <c r="CS1272" s="206"/>
      <c r="CT1272" s="120"/>
      <c r="CU1272" s="206"/>
      <c r="CV1272" s="120"/>
      <c r="CW1272" s="206"/>
      <c r="CX1272" s="120"/>
      <c r="CY1272" s="206"/>
      <c r="CZ1272" s="107"/>
      <c r="DA1272" s="107"/>
      <c r="DB1272" s="107"/>
      <c r="DC1272" s="109"/>
      <c r="DD1272" s="109"/>
      <c r="DE1272" s="109"/>
      <c r="DF1272" s="110"/>
      <c r="DG1272" s="120"/>
      <c r="DH1272" s="120"/>
      <c r="DI1272" s="145"/>
      <c r="DJ1272" s="120"/>
      <c r="DK1272" s="145"/>
      <c r="DL1272" s="120"/>
      <c r="DM1272" s="145"/>
      <c r="DN1272" s="120"/>
      <c r="DO1272" s="120"/>
      <c r="DP1272" s="120"/>
      <c r="DQ1272" s="120"/>
      <c r="DR1272" s="120"/>
      <c r="DS1272" s="120"/>
      <c r="DT1272" s="120"/>
      <c r="DU1272" s="120"/>
      <c r="DV1272" s="120"/>
      <c r="DW1272" s="120"/>
      <c r="DX1272" s="120"/>
      <c r="DY1272" s="120"/>
      <c r="DZ1272" s="120"/>
      <c r="EA1272" s="120"/>
      <c r="EB1272" s="120"/>
      <c r="EC1272" s="120"/>
      <c r="ED1272" s="120"/>
      <c r="EE1272" s="120"/>
      <c r="EF1272" s="120"/>
      <c r="EG1272" s="120"/>
      <c r="EH1272" s="120"/>
      <c r="EI1272" s="120"/>
      <c r="EJ1272" s="148"/>
    </row>
    <row r="1273" spans="1:140" s="10" customFormat="1" ht="23.25" customHeight="1" x14ac:dyDescent="0.25">
      <c r="A1273" s="33"/>
      <c r="B1273" s="34"/>
      <c r="C1273" s="35"/>
      <c r="D1273" s="49"/>
      <c r="E1273" s="36"/>
      <c r="F1273" s="36"/>
      <c r="G1273" s="52"/>
      <c r="H1273" s="38"/>
      <c r="I1273" s="50"/>
      <c r="J1273" s="54"/>
      <c r="K1273" s="264" t="s">
        <v>2046</v>
      </c>
      <c r="Q1273" s="9" t="s">
        <v>1899</v>
      </c>
      <c r="R1273" s="104"/>
      <c r="S1273" s="104"/>
      <c r="T1273" s="104"/>
      <c r="U1273" s="144"/>
      <c r="V1273" s="120"/>
      <c r="W1273" s="145"/>
      <c r="X1273" s="104"/>
      <c r="Y1273" s="144"/>
      <c r="Z1273" s="120"/>
      <c r="AA1273" s="104"/>
      <c r="AB1273" s="104"/>
      <c r="AC1273" s="104"/>
      <c r="AD1273" s="104"/>
      <c r="AE1273" s="104"/>
      <c r="AF1273" s="104"/>
      <c r="AG1273" s="104"/>
      <c r="AH1273" s="104"/>
      <c r="AI1273" s="104"/>
      <c r="AJ1273" s="104"/>
      <c r="AK1273" s="104"/>
      <c r="AL1273" s="104"/>
      <c r="AM1273" s="104"/>
      <c r="AN1273" s="104"/>
      <c r="AO1273" s="104"/>
      <c r="AP1273" s="120"/>
      <c r="AQ1273" s="104"/>
      <c r="AR1273" s="104"/>
      <c r="AS1273" s="104"/>
      <c r="AT1273" s="104"/>
      <c r="AU1273" s="146"/>
      <c r="AV1273" s="105"/>
      <c r="AW1273" s="112"/>
      <c r="AX1273" s="208"/>
      <c r="AY1273" s="209"/>
      <c r="AZ1273" s="210"/>
      <c r="BA1273" s="209"/>
      <c r="BB1273" s="211"/>
      <c r="BC1273" s="209"/>
      <c r="BD1273" s="211"/>
      <c r="BE1273" s="209"/>
      <c r="BF1273" s="211"/>
      <c r="BG1273" s="209"/>
      <c r="BH1273" s="211"/>
      <c r="BI1273" s="209"/>
      <c r="BJ1273" s="211"/>
      <c r="BK1273" s="209"/>
      <c r="BL1273" s="211"/>
      <c r="BM1273" s="209"/>
      <c r="BN1273" s="212"/>
      <c r="BO1273" s="209"/>
      <c r="BP1273" s="212"/>
      <c r="BQ1273" s="209"/>
      <c r="BR1273" s="212"/>
      <c r="BS1273" s="209"/>
      <c r="BT1273" s="212"/>
      <c r="BU1273" s="209"/>
      <c r="BV1273" s="212"/>
      <c r="BW1273" s="107"/>
      <c r="BX1273" s="107"/>
      <c r="BY1273" s="107"/>
      <c r="BZ1273" s="107"/>
      <c r="CA1273" s="200"/>
      <c r="CB1273" s="120"/>
      <c r="CC1273" s="199"/>
      <c r="CD1273" s="145"/>
      <c r="CE1273" s="204"/>
      <c r="CF1273" s="145"/>
      <c r="CG1273" s="204"/>
      <c r="CH1273" s="145"/>
      <c r="CI1273" s="204"/>
      <c r="CJ1273" s="120"/>
      <c r="CK1273" s="204"/>
      <c r="CL1273" s="120"/>
      <c r="CM1273" s="204"/>
      <c r="CN1273" s="120"/>
      <c r="CO1273" s="204"/>
      <c r="CP1273" s="120"/>
      <c r="CQ1273" s="206"/>
      <c r="CR1273" s="120"/>
      <c r="CS1273" s="206"/>
      <c r="CT1273" s="120"/>
      <c r="CU1273" s="206"/>
      <c r="CV1273" s="120"/>
      <c r="CW1273" s="206"/>
      <c r="CX1273" s="120"/>
      <c r="CY1273" s="206"/>
      <c r="CZ1273" s="107"/>
      <c r="DA1273" s="107"/>
      <c r="DB1273" s="107"/>
      <c r="DC1273" s="109"/>
      <c r="DD1273" s="109"/>
      <c r="DE1273" s="109"/>
      <c r="DF1273" s="110"/>
      <c r="DG1273" s="120"/>
      <c r="DH1273" s="120"/>
      <c r="DI1273" s="145"/>
      <c r="DJ1273" s="120"/>
      <c r="DK1273" s="145"/>
      <c r="DL1273" s="120"/>
      <c r="DM1273" s="145"/>
      <c r="DN1273" s="120"/>
      <c r="DO1273" s="120"/>
      <c r="DP1273" s="120"/>
      <c r="DQ1273" s="120"/>
      <c r="DR1273" s="120"/>
      <c r="DS1273" s="120"/>
      <c r="DT1273" s="120"/>
      <c r="DU1273" s="120"/>
      <c r="DV1273" s="120"/>
      <c r="DW1273" s="120"/>
      <c r="DX1273" s="120"/>
      <c r="DY1273" s="120"/>
      <c r="DZ1273" s="120"/>
      <c r="EA1273" s="120"/>
      <c r="EB1273" s="120"/>
      <c r="EC1273" s="120"/>
      <c r="ED1273" s="120"/>
      <c r="EE1273" s="120"/>
      <c r="EF1273" s="120"/>
      <c r="EG1273" s="120"/>
      <c r="EH1273" s="120"/>
      <c r="EI1273" s="120"/>
      <c r="EJ1273" s="148"/>
    </row>
    <row r="1274" spans="1:140" s="10" customFormat="1" ht="17.25" customHeight="1" x14ac:dyDescent="0.25">
      <c r="A1274" s="33"/>
      <c r="B1274" s="34"/>
      <c r="C1274" s="35"/>
      <c r="D1274" s="49"/>
      <c r="E1274" s="36"/>
      <c r="F1274" s="36"/>
      <c r="G1274" s="52"/>
      <c r="H1274" s="38"/>
      <c r="I1274" s="50"/>
      <c r="J1274" s="54"/>
      <c r="K1274" s="264" t="s">
        <v>2047</v>
      </c>
      <c r="Q1274" s="9" t="s">
        <v>1899</v>
      </c>
      <c r="R1274" s="104"/>
      <c r="S1274" s="104"/>
      <c r="T1274" s="104"/>
      <c r="U1274" s="144"/>
      <c r="V1274" s="120"/>
      <c r="W1274" s="145"/>
      <c r="X1274" s="104"/>
      <c r="Y1274" s="144"/>
      <c r="Z1274" s="120"/>
      <c r="AA1274" s="104"/>
      <c r="AB1274" s="104"/>
      <c r="AC1274" s="104"/>
      <c r="AD1274" s="104"/>
      <c r="AE1274" s="104"/>
      <c r="AF1274" s="104"/>
      <c r="AG1274" s="104"/>
      <c r="AH1274" s="104"/>
      <c r="AI1274" s="104"/>
      <c r="AJ1274" s="104"/>
      <c r="AK1274" s="104"/>
      <c r="AL1274" s="104"/>
      <c r="AM1274" s="104"/>
      <c r="AN1274" s="104"/>
      <c r="AO1274" s="104"/>
      <c r="AP1274" s="120"/>
      <c r="AQ1274" s="104"/>
      <c r="AR1274" s="104"/>
      <c r="AS1274" s="104"/>
      <c r="AT1274" s="104"/>
      <c r="AU1274" s="146"/>
      <c r="AV1274" s="105"/>
      <c r="AW1274" s="112"/>
      <c r="AX1274" s="208"/>
      <c r="AY1274" s="209"/>
      <c r="AZ1274" s="210"/>
      <c r="BA1274" s="209"/>
      <c r="BB1274" s="211"/>
      <c r="BC1274" s="209"/>
      <c r="BD1274" s="211"/>
      <c r="BE1274" s="209"/>
      <c r="BF1274" s="211"/>
      <c r="BG1274" s="209"/>
      <c r="BH1274" s="211"/>
      <c r="BI1274" s="209"/>
      <c r="BJ1274" s="211"/>
      <c r="BK1274" s="209"/>
      <c r="BL1274" s="211"/>
      <c r="BM1274" s="209"/>
      <c r="BN1274" s="212"/>
      <c r="BO1274" s="209"/>
      <c r="BP1274" s="212"/>
      <c r="BQ1274" s="209"/>
      <c r="BR1274" s="212"/>
      <c r="BS1274" s="209"/>
      <c r="BT1274" s="212"/>
      <c r="BU1274" s="209"/>
      <c r="BV1274" s="212"/>
      <c r="BW1274" s="107"/>
      <c r="BX1274" s="107"/>
      <c r="BY1274" s="107"/>
      <c r="BZ1274" s="107"/>
      <c r="CA1274" s="200"/>
      <c r="CB1274" s="120"/>
      <c r="CC1274" s="199"/>
      <c r="CD1274" s="145"/>
      <c r="CE1274" s="204"/>
      <c r="CF1274" s="145"/>
      <c r="CG1274" s="204"/>
      <c r="CH1274" s="145"/>
      <c r="CI1274" s="204"/>
      <c r="CJ1274" s="120"/>
      <c r="CK1274" s="204"/>
      <c r="CL1274" s="120"/>
      <c r="CM1274" s="204"/>
      <c r="CN1274" s="120"/>
      <c r="CO1274" s="204"/>
      <c r="CP1274" s="120"/>
      <c r="CQ1274" s="206"/>
      <c r="CR1274" s="120"/>
      <c r="CS1274" s="206"/>
      <c r="CT1274" s="120"/>
      <c r="CU1274" s="206"/>
      <c r="CV1274" s="120"/>
      <c r="CW1274" s="206"/>
      <c r="CX1274" s="120"/>
      <c r="CY1274" s="206"/>
      <c r="CZ1274" s="107"/>
      <c r="DA1274" s="107"/>
      <c r="DB1274" s="107"/>
      <c r="DC1274" s="109"/>
      <c r="DD1274" s="109"/>
      <c r="DE1274" s="109"/>
      <c r="DF1274" s="110"/>
      <c r="DG1274" s="120"/>
      <c r="DH1274" s="120"/>
      <c r="DI1274" s="145"/>
      <c r="DJ1274" s="120"/>
      <c r="DK1274" s="145"/>
      <c r="DL1274" s="120"/>
      <c r="DM1274" s="145"/>
      <c r="DN1274" s="120"/>
      <c r="DO1274" s="120"/>
      <c r="DP1274" s="120"/>
      <c r="DQ1274" s="120"/>
      <c r="DR1274" s="120"/>
      <c r="DS1274" s="120"/>
      <c r="DT1274" s="120"/>
      <c r="DU1274" s="120"/>
      <c r="DV1274" s="120"/>
      <c r="DW1274" s="120"/>
      <c r="DX1274" s="120"/>
      <c r="DY1274" s="120"/>
      <c r="DZ1274" s="120"/>
      <c r="EA1274" s="120"/>
      <c r="EB1274" s="120"/>
      <c r="EC1274" s="120"/>
      <c r="ED1274" s="120"/>
      <c r="EE1274" s="120"/>
      <c r="EF1274" s="120"/>
      <c r="EG1274" s="120"/>
      <c r="EH1274" s="120"/>
      <c r="EI1274" s="120"/>
      <c r="EJ1274" s="148"/>
    </row>
    <row r="1275" spans="1:140" s="10" customFormat="1" ht="17.25" customHeight="1" x14ac:dyDescent="0.25">
      <c r="A1275" s="33"/>
      <c r="B1275" s="34"/>
      <c r="C1275" s="35"/>
      <c r="D1275" s="49"/>
      <c r="E1275" s="36"/>
      <c r="F1275" s="36"/>
      <c r="G1275" s="52"/>
      <c r="H1275" s="38"/>
      <c r="I1275" s="50"/>
      <c r="J1275" s="275" t="s">
        <v>1921</v>
      </c>
      <c r="K1275" s="271" t="s">
        <v>2029</v>
      </c>
      <c r="L1275" s="276" t="s">
        <v>1899</v>
      </c>
      <c r="M1275" s="46"/>
      <c r="R1275" s="104"/>
      <c r="S1275" s="104"/>
      <c r="T1275" s="104"/>
      <c r="U1275" s="144"/>
      <c r="V1275" s="120"/>
      <c r="W1275" s="145"/>
      <c r="X1275" s="104"/>
      <c r="Y1275" s="144"/>
      <c r="Z1275" s="120"/>
      <c r="AA1275" s="104"/>
      <c r="AB1275" s="104"/>
      <c r="AC1275" s="104"/>
      <c r="AD1275" s="104"/>
      <c r="AE1275" s="104"/>
      <c r="AF1275" s="104"/>
      <c r="AG1275" s="104"/>
      <c r="AH1275" s="104"/>
      <c r="AI1275" s="104"/>
      <c r="AJ1275" s="104"/>
      <c r="AK1275" s="104"/>
      <c r="AL1275" s="104"/>
      <c r="AM1275" s="104"/>
      <c r="AN1275" s="104"/>
      <c r="AO1275" s="104"/>
      <c r="AP1275" s="120"/>
      <c r="AQ1275" s="104"/>
      <c r="AR1275" s="104"/>
      <c r="AS1275" s="104"/>
      <c r="AT1275" s="104"/>
      <c r="AU1275" s="146"/>
      <c r="AV1275" s="105"/>
      <c r="AW1275" s="112"/>
      <c r="AX1275" s="208"/>
      <c r="AY1275" s="209"/>
      <c r="AZ1275" s="210"/>
      <c r="BA1275" s="209"/>
      <c r="BB1275" s="211"/>
      <c r="BC1275" s="209"/>
      <c r="BD1275" s="211"/>
      <c r="BE1275" s="209"/>
      <c r="BF1275" s="211"/>
      <c r="BG1275" s="209"/>
      <c r="BH1275" s="211"/>
      <c r="BI1275" s="209"/>
      <c r="BJ1275" s="211"/>
      <c r="BK1275" s="209"/>
      <c r="BL1275" s="211"/>
      <c r="BM1275" s="209"/>
      <c r="BN1275" s="212"/>
      <c r="BO1275" s="209"/>
      <c r="BP1275" s="212"/>
      <c r="BQ1275" s="209"/>
      <c r="BR1275" s="212"/>
      <c r="BS1275" s="209"/>
      <c r="BT1275" s="212"/>
      <c r="BU1275" s="209"/>
      <c r="BV1275" s="212"/>
      <c r="BW1275" s="107"/>
      <c r="BX1275" s="107"/>
      <c r="BY1275" s="107"/>
      <c r="BZ1275" s="107"/>
      <c r="CA1275" s="200"/>
      <c r="CB1275" s="120"/>
      <c r="CC1275" s="199"/>
      <c r="CD1275" s="145"/>
      <c r="CE1275" s="204"/>
      <c r="CF1275" s="145"/>
      <c r="CG1275" s="204"/>
      <c r="CH1275" s="145"/>
      <c r="CI1275" s="204"/>
      <c r="CJ1275" s="120"/>
      <c r="CK1275" s="204"/>
      <c r="CL1275" s="120"/>
      <c r="CM1275" s="204"/>
      <c r="CN1275" s="120"/>
      <c r="CO1275" s="204"/>
      <c r="CP1275" s="120"/>
      <c r="CQ1275" s="206"/>
      <c r="CR1275" s="120"/>
      <c r="CS1275" s="206"/>
      <c r="CT1275" s="120"/>
      <c r="CU1275" s="206"/>
      <c r="CV1275" s="120"/>
      <c r="CW1275" s="206"/>
      <c r="CX1275" s="120"/>
      <c r="CY1275" s="206"/>
      <c r="CZ1275" s="107"/>
      <c r="DA1275" s="107"/>
      <c r="DB1275" s="107"/>
      <c r="DC1275" s="109"/>
      <c r="DD1275" s="109"/>
      <c r="DE1275" s="109"/>
      <c r="DF1275" s="110"/>
      <c r="DG1275" s="120"/>
      <c r="DH1275" s="120"/>
      <c r="DI1275" s="145"/>
      <c r="DJ1275" s="120"/>
      <c r="DK1275" s="145"/>
      <c r="DL1275" s="120"/>
      <c r="DM1275" s="145"/>
      <c r="DN1275" s="120"/>
      <c r="DO1275" s="120"/>
      <c r="DP1275" s="120"/>
      <c r="DQ1275" s="120"/>
      <c r="DR1275" s="120"/>
      <c r="DS1275" s="120"/>
      <c r="DT1275" s="120"/>
      <c r="DU1275" s="120"/>
      <c r="DV1275" s="120"/>
      <c r="DW1275" s="120"/>
      <c r="DX1275" s="120"/>
      <c r="DY1275" s="120"/>
      <c r="DZ1275" s="120"/>
      <c r="EA1275" s="120"/>
      <c r="EB1275" s="120"/>
      <c r="EC1275" s="120"/>
      <c r="ED1275" s="120"/>
      <c r="EE1275" s="120"/>
      <c r="EF1275" s="120"/>
      <c r="EG1275" s="120"/>
      <c r="EH1275" s="120"/>
      <c r="EI1275" s="120"/>
      <c r="EJ1275" s="148"/>
    </row>
    <row r="1276" spans="1:140" s="10" customFormat="1" ht="17.25" customHeight="1" x14ac:dyDescent="0.25">
      <c r="A1276" s="33"/>
      <c r="B1276" s="34"/>
      <c r="C1276" s="35"/>
      <c r="D1276" s="49"/>
      <c r="E1276" s="36"/>
      <c r="F1276" s="36"/>
      <c r="G1276" s="52"/>
      <c r="H1276" s="38"/>
      <c r="I1276" s="50"/>
      <c r="J1276" s="54"/>
      <c r="K1276" s="271" t="s">
        <v>2031</v>
      </c>
      <c r="L1276" s="276" t="s">
        <v>1899</v>
      </c>
      <c r="M1276" s="46"/>
      <c r="R1276" s="104"/>
      <c r="S1276" s="104"/>
      <c r="T1276" s="104"/>
      <c r="U1276" s="144"/>
      <c r="V1276" s="120"/>
      <c r="W1276" s="145"/>
      <c r="X1276" s="104"/>
      <c r="Y1276" s="144"/>
      <c r="Z1276" s="120"/>
      <c r="AA1276" s="104"/>
      <c r="AB1276" s="104"/>
      <c r="AC1276" s="104"/>
      <c r="AD1276" s="104"/>
      <c r="AE1276" s="104"/>
      <c r="AF1276" s="104"/>
      <c r="AG1276" s="104"/>
      <c r="AH1276" s="104"/>
      <c r="AI1276" s="104"/>
      <c r="AJ1276" s="104"/>
      <c r="AK1276" s="104"/>
      <c r="AL1276" s="104"/>
      <c r="AM1276" s="104"/>
      <c r="AN1276" s="104"/>
      <c r="AO1276" s="104"/>
      <c r="AP1276" s="120"/>
      <c r="AQ1276" s="104"/>
      <c r="AR1276" s="104"/>
      <c r="AS1276" s="104"/>
      <c r="AT1276" s="104"/>
      <c r="AU1276" s="146"/>
      <c r="AV1276" s="105"/>
      <c r="AW1276" s="112"/>
      <c r="AX1276" s="208"/>
      <c r="AY1276" s="209"/>
      <c r="AZ1276" s="210"/>
      <c r="BA1276" s="209"/>
      <c r="BB1276" s="211"/>
      <c r="BC1276" s="209"/>
      <c r="BD1276" s="211"/>
      <c r="BE1276" s="209"/>
      <c r="BF1276" s="211"/>
      <c r="BG1276" s="209"/>
      <c r="BH1276" s="211"/>
      <c r="BI1276" s="209"/>
      <c r="BJ1276" s="211"/>
      <c r="BK1276" s="209"/>
      <c r="BL1276" s="211"/>
      <c r="BM1276" s="209"/>
      <c r="BN1276" s="212"/>
      <c r="BO1276" s="209"/>
      <c r="BP1276" s="212"/>
      <c r="BQ1276" s="209"/>
      <c r="BR1276" s="212"/>
      <c r="BS1276" s="209"/>
      <c r="BT1276" s="212"/>
      <c r="BU1276" s="209"/>
      <c r="BV1276" s="212"/>
      <c r="BW1276" s="107"/>
      <c r="BX1276" s="107"/>
      <c r="BY1276" s="107"/>
      <c r="BZ1276" s="107"/>
      <c r="CA1276" s="200"/>
      <c r="CB1276" s="120"/>
      <c r="CC1276" s="199"/>
      <c r="CD1276" s="145"/>
      <c r="CE1276" s="204"/>
      <c r="CF1276" s="145"/>
      <c r="CG1276" s="204"/>
      <c r="CH1276" s="145"/>
      <c r="CI1276" s="204"/>
      <c r="CJ1276" s="120"/>
      <c r="CK1276" s="204"/>
      <c r="CL1276" s="120"/>
      <c r="CM1276" s="204"/>
      <c r="CN1276" s="120"/>
      <c r="CO1276" s="204"/>
      <c r="CP1276" s="120"/>
      <c r="CQ1276" s="206"/>
      <c r="CR1276" s="120"/>
      <c r="CS1276" s="206"/>
      <c r="CT1276" s="120"/>
      <c r="CU1276" s="206"/>
      <c r="CV1276" s="120"/>
      <c r="CW1276" s="206"/>
      <c r="CX1276" s="120"/>
      <c r="CY1276" s="206"/>
      <c r="CZ1276" s="107"/>
      <c r="DA1276" s="107"/>
      <c r="DB1276" s="107"/>
      <c r="DC1276" s="109"/>
      <c r="DD1276" s="109"/>
      <c r="DE1276" s="109"/>
      <c r="DF1276" s="110"/>
      <c r="DG1276" s="120"/>
      <c r="DH1276" s="120"/>
      <c r="DI1276" s="145"/>
      <c r="DJ1276" s="120"/>
      <c r="DK1276" s="145"/>
      <c r="DL1276" s="120"/>
      <c r="DM1276" s="145"/>
      <c r="DN1276" s="120"/>
      <c r="DO1276" s="120"/>
      <c r="DP1276" s="120"/>
      <c r="DQ1276" s="120"/>
      <c r="DR1276" s="120"/>
      <c r="DS1276" s="120"/>
      <c r="DT1276" s="120"/>
      <c r="DU1276" s="120"/>
      <c r="DV1276" s="120"/>
      <c r="DW1276" s="120"/>
      <c r="DX1276" s="120"/>
      <c r="DY1276" s="120"/>
      <c r="DZ1276" s="120"/>
      <c r="EA1276" s="120"/>
      <c r="EB1276" s="120"/>
      <c r="EC1276" s="120"/>
      <c r="ED1276" s="120"/>
      <c r="EE1276" s="120"/>
      <c r="EF1276" s="120"/>
      <c r="EG1276" s="120"/>
      <c r="EH1276" s="120"/>
      <c r="EI1276" s="120"/>
      <c r="EJ1276" s="148"/>
    </row>
    <row r="1277" spans="1:140" s="10" customFormat="1" ht="17.25" customHeight="1" x14ac:dyDescent="0.25">
      <c r="A1277" s="33"/>
      <c r="B1277" s="34"/>
      <c r="C1277" s="35"/>
      <c r="D1277" s="49"/>
      <c r="E1277" s="36"/>
      <c r="F1277" s="36"/>
      <c r="G1277" s="52"/>
      <c r="H1277" s="38"/>
      <c r="I1277" s="50"/>
      <c r="J1277" s="54"/>
      <c r="K1277" s="271" t="s">
        <v>2032</v>
      </c>
      <c r="L1277" s="276" t="s">
        <v>1899</v>
      </c>
      <c r="M1277" s="46"/>
      <c r="R1277" s="104"/>
      <c r="S1277" s="104"/>
      <c r="T1277" s="104"/>
      <c r="U1277" s="144"/>
      <c r="V1277" s="120"/>
      <c r="W1277" s="145"/>
      <c r="X1277" s="104"/>
      <c r="Y1277" s="144"/>
      <c r="Z1277" s="120"/>
      <c r="AA1277" s="104"/>
      <c r="AB1277" s="104"/>
      <c r="AC1277" s="104"/>
      <c r="AD1277" s="104"/>
      <c r="AE1277" s="104"/>
      <c r="AF1277" s="104"/>
      <c r="AG1277" s="104"/>
      <c r="AH1277" s="104"/>
      <c r="AI1277" s="104"/>
      <c r="AJ1277" s="104"/>
      <c r="AK1277" s="104"/>
      <c r="AL1277" s="104"/>
      <c r="AM1277" s="104"/>
      <c r="AN1277" s="104"/>
      <c r="AO1277" s="104"/>
      <c r="AP1277" s="120"/>
      <c r="AQ1277" s="104"/>
      <c r="AR1277" s="104"/>
      <c r="AS1277" s="104"/>
      <c r="AT1277" s="104"/>
      <c r="AU1277" s="146"/>
      <c r="AV1277" s="105"/>
      <c r="AW1277" s="112"/>
      <c r="AX1277" s="208"/>
      <c r="AY1277" s="209"/>
      <c r="AZ1277" s="210"/>
      <c r="BA1277" s="209"/>
      <c r="BB1277" s="211"/>
      <c r="BC1277" s="209"/>
      <c r="BD1277" s="211"/>
      <c r="BE1277" s="209"/>
      <c r="BF1277" s="211"/>
      <c r="BG1277" s="209"/>
      <c r="BH1277" s="211"/>
      <c r="BI1277" s="209"/>
      <c r="BJ1277" s="211"/>
      <c r="BK1277" s="209"/>
      <c r="BL1277" s="211"/>
      <c r="BM1277" s="209"/>
      <c r="BN1277" s="212"/>
      <c r="BO1277" s="209"/>
      <c r="BP1277" s="212"/>
      <c r="BQ1277" s="209"/>
      <c r="BR1277" s="212"/>
      <c r="BS1277" s="209"/>
      <c r="BT1277" s="212"/>
      <c r="BU1277" s="209"/>
      <c r="BV1277" s="212"/>
      <c r="BW1277" s="107"/>
      <c r="BX1277" s="107"/>
      <c r="BY1277" s="107"/>
      <c r="BZ1277" s="107"/>
      <c r="CA1277" s="200"/>
      <c r="CB1277" s="120"/>
      <c r="CC1277" s="199"/>
      <c r="CD1277" s="145"/>
      <c r="CE1277" s="204"/>
      <c r="CF1277" s="145"/>
      <c r="CG1277" s="204"/>
      <c r="CH1277" s="145"/>
      <c r="CI1277" s="204"/>
      <c r="CJ1277" s="120"/>
      <c r="CK1277" s="204"/>
      <c r="CL1277" s="120"/>
      <c r="CM1277" s="204"/>
      <c r="CN1277" s="120"/>
      <c r="CO1277" s="204"/>
      <c r="CP1277" s="120"/>
      <c r="CQ1277" s="206"/>
      <c r="CR1277" s="120"/>
      <c r="CS1277" s="206"/>
      <c r="CT1277" s="120"/>
      <c r="CU1277" s="206"/>
      <c r="CV1277" s="120"/>
      <c r="CW1277" s="206"/>
      <c r="CX1277" s="120"/>
      <c r="CY1277" s="206"/>
      <c r="CZ1277" s="107"/>
      <c r="DA1277" s="107"/>
      <c r="DB1277" s="107"/>
      <c r="DC1277" s="109"/>
      <c r="DD1277" s="109"/>
      <c r="DE1277" s="109"/>
      <c r="DF1277" s="110"/>
      <c r="DG1277" s="120"/>
      <c r="DH1277" s="120"/>
      <c r="DI1277" s="145"/>
      <c r="DJ1277" s="120"/>
      <c r="DK1277" s="145"/>
      <c r="DL1277" s="120"/>
      <c r="DM1277" s="145"/>
      <c r="DN1277" s="120"/>
      <c r="DO1277" s="120"/>
      <c r="DP1277" s="120"/>
      <c r="DQ1277" s="120"/>
      <c r="DR1277" s="120"/>
      <c r="DS1277" s="120"/>
      <c r="DT1277" s="120"/>
      <c r="DU1277" s="120"/>
      <c r="DV1277" s="120"/>
      <c r="DW1277" s="120"/>
      <c r="DX1277" s="120"/>
      <c r="DY1277" s="120"/>
      <c r="DZ1277" s="120"/>
      <c r="EA1277" s="120"/>
      <c r="EB1277" s="120"/>
      <c r="EC1277" s="120"/>
      <c r="ED1277" s="120"/>
      <c r="EE1277" s="120"/>
      <c r="EF1277" s="120"/>
      <c r="EG1277" s="120"/>
      <c r="EH1277" s="120"/>
      <c r="EI1277" s="120"/>
      <c r="EJ1277" s="148"/>
    </row>
    <row r="1278" spans="1:140" s="10" customFormat="1" ht="17.25" customHeight="1" x14ac:dyDescent="0.25">
      <c r="A1278" s="33"/>
      <c r="B1278" s="34"/>
      <c r="C1278" s="35"/>
      <c r="D1278" s="49"/>
      <c r="E1278" s="36"/>
      <c r="F1278" s="36"/>
      <c r="G1278" s="52"/>
      <c r="H1278" s="38"/>
      <c r="I1278" s="50"/>
      <c r="J1278" s="54"/>
      <c r="K1278" s="271" t="s">
        <v>2036</v>
      </c>
      <c r="L1278" s="276">
        <v>200</v>
      </c>
      <c r="M1278" s="46"/>
      <c r="R1278" s="104"/>
      <c r="S1278" s="104"/>
      <c r="T1278" s="104"/>
      <c r="U1278" s="144"/>
      <c r="V1278" s="120"/>
      <c r="W1278" s="145"/>
      <c r="X1278" s="104"/>
      <c r="Y1278" s="144"/>
      <c r="Z1278" s="120"/>
      <c r="AA1278" s="104"/>
      <c r="AB1278" s="104"/>
      <c r="AC1278" s="104"/>
      <c r="AD1278" s="104"/>
      <c r="AE1278" s="104"/>
      <c r="AF1278" s="104"/>
      <c r="AG1278" s="104"/>
      <c r="AH1278" s="104"/>
      <c r="AI1278" s="104"/>
      <c r="AJ1278" s="104"/>
      <c r="AK1278" s="104"/>
      <c r="AL1278" s="104"/>
      <c r="AM1278" s="104"/>
      <c r="AN1278" s="104"/>
      <c r="AO1278" s="104"/>
      <c r="AP1278" s="120"/>
      <c r="AQ1278" s="104"/>
      <c r="AR1278" s="104"/>
      <c r="AS1278" s="104"/>
      <c r="AT1278" s="104"/>
      <c r="AU1278" s="146"/>
      <c r="AV1278" s="105"/>
      <c r="AW1278" s="112"/>
      <c r="AX1278" s="208"/>
      <c r="AY1278" s="209"/>
      <c r="AZ1278" s="210"/>
      <c r="BA1278" s="209"/>
      <c r="BB1278" s="211"/>
      <c r="BC1278" s="209"/>
      <c r="BD1278" s="211"/>
      <c r="BE1278" s="209"/>
      <c r="BF1278" s="211"/>
      <c r="BG1278" s="209"/>
      <c r="BH1278" s="211"/>
      <c r="BI1278" s="209"/>
      <c r="BJ1278" s="211"/>
      <c r="BK1278" s="209"/>
      <c r="BL1278" s="211"/>
      <c r="BM1278" s="209"/>
      <c r="BN1278" s="212"/>
      <c r="BO1278" s="209"/>
      <c r="BP1278" s="212"/>
      <c r="BQ1278" s="209"/>
      <c r="BR1278" s="212"/>
      <c r="BS1278" s="209"/>
      <c r="BT1278" s="212"/>
      <c r="BU1278" s="209"/>
      <c r="BV1278" s="212"/>
      <c r="BW1278" s="107"/>
      <c r="BX1278" s="107"/>
      <c r="BY1278" s="107"/>
      <c r="BZ1278" s="107"/>
      <c r="CA1278" s="200"/>
      <c r="CB1278" s="120"/>
      <c r="CC1278" s="199"/>
      <c r="CD1278" s="145"/>
      <c r="CE1278" s="204"/>
      <c r="CF1278" s="145"/>
      <c r="CG1278" s="204"/>
      <c r="CH1278" s="145"/>
      <c r="CI1278" s="204"/>
      <c r="CJ1278" s="120"/>
      <c r="CK1278" s="204"/>
      <c r="CL1278" s="120"/>
      <c r="CM1278" s="204"/>
      <c r="CN1278" s="120"/>
      <c r="CO1278" s="204"/>
      <c r="CP1278" s="120"/>
      <c r="CQ1278" s="206"/>
      <c r="CR1278" s="120"/>
      <c r="CS1278" s="206"/>
      <c r="CT1278" s="120"/>
      <c r="CU1278" s="206"/>
      <c r="CV1278" s="120"/>
      <c r="CW1278" s="206"/>
      <c r="CX1278" s="120"/>
      <c r="CY1278" s="206"/>
      <c r="CZ1278" s="107"/>
      <c r="DA1278" s="107"/>
      <c r="DB1278" s="107"/>
      <c r="DC1278" s="109"/>
      <c r="DD1278" s="109"/>
      <c r="DE1278" s="109"/>
      <c r="DF1278" s="110"/>
      <c r="DG1278" s="120"/>
      <c r="DH1278" s="120"/>
      <c r="DI1278" s="145"/>
      <c r="DJ1278" s="120"/>
      <c r="DK1278" s="145"/>
      <c r="DL1278" s="120"/>
      <c r="DM1278" s="145"/>
      <c r="DN1278" s="120"/>
      <c r="DO1278" s="120"/>
      <c r="DP1278" s="120"/>
      <c r="DQ1278" s="120"/>
      <c r="DR1278" s="120"/>
      <c r="DS1278" s="120"/>
      <c r="DT1278" s="120"/>
      <c r="DU1278" s="120"/>
      <c r="DV1278" s="120"/>
      <c r="DW1278" s="120"/>
      <c r="DX1278" s="120"/>
      <c r="DY1278" s="120"/>
      <c r="DZ1278" s="120"/>
      <c r="EA1278" s="120"/>
      <c r="EB1278" s="120"/>
      <c r="EC1278" s="120"/>
      <c r="ED1278" s="120"/>
      <c r="EE1278" s="120"/>
      <c r="EF1278" s="120"/>
      <c r="EG1278" s="120"/>
      <c r="EH1278" s="120"/>
      <c r="EI1278" s="120"/>
      <c r="EJ1278" s="148"/>
    </row>
    <row r="1279" spans="1:140" s="10" customFormat="1" ht="17.25" customHeight="1" x14ac:dyDescent="0.25">
      <c r="A1279" s="33"/>
      <c r="B1279" s="34"/>
      <c r="C1279" s="35"/>
      <c r="D1279" s="49"/>
      <c r="E1279" s="36"/>
      <c r="F1279" s="36"/>
      <c r="G1279" s="52"/>
      <c r="H1279" s="38"/>
      <c r="I1279" s="50"/>
      <c r="J1279" s="54"/>
      <c r="K1279" s="271" t="s">
        <v>2034</v>
      </c>
      <c r="L1279" s="276">
        <v>150</v>
      </c>
      <c r="M1279" s="46"/>
      <c r="R1279" s="104"/>
      <c r="S1279" s="104"/>
      <c r="T1279" s="104"/>
      <c r="U1279" s="144"/>
      <c r="V1279" s="120"/>
      <c r="W1279" s="145"/>
      <c r="X1279" s="104"/>
      <c r="Y1279" s="144"/>
      <c r="Z1279" s="120"/>
      <c r="AA1279" s="104"/>
      <c r="AB1279" s="104"/>
      <c r="AC1279" s="104"/>
      <c r="AD1279" s="104"/>
      <c r="AE1279" s="104"/>
      <c r="AF1279" s="104"/>
      <c r="AG1279" s="104"/>
      <c r="AH1279" s="104"/>
      <c r="AI1279" s="104"/>
      <c r="AJ1279" s="104"/>
      <c r="AK1279" s="104"/>
      <c r="AL1279" s="104"/>
      <c r="AM1279" s="104"/>
      <c r="AN1279" s="104"/>
      <c r="AO1279" s="104"/>
      <c r="AP1279" s="120"/>
      <c r="AQ1279" s="104"/>
      <c r="AR1279" s="104"/>
      <c r="AS1279" s="104"/>
      <c r="AT1279" s="104"/>
      <c r="AU1279" s="146"/>
      <c r="AV1279" s="105"/>
      <c r="AW1279" s="112"/>
      <c r="AX1279" s="208"/>
      <c r="AY1279" s="209"/>
      <c r="AZ1279" s="210"/>
      <c r="BA1279" s="209"/>
      <c r="BB1279" s="211"/>
      <c r="BC1279" s="209"/>
      <c r="BD1279" s="211"/>
      <c r="BE1279" s="209"/>
      <c r="BF1279" s="211"/>
      <c r="BG1279" s="209"/>
      <c r="BH1279" s="211"/>
      <c r="BI1279" s="209"/>
      <c r="BJ1279" s="211"/>
      <c r="BK1279" s="209"/>
      <c r="BL1279" s="211"/>
      <c r="BM1279" s="209"/>
      <c r="BN1279" s="212"/>
      <c r="BO1279" s="209"/>
      <c r="BP1279" s="212"/>
      <c r="BQ1279" s="209"/>
      <c r="BR1279" s="212"/>
      <c r="BS1279" s="209"/>
      <c r="BT1279" s="212"/>
      <c r="BU1279" s="209"/>
      <c r="BV1279" s="212"/>
      <c r="BW1279" s="107"/>
      <c r="BX1279" s="107"/>
      <c r="BY1279" s="107"/>
      <c r="BZ1279" s="107"/>
      <c r="CA1279" s="200"/>
      <c r="CB1279" s="120"/>
      <c r="CC1279" s="199"/>
      <c r="CD1279" s="145"/>
      <c r="CE1279" s="204"/>
      <c r="CF1279" s="145"/>
      <c r="CG1279" s="204"/>
      <c r="CH1279" s="145"/>
      <c r="CI1279" s="204"/>
      <c r="CJ1279" s="120"/>
      <c r="CK1279" s="204"/>
      <c r="CL1279" s="120"/>
      <c r="CM1279" s="204"/>
      <c r="CN1279" s="120"/>
      <c r="CO1279" s="204"/>
      <c r="CP1279" s="120"/>
      <c r="CQ1279" s="206"/>
      <c r="CR1279" s="120"/>
      <c r="CS1279" s="206"/>
      <c r="CT1279" s="120"/>
      <c r="CU1279" s="206"/>
      <c r="CV1279" s="120"/>
      <c r="CW1279" s="206"/>
      <c r="CX1279" s="120"/>
      <c r="CY1279" s="206"/>
      <c r="CZ1279" s="107"/>
      <c r="DA1279" s="107"/>
      <c r="DB1279" s="107"/>
      <c r="DC1279" s="109"/>
      <c r="DD1279" s="109"/>
      <c r="DE1279" s="109"/>
      <c r="DF1279" s="110"/>
      <c r="DG1279" s="120"/>
      <c r="DH1279" s="120"/>
      <c r="DI1279" s="145"/>
      <c r="DJ1279" s="120"/>
      <c r="DK1279" s="145"/>
      <c r="DL1279" s="120"/>
      <c r="DM1279" s="145"/>
      <c r="DN1279" s="120"/>
      <c r="DO1279" s="120"/>
      <c r="DP1279" s="120"/>
      <c r="DQ1279" s="120"/>
      <c r="DR1279" s="120"/>
      <c r="DS1279" s="120"/>
      <c r="DT1279" s="120"/>
      <c r="DU1279" s="120"/>
      <c r="DV1279" s="120"/>
      <c r="DW1279" s="120"/>
      <c r="DX1279" s="120"/>
      <c r="DY1279" s="120"/>
      <c r="DZ1279" s="120"/>
      <c r="EA1279" s="120"/>
      <c r="EB1279" s="120"/>
      <c r="EC1279" s="120"/>
      <c r="ED1279" s="120"/>
      <c r="EE1279" s="120"/>
      <c r="EF1279" s="120"/>
      <c r="EG1279" s="120"/>
      <c r="EH1279" s="120"/>
      <c r="EI1279" s="120"/>
      <c r="EJ1279" s="148"/>
    </row>
    <row r="1280" spans="1:140" s="10" customFormat="1" ht="17.25" customHeight="1" x14ac:dyDescent="0.25">
      <c r="A1280" s="33"/>
      <c r="B1280" s="34"/>
      <c r="C1280" s="35"/>
      <c r="D1280" s="49"/>
      <c r="E1280" s="36"/>
      <c r="F1280" s="36"/>
      <c r="G1280" s="52"/>
      <c r="H1280" s="38"/>
      <c r="I1280" s="50"/>
      <c r="J1280" s="54" t="s">
        <v>768</v>
      </c>
      <c r="K1280" s="46" t="s">
        <v>1690</v>
      </c>
      <c r="L1280" s="46" t="s">
        <v>54</v>
      </c>
      <c r="M1280" s="46" t="s">
        <v>1685</v>
      </c>
      <c r="R1280" s="104"/>
      <c r="S1280" s="104"/>
      <c r="T1280" s="104">
        <f t="shared" si="892"/>
        <v>0</v>
      </c>
      <c r="U1280" s="104">
        <v>0</v>
      </c>
      <c r="V1280" s="120">
        <f t="shared" si="1280"/>
        <v>0</v>
      </c>
      <c r="W1280" s="104">
        <f>0*$R$1292</f>
        <v>0</v>
      </c>
      <c r="X1280" s="104">
        <f t="shared" si="1158"/>
        <v>0</v>
      </c>
      <c r="Y1280" s="104">
        <f>0*$R$1292</f>
        <v>0</v>
      </c>
      <c r="Z1280" s="120">
        <f t="shared" si="846"/>
        <v>0</v>
      </c>
      <c r="AA1280" s="104">
        <v>0</v>
      </c>
      <c r="AB1280" s="104">
        <f t="shared" si="847"/>
        <v>0</v>
      </c>
      <c r="AC1280" s="104">
        <f>0*$R$1269</f>
        <v>0</v>
      </c>
      <c r="AD1280" s="104">
        <f t="shared" si="848"/>
        <v>0</v>
      </c>
      <c r="AE1280" s="104">
        <f>0*$R$1269</f>
        <v>0</v>
      </c>
      <c r="AF1280" s="104">
        <f t="shared" si="849"/>
        <v>0</v>
      </c>
      <c r="AG1280" s="104">
        <f>0*$R$1269</f>
        <v>0</v>
      </c>
      <c r="AH1280" s="104">
        <f t="shared" si="850"/>
        <v>0</v>
      </c>
      <c r="AI1280" s="104">
        <f>0*$R$1269</f>
        <v>0</v>
      </c>
      <c r="AJ1280" s="104">
        <f t="shared" si="851"/>
        <v>0</v>
      </c>
      <c r="AK1280" s="104">
        <f>0*$R$1269</f>
        <v>0</v>
      </c>
      <c r="AL1280" s="104">
        <f t="shared" si="894"/>
        <v>0</v>
      </c>
      <c r="AM1280" s="104">
        <f>0*$R$1269</f>
        <v>0</v>
      </c>
      <c r="AN1280" s="104">
        <f t="shared" si="957"/>
        <v>0</v>
      </c>
      <c r="AO1280" s="104">
        <f>0*$R$1269</f>
        <v>0</v>
      </c>
      <c r="AP1280" s="120">
        <f t="shared" si="853"/>
        <v>0</v>
      </c>
      <c r="AQ1280" s="104"/>
      <c r="AR1280" s="104"/>
      <c r="AS1280" s="104"/>
      <c r="AT1280" s="104"/>
      <c r="AU1280" s="146">
        <f t="shared" si="854"/>
        <v>0</v>
      </c>
      <c r="AV1280" s="105">
        <f t="shared" si="855"/>
        <v>0</v>
      </c>
      <c r="AW1280" s="112"/>
      <c r="AX1280" s="208"/>
      <c r="AY1280" s="209"/>
      <c r="AZ1280" s="210"/>
      <c r="BA1280" s="209"/>
      <c r="BB1280" s="211"/>
      <c r="BC1280" s="209"/>
      <c r="BD1280" s="211"/>
      <c r="BE1280" s="209"/>
      <c r="BF1280" s="211"/>
      <c r="BG1280" s="209"/>
      <c r="BH1280" s="211"/>
      <c r="BI1280" s="209"/>
      <c r="BJ1280" s="211"/>
      <c r="BK1280" s="209"/>
      <c r="BL1280" s="211"/>
      <c r="BM1280" s="209"/>
      <c r="BN1280" s="212"/>
      <c r="BO1280" s="209"/>
      <c r="BP1280" s="212"/>
      <c r="BQ1280" s="209"/>
      <c r="BR1280" s="212"/>
      <c r="BS1280" s="209"/>
      <c r="BT1280" s="212"/>
      <c r="BU1280" s="209"/>
      <c r="BV1280" s="212"/>
      <c r="BW1280" s="107"/>
      <c r="BX1280" s="107"/>
      <c r="BY1280" s="107"/>
      <c r="BZ1280" s="107"/>
      <c r="CA1280" s="200"/>
      <c r="CB1280" s="120"/>
      <c r="CC1280" s="199"/>
      <c r="CD1280" s="120">
        <v>0</v>
      </c>
      <c r="CE1280" s="204">
        <f t="shared" si="1285"/>
        <v>0</v>
      </c>
      <c r="CF1280" s="120">
        <f>0*$R$1292</f>
        <v>0</v>
      </c>
      <c r="CG1280" s="204">
        <f t="shared" si="1286"/>
        <v>0</v>
      </c>
      <c r="CH1280" s="120">
        <f>0*$R$1292</f>
        <v>0</v>
      </c>
      <c r="CI1280" s="204">
        <f t="shared" si="1287"/>
        <v>0</v>
      </c>
      <c r="CJ1280" s="120">
        <v>0</v>
      </c>
      <c r="CK1280" s="204">
        <f t="shared" si="1288"/>
        <v>0</v>
      </c>
      <c r="CL1280" s="120">
        <f>0*$R$1269</f>
        <v>0</v>
      </c>
      <c r="CM1280" s="204">
        <f t="shared" si="1289"/>
        <v>0</v>
      </c>
      <c r="CN1280" s="120">
        <f>0*$R$1269</f>
        <v>0</v>
      </c>
      <c r="CO1280" s="204">
        <f t="shared" si="1290"/>
        <v>0</v>
      </c>
      <c r="CP1280" s="120">
        <f>0*$R$1269</f>
        <v>0</v>
      </c>
      <c r="CQ1280" s="206">
        <f t="shared" si="1291"/>
        <v>0</v>
      </c>
      <c r="CR1280" s="120">
        <f>0*$R$1269</f>
        <v>0</v>
      </c>
      <c r="CS1280" s="206">
        <f t="shared" si="1292"/>
        <v>0</v>
      </c>
      <c r="CT1280" s="120">
        <f>0*$R$1269</f>
        <v>0</v>
      </c>
      <c r="CU1280" s="206">
        <f t="shared" si="1293"/>
        <v>0</v>
      </c>
      <c r="CV1280" s="120">
        <f>0*$R$1269</f>
        <v>0</v>
      </c>
      <c r="CW1280" s="206">
        <f t="shared" si="1294"/>
        <v>0</v>
      </c>
      <c r="CX1280" s="120">
        <f>0*$R$1269</f>
        <v>0</v>
      </c>
      <c r="CY1280" s="206">
        <f t="shared" si="1295"/>
        <v>0</v>
      </c>
      <c r="CZ1280" s="107"/>
      <c r="DA1280" s="107"/>
      <c r="DB1280" s="107"/>
      <c r="DC1280" s="109"/>
      <c r="DD1280" s="109"/>
      <c r="DE1280" s="109"/>
      <c r="DF1280" s="110">
        <f>0.0174</f>
        <v>1.7399999999999999E-2</v>
      </c>
      <c r="DG1280" s="120"/>
      <c r="DH1280" s="120">
        <f t="shared" si="1296"/>
        <v>0</v>
      </c>
      <c r="DI1280" s="120">
        <v>0</v>
      </c>
      <c r="DJ1280" s="120">
        <f t="shared" si="1297"/>
        <v>0</v>
      </c>
      <c r="DK1280" s="120">
        <f>0*$R$1292</f>
        <v>0</v>
      </c>
      <c r="DL1280" s="120">
        <f t="shared" si="1298"/>
        <v>0</v>
      </c>
      <c r="DM1280" s="120">
        <f>0*$R$1292</f>
        <v>0</v>
      </c>
      <c r="DN1280" s="120">
        <f t="shared" si="1299"/>
        <v>0</v>
      </c>
      <c r="DO1280" s="120">
        <v>0</v>
      </c>
      <c r="DP1280" s="120">
        <f t="shared" si="1300"/>
        <v>0</v>
      </c>
      <c r="DQ1280" s="120">
        <f>0*$R$1269</f>
        <v>0</v>
      </c>
      <c r="DR1280" s="120">
        <f t="shared" si="1301"/>
        <v>0</v>
      </c>
      <c r="DS1280" s="120">
        <f>0*$R$1269</f>
        <v>0</v>
      </c>
      <c r="DT1280" s="120">
        <f t="shared" si="1302"/>
        <v>0</v>
      </c>
      <c r="DU1280" s="120">
        <f>0*$R$1269</f>
        <v>0</v>
      </c>
      <c r="DV1280" s="120">
        <f t="shared" si="1303"/>
        <v>0</v>
      </c>
      <c r="DW1280" s="120">
        <f>0*$R$1269</f>
        <v>0</v>
      </c>
      <c r="DX1280" s="120">
        <f t="shared" si="1304"/>
        <v>0</v>
      </c>
      <c r="DY1280" s="120">
        <f>0*$R$1269</f>
        <v>0</v>
      </c>
      <c r="DZ1280" s="120">
        <f t="shared" si="1305"/>
        <v>0</v>
      </c>
      <c r="EA1280" s="120">
        <f>0*$R$1269</f>
        <v>0</v>
      </c>
      <c r="EB1280" s="120">
        <f t="shared" si="1306"/>
        <v>0</v>
      </c>
      <c r="EC1280" s="120">
        <f>0*$R$1269</f>
        <v>0</v>
      </c>
      <c r="ED1280" s="120">
        <f t="shared" si="1307"/>
        <v>0</v>
      </c>
      <c r="EE1280" s="120"/>
      <c r="EF1280" s="120"/>
      <c r="EG1280" s="120"/>
      <c r="EH1280" s="120"/>
      <c r="EI1280" s="120">
        <f t="shared" si="1308"/>
        <v>0</v>
      </c>
      <c r="EJ1280" s="148">
        <f t="shared" si="1309"/>
        <v>0</v>
      </c>
    </row>
    <row r="1281" spans="1:140" s="10" customFormat="1" ht="17.25" customHeight="1" x14ac:dyDescent="0.25">
      <c r="A1281" s="33"/>
      <c r="B1281" s="34"/>
      <c r="C1281" s="35"/>
      <c r="D1281" s="49"/>
      <c r="E1281" s="36"/>
      <c r="F1281" s="36"/>
      <c r="G1281" s="52"/>
      <c r="H1281" s="38"/>
      <c r="I1281" s="50"/>
      <c r="J1281" s="272" t="s">
        <v>1894</v>
      </c>
      <c r="K1281" s="264" t="s">
        <v>2038</v>
      </c>
      <c r="Q1281" s="9" t="s">
        <v>1899</v>
      </c>
      <c r="R1281" s="104"/>
      <c r="S1281" s="104"/>
      <c r="T1281" s="104"/>
      <c r="U1281" s="104"/>
      <c r="V1281" s="120"/>
      <c r="W1281" s="104"/>
      <c r="X1281" s="104"/>
      <c r="Y1281" s="104"/>
      <c r="Z1281" s="120"/>
      <c r="AA1281" s="104"/>
      <c r="AB1281" s="104"/>
      <c r="AC1281" s="104"/>
      <c r="AD1281" s="104"/>
      <c r="AE1281" s="104"/>
      <c r="AF1281" s="104"/>
      <c r="AG1281" s="104"/>
      <c r="AH1281" s="104"/>
      <c r="AI1281" s="104"/>
      <c r="AJ1281" s="104"/>
      <c r="AK1281" s="104"/>
      <c r="AL1281" s="104"/>
      <c r="AM1281" s="104"/>
      <c r="AN1281" s="104"/>
      <c r="AO1281" s="104"/>
      <c r="AP1281" s="120"/>
      <c r="AQ1281" s="104"/>
      <c r="AR1281" s="104"/>
      <c r="AS1281" s="104"/>
      <c r="AT1281" s="104"/>
      <c r="AU1281" s="146"/>
      <c r="AV1281" s="105"/>
      <c r="AW1281" s="112"/>
      <c r="AX1281" s="208"/>
      <c r="AY1281" s="209"/>
      <c r="AZ1281" s="210"/>
      <c r="BA1281" s="209"/>
      <c r="BB1281" s="211"/>
      <c r="BC1281" s="209"/>
      <c r="BD1281" s="211"/>
      <c r="BE1281" s="209"/>
      <c r="BF1281" s="211"/>
      <c r="BG1281" s="209"/>
      <c r="BH1281" s="211"/>
      <c r="BI1281" s="209"/>
      <c r="BJ1281" s="211"/>
      <c r="BK1281" s="209"/>
      <c r="BL1281" s="211"/>
      <c r="BM1281" s="209"/>
      <c r="BN1281" s="212"/>
      <c r="BO1281" s="209"/>
      <c r="BP1281" s="212"/>
      <c r="BQ1281" s="209"/>
      <c r="BR1281" s="212"/>
      <c r="BS1281" s="209"/>
      <c r="BT1281" s="212"/>
      <c r="BU1281" s="209"/>
      <c r="BV1281" s="212"/>
      <c r="BW1281" s="107"/>
      <c r="BX1281" s="107"/>
      <c r="BY1281" s="107"/>
      <c r="BZ1281" s="107"/>
      <c r="CA1281" s="200"/>
      <c r="CB1281" s="120"/>
      <c r="CC1281" s="199"/>
      <c r="CD1281" s="120"/>
      <c r="CE1281" s="204"/>
      <c r="CF1281" s="120"/>
      <c r="CG1281" s="204"/>
      <c r="CH1281" s="120"/>
      <c r="CI1281" s="204"/>
      <c r="CJ1281" s="120"/>
      <c r="CK1281" s="204"/>
      <c r="CL1281" s="120"/>
      <c r="CM1281" s="204"/>
      <c r="CN1281" s="120"/>
      <c r="CO1281" s="204"/>
      <c r="CP1281" s="120"/>
      <c r="CQ1281" s="206"/>
      <c r="CR1281" s="120"/>
      <c r="CS1281" s="206"/>
      <c r="CT1281" s="120"/>
      <c r="CU1281" s="206"/>
      <c r="CV1281" s="120"/>
      <c r="CW1281" s="206"/>
      <c r="CX1281" s="120"/>
      <c r="CY1281" s="206"/>
      <c r="CZ1281" s="107"/>
      <c r="DA1281" s="107"/>
      <c r="DB1281" s="107"/>
      <c r="DC1281" s="109"/>
      <c r="DD1281" s="109"/>
      <c r="DE1281" s="109"/>
      <c r="DF1281" s="110"/>
      <c r="DG1281" s="120"/>
      <c r="DH1281" s="120"/>
      <c r="DI1281" s="120"/>
      <c r="DJ1281" s="120"/>
      <c r="DK1281" s="120"/>
      <c r="DL1281" s="120"/>
      <c r="DM1281" s="120"/>
      <c r="DN1281" s="120"/>
      <c r="DO1281" s="120"/>
      <c r="DP1281" s="120"/>
      <c r="DQ1281" s="120"/>
      <c r="DR1281" s="120"/>
      <c r="DS1281" s="120"/>
      <c r="DT1281" s="120"/>
      <c r="DU1281" s="120"/>
      <c r="DV1281" s="120"/>
      <c r="DW1281" s="120"/>
      <c r="DX1281" s="120"/>
      <c r="DY1281" s="120"/>
      <c r="DZ1281" s="120"/>
      <c r="EA1281" s="120"/>
      <c r="EB1281" s="120"/>
      <c r="EC1281" s="120"/>
      <c r="ED1281" s="120"/>
      <c r="EE1281" s="120"/>
      <c r="EF1281" s="120"/>
      <c r="EG1281" s="120"/>
      <c r="EH1281" s="120"/>
      <c r="EI1281" s="120"/>
      <c r="EJ1281" s="148"/>
    </row>
    <row r="1282" spans="1:140" s="10" customFormat="1" ht="17.25" customHeight="1" x14ac:dyDescent="0.25">
      <c r="A1282" s="33"/>
      <c r="B1282" s="34"/>
      <c r="C1282" s="35"/>
      <c r="D1282" s="49"/>
      <c r="E1282" s="36"/>
      <c r="F1282" s="36"/>
      <c r="G1282" s="52"/>
      <c r="H1282" s="38"/>
      <c r="I1282" s="50"/>
      <c r="J1282" s="272"/>
      <c r="K1282" s="264" t="s">
        <v>2045</v>
      </c>
      <c r="Q1282" s="9" t="s">
        <v>1899</v>
      </c>
      <c r="R1282" s="104"/>
      <c r="S1282" s="104"/>
      <c r="T1282" s="104"/>
      <c r="U1282" s="104"/>
      <c r="V1282" s="120"/>
      <c r="W1282" s="104"/>
      <c r="X1282" s="104"/>
      <c r="Y1282" s="104"/>
      <c r="Z1282" s="120"/>
      <c r="AA1282" s="104"/>
      <c r="AB1282" s="104"/>
      <c r="AC1282" s="104"/>
      <c r="AD1282" s="104"/>
      <c r="AE1282" s="104"/>
      <c r="AF1282" s="104"/>
      <c r="AG1282" s="104"/>
      <c r="AH1282" s="104"/>
      <c r="AI1282" s="104"/>
      <c r="AJ1282" s="104"/>
      <c r="AK1282" s="104"/>
      <c r="AL1282" s="104"/>
      <c r="AM1282" s="104"/>
      <c r="AN1282" s="104"/>
      <c r="AO1282" s="104"/>
      <c r="AP1282" s="120"/>
      <c r="AQ1282" s="104"/>
      <c r="AR1282" s="104"/>
      <c r="AS1282" s="104"/>
      <c r="AT1282" s="104"/>
      <c r="AU1282" s="146"/>
      <c r="AV1282" s="105"/>
      <c r="AW1282" s="112"/>
      <c r="AX1282" s="208"/>
      <c r="AY1282" s="209"/>
      <c r="AZ1282" s="210"/>
      <c r="BA1282" s="209"/>
      <c r="BB1282" s="211"/>
      <c r="BC1282" s="209"/>
      <c r="BD1282" s="211"/>
      <c r="BE1282" s="209"/>
      <c r="BF1282" s="211"/>
      <c r="BG1282" s="209"/>
      <c r="BH1282" s="211"/>
      <c r="BI1282" s="209"/>
      <c r="BJ1282" s="211"/>
      <c r="BK1282" s="209"/>
      <c r="BL1282" s="211"/>
      <c r="BM1282" s="209"/>
      <c r="BN1282" s="212"/>
      <c r="BO1282" s="209"/>
      <c r="BP1282" s="212"/>
      <c r="BQ1282" s="209"/>
      <c r="BR1282" s="212"/>
      <c r="BS1282" s="209"/>
      <c r="BT1282" s="212"/>
      <c r="BU1282" s="209"/>
      <c r="BV1282" s="212"/>
      <c r="BW1282" s="107"/>
      <c r="BX1282" s="107"/>
      <c r="BY1282" s="107"/>
      <c r="BZ1282" s="107"/>
      <c r="CA1282" s="200"/>
      <c r="CB1282" s="120"/>
      <c r="CC1282" s="199"/>
      <c r="CD1282" s="120"/>
      <c r="CE1282" s="204"/>
      <c r="CF1282" s="120"/>
      <c r="CG1282" s="204"/>
      <c r="CH1282" s="120"/>
      <c r="CI1282" s="204"/>
      <c r="CJ1282" s="120"/>
      <c r="CK1282" s="204"/>
      <c r="CL1282" s="120"/>
      <c r="CM1282" s="204"/>
      <c r="CN1282" s="120"/>
      <c r="CO1282" s="204"/>
      <c r="CP1282" s="120"/>
      <c r="CQ1282" s="206"/>
      <c r="CR1282" s="120"/>
      <c r="CS1282" s="206"/>
      <c r="CT1282" s="120"/>
      <c r="CU1282" s="206"/>
      <c r="CV1282" s="120"/>
      <c r="CW1282" s="206"/>
      <c r="CX1282" s="120"/>
      <c r="CY1282" s="206"/>
      <c r="CZ1282" s="107"/>
      <c r="DA1282" s="107"/>
      <c r="DB1282" s="107"/>
      <c r="DC1282" s="109"/>
      <c r="DD1282" s="109"/>
      <c r="DE1282" s="109"/>
      <c r="DF1282" s="110"/>
      <c r="DG1282" s="120"/>
      <c r="DH1282" s="120"/>
      <c r="DI1282" s="120"/>
      <c r="DJ1282" s="120"/>
      <c r="DK1282" s="120"/>
      <c r="DL1282" s="120"/>
      <c r="DM1282" s="120"/>
      <c r="DN1282" s="120"/>
      <c r="DO1282" s="120"/>
      <c r="DP1282" s="120"/>
      <c r="DQ1282" s="120"/>
      <c r="DR1282" s="120"/>
      <c r="DS1282" s="120"/>
      <c r="DT1282" s="120"/>
      <c r="DU1282" s="120"/>
      <c r="DV1282" s="120"/>
      <c r="DW1282" s="120"/>
      <c r="DX1282" s="120"/>
      <c r="DY1282" s="120"/>
      <c r="DZ1282" s="120"/>
      <c r="EA1282" s="120"/>
      <c r="EB1282" s="120"/>
      <c r="EC1282" s="120"/>
      <c r="ED1282" s="120"/>
      <c r="EE1282" s="120"/>
      <c r="EF1282" s="120"/>
      <c r="EG1282" s="120"/>
      <c r="EH1282" s="120"/>
      <c r="EI1282" s="120"/>
      <c r="EJ1282" s="148"/>
    </row>
    <row r="1283" spans="1:140" s="10" customFormat="1" ht="17.25" customHeight="1" x14ac:dyDescent="0.25">
      <c r="A1283" s="33"/>
      <c r="B1283" s="34"/>
      <c r="C1283" s="35"/>
      <c r="D1283" s="49"/>
      <c r="E1283" s="36"/>
      <c r="F1283" s="36"/>
      <c r="G1283" s="52"/>
      <c r="H1283" s="38"/>
      <c r="I1283" s="50"/>
      <c r="J1283" s="272"/>
      <c r="K1283" s="264" t="s">
        <v>2044</v>
      </c>
      <c r="Q1283" s="9" t="s">
        <v>1899</v>
      </c>
      <c r="R1283" s="104"/>
      <c r="S1283" s="104"/>
      <c r="T1283" s="104"/>
      <c r="U1283" s="104"/>
      <c r="V1283" s="120"/>
      <c r="W1283" s="104"/>
      <c r="X1283" s="104"/>
      <c r="Y1283" s="104"/>
      <c r="Z1283" s="120"/>
      <c r="AA1283" s="104"/>
      <c r="AB1283" s="104"/>
      <c r="AC1283" s="104"/>
      <c r="AD1283" s="104"/>
      <c r="AE1283" s="104"/>
      <c r="AF1283" s="104"/>
      <c r="AG1283" s="104"/>
      <c r="AH1283" s="104"/>
      <c r="AI1283" s="104"/>
      <c r="AJ1283" s="104"/>
      <c r="AK1283" s="104"/>
      <c r="AL1283" s="104"/>
      <c r="AM1283" s="104"/>
      <c r="AN1283" s="104"/>
      <c r="AO1283" s="104"/>
      <c r="AP1283" s="120"/>
      <c r="AQ1283" s="104"/>
      <c r="AR1283" s="104"/>
      <c r="AS1283" s="104"/>
      <c r="AT1283" s="104"/>
      <c r="AU1283" s="146"/>
      <c r="AV1283" s="105"/>
      <c r="AW1283" s="112"/>
      <c r="AX1283" s="208"/>
      <c r="AY1283" s="209"/>
      <c r="AZ1283" s="210"/>
      <c r="BA1283" s="209"/>
      <c r="BB1283" s="211"/>
      <c r="BC1283" s="209"/>
      <c r="BD1283" s="211"/>
      <c r="BE1283" s="209"/>
      <c r="BF1283" s="211"/>
      <c r="BG1283" s="209"/>
      <c r="BH1283" s="211"/>
      <c r="BI1283" s="209"/>
      <c r="BJ1283" s="211"/>
      <c r="BK1283" s="209"/>
      <c r="BL1283" s="211"/>
      <c r="BM1283" s="209"/>
      <c r="BN1283" s="212"/>
      <c r="BO1283" s="209"/>
      <c r="BP1283" s="212"/>
      <c r="BQ1283" s="209"/>
      <c r="BR1283" s="212"/>
      <c r="BS1283" s="209"/>
      <c r="BT1283" s="212"/>
      <c r="BU1283" s="209"/>
      <c r="BV1283" s="212"/>
      <c r="BW1283" s="107"/>
      <c r="BX1283" s="107"/>
      <c r="BY1283" s="107"/>
      <c r="BZ1283" s="107"/>
      <c r="CA1283" s="200"/>
      <c r="CB1283" s="120"/>
      <c r="CC1283" s="199"/>
      <c r="CD1283" s="120"/>
      <c r="CE1283" s="204"/>
      <c r="CF1283" s="120"/>
      <c r="CG1283" s="204"/>
      <c r="CH1283" s="120"/>
      <c r="CI1283" s="204"/>
      <c r="CJ1283" s="120"/>
      <c r="CK1283" s="204"/>
      <c r="CL1283" s="120"/>
      <c r="CM1283" s="204"/>
      <c r="CN1283" s="120"/>
      <c r="CO1283" s="204"/>
      <c r="CP1283" s="120"/>
      <c r="CQ1283" s="206"/>
      <c r="CR1283" s="120"/>
      <c r="CS1283" s="206"/>
      <c r="CT1283" s="120"/>
      <c r="CU1283" s="206"/>
      <c r="CV1283" s="120"/>
      <c r="CW1283" s="206"/>
      <c r="CX1283" s="120"/>
      <c r="CY1283" s="206"/>
      <c r="CZ1283" s="107"/>
      <c r="DA1283" s="107"/>
      <c r="DB1283" s="107"/>
      <c r="DC1283" s="109"/>
      <c r="DD1283" s="109"/>
      <c r="DE1283" s="109"/>
      <c r="DF1283" s="110"/>
      <c r="DG1283" s="120"/>
      <c r="DH1283" s="120"/>
      <c r="DI1283" s="120"/>
      <c r="DJ1283" s="120"/>
      <c r="DK1283" s="120"/>
      <c r="DL1283" s="120"/>
      <c r="DM1283" s="120"/>
      <c r="DN1283" s="120"/>
      <c r="DO1283" s="120"/>
      <c r="DP1283" s="120"/>
      <c r="DQ1283" s="120"/>
      <c r="DR1283" s="120"/>
      <c r="DS1283" s="120"/>
      <c r="DT1283" s="120"/>
      <c r="DU1283" s="120"/>
      <c r="DV1283" s="120"/>
      <c r="DW1283" s="120"/>
      <c r="DX1283" s="120"/>
      <c r="DY1283" s="120"/>
      <c r="DZ1283" s="120"/>
      <c r="EA1283" s="120"/>
      <c r="EB1283" s="120"/>
      <c r="EC1283" s="120"/>
      <c r="ED1283" s="120"/>
      <c r="EE1283" s="120"/>
      <c r="EF1283" s="120"/>
      <c r="EG1283" s="120"/>
      <c r="EH1283" s="120"/>
      <c r="EI1283" s="120"/>
      <c r="EJ1283" s="148"/>
    </row>
    <row r="1284" spans="1:140" s="10" customFormat="1" ht="17.25" customHeight="1" x14ac:dyDescent="0.25">
      <c r="A1284" s="33"/>
      <c r="B1284" s="34"/>
      <c r="C1284" s="35"/>
      <c r="D1284" s="49"/>
      <c r="E1284" s="36"/>
      <c r="F1284" s="36"/>
      <c r="G1284" s="52"/>
      <c r="H1284" s="38"/>
      <c r="I1284" s="50"/>
      <c r="J1284" s="54"/>
      <c r="K1284" s="264" t="s">
        <v>2046</v>
      </c>
      <c r="Q1284" s="9" t="s">
        <v>1899</v>
      </c>
      <c r="R1284" s="104"/>
      <c r="S1284" s="104"/>
      <c r="T1284" s="104"/>
      <c r="U1284" s="104"/>
      <c r="V1284" s="120"/>
      <c r="W1284" s="104"/>
      <c r="X1284" s="104"/>
      <c r="Y1284" s="104"/>
      <c r="Z1284" s="120"/>
      <c r="AA1284" s="104"/>
      <c r="AB1284" s="104"/>
      <c r="AC1284" s="104"/>
      <c r="AD1284" s="104"/>
      <c r="AE1284" s="104"/>
      <c r="AF1284" s="104"/>
      <c r="AG1284" s="104"/>
      <c r="AH1284" s="104"/>
      <c r="AI1284" s="104"/>
      <c r="AJ1284" s="104"/>
      <c r="AK1284" s="104"/>
      <c r="AL1284" s="104"/>
      <c r="AM1284" s="104"/>
      <c r="AN1284" s="104"/>
      <c r="AO1284" s="104"/>
      <c r="AP1284" s="120"/>
      <c r="AQ1284" s="104"/>
      <c r="AR1284" s="104"/>
      <c r="AS1284" s="104"/>
      <c r="AT1284" s="104"/>
      <c r="AU1284" s="146"/>
      <c r="AV1284" s="105"/>
      <c r="AW1284" s="112"/>
      <c r="AX1284" s="208"/>
      <c r="AY1284" s="209"/>
      <c r="AZ1284" s="210"/>
      <c r="BA1284" s="209"/>
      <c r="BB1284" s="211"/>
      <c r="BC1284" s="209"/>
      <c r="BD1284" s="211"/>
      <c r="BE1284" s="209"/>
      <c r="BF1284" s="211"/>
      <c r="BG1284" s="209"/>
      <c r="BH1284" s="211"/>
      <c r="BI1284" s="209"/>
      <c r="BJ1284" s="211"/>
      <c r="BK1284" s="209"/>
      <c r="BL1284" s="211"/>
      <c r="BM1284" s="209"/>
      <c r="BN1284" s="212"/>
      <c r="BO1284" s="209"/>
      <c r="BP1284" s="212"/>
      <c r="BQ1284" s="209"/>
      <c r="BR1284" s="212"/>
      <c r="BS1284" s="209"/>
      <c r="BT1284" s="212"/>
      <c r="BU1284" s="209"/>
      <c r="BV1284" s="212"/>
      <c r="BW1284" s="107"/>
      <c r="BX1284" s="107"/>
      <c r="BY1284" s="107"/>
      <c r="BZ1284" s="107"/>
      <c r="CA1284" s="200"/>
      <c r="CB1284" s="120"/>
      <c r="CC1284" s="199"/>
      <c r="CD1284" s="120"/>
      <c r="CE1284" s="204"/>
      <c r="CF1284" s="120"/>
      <c r="CG1284" s="204"/>
      <c r="CH1284" s="120"/>
      <c r="CI1284" s="204"/>
      <c r="CJ1284" s="120"/>
      <c r="CK1284" s="204"/>
      <c r="CL1284" s="120"/>
      <c r="CM1284" s="204"/>
      <c r="CN1284" s="120"/>
      <c r="CO1284" s="204"/>
      <c r="CP1284" s="120"/>
      <c r="CQ1284" s="206"/>
      <c r="CR1284" s="120"/>
      <c r="CS1284" s="206"/>
      <c r="CT1284" s="120"/>
      <c r="CU1284" s="206"/>
      <c r="CV1284" s="120"/>
      <c r="CW1284" s="206"/>
      <c r="CX1284" s="120"/>
      <c r="CY1284" s="206"/>
      <c r="CZ1284" s="107"/>
      <c r="DA1284" s="107"/>
      <c r="DB1284" s="107"/>
      <c r="DC1284" s="109"/>
      <c r="DD1284" s="109"/>
      <c r="DE1284" s="109"/>
      <c r="DF1284" s="110"/>
      <c r="DG1284" s="120"/>
      <c r="DH1284" s="120"/>
      <c r="DI1284" s="120"/>
      <c r="DJ1284" s="120"/>
      <c r="DK1284" s="120"/>
      <c r="DL1284" s="120"/>
      <c r="DM1284" s="120"/>
      <c r="DN1284" s="120"/>
      <c r="DO1284" s="120"/>
      <c r="DP1284" s="120"/>
      <c r="DQ1284" s="120"/>
      <c r="DR1284" s="120"/>
      <c r="DS1284" s="120"/>
      <c r="DT1284" s="120"/>
      <c r="DU1284" s="120"/>
      <c r="DV1284" s="120"/>
      <c r="DW1284" s="120"/>
      <c r="DX1284" s="120"/>
      <c r="DY1284" s="120"/>
      <c r="DZ1284" s="120"/>
      <c r="EA1284" s="120"/>
      <c r="EB1284" s="120"/>
      <c r="EC1284" s="120"/>
      <c r="ED1284" s="120"/>
      <c r="EE1284" s="120"/>
      <c r="EF1284" s="120"/>
      <c r="EG1284" s="120"/>
      <c r="EH1284" s="120"/>
      <c r="EI1284" s="120"/>
      <c r="EJ1284" s="148"/>
    </row>
    <row r="1285" spans="1:140" s="10" customFormat="1" ht="17.25" customHeight="1" x14ac:dyDescent="0.25">
      <c r="A1285" s="33"/>
      <c r="B1285" s="34"/>
      <c r="C1285" s="35"/>
      <c r="D1285" s="49"/>
      <c r="E1285" s="36"/>
      <c r="F1285" s="36"/>
      <c r="G1285" s="52"/>
      <c r="H1285" s="38"/>
      <c r="I1285" s="50"/>
      <c r="J1285" s="54"/>
      <c r="K1285" s="264" t="s">
        <v>2047</v>
      </c>
      <c r="Q1285" s="9" t="s">
        <v>1899</v>
      </c>
      <c r="R1285" s="104"/>
      <c r="S1285" s="104"/>
      <c r="T1285" s="104"/>
      <c r="U1285" s="104"/>
      <c r="V1285" s="120"/>
      <c r="W1285" s="104"/>
      <c r="X1285" s="104"/>
      <c r="Y1285" s="104"/>
      <c r="Z1285" s="120"/>
      <c r="AA1285" s="104"/>
      <c r="AB1285" s="104"/>
      <c r="AC1285" s="104"/>
      <c r="AD1285" s="104"/>
      <c r="AE1285" s="104"/>
      <c r="AF1285" s="104"/>
      <c r="AG1285" s="104"/>
      <c r="AH1285" s="104"/>
      <c r="AI1285" s="104"/>
      <c r="AJ1285" s="104"/>
      <c r="AK1285" s="104"/>
      <c r="AL1285" s="104"/>
      <c r="AM1285" s="104"/>
      <c r="AN1285" s="104"/>
      <c r="AO1285" s="104"/>
      <c r="AP1285" s="120"/>
      <c r="AQ1285" s="104"/>
      <c r="AR1285" s="104"/>
      <c r="AS1285" s="104"/>
      <c r="AT1285" s="104"/>
      <c r="AU1285" s="146"/>
      <c r="AV1285" s="105"/>
      <c r="AW1285" s="112"/>
      <c r="AX1285" s="208"/>
      <c r="AY1285" s="209"/>
      <c r="AZ1285" s="210"/>
      <c r="BA1285" s="209"/>
      <c r="BB1285" s="211"/>
      <c r="BC1285" s="209"/>
      <c r="BD1285" s="211"/>
      <c r="BE1285" s="209"/>
      <c r="BF1285" s="211"/>
      <c r="BG1285" s="209"/>
      <c r="BH1285" s="211"/>
      <c r="BI1285" s="209"/>
      <c r="BJ1285" s="211"/>
      <c r="BK1285" s="209"/>
      <c r="BL1285" s="211"/>
      <c r="BM1285" s="209"/>
      <c r="BN1285" s="212"/>
      <c r="BO1285" s="209"/>
      <c r="BP1285" s="212"/>
      <c r="BQ1285" s="209"/>
      <c r="BR1285" s="212"/>
      <c r="BS1285" s="209"/>
      <c r="BT1285" s="212"/>
      <c r="BU1285" s="209"/>
      <c r="BV1285" s="212"/>
      <c r="BW1285" s="107"/>
      <c r="BX1285" s="107"/>
      <c r="BY1285" s="107"/>
      <c r="BZ1285" s="107"/>
      <c r="CA1285" s="200"/>
      <c r="CB1285" s="120"/>
      <c r="CC1285" s="199"/>
      <c r="CD1285" s="120"/>
      <c r="CE1285" s="204"/>
      <c r="CF1285" s="120"/>
      <c r="CG1285" s="204"/>
      <c r="CH1285" s="120"/>
      <c r="CI1285" s="204"/>
      <c r="CJ1285" s="120"/>
      <c r="CK1285" s="204"/>
      <c r="CL1285" s="120"/>
      <c r="CM1285" s="204"/>
      <c r="CN1285" s="120"/>
      <c r="CO1285" s="204"/>
      <c r="CP1285" s="120"/>
      <c r="CQ1285" s="206"/>
      <c r="CR1285" s="120"/>
      <c r="CS1285" s="206"/>
      <c r="CT1285" s="120"/>
      <c r="CU1285" s="206"/>
      <c r="CV1285" s="120"/>
      <c r="CW1285" s="206"/>
      <c r="CX1285" s="120"/>
      <c r="CY1285" s="206"/>
      <c r="CZ1285" s="107"/>
      <c r="DA1285" s="107"/>
      <c r="DB1285" s="107"/>
      <c r="DC1285" s="109"/>
      <c r="DD1285" s="109"/>
      <c r="DE1285" s="109"/>
      <c r="DF1285" s="110"/>
      <c r="DG1285" s="120"/>
      <c r="DH1285" s="120"/>
      <c r="DI1285" s="120"/>
      <c r="DJ1285" s="120"/>
      <c r="DK1285" s="120"/>
      <c r="DL1285" s="120"/>
      <c r="DM1285" s="120"/>
      <c r="DN1285" s="120"/>
      <c r="DO1285" s="120"/>
      <c r="DP1285" s="120"/>
      <c r="DQ1285" s="120"/>
      <c r="DR1285" s="120"/>
      <c r="DS1285" s="120"/>
      <c r="DT1285" s="120"/>
      <c r="DU1285" s="120"/>
      <c r="DV1285" s="120"/>
      <c r="DW1285" s="120"/>
      <c r="DX1285" s="120"/>
      <c r="DY1285" s="120"/>
      <c r="DZ1285" s="120"/>
      <c r="EA1285" s="120"/>
      <c r="EB1285" s="120"/>
      <c r="EC1285" s="120"/>
      <c r="ED1285" s="120"/>
      <c r="EE1285" s="120"/>
      <c r="EF1285" s="120"/>
      <c r="EG1285" s="120"/>
      <c r="EH1285" s="120"/>
      <c r="EI1285" s="120"/>
      <c r="EJ1285" s="148"/>
    </row>
    <row r="1286" spans="1:140" s="10" customFormat="1" ht="17.25" customHeight="1" x14ac:dyDescent="0.25">
      <c r="A1286" s="33"/>
      <c r="B1286" s="34"/>
      <c r="C1286" s="35"/>
      <c r="D1286" s="49"/>
      <c r="E1286" s="36"/>
      <c r="F1286" s="36"/>
      <c r="G1286" s="52"/>
      <c r="H1286" s="38"/>
      <c r="I1286" s="50"/>
      <c r="J1286" s="275" t="s">
        <v>1921</v>
      </c>
      <c r="K1286" s="271" t="s">
        <v>2029</v>
      </c>
      <c r="L1286" s="276" t="s">
        <v>1899</v>
      </c>
      <c r="M1286" s="46"/>
      <c r="R1286" s="104"/>
      <c r="S1286" s="104"/>
      <c r="T1286" s="104"/>
      <c r="U1286" s="104"/>
      <c r="V1286" s="120"/>
      <c r="W1286" s="104"/>
      <c r="X1286" s="104"/>
      <c r="Y1286" s="104"/>
      <c r="Z1286" s="120"/>
      <c r="AA1286" s="104"/>
      <c r="AB1286" s="104"/>
      <c r="AC1286" s="104"/>
      <c r="AD1286" s="104"/>
      <c r="AE1286" s="104"/>
      <c r="AF1286" s="104"/>
      <c r="AG1286" s="104"/>
      <c r="AH1286" s="104"/>
      <c r="AI1286" s="104"/>
      <c r="AJ1286" s="104"/>
      <c r="AK1286" s="104"/>
      <c r="AL1286" s="104"/>
      <c r="AM1286" s="104"/>
      <c r="AN1286" s="104"/>
      <c r="AO1286" s="104"/>
      <c r="AP1286" s="120"/>
      <c r="AQ1286" s="104"/>
      <c r="AR1286" s="104"/>
      <c r="AS1286" s="104"/>
      <c r="AT1286" s="104"/>
      <c r="AU1286" s="146"/>
      <c r="AV1286" s="105"/>
      <c r="AW1286" s="112"/>
      <c r="AX1286" s="208"/>
      <c r="AY1286" s="209"/>
      <c r="AZ1286" s="210"/>
      <c r="BA1286" s="209"/>
      <c r="BB1286" s="211"/>
      <c r="BC1286" s="209"/>
      <c r="BD1286" s="211"/>
      <c r="BE1286" s="209"/>
      <c r="BF1286" s="211"/>
      <c r="BG1286" s="209"/>
      <c r="BH1286" s="211"/>
      <c r="BI1286" s="209"/>
      <c r="BJ1286" s="211"/>
      <c r="BK1286" s="209"/>
      <c r="BL1286" s="211"/>
      <c r="BM1286" s="209"/>
      <c r="BN1286" s="212"/>
      <c r="BO1286" s="209"/>
      <c r="BP1286" s="212"/>
      <c r="BQ1286" s="209"/>
      <c r="BR1286" s="212"/>
      <c r="BS1286" s="209"/>
      <c r="BT1286" s="212"/>
      <c r="BU1286" s="209"/>
      <c r="BV1286" s="212"/>
      <c r="BW1286" s="107"/>
      <c r="BX1286" s="107"/>
      <c r="BY1286" s="107"/>
      <c r="BZ1286" s="107"/>
      <c r="CA1286" s="200"/>
      <c r="CB1286" s="120"/>
      <c r="CC1286" s="199"/>
      <c r="CD1286" s="120"/>
      <c r="CE1286" s="204"/>
      <c r="CF1286" s="120"/>
      <c r="CG1286" s="204"/>
      <c r="CH1286" s="120"/>
      <c r="CI1286" s="204"/>
      <c r="CJ1286" s="120"/>
      <c r="CK1286" s="204"/>
      <c r="CL1286" s="120"/>
      <c r="CM1286" s="204"/>
      <c r="CN1286" s="120"/>
      <c r="CO1286" s="204"/>
      <c r="CP1286" s="120"/>
      <c r="CQ1286" s="206"/>
      <c r="CR1286" s="120"/>
      <c r="CS1286" s="206"/>
      <c r="CT1286" s="120"/>
      <c r="CU1286" s="206"/>
      <c r="CV1286" s="120"/>
      <c r="CW1286" s="206"/>
      <c r="CX1286" s="120"/>
      <c r="CY1286" s="206"/>
      <c r="CZ1286" s="107"/>
      <c r="DA1286" s="107"/>
      <c r="DB1286" s="107"/>
      <c r="DC1286" s="109"/>
      <c r="DD1286" s="109"/>
      <c r="DE1286" s="109"/>
      <c r="DF1286" s="110"/>
      <c r="DG1286" s="120"/>
      <c r="DH1286" s="120"/>
      <c r="DI1286" s="120"/>
      <c r="DJ1286" s="120"/>
      <c r="DK1286" s="120"/>
      <c r="DL1286" s="120"/>
      <c r="DM1286" s="120"/>
      <c r="DN1286" s="120"/>
      <c r="DO1286" s="120"/>
      <c r="DP1286" s="120"/>
      <c r="DQ1286" s="120"/>
      <c r="DR1286" s="120"/>
      <c r="DS1286" s="120"/>
      <c r="DT1286" s="120"/>
      <c r="DU1286" s="120"/>
      <c r="DV1286" s="120"/>
      <c r="DW1286" s="120"/>
      <c r="DX1286" s="120"/>
      <c r="DY1286" s="120"/>
      <c r="DZ1286" s="120"/>
      <c r="EA1286" s="120"/>
      <c r="EB1286" s="120"/>
      <c r="EC1286" s="120"/>
      <c r="ED1286" s="120"/>
      <c r="EE1286" s="120"/>
      <c r="EF1286" s="120"/>
      <c r="EG1286" s="120"/>
      <c r="EH1286" s="120"/>
      <c r="EI1286" s="120"/>
      <c r="EJ1286" s="148"/>
    </row>
    <row r="1287" spans="1:140" s="10" customFormat="1" ht="17.25" customHeight="1" x14ac:dyDescent="0.25">
      <c r="A1287" s="33"/>
      <c r="B1287" s="34"/>
      <c r="C1287" s="35"/>
      <c r="D1287" s="49"/>
      <c r="E1287" s="36"/>
      <c r="F1287" s="36"/>
      <c r="G1287" s="52"/>
      <c r="H1287" s="38"/>
      <c r="I1287" s="50"/>
      <c r="J1287" s="54"/>
      <c r="K1287" s="271" t="s">
        <v>2031</v>
      </c>
      <c r="L1287" s="276" t="s">
        <v>1899</v>
      </c>
      <c r="M1287" s="46"/>
      <c r="R1287" s="104"/>
      <c r="S1287" s="104"/>
      <c r="T1287" s="104"/>
      <c r="U1287" s="104"/>
      <c r="V1287" s="120"/>
      <c r="W1287" s="104"/>
      <c r="X1287" s="104"/>
      <c r="Y1287" s="104"/>
      <c r="Z1287" s="120"/>
      <c r="AA1287" s="104"/>
      <c r="AB1287" s="104"/>
      <c r="AC1287" s="104"/>
      <c r="AD1287" s="104"/>
      <c r="AE1287" s="104"/>
      <c r="AF1287" s="104"/>
      <c r="AG1287" s="104"/>
      <c r="AH1287" s="104"/>
      <c r="AI1287" s="104"/>
      <c r="AJ1287" s="104"/>
      <c r="AK1287" s="104"/>
      <c r="AL1287" s="104"/>
      <c r="AM1287" s="104"/>
      <c r="AN1287" s="104"/>
      <c r="AO1287" s="104"/>
      <c r="AP1287" s="120"/>
      <c r="AQ1287" s="104"/>
      <c r="AR1287" s="104"/>
      <c r="AS1287" s="104"/>
      <c r="AT1287" s="104"/>
      <c r="AU1287" s="146"/>
      <c r="AV1287" s="105"/>
      <c r="AW1287" s="112"/>
      <c r="AX1287" s="208"/>
      <c r="AY1287" s="209"/>
      <c r="AZ1287" s="210"/>
      <c r="BA1287" s="209"/>
      <c r="BB1287" s="211"/>
      <c r="BC1287" s="209"/>
      <c r="BD1287" s="211"/>
      <c r="BE1287" s="209"/>
      <c r="BF1287" s="211"/>
      <c r="BG1287" s="209"/>
      <c r="BH1287" s="211"/>
      <c r="BI1287" s="209"/>
      <c r="BJ1287" s="211"/>
      <c r="BK1287" s="209"/>
      <c r="BL1287" s="211"/>
      <c r="BM1287" s="209"/>
      <c r="BN1287" s="212"/>
      <c r="BO1287" s="209"/>
      <c r="BP1287" s="212"/>
      <c r="BQ1287" s="209"/>
      <c r="BR1287" s="212"/>
      <c r="BS1287" s="209"/>
      <c r="BT1287" s="212"/>
      <c r="BU1287" s="209"/>
      <c r="BV1287" s="212"/>
      <c r="BW1287" s="107"/>
      <c r="BX1287" s="107"/>
      <c r="BY1287" s="107"/>
      <c r="BZ1287" s="107"/>
      <c r="CA1287" s="200"/>
      <c r="CB1287" s="120"/>
      <c r="CC1287" s="199"/>
      <c r="CD1287" s="120"/>
      <c r="CE1287" s="204"/>
      <c r="CF1287" s="120"/>
      <c r="CG1287" s="204"/>
      <c r="CH1287" s="120"/>
      <c r="CI1287" s="204"/>
      <c r="CJ1287" s="120"/>
      <c r="CK1287" s="204"/>
      <c r="CL1287" s="120"/>
      <c r="CM1287" s="204"/>
      <c r="CN1287" s="120"/>
      <c r="CO1287" s="204"/>
      <c r="CP1287" s="120"/>
      <c r="CQ1287" s="206"/>
      <c r="CR1287" s="120"/>
      <c r="CS1287" s="206"/>
      <c r="CT1287" s="120"/>
      <c r="CU1287" s="206"/>
      <c r="CV1287" s="120"/>
      <c r="CW1287" s="206"/>
      <c r="CX1287" s="120"/>
      <c r="CY1287" s="206"/>
      <c r="CZ1287" s="107"/>
      <c r="DA1287" s="107"/>
      <c r="DB1287" s="107"/>
      <c r="DC1287" s="109"/>
      <c r="DD1287" s="109"/>
      <c r="DE1287" s="109"/>
      <c r="DF1287" s="110"/>
      <c r="DG1287" s="120"/>
      <c r="DH1287" s="120"/>
      <c r="DI1287" s="120"/>
      <c r="DJ1287" s="120"/>
      <c r="DK1287" s="120"/>
      <c r="DL1287" s="120"/>
      <c r="DM1287" s="120"/>
      <c r="DN1287" s="120"/>
      <c r="DO1287" s="120"/>
      <c r="DP1287" s="120"/>
      <c r="DQ1287" s="120"/>
      <c r="DR1287" s="120"/>
      <c r="DS1287" s="120"/>
      <c r="DT1287" s="120"/>
      <c r="DU1287" s="120"/>
      <c r="DV1287" s="120"/>
      <c r="DW1287" s="120"/>
      <c r="DX1287" s="120"/>
      <c r="DY1287" s="120"/>
      <c r="DZ1287" s="120"/>
      <c r="EA1287" s="120"/>
      <c r="EB1287" s="120"/>
      <c r="EC1287" s="120"/>
      <c r="ED1287" s="120"/>
      <c r="EE1287" s="120"/>
      <c r="EF1287" s="120"/>
      <c r="EG1287" s="120"/>
      <c r="EH1287" s="120"/>
      <c r="EI1287" s="120"/>
      <c r="EJ1287" s="148"/>
    </row>
    <row r="1288" spans="1:140" s="10" customFormat="1" ht="17.25" customHeight="1" x14ac:dyDescent="0.25">
      <c r="A1288" s="33"/>
      <c r="B1288" s="34"/>
      <c r="C1288" s="35"/>
      <c r="D1288" s="49"/>
      <c r="E1288" s="36"/>
      <c r="F1288" s="36"/>
      <c r="G1288" s="52"/>
      <c r="H1288" s="38"/>
      <c r="I1288" s="50"/>
      <c r="J1288" s="54"/>
      <c r="K1288" s="271" t="s">
        <v>2032</v>
      </c>
      <c r="L1288" s="276" t="s">
        <v>1899</v>
      </c>
      <c r="M1288" s="46"/>
      <c r="R1288" s="104"/>
      <c r="S1288" s="104"/>
      <c r="T1288" s="104"/>
      <c r="U1288" s="104"/>
      <c r="V1288" s="120"/>
      <c r="W1288" s="104"/>
      <c r="X1288" s="104"/>
      <c r="Y1288" s="104"/>
      <c r="Z1288" s="120"/>
      <c r="AA1288" s="104"/>
      <c r="AB1288" s="104"/>
      <c r="AC1288" s="104"/>
      <c r="AD1288" s="104"/>
      <c r="AE1288" s="104"/>
      <c r="AF1288" s="104"/>
      <c r="AG1288" s="104"/>
      <c r="AH1288" s="104"/>
      <c r="AI1288" s="104"/>
      <c r="AJ1288" s="104"/>
      <c r="AK1288" s="104"/>
      <c r="AL1288" s="104"/>
      <c r="AM1288" s="104"/>
      <c r="AN1288" s="104"/>
      <c r="AO1288" s="104"/>
      <c r="AP1288" s="120"/>
      <c r="AQ1288" s="104"/>
      <c r="AR1288" s="104"/>
      <c r="AS1288" s="104"/>
      <c r="AT1288" s="104"/>
      <c r="AU1288" s="146"/>
      <c r="AV1288" s="105"/>
      <c r="AW1288" s="112"/>
      <c r="AX1288" s="208"/>
      <c r="AY1288" s="209"/>
      <c r="AZ1288" s="210"/>
      <c r="BA1288" s="209"/>
      <c r="BB1288" s="211"/>
      <c r="BC1288" s="209"/>
      <c r="BD1288" s="211"/>
      <c r="BE1288" s="209"/>
      <c r="BF1288" s="211"/>
      <c r="BG1288" s="209"/>
      <c r="BH1288" s="211"/>
      <c r="BI1288" s="209"/>
      <c r="BJ1288" s="211"/>
      <c r="BK1288" s="209"/>
      <c r="BL1288" s="211"/>
      <c r="BM1288" s="209"/>
      <c r="BN1288" s="212"/>
      <c r="BO1288" s="209"/>
      <c r="BP1288" s="212"/>
      <c r="BQ1288" s="209"/>
      <c r="BR1288" s="212"/>
      <c r="BS1288" s="209"/>
      <c r="BT1288" s="212"/>
      <c r="BU1288" s="209"/>
      <c r="BV1288" s="212"/>
      <c r="BW1288" s="107"/>
      <c r="BX1288" s="107"/>
      <c r="BY1288" s="107"/>
      <c r="BZ1288" s="107"/>
      <c r="CA1288" s="200"/>
      <c r="CB1288" s="120"/>
      <c r="CC1288" s="199"/>
      <c r="CD1288" s="120"/>
      <c r="CE1288" s="204"/>
      <c r="CF1288" s="120"/>
      <c r="CG1288" s="204"/>
      <c r="CH1288" s="120"/>
      <c r="CI1288" s="204"/>
      <c r="CJ1288" s="120"/>
      <c r="CK1288" s="204"/>
      <c r="CL1288" s="120"/>
      <c r="CM1288" s="204"/>
      <c r="CN1288" s="120"/>
      <c r="CO1288" s="204"/>
      <c r="CP1288" s="120"/>
      <c r="CQ1288" s="206"/>
      <c r="CR1288" s="120"/>
      <c r="CS1288" s="206"/>
      <c r="CT1288" s="120"/>
      <c r="CU1288" s="206"/>
      <c r="CV1288" s="120"/>
      <c r="CW1288" s="206"/>
      <c r="CX1288" s="120"/>
      <c r="CY1288" s="206"/>
      <c r="CZ1288" s="107"/>
      <c r="DA1288" s="107"/>
      <c r="DB1288" s="107"/>
      <c r="DC1288" s="109"/>
      <c r="DD1288" s="109"/>
      <c r="DE1288" s="109"/>
      <c r="DF1288" s="110"/>
      <c r="DG1288" s="120"/>
      <c r="DH1288" s="120"/>
      <c r="DI1288" s="120"/>
      <c r="DJ1288" s="120"/>
      <c r="DK1288" s="120"/>
      <c r="DL1288" s="120"/>
      <c r="DM1288" s="120"/>
      <c r="DN1288" s="120"/>
      <c r="DO1288" s="120"/>
      <c r="DP1288" s="120"/>
      <c r="DQ1288" s="120"/>
      <c r="DR1288" s="120"/>
      <c r="DS1288" s="120"/>
      <c r="DT1288" s="120"/>
      <c r="DU1288" s="120"/>
      <c r="DV1288" s="120"/>
      <c r="DW1288" s="120"/>
      <c r="DX1288" s="120"/>
      <c r="DY1288" s="120"/>
      <c r="DZ1288" s="120"/>
      <c r="EA1288" s="120"/>
      <c r="EB1288" s="120"/>
      <c r="EC1288" s="120"/>
      <c r="ED1288" s="120"/>
      <c r="EE1288" s="120"/>
      <c r="EF1288" s="120"/>
      <c r="EG1288" s="120"/>
      <c r="EH1288" s="120"/>
      <c r="EI1288" s="120"/>
      <c r="EJ1288" s="148"/>
    </row>
    <row r="1289" spans="1:140" s="10" customFormat="1" ht="17.25" customHeight="1" x14ac:dyDescent="0.25">
      <c r="A1289" s="33"/>
      <c r="B1289" s="34"/>
      <c r="C1289" s="35"/>
      <c r="D1289" s="49"/>
      <c r="E1289" s="36"/>
      <c r="F1289" s="36"/>
      <c r="G1289" s="52"/>
      <c r="H1289" s="38"/>
      <c r="I1289" s="50"/>
      <c r="J1289" s="54"/>
      <c r="K1289" s="271" t="s">
        <v>2036</v>
      </c>
      <c r="L1289" s="276">
        <v>200</v>
      </c>
      <c r="M1289" s="46"/>
      <c r="R1289" s="104"/>
      <c r="S1289" s="104"/>
      <c r="T1289" s="104"/>
      <c r="U1289" s="104"/>
      <c r="V1289" s="120"/>
      <c r="W1289" s="104"/>
      <c r="X1289" s="104"/>
      <c r="Y1289" s="104"/>
      <c r="Z1289" s="120"/>
      <c r="AA1289" s="104"/>
      <c r="AB1289" s="104"/>
      <c r="AC1289" s="104"/>
      <c r="AD1289" s="104"/>
      <c r="AE1289" s="104"/>
      <c r="AF1289" s="104"/>
      <c r="AG1289" s="104"/>
      <c r="AH1289" s="104"/>
      <c r="AI1289" s="104"/>
      <c r="AJ1289" s="104"/>
      <c r="AK1289" s="104"/>
      <c r="AL1289" s="104"/>
      <c r="AM1289" s="104"/>
      <c r="AN1289" s="104"/>
      <c r="AO1289" s="104"/>
      <c r="AP1289" s="120"/>
      <c r="AQ1289" s="104"/>
      <c r="AR1289" s="104"/>
      <c r="AS1289" s="104"/>
      <c r="AT1289" s="104"/>
      <c r="AU1289" s="146"/>
      <c r="AV1289" s="105"/>
      <c r="AW1289" s="112"/>
      <c r="AX1289" s="208"/>
      <c r="AY1289" s="209"/>
      <c r="AZ1289" s="210"/>
      <c r="BA1289" s="209"/>
      <c r="BB1289" s="211"/>
      <c r="BC1289" s="209"/>
      <c r="BD1289" s="211"/>
      <c r="BE1289" s="209"/>
      <c r="BF1289" s="211"/>
      <c r="BG1289" s="209"/>
      <c r="BH1289" s="211"/>
      <c r="BI1289" s="209"/>
      <c r="BJ1289" s="211"/>
      <c r="BK1289" s="209"/>
      <c r="BL1289" s="211"/>
      <c r="BM1289" s="209"/>
      <c r="BN1289" s="212"/>
      <c r="BO1289" s="209"/>
      <c r="BP1289" s="212"/>
      <c r="BQ1289" s="209"/>
      <c r="BR1289" s="212"/>
      <c r="BS1289" s="209"/>
      <c r="BT1289" s="212"/>
      <c r="BU1289" s="209"/>
      <c r="BV1289" s="212"/>
      <c r="BW1289" s="107"/>
      <c r="BX1289" s="107"/>
      <c r="BY1289" s="107"/>
      <c r="BZ1289" s="107"/>
      <c r="CA1289" s="200"/>
      <c r="CB1289" s="120"/>
      <c r="CC1289" s="199"/>
      <c r="CD1289" s="120"/>
      <c r="CE1289" s="204"/>
      <c r="CF1289" s="120"/>
      <c r="CG1289" s="204"/>
      <c r="CH1289" s="120"/>
      <c r="CI1289" s="204"/>
      <c r="CJ1289" s="120"/>
      <c r="CK1289" s="204"/>
      <c r="CL1289" s="120"/>
      <c r="CM1289" s="204"/>
      <c r="CN1289" s="120"/>
      <c r="CO1289" s="204"/>
      <c r="CP1289" s="120"/>
      <c r="CQ1289" s="206"/>
      <c r="CR1289" s="120"/>
      <c r="CS1289" s="206"/>
      <c r="CT1289" s="120"/>
      <c r="CU1289" s="206"/>
      <c r="CV1289" s="120"/>
      <c r="CW1289" s="206"/>
      <c r="CX1289" s="120"/>
      <c r="CY1289" s="206"/>
      <c r="CZ1289" s="107"/>
      <c r="DA1289" s="107"/>
      <c r="DB1289" s="107"/>
      <c r="DC1289" s="109"/>
      <c r="DD1289" s="109"/>
      <c r="DE1289" s="109"/>
      <c r="DF1289" s="110"/>
      <c r="DG1289" s="120"/>
      <c r="DH1289" s="120"/>
      <c r="DI1289" s="120"/>
      <c r="DJ1289" s="120"/>
      <c r="DK1289" s="120"/>
      <c r="DL1289" s="120"/>
      <c r="DM1289" s="120"/>
      <c r="DN1289" s="120"/>
      <c r="DO1289" s="120"/>
      <c r="DP1289" s="120"/>
      <c r="DQ1289" s="120"/>
      <c r="DR1289" s="120"/>
      <c r="DS1289" s="120"/>
      <c r="DT1289" s="120"/>
      <c r="DU1289" s="120"/>
      <c r="DV1289" s="120"/>
      <c r="DW1289" s="120"/>
      <c r="DX1289" s="120"/>
      <c r="DY1289" s="120"/>
      <c r="DZ1289" s="120"/>
      <c r="EA1289" s="120"/>
      <c r="EB1289" s="120"/>
      <c r="EC1289" s="120"/>
      <c r="ED1289" s="120"/>
      <c r="EE1289" s="120"/>
      <c r="EF1289" s="120"/>
      <c r="EG1289" s="120"/>
      <c r="EH1289" s="120"/>
      <c r="EI1289" s="120"/>
      <c r="EJ1289" s="148"/>
    </row>
    <row r="1290" spans="1:140" s="10" customFormat="1" ht="17.25" customHeight="1" x14ac:dyDescent="0.25">
      <c r="A1290" s="33"/>
      <c r="B1290" s="34"/>
      <c r="C1290" s="35"/>
      <c r="D1290" s="49"/>
      <c r="E1290" s="36"/>
      <c r="F1290" s="36"/>
      <c r="G1290" s="52"/>
      <c r="H1290" s="38"/>
      <c r="I1290" s="50"/>
      <c r="J1290" s="54"/>
      <c r="K1290" s="271" t="s">
        <v>2034</v>
      </c>
      <c r="L1290" s="276">
        <v>150</v>
      </c>
      <c r="M1290" s="46"/>
      <c r="R1290" s="104"/>
      <c r="S1290" s="104"/>
      <c r="T1290" s="104"/>
      <c r="U1290" s="104"/>
      <c r="V1290" s="120"/>
      <c r="W1290" s="104"/>
      <c r="X1290" s="104"/>
      <c r="Y1290" s="104"/>
      <c r="Z1290" s="120"/>
      <c r="AA1290" s="104"/>
      <c r="AB1290" s="104"/>
      <c r="AC1290" s="104"/>
      <c r="AD1290" s="104"/>
      <c r="AE1290" s="104"/>
      <c r="AF1290" s="104"/>
      <c r="AG1290" s="104"/>
      <c r="AH1290" s="104"/>
      <c r="AI1290" s="104"/>
      <c r="AJ1290" s="104"/>
      <c r="AK1290" s="104"/>
      <c r="AL1290" s="104"/>
      <c r="AM1290" s="104"/>
      <c r="AN1290" s="104"/>
      <c r="AO1290" s="104"/>
      <c r="AP1290" s="120"/>
      <c r="AQ1290" s="104"/>
      <c r="AR1290" s="104"/>
      <c r="AS1290" s="104"/>
      <c r="AT1290" s="104"/>
      <c r="AU1290" s="146"/>
      <c r="AV1290" s="105"/>
      <c r="AW1290" s="112"/>
      <c r="AX1290" s="208"/>
      <c r="AY1290" s="209"/>
      <c r="AZ1290" s="210"/>
      <c r="BA1290" s="209"/>
      <c r="BB1290" s="211"/>
      <c r="BC1290" s="209"/>
      <c r="BD1290" s="211"/>
      <c r="BE1290" s="209"/>
      <c r="BF1290" s="211"/>
      <c r="BG1290" s="209"/>
      <c r="BH1290" s="211"/>
      <c r="BI1290" s="209"/>
      <c r="BJ1290" s="211"/>
      <c r="BK1290" s="209"/>
      <c r="BL1290" s="211"/>
      <c r="BM1290" s="209"/>
      <c r="BN1290" s="212"/>
      <c r="BO1290" s="209"/>
      <c r="BP1290" s="212"/>
      <c r="BQ1290" s="209"/>
      <c r="BR1290" s="212"/>
      <c r="BS1290" s="209"/>
      <c r="BT1290" s="212"/>
      <c r="BU1290" s="209"/>
      <c r="BV1290" s="212"/>
      <c r="BW1290" s="107"/>
      <c r="BX1290" s="107"/>
      <c r="BY1290" s="107"/>
      <c r="BZ1290" s="107"/>
      <c r="CA1290" s="200"/>
      <c r="CB1290" s="120"/>
      <c r="CC1290" s="199"/>
      <c r="CD1290" s="120"/>
      <c r="CE1290" s="204"/>
      <c r="CF1290" s="120"/>
      <c r="CG1290" s="204"/>
      <c r="CH1290" s="120"/>
      <c r="CI1290" s="204"/>
      <c r="CJ1290" s="120"/>
      <c r="CK1290" s="204"/>
      <c r="CL1290" s="120"/>
      <c r="CM1290" s="204"/>
      <c r="CN1290" s="120"/>
      <c r="CO1290" s="204"/>
      <c r="CP1290" s="120"/>
      <c r="CQ1290" s="206"/>
      <c r="CR1290" s="120"/>
      <c r="CS1290" s="206"/>
      <c r="CT1290" s="120"/>
      <c r="CU1290" s="206"/>
      <c r="CV1290" s="120"/>
      <c r="CW1290" s="206"/>
      <c r="CX1290" s="120"/>
      <c r="CY1290" s="206"/>
      <c r="CZ1290" s="107"/>
      <c r="DA1290" s="107"/>
      <c r="DB1290" s="107"/>
      <c r="DC1290" s="109"/>
      <c r="DD1290" s="109"/>
      <c r="DE1290" s="109"/>
      <c r="DF1290" s="110"/>
      <c r="DG1290" s="120"/>
      <c r="DH1290" s="120"/>
      <c r="DI1290" s="120"/>
      <c r="DJ1290" s="120"/>
      <c r="DK1290" s="120"/>
      <c r="DL1290" s="120"/>
      <c r="DM1290" s="120"/>
      <c r="DN1290" s="120"/>
      <c r="DO1290" s="120"/>
      <c r="DP1290" s="120"/>
      <c r="DQ1290" s="120"/>
      <c r="DR1290" s="120"/>
      <c r="DS1290" s="120"/>
      <c r="DT1290" s="120"/>
      <c r="DU1290" s="120"/>
      <c r="DV1290" s="120"/>
      <c r="DW1290" s="120"/>
      <c r="DX1290" s="120"/>
      <c r="DY1290" s="120"/>
      <c r="DZ1290" s="120"/>
      <c r="EA1290" s="120"/>
      <c r="EB1290" s="120"/>
      <c r="EC1290" s="120"/>
      <c r="ED1290" s="120"/>
      <c r="EE1290" s="120"/>
      <c r="EF1290" s="120"/>
      <c r="EG1290" s="120"/>
      <c r="EH1290" s="120"/>
      <c r="EI1290" s="120"/>
      <c r="EJ1290" s="148"/>
    </row>
    <row r="1291" spans="1:140" s="10" customFormat="1" ht="17.25" customHeight="1" x14ac:dyDescent="0.25">
      <c r="A1291" s="33"/>
      <c r="B1291" s="34"/>
      <c r="C1291" s="35"/>
      <c r="D1291" s="49"/>
      <c r="E1291" s="36"/>
      <c r="F1291" s="36"/>
      <c r="G1291" s="52"/>
      <c r="H1291" s="38"/>
      <c r="I1291" s="50"/>
      <c r="J1291" s="54" t="s">
        <v>769</v>
      </c>
      <c r="K1291" s="46" t="s">
        <v>1691</v>
      </c>
      <c r="L1291" s="46" t="s">
        <v>54</v>
      </c>
      <c r="M1291" s="46" t="s">
        <v>1684</v>
      </c>
      <c r="R1291" s="104"/>
      <c r="S1291" s="104"/>
      <c r="T1291" s="104">
        <f t="shared" ref="T1291" si="1310">S1291*R1291</f>
        <v>0</v>
      </c>
      <c r="U1291" s="104">
        <v>0</v>
      </c>
      <c r="V1291" s="120">
        <f t="shared" ref="V1291" si="1311">U1291*R1291</f>
        <v>0</v>
      </c>
      <c r="W1291" s="104">
        <f>0*$R$1292</f>
        <v>0</v>
      </c>
      <c r="X1291" s="104">
        <f t="shared" ref="X1291" si="1312">W1291*R1291</f>
        <v>0</v>
      </c>
      <c r="Y1291" s="104">
        <f>0*$R$1292</f>
        <v>0</v>
      </c>
      <c r="Z1291" s="120">
        <f t="shared" ref="Z1291" si="1313">Y1291*R1291</f>
        <v>0</v>
      </c>
      <c r="AA1291" s="104">
        <v>0</v>
      </c>
      <c r="AB1291" s="104">
        <f t="shared" ref="AB1291" si="1314">AA1291*R1291</f>
        <v>0</v>
      </c>
      <c r="AC1291" s="104">
        <f>0*$R$1269</f>
        <v>0</v>
      </c>
      <c r="AD1291" s="104">
        <f t="shared" ref="AD1291" si="1315">AC1291*R1291</f>
        <v>0</v>
      </c>
      <c r="AE1291" s="104">
        <f>0*$R$1269</f>
        <v>0</v>
      </c>
      <c r="AF1291" s="104">
        <f t="shared" ref="AF1291" si="1316">AE1291*R1291</f>
        <v>0</v>
      </c>
      <c r="AG1291" s="104">
        <f>0*$R$1269</f>
        <v>0</v>
      </c>
      <c r="AH1291" s="104">
        <f t="shared" ref="AH1291" si="1317">AG1291*R1291</f>
        <v>0</v>
      </c>
      <c r="AI1291" s="104">
        <f>0*$R$1269</f>
        <v>0</v>
      </c>
      <c r="AJ1291" s="104">
        <f t="shared" ref="AJ1291" si="1318">AI1291*R1291</f>
        <v>0</v>
      </c>
      <c r="AK1291" s="104">
        <f>0*$R$1269</f>
        <v>0</v>
      </c>
      <c r="AL1291" s="104">
        <f t="shared" ref="AL1291" si="1319">AK1291*R1291</f>
        <v>0</v>
      </c>
      <c r="AM1291" s="104">
        <f>0*$R$1269</f>
        <v>0</v>
      </c>
      <c r="AN1291" s="104">
        <f t="shared" ref="AN1291" si="1320">AM1291*R1291</f>
        <v>0</v>
      </c>
      <c r="AO1291" s="104">
        <f>0*$R$1269</f>
        <v>0</v>
      </c>
      <c r="AP1291" s="120">
        <f t="shared" ref="AP1291" si="1321">AO1291*R1291</f>
        <v>0</v>
      </c>
      <c r="AQ1291" s="104"/>
      <c r="AR1291" s="104"/>
      <c r="AS1291" s="104"/>
      <c r="AT1291" s="104"/>
      <c r="AU1291" s="146">
        <f t="shared" ref="AU1291" si="1322">T1291+V1291+X1291+Z1291+AB1291+AD1291+AF1291+AH1291+AJ1291+AL1291+AN1291+AP1291+AR1291+AT1291</f>
        <v>0</v>
      </c>
      <c r="AV1291" s="105">
        <f t="shared" ref="AV1291" si="1323">S1291+U1291+W1291+Y1291+AA1291+AC1291+AE1291+AG1291+AI1291+AK1291+AM1291+AO1291+AQ1291+AS1291</f>
        <v>0</v>
      </c>
      <c r="AW1291" s="105"/>
      <c r="AX1291" s="106">
        <f>0.0019+0.0074+0.0008+0.0043</f>
        <v>1.4400000000000001E-2</v>
      </c>
      <c r="AY1291" s="120"/>
      <c r="AZ1291" s="106">
        <f t="shared" ref="AZ1291" si="1324">AY1291*AX1291</f>
        <v>0</v>
      </c>
      <c r="BA1291" s="145">
        <v>0.5</v>
      </c>
      <c r="BB1291" s="196">
        <f t="shared" ref="BB1291" si="1325">BA1291*AX1291</f>
        <v>7.2000000000000007E-3</v>
      </c>
      <c r="BC1291" s="145">
        <f>30%+20%</f>
        <v>0.5</v>
      </c>
      <c r="BD1291" s="196">
        <f t="shared" ref="BD1291" si="1326">BC1291*AX1291</f>
        <v>7.2000000000000007E-3</v>
      </c>
      <c r="BE1291" s="145">
        <v>0</v>
      </c>
      <c r="BF1291" s="196">
        <f t="shared" ref="BF1291" si="1327">BE1291*AX1291</f>
        <v>0</v>
      </c>
      <c r="BG1291" s="120">
        <f>0*$R$1292</f>
        <v>0</v>
      </c>
      <c r="BH1291" s="196">
        <f t="shared" ref="BH1291" si="1328">BG1291*AX1291</f>
        <v>0</v>
      </c>
      <c r="BI1291" s="120">
        <f>0*$R$1292</f>
        <v>0</v>
      </c>
      <c r="BJ1291" s="196">
        <f t="shared" ref="BJ1291" si="1329">BI1291*AX1291</f>
        <v>0</v>
      </c>
      <c r="BK1291" s="120">
        <f>0.2*$R$1292</f>
        <v>0</v>
      </c>
      <c r="BL1291" s="196">
        <f t="shared" ref="BL1291" si="1330">BK1291*AX1291</f>
        <v>0</v>
      </c>
      <c r="BM1291" s="120">
        <f>0*$R$1292</f>
        <v>0</v>
      </c>
      <c r="BN1291" s="197">
        <f t="shared" ref="BN1291" si="1331">BM1291*AX1291</f>
        <v>0</v>
      </c>
      <c r="BO1291" s="120">
        <f>0*$R$1292</f>
        <v>0</v>
      </c>
      <c r="BP1291" s="197">
        <f t="shared" ref="BP1291" si="1332">BO1291*AX1291</f>
        <v>0</v>
      </c>
      <c r="BQ1291" s="120">
        <f>0*$R$1292</f>
        <v>0</v>
      </c>
      <c r="BR1291" s="197">
        <f t="shared" ref="BR1291" si="1333">BQ1291*AX1291</f>
        <v>0</v>
      </c>
      <c r="BS1291" s="120">
        <f>0*$R$1292</f>
        <v>0</v>
      </c>
      <c r="BT1291" s="197">
        <f t="shared" ref="BT1291" si="1334">BS1291*AX1291</f>
        <v>0</v>
      </c>
      <c r="BU1291" s="120">
        <f>0*$R$1292</f>
        <v>0</v>
      </c>
      <c r="BV1291" s="197">
        <f t="shared" ref="BV1291" si="1335">BU1291*AX1291</f>
        <v>0</v>
      </c>
      <c r="BW1291" s="107"/>
      <c r="BX1291" s="107"/>
      <c r="BY1291" s="107"/>
      <c r="BZ1291" s="107"/>
      <c r="CA1291" s="200"/>
      <c r="CB1291" s="120"/>
      <c r="CC1291" s="199"/>
      <c r="CD1291" s="120">
        <v>0</v>
      </c>
      <c r="CE1291" s="204">
        <f t="shared" si="1285"/>
        <v>0</v>
      </c>
      <c r="CF1291" s="120">
        <f>0*$R$1292</f>
        <v>0</v>
      </c>
      <c r="CG1291" s="204">
        <f t="shared" si="1286"/>
        <v>0</v>
      </c>
      <c r="CH1291" s="120">
        <f>0*$R$1292</f>
        <v>0</v>
      </c>
      <c r="CI1291" s="204">
        <f t="shared" si="1287"/>
        <v>0</v>
      </c>
      <c r="CJ1291" s="120">
        <v>0</v>
      </c>
      <c r="CK1291" s="204">
        <f t="shared" si="1288"/>
        <v>0</v>
      </c>
      <c r="CL1291" s="120">
        <f>0*$R$1269</f>
        <v>0</v>
      </c>
      <c r="CM1291" s="204">
        <f t="shared" si="1289"/>
        <v>0</v>
      </c>
      <c r="CN1291" s="120">
        <f>0*$R$1269</f>
        <v>0</v>
      </c>
      <c r="CO1291" s="204">
        <f t="shared" si="1290"/>
        <v>0</v>
      </c>
      <c r="CP1291" s="120">
        <f>0*$R$1269</f>
        <v>0</v>
      </c>
      <c r="CQ1291" s="206">
        <f t="shared" si="1291"/>
        <v>0</v>
      </c>
      <c r="CR1291" s="120">
        <f>0*$R$1269</f>
        <v>0</v>
      </c>
      <c r="CS1291" s="206">
        <f t="shared" si="1292"/>
        <v>0</v>
      </c>
      <c r="CT1291" s="120">
        <f>0*$R$1269</f>
        <v>0</v>
      </c>
      <c r="CU1291" s="206">
        <f t="shared" si="1293"/>
        <v>0</v>
      </c>
      <c r="CV1291" s="120">
        <f>0*$R$1269</f>
        <v>0</v>
      </c>
      <c r="CW1291" s="206">
        <f t="shared" si="1294"/>
        <v>0</v>
      </c>
      <c r="CX1291" s="120">
        <f>0*$R$1269</f>
        <v>0</v>
      </c>
      <c r="CY1291" s="206">
        <f t="shared" si="1295"/>
        <v>0</v>
      </c>
      <c r="CZ1291" s="107"/>
      <c r="DA1291" s="107"/>
      <c r="DB1291" s="107"/>
      <c r="DC1291" s="109"/>
      <c r="DD1291" s="109"/>
      <c r="DE1291" s="109"/>
      <c r="DF1291" s="110">
        <f>0.0174</f>
        <v>1.7399999999999999E-2</v>
      </c>
      <c r="DG1291" s="120"/>
      <c r="DH1291" s="120">
        <f t="shared" si="1296"/>
        <v>0</v>
      </c>
      <c r="DI1291" s="120">
        <v>0</v>
      </c>
      <c r="DJ1291" s="120">
        <f t="shared" si="1297"/>
        <v>0</v>
      </c>
      <c r="DK1291" s="120">
        <f>0*$R$1292</f>
        <v>0</v>
      </c>
      <c r="DL1291" s="120">
        <f t="shared" si="1298"/>
        <v>0</v>
      </c>
      <c r="DM1291" s="120">
        <f>0*$R$1292</f>
        <v>0</v>
      </c>
      <c r="DN1291" s="120">
        <f t="shared" si="1299"/>
        <v>0</v>
      </c>
      <c r="DO1291" s="120">
        <v>0</v>
      </c>
      <c r="DP1291" s="120">
        <f t="shared" si="1300"/>
        <v>0</v>
      </c>
      <c r="DQ1291" s="120">
        <f>0*$R$1269</f>
        <v>0</v>
      </c>
      <c r="DR1291" s="120">
        <f t="shared" si="1301"/>
        <v>0</v>
      </c>
      <c r="DS1291" s="120">
        <f>0*$R$1269</f>
        <v>0</v>
      </c>
      <c r="DT1291" s="120">
        <f t="shared" si="1302"/>
        <v>0</v>
      </c>
      <c r="DU1291" s="120">
        <f>0*$R$1269</f>
        <v>0</v>
      </c>
      <c r="DV1291" s="120">
        <f t="shared" si="1303"/>
        <v>0</v>
      </c>
      <c r="DW1291" s="120">
        <f>0*$R$1269</f>
        <v>0</v>
      </c>
      <c r="DX1291" s="120">
        <f t="shared" si="1304"/>
        <v>0</v>
      </c>
      <c r="DY1291" s="120">
        <f>0*$R$1269</f>
        <v>0</v>
      </c>
      <c r="DZ1291" s="120">
        <f t="shared" si="1305"/>
        <v>0</v>
      </c>
      <c r="EA1291" s="120">
        <f>0*$R$1269</f>
        <v>0</v>
      </c>
      <c r="EB1291" s="120">
        <f t="shared" si="1306"/>
        <v>0</v>
      </c>
      <c r="EC1291" s="120">
        <f>0*$R$1269</f>
        <v>0</v>
      </c>
      <c r="ED1291" s="120">
        <f t="shared" si="1307"/>
        <v>0</v>
      </c>
      <c r="EE1291" s="120"/>
      <c r="EF1291" s="120"/>
      <c r="EG1291" s="120"/>
      <c r="EH1291" s="120"/>
      <c r="EI1291" s="120">
        <f t="shared" si="1308"/>
        <v>0</v>
      </c>
      <c r="EJ1291" s="148">
        <f t="shared" si="1309"/>
        <v>0</v>
      </c>
    </row>
    <row r="1292" spans="1:140" s="10" customFormat="1" ht="17.25" customHeight="1" x14ac:dyDescent="0.25">
      <c r="A1292" s="33"/>
      <c r="B1292" s="34"/>
      <c r="C1292" s="35"/>
      <c r="D1292" s="49"/>
      <c r="E1292" s="36"/>
      <c r="F1292" s="36"/>
      <c r="G1292" s="52"/>
      <c r="H1292" s="38"/>
      <c r="I1292" s="50"/>
      <c r="J1292" s="54" t="s">
        <v>768</v>
      </c>
      <c r="K1292" s="46" t="s">
        <v>1692</v>
      </c>
      <c r="L1292" s="46" t="s">
        <v>54</v>
      </c>
      <c r="M1292" s="46" t="s">
        <v>1686</v>
      </c>
      <c r="R1292" s="104"/>
      <c r="S1292" s="104"/>
      <c r="T1292" s="104">
        <f t="shared" si="892"/>
        <v>0</v>
      </c>
      <c r="U1292" s="145">
        <v>0.5</v>
      </c>
      <c r="V1292" s="120">
        <f t="shared" si="1280"/>
        <v>0</v>
      </c>
      <c r="W1292" s="145">
        <f>30%+20%</f>
        <v>0.5</v>
      </c>
      <c r="X1292" s="104">
        <f t="shared" si="1158"/>
        <v>0</v>
      </c>
      <c r="Y1292" s="144">
        <v>0</v>
      </c>
      <c r="Z1292" s="120">
        <f t="shared" si="846"/>
        <v>0</v>
      </c>
      <c r="AA1292" s="104">
        <f>0*$R$1292</f>
        <v>0</v>
      </c>
      <c r="AB1292" s="104">
        <f t="shared" si="847"/>
        <v>0</v>
      </c>
      <c r="AC1292" s="104">
        <f>0*$R$1292</f>
        <v>0</v>
      </c>
      <c r="AD1292" s="104">
        <f t="shared" si="848"/>
        <v>0</v>
      </c>
      <c r="AE1292" s="104">
        <f>0.2*$R$1292</f>
        <v>0</v>
      </c>
      <c r="AF1292" s="104">
        <f t="shared" si="849"/>
        <v>0</v>
      </c>
      <c r="AG1292" s="104">
        <f>0*$R$1292</f>
        <v>0</v>
      </c>
      <c r="AH1292" s="104">
        <f t="shared" si="850"/>
        <v>0</v>
      </c>
      <c r="AI1292" s="104">
        <f>0*$R$1292</f>
        <v>0</v>
      </c>
      <c r="AJ1292" s="104">
        <f t="shared" si="851"/>
        <v>0</v>
      </c>
      <c r="AK1292" s="104">
        <f>0*$R$1292</f>
        <v>0</v>
      </c>
      <c r="AL1292" s="104">
        <f t="shared" si="894"/>
        <v>0</v>
      </c>
      <c r="AM1292" s="104">
        <f>0*$R$1292</f>
        <v>0</v>
      </c>
      <c r="AN1292" s="104">
        <f t="shared" si="957"/>
        <v>0</v>
      </c>
      <c r="AO1292" s="104">
        <f>0*$R$1292</f>
        <v>0</v>
      </c>
      <c r="AP1292" s="120">
        <f t="shared" si="853"/>
        <v>0</v>
      </c>
      <c r="AQ1292" s="104"/>
      <c r="AR1292" s="104"/>
      <c r="AS1292" s="104"/>
      <c r="AT1292" s="104"/>
      <c r="AU1292" s="146">
        <f t="shared" si="854"/>
        <v>0</v>
      </c>
      <c r="AV1292" s="105">
        <f t="shared" si="855"/>
        <v>1</v>
      </c>
      <c r="AW1292" s="213"/>
      <c r="AX1292" s="210"/>
      <c r="AY1292" s="209"/>
      <c r="AZ1292" s="210"/>
      <c r="BA1292" s="209"/>
      <c r="BB1292" s="211"/>
      <c r="BC1292" s="209"/>
      <c r="BD1292" s="211"/>
      <c r="BE1292" s="209"/>
      <c r="BF1292" s="211"/>
      <c r="BG1292" s="209"/>
      <c r="BH1292" s="211"/>
      <c r="BI1292" s="209"/>
      <c r="BJ1292" s="211"/>
      <c r="BK1292" s="209"/>
      <c r="BL1292" s="211"/>
      <c r="BM1292" s="209"/>
      <c r="BN1292" s="212"/>
      <c r="BO1292" s="209"/>
      <c r="BP1292" s="212"/>
      <c r="BQ1292" s="209"/>
      <c r="BR1292" s="212"/>
      <c r="BS1292" s="209"/>
      <c r="BT1292" s="212"/>
      <c r="BU1292" s="209"/>
      <c r="BV1292" s="212"/>
      <c r="BW1292" s="107"/>
      <c r="BX1292" s="107"/>
      <c r="BY1292" s="107"/>
      <c r="BZ1292" s="107"/>
      <c r="CA1292" s="199">
        <f>0.0019+0.0074+0.0008+0.0043</f>
        <v>1.4400000000000001E-2</v>
      </c>
      <c r="CB1292" s="120"/>
      <c r="CC1292" s="199">
        <f t="shared" ref="CC1292:CC1332" si="1336">CB1292*CA1292</f>
        <v>0</v>
      </c>
      <c r="CD1292" s="145">
        <v>0.5</v>
      </c>
      <c r="CE1292" s="204">
        <f t="shared" si="1285"/>
        <v>7.2000000000000007E-3</v>
      </c>
      <c r="CF1292" s="145">
        <f>30%+20%</f>
        <v>0.5</v>
      </c>
      <c r="CG1292" s="204">
        <f t="shared" si="1286"/>
        <v>7.2000000000000007E-3</v>
      </c>
      <c r="CH1292" s="145">
        <v>0</v>
      </c>
      <c r="CI1292" s="204">
        <f t="shared" si="1287"/>
        <v>0</v>
      </c>
      <c r="CJ1292" s="120">
        <f>0*$R$1292</f>
        <v>0</v>
      </c>
      <c r="CK1292" s="204">
        <f t="shared" si="1288"/>
        <v>0</v>
      </c>
      <c r="CL1292" s="120">
        <f>0*$R$1292</f>
        <v>0</v>
      </c>
      <c r="CM1292" s="204">
        <f t="shared" si="1289"/>
        <v>0</v>
      </c>
      <c r="CN1292" s="120">
        <f>0.2*$R$1292</f>
        <v>0</v>
      </c>
      <c r="CO1292" s="204">
        <f t="shared" si="1290"/>
        <v>0</v>
      </c>
      <c r="CP1292" s="120">
        <f>0*$R$1292</f>
        <v>0</v>
      </c>
      <c r="CQ1292" s="206">
        <f t="shared" si="1291"/>
        <v>0</v>
      </c>
      <c r="CR1292" s="120">
        <f>0*$R$1292</f>
        <v>0</v>
      </c>
      <c r="CS1292" s="206">
        <f t="shared" si="1292"/>
        <v>0</v>
      </c>
      <c r="CT1292" s="120">
        <f>0*$R$1292</f>
        <v>0</v>
      </c>
      <c r="CU1292" s="206">
        <f t="shared" si="1293"/>
        <v>0</v>
      </c>
      <c r="CV1292" s="120">
        <f>0*$R$1292</f>
        <v>0</v>
      </c>
      <c r="CW1292" s="206">
        <f t="shared" si="1294"/>
        <v>0</v>
      </c>
      <c r="CX1292" s="120">
        <f>0*$R$1292</f>
        <v>0</v>
      </c>
      <c r="CY1292" s="206">
        <f t="shared" si="1295"/>
        <v>0</v>
      </c>
      <c r="CZ1292" s="107"/>
      <c r="DA1292" s="107"/>
      <c r="DB1292" s="107"/>
      <c r="DC1292" s="109"/>
      <c r="DD1292" s="109"/>
      <c r="DE1292" s="109"/>
      <c r="DF1292" s="110">
        <f>0.0019+0.0074+0.0008+0.0043</f>
        <v>1.4400000000000001E-2</v>
      </c>
      <c r="DG1292" s="120"/>
      <c r="DH1292" s="120">
        <f t="shared" si="1296"/>
        <v>0</v>
      </c>
      <c r="DI1292" s="145">
        <v>0.5</v>
      </c>
      <c r="DJ1292" s="120">
        <f t="shared" si="1297"/>
        <v>7.2000000000000007E-3</v>
      </c>
      <c r="DK1292" s="145">
        <f>30%+20%</f>
        <v>0.5</v>
      </c>
      <c r="DL1292" s="120">
        <f t="shared" si="1298"/>
        <v>7.2000000000000007E-3</v>
      </c>
      <c r="DM1292" s="145">
        <v>0</v>
      </c>
      <c r="DN1292" s="120">
        <f t="shared" si="1299"/>
        <v>0</v>
      </c>
      <c r="DO1292" s="120">
        <f>0*$R$1292</f>
        <v>0</v>
      </c>
      <c r="DP1292" s="120">
        <f t="shared" si="1300"/>
        <v>0</v>
      </c>
      <c r="DQ1292" s="120">
        <f>0*$R$1292</f>
        <v>0</v>
      </c>
      <c r="DR1292" s="120">
        <f t="shared" si="1301"/>
        <v>0</v>
      </c>
      <c r="DS1292" s="120">
        <f>0.2*$R$1292</f>
        <v>0</v>
      </c>
      <c r="DT1292" s="120">
        <f t="shared" si="1302"/>
        <v>0</v>
      </c>
      <c r="DU1292" s="120">
        <f>0*$R$1292</f>
        <v>0</v>
      </c>
      <c r="DV1292" s="120">
        <f t="shared" si="1303"/>
        <v>0</v>
      </c>
      <c r="DW1292" s="120">
        <f>0*$R$1292</f>
        <v>0</v>
      </c>
      <c r="DX1292" s="120">
        <f t="shared" si="1304"/>
        <v>0</v>
      </c>
      <c r="DY1292" s="120">
        <f>0*$R$1292</f>
        <v>0</v>
      </c>
      <c r="DZ1292" s="120">
        <f t="shared" si="1305"/>
        <v>0</v>
      </c>
      <c r="EA1292" s="120">
        <f>0*$R$1292</f>
        <v>0</v>
      </c>
      <c r="EB1292" s="120">
        <f t="shared" si="1306"/>
        <v>0</v>
      </c>
      <c r="EC1292" s="120">
        <f>0*$R$1292</f>
        <v>0</v>
      </c>
      <c r="ED1292" s="120">
        <f t="shared" si="1307"/>
        <v>0</v>
      </c>
      <c r="EE1292" s="120"/>
      <c r="EF1292" s="120"/>
      <c r="EG1292" s="120"/>
      <c r="EH1292" s="120"/>
      <c r="EI1292" s="120">
        <f t="shared" si="1308"/>
        <v>1.4400000000000001E-2</v>
      </c>
      <c r="EJ1292" s="148">
        <f t="shared" si="1309"/>
        <v>1</v>
      </c>
    </row>
    <row r="1293" spans="1:140" s="10" customFormat="1" ht="17.25" customHeight="1" x14ac:dyDescent="0.25">
      <c r="A1293" s="33"/>
      <c r="B1293" s="34"/>
      <c r="C1293" s="35"/>
      <c r="D1293" s="49"/>
      <c r="E1293" s="36"/>
      <c r="F1293" s="36"/>
      <c r="G1293" s="52"/>
      <c r="H1293" s="38"/>
      <c r="I1293" s="50"/>
      <c r="J1293" s="54" t="s">
        <v>770</v>
      </c>
      <c r="K1293" s="46" t="s">
        <v>1693</v>
      </c>
      <c r="L1293" s="46" t="s">
        <v>54</v>
      </c>
      <c r="M1293" s="46" t="s">
        <v>1687</v>
      </c>
      <c r="R1293" s="104"/>
      <c r="S1293" s="104"/>
      <c r="T1293" s="104">
        <f t="shared" si="892"/>
        <v>0</v>
      </c>
      <c r="U1293" s="104">
        <v>0</v>
      </c>
      <c r="V1293" s="120">
        <f t="shared" si="1280"/>
        <v>0</v>
      </c>
      <c r="W1293" s="104">
        <f>0*$R$1292</f>
        <v>0</v>
      </c>
      <c r="X1293" s="104">
        <f t="shared" si="1158"/>
        <v>0</v>
      </c>
      <c r="Y1293" s="104">
        <f>0*$R$1292</f>
        <v>0</v>
      </c>
      <c r="Z1293" s="120">
        <f t="shared" si="846"/>
        <v>0</v>
      </c>
      <c r="AA1293" s="104">
        <f>0*$R$1292</f>
        <v>0</v>
      </c>
      <c r="AB1293" s="104">
        <f t="shared" si="847"/>
        <v>0</v>
      </c>
      <c r="AC1293" s="104">
        <f>0*$R$1292</f>
        <v>0</v>
      </c>
      <c r="AD1293" s="104">
        <f t="shared" si="848"/>
        <v>0</v>
      </c>
      <c r="AE1293" s="104">
        <f>0.2*$R$1292</f>
        <v>0</v>
      </c>
      <c r="AF1293" s="104">
        <f t="shared" si="849"/>
        <v>0</v>
      </c>
      <c r="AG1293" s="104">
        <f>0*$R$1292</f>
        <v>0</v>
      </c>
      <c r="AH1293" s="104">
        <f t="shared" si="850"/>
        <v>0</v>
      </c>
      <c r="AI1293" s="104">
        <f>0*$R$1292</f>
        <v>0</v>
      </c>
      <c r="AJ1293" s="104">
        <f t="shared" si="851"/>
        <v>0</v>
      </c>
      <c r="AK1293" s="104">
        <f>0*$R$1292</f>
        <v>0</v>
      </c>
      <c r="AL1293" s="104">
        <f t="shared" si="894"/>
        <v>0</v>
      </c>
      <c r="AM1293" s="104">
        <f>0*$R$1292</f>
        <v>0</v>
      </c>
      <c r="AN1293" s="104">
        <f t="shared" si="957"/>
        <v>0</v>
      </c>
      <c r="AO1293" s="104">
        <f>0*$R$1292</f>
        <v>0</v>
      </c>
      <c r="AP1293" s="120">
        <f t="shared" si="853"/>
        <v>0</v>
      </c>
      <c r="AQ1293" s="104"/>
      <c r="AR1293" s="104"/>
      <c r="AS1293" s="104"/>
      <c r="AT1293" s="104"/>
      <c r="AU1293" s="146">
        <f t="shared" si="854"/>
        <v>0</v>
      </c>
      <c r="AV1293" s="105">
        <f t="shared" si="855"/>
        <v>0</v>
      </c>
      <c r="AW1293" s="105"/>
      <c r="AX1293" s="106">
        <f>0.0019+0.0074+0.0008+0.0043</f>
        <v>1.4400000000000001E-2</v>
      </c>
      <c r="AY1293" s="120"/>
      <c r="AZ1293" s="106">
        <f t="shared" ref="AZ1293:AZ1332" si="1337">AY1293*AX1293</f>
        <v>0</v>
      </c>
      <c r="BA1293" s="120">
        <v>0</v>
      </c>
      <c r="BB1293" s="196">
        <f t="shared" si="1281"/>
        <v>0</v>
      </c>
      <c r="BC1293" s="120">
        <f>0*$R$1292</f>
        <v>0</v>
      </c>
      <c r="BD1293" s="196">
        <f t="shared" si="1282"/>
        <v>0</v>
      </c>
      <c r="BE1293" s="120">
        <f>0*$R$1292</f>
        <v>0</v>
      </c>
      <c r="BF1293" s="196">
        <f t="shared" si="1283"/>
        <v>0</v>
      </c>
      <c r="BG1293" s="120">
        <f>0*$R$1292</f>
        <v>0</v>
      </c>
      <c r="BH1293" s="196">
        <f t="shared" si="1284"/>
        <v>0</v>
      </c>
      <c r="BI1293" s="120">
        <f>0*$R$1292</f>
        <v>0</v>
      </c>
      <c r="BJ1293" s="196">
        <f t="shared" si="861"/>
        <v>0</v>
      </c>
      <c r="BK1293" s="120">
        <f>0.2*$R$1292</f>
        <v>0</v>
      </c>
      <c r="BL1293" s="196">
        <f t="shared" si="862"/>
        <v>0</v>
      </c>
      <c r="BM1293" s="120">
        <f>0*$R$1292</f>
        <v>0</v>
      </c>
      <c r="BN1293" s="197">
        <f t="shared" si="863"/>
        <v>0</v>
      </c>
      <c r="BO1293" s="120">
        <f>0*$R$1292</f>
        <v>0</v>
      </c>
      <c r="BP1293" s="197">
        <f t="shared" si="864"/>
        <v>0</v>
      </c>
      <c r="BQ1293" s="120">
        <f>0*$R$1292</f>
        <v>0</v>
      </c>
      <c r="BR1293" s="197">
        <f t="shared" si="865"/>
        <v>0</v>
      </c>
      <c r="BS1293" s="120">
        <f>0*$R$1292</f>
        <v>0</v>
      </c>
      <c r="BT1293" s="197">
        <f t="shared" si="866"/>
        <v>0</v>
      </c>
      <c r="BU1293" s="120">
        <f>0*$R$1292</f>
        <v>0</v>
      </c>
      <c r="BV1293" s="197">
        <f t="shared" si="867"/>
        <v>0</v>
      </c>
      <c r="BW1293" s="107"/>
      <c r="BX1293" s="107"/>
      <c r="BY1293" s="107"/>
      <c r="BZ1293" s="107"/>
      <c r="CA1293" s="199">
        <f>0.0019+0.0074+0.0008+0.0043</f>
        <v>1.4400000000000001E-2</v>
      </c>
      <c r="CB1293" s="120"/>
      <c r="CC1293" s="199">
        <f t="shared" si="1336"/>
        <v>0</v>
      </c>
      <c r="CD1293" s="120">
        <v>0</v>
      </c>
      <c r="CE1293" s="204">
        <f t="shared" si="1285"/>
        <v>0</v>
      </c>
      <c r="CF1293" s="120">
        <f>0*$R$1292</f>
        <v>0</v>
      </c>
      <c r="CG1293" s="204">
        <f t="shared" si="1286"/>
        <v>0</v>
      </c>
      <c r="CH1293" s="120">
        <f>0*$R$1292</f>
        <v>0</v>
      </c>
      <c r="CI1293" s="204">
        <f t="shared" si="1287"/>
        <v>0</v>
      </c>
      <c r="CJ1293" s="120">
        <f>0*$R$1292</f>
        <v>0</v>
      </c>
      <c r="CK1293" s="204">
        <f t="shared" si="1288"/>
        <v>0</v>
      </c>
      <c r="CL1293" s="120">
        <f>0*$R$1292</f>
        <v>0</v>
      </c>
      <c r="CM1293" s="204">
        <f t="shared" si="1289"/>
        <v>0</v>
      </c>
      <c r="CN1293" s="120">
        <f>0.2*$R$1292</f>
        <v>0</v>
      </c>
      <c r="CO1293" s="204">
        <f t="shared" si="1290"/>
        <v>0</v>
      </c>
      <c r="CP1293" s="120">
        <f>0*$R$1292</f>
        <v>0</v>
      </c>
      <c r="CQ1293" s="206">
        <f t="shared" si="1291"/>
        <v>0</v>
      </c>
      <c r="CR1293" s="120">
        <f>0*$R$1292</f>
        <v>0</v>
      </c>
      <c r="CS1293" s="206">
        <f t="shared" si="1292"/>
        <v>0</v>
      </c>
      <c r="CT1293" s="120">
        <f>0*$R$1292</f>
        <v>0</v>
      </c>
      <c r="CU1293" s="206">
        <f t="shared" si="1293"/>
        <v>0</v>
      </c>
      <c r="CV1293" s="120">
        <f>0*$R$1292</f>
        <v>0</v>
      </c>
      <c r="CW1293" s="206">
        <f t="shared" si="1294"/>
        <v>0</v>
      </c>
      <c r="CX1293" s="120">
        <f>0*$R$1292</f>
        <v>0</v>
      </c>
      <c r="CY1293" s="206">
        <f t="shared" si="1295"/>
        <v>0</v>
      </c>
      <c r="CZ1293" s="107"/>
      <c r="DA1293" s="107"/>
      <c r="DB1293" s="107"/>
      <c r="DC1293" s="109"/>
      <c r="DD1293" s="109"/>
      <c r="DE1293" s="109"/>
      <c r="DF1293" s="110">
        <f>0.0019+0.0074+0.0008+0.0043</f>
        <v>1.4400000000000001E-2</v>
      </c>
      <c r="DG1293" s="120"/>
      <c r="DH1293" s="120">
        <f t="shared" si="1296"/>
        <v>0</v>
      </c>
      <c r="DI1293" s="120">
        <v>0</v>
      </c>
      <c r="DJ1293" s="120">
        <f t="shared" si="1297"/>
        <v>0</v>
      </c>
      <c r="DK1293" s="120">
        <f>0*$R$1292</f>
        <v>0</v>
      </c>
      <c r="DL1293" s="120">
        <f t="shared" si="1298"/>
        <v>0</v>
      </c>
      <c r="DM1293" s="120">
        <f>0*$R$1292</f>
        <v>0</v>
      </c>
      <c r="DN1293" s="120">
        <f t="shared" si="1299"/>
        <v>0</v>
      </c>
      <c r="DO1293" s="120">
        <f>0*$R$1292</f>
        <v>0</v>
      </c>
      <c r="DP1293" s="120">
        <f t="shared" si="1300"/>
        <v>0</v>
      </c>
      <c r="DQ1293" s="120">
        <f>0*$R$1292</f>
        <v>0</v>
      </c>
      <c r="DR1293" s="120">
        <f t="shared" si="1301"/>
        <v>0</v>
      </c>
      <c r="DS1293" s="120">
        <f>0.2*$R$1292</f>
        <v>0</v>
      </c>
      <c r="DT1293" s="120">
        <f t="shared" si="1302"/>
        <v>0</v>
      </c>
      <c r="DU1293" s="120">
        <f>0*$R$1292</f>
        <v>0</v>
      </c>
      <c r="DV1293" s="120">
        <f t="shared" si="1303"/>
        <v>0</v>
      </c>
      <c r="DW1293" s="120">
        <f>0*$R$1292</f>
        <v>0</v>
      </c>
      <c r="DX1293" s="120">
        <f t="shared" si="1304"/>
        <v>0</v>
      </c>
      <c r="DY1293" s="120">
        <f>0*$R$1292</f>
        <v>0</v>
      </c>
      <c r="DZ1293" s="120">
        <f t="shared" si="1305"/>
        <v>0</v>
      </c>
      <c r="EA1293" s="120">
        <f>0*$R$1292</f>
        <v>0</v>
      </c>
      <c r="EB1293" s="120">
        <f t="shared" si="1306"/>
        <v>0</v>
      </c>
      <c r="EC1293" s="120">
        <f>0*$R$1292</f>
        <v>0</v>
      </c>
      <c r="ED1293" s="120">
        <f t="shared" si="1307"/>
        <v>0</v>
      </c>
      <c r="EE1293" s="120"/>
      <c r="EF1293" s="120"/>
      <c r="EG1293" s="120"/>
      <c r="EH1293" s="120"/>
      <c r="EI1293" s="120">
        <f t="shared" si="1308"/>
        <v>0</v>
      </c>
      <c r="EJ1293" s="148">
        <f t="shared" si="1309"/>
        <v>0</v>
      </c>
    </row>
    <row r="1294" spans="1:140" s="10" customFormat="1" ht="44.25" customHeight="1" x14ac:dyDescent="0.25">
      <c r="A1294" s="33"/>
      <c r="B1294" s="34"/>
      <c r="C1294" s="35"/>
      <c r="D1294" s="49"/>
      <c r="E1294" s="36"/>
      <c r="F1294" s="36"/>
      <c r="G1294" s="52"/>
      <c r="H1294" s="38"/>
      <c r="I1294" s="50"/>
      <c r="J1294" s="272" t="s">
        <v>1894</v>
      </c>
      <c r="K1294" s="264" t="s">
        <v>2048</v>
      </c>
      <c r="Q1294" s="9" t="s">
        <v>1899</v>
      </c>
      <c r="R1294" s="104"/>
      <c r="S1294" s="104"/>
      <c r="T1294" s="104"/>
      <c r="U1294" s="104"/>
      <c r="V1294" s="120"/>
      <c r="W1294" s="104"/>
      <c r="X1294" s="104"/>
      <c r="Y1294" s="104"/>
      <c r="Z1294" s="120"/>
      <c r="AA1294" s="104"/>
      <c r="AB1294" s="104"/>
      <c r="AC1294" s="104"/>
      <c r="AD1294" s="104"/>
      <c r="AE1294" s="104"/>
      <c r="AF1294" s="104"/>
      <c r="AG1294" s="104"/>
      <c r="AH1294" s="104"/>
      <c r="AI1294" s="104"/>
      <c r="AJ1294" s="104"/>
      <c r="AK1294" s="104"/>
      <c r="AL1294" s="104"/>
      <c r="AM1294" s="104"/>
      <c r="AN1294" s="104"/>
      <c r="AO1294" s="104"/>
      <c r="AP1294" s="120"/>
      <c r="AQ1294" s="104"/>
      <c r="AR1294" s="104"/>
      <c r="AS1294" s="104"/>
      <c r="AT1294" s="104"/>
      <c r="AU1294" s="146"/>
      <c r="AV1294" s="105"/>
      <c r="AW1294" s="105"/>
      <c r="AX1294" s="106"/>
      <c r="AY1294" s="120"/>
      <c r="AZ1294" s="106"/>
      <c r="BA1294" s="120"/>
      <c r="BB1294" s="196"/>
      <c r="BC1294" s="120"/>
      <c r="BD1294" s="196"/>
      <c r="BE1294" s="120"/>
      <c r="BF1294" s="196"/>
      <c r="BG1294" s="120"/>
      <c r="BH1294" s="196"/>
      <c r="BI1294" s="120"/>
      <c r="BJ1294" s="196"/>
      <c r="BK1294" s="120"/>
      <c r="BL1294" s="196"/>
      <c r="BM1294" s="120"/>
      <c r="BN1294" s="197"/>
      <c r="BO1294" s="120"/>
      <c r="BP1294" s="197"/>
      <c r="BQ1294" s="120"/>
      <c r="BR1294" s="197"/>
      <c r="BS1294" s="120"/>
      <c r="BT1294" s="197"/>
      <c r="BU1294" s="120"/>
      <c r="BV1294" s="197"/>
      <c r="BW1294" s="107"/>
      <c r="BX1294" s="107"/>
      <c r="BY1294" s="107"/>
      <c r="BZ1294" s="107"/>
      <c r="CA1294" s="199"/>
      <c r="CB1294" s="120"/>
      <c r="CC1294" s="199"/>
      <c r="CD1294" s="120"/>
      <c r="CE1294" s="204"/>
      <c r="CF1294" s="120"/>
      <c r="CG1294" s="204"/>
      <c r="CH1294" s="120"/>
      <c r="CI1294" s="204"/>
      <c r="CJ1294" s="120"/>
      <c r="CK1294" s="204"/>
      <c r="CL1294" s="120"/>
      <c r="CM1294" s="204"/>
      <c r="CN1294" s="120"/>
      <c r="CO1294" s="204"/>
      <c r="CP1294" s="120"/>
      <c r="CQ1294" s="206"/>
      <c r="CR1294" s="120"/>
      <c r="CS1294" s="206"/>
      <c r="CT1294" s="120"/>
      <c r="CU1294" s="206"/>
      <c r="CV1294" s="120"/>
      <c r="CW1294" s="206"/>
      <c r="CX1294" s="120"/>
      <c r="CY1294" s="206"/>
      <c r="CZ1294" s="107"/>
      <c r="DA1294" s="107"/>
      <c r="DB1294" s="107"/>
      <c r="DC1294" s="109"/>
      <c r="DD1294" s="109"/>
      <c r="DE1294" s="109"/>
      <c r="DF1294" s="110"/>
      <c r="DG1294" s="120"/>
      <c r="DH1294" s="120"/>
      <c r="DI1294" s="120"/>
      <c r="DJ1294" s="120"/>
      <c r="DK1294" s="120"/>
      <c r="DL1294" s="120"/>
      <c r="DM1294" s="120"/>
      <c r="DN1294" s="120"/>
      <c r="DO1294" s="120"/>
      <c r="DP1294" s="120"/>
      <c r="DQ1294" s="120"/>
      <c r="DR1294" s="120"/>
      <c r="DS1294" s="120"/>
      <c r="DT1294" s="120"/>
      <c r="DU1294" s="120"/>
      <c r="DV1294" s="120"/>
      <c r="DW1294" s="120"/>
      <c r="DX1294" s="120"/>
      <c r="DY1294" s="120"/>
      <c r="DZ1294" s="120"/>
      <c r="EA1294" s="120"/>
      <c r="EB1294" s="120"/>
      <c r="EC1294" s="120"/>
      <c r="ED1294" s="120"/>
      <c r="EE1294" s="120"/>
      <c r="EF1294" s="120"/>
      <c r="EG1294" s="120"/>
      <c r="EH1294" s="120"/>
      <c r="EI1294" s="120"/>
      <c r="EJ1294" s="148"/>
    </row>
    <row r="1295" spans="1:140" s="10" customFormat="1" ht="33.75" customHeight="1" x14ac:dyDescent="0.25">
      <c r="A1295" s="33"/>
      <c r="B1295" s="34"/>
      <c r="C1295" s="35"/>
      <c r="D1295" s="49"/>
      <c r="E1295" s="36"/>
      <c r="F1295" s="36"/>
      <c r="G1295" s="52"/>
      <c r="H1295" s="38"/>
      <c r="I1295" s="50"/>
      <c r="J1295" s="272"/>
      <c r="K1295" s="264" t="s">
        <v>2051</v>
      </c>
      <c r="Q1295" s="9" t="s">
        <v>1899</v>
      </c>
      <c r="R1295" s="104"/>
      <c r="S1295" s="104"/>
      <c r="T1295" s="104"/>
      <c r="U1295" s="104"/>
      <c r="V1295" s="120"/>
      <c r="W1295" s="104"/>
      <c r="X1295" s="104"/>
      <c r="Y1295" s="104"/>
      <c r="Z1295" s="120"/>
      <c r="AA1295" s="104"/>
      <c r="AB1295" s="104"/>
      <c r="AC1295" s="104"/>
      <c r="AD1295" s="104"/>
      <c r="AE1295" s="104"/>
      <c r="AF1295" s="104"/>
      <c r="AG1295" s="104"/>
      <c r="AH1295" s="104"/>
      <c r="AI1295" s="104"/>
      <c r="AJ1295" s="104"/>
      <c r="AK1295" s="104"/>
      <c r="AL1295" s="104"/>
      <c r="AM1295" s="104"/>
      <c r="AN1295" s="104"/>
      <c r="AO1295" s="104"/>
      <c r="AP1295" s="120"/>
      <c r="AQ1295" s="104"/>
      <c r="AR1295" s="104"/>
      <c r="AS1295" s="104"/>
      <c r="AT1295" s="104"/>
      <c r="AU1295" s="146"/>
      <c r="AV1295" s="105"/>
      <c r="AW1295" s="105"/>
      <c r="AX1295" s="106"/>
      <c r="AY1295" s="120"/>
      <c r="AZ1295" s="106"/>
      <c r="BA1295" s="120"/>
      <c r="BB1295" s="196"/>
      <c r="BC1295" s="120"/>
      <c r="BD1295" s="196"/>
      <c r="BE1295" s="120"/>
      <c r="BF1295" s="196"/>
      <c r="BG1295" s="120"/>
      <c r="BH1295" s="196"/>
      <c r="BI1295" s="120"/>
      <c r="BJ1295" s="196"/>
      <c r="BK1295" s="120"/>
      <c r="BL1295" s="196"/>
      <c r="BM1295" s="120"/>
      <c r="BN1295" s="197"/>
      <c r="BO1295" s="120"/>
      <c r="BP1295" s="197"/>
      <c r="BQ1295" s="120"/>
      <c r="BR1295" s="197"/>
      <c r="BS1295" s="120"/>
      <c r="BT1295" s="197"/>
      <c r="BU1295" s="120"/>
      <c r="BV1295" s="197"/>
      <c r="BW1295" s="107"/>
      <c r="BX1295" s="107"/>
      <c r="BY1295" s="107"/>
      <c r="BZ1295" s="107"/>
      <c r="CA1295" s="199"/>
      <c r="CB1295" s="120"/>
      <c r="CC1295" s="199"/>
      <c r="CD1295" s="120"/>
      <c r="CE1295" s="204"/>
      <c r="CF1295" s="120"/>
      <c r="CG1295" s="204"/>
      <c r="CH1295" s="120"/>
      <c r="CI1295" s="204"/>
      <c r="CJ1295" s="120"/>
      <c r="CK1295" s="204"/>
      <c r="CL1295" s="120"/>
      <c r="CM1295" s="204"/>
      <c r="CN1295" s="120"/>
      <c r="CO1295" s="204"/>
      <c r="CP1295" s="120"/>
      <c r="CQ1295" s="206"/>
      <c r="CR1295" s="120"/>
      <c r="CS1295" s="206"/>
      <c r="CT1295" s="120"/>
      <c r="CU1295" s="206"/>
      <c r="CV1295" s="120"/>
      <c r="CW1295" s="206"/>
      <c r="CX1295" s="120"/>
      <c r="CY1295" s="206"/>
      <c r="CZ1295" s="107"/>
      <c r="DA1295" s="107"/>
      <c r="DB1295" s="107"/>
      <c r="DC1295" s="109"/>
      <c r="DD1295" s="109"/>
      <c r="DE1295" s="109"/>
      <c r="DF1295" s="110"/>
      <c r="DG1295" s="120"/>
      <c r="DH1295" s="120"/>
      <c r="DI1295" s="120"/>
      <c r="DJ1295" s="120"/>
      <c r="DK1295" s="120"/>
      <c r="DL1295" s="120"/>
      <c r="DM1295" s="120"/>
      <c r="DN1295" s="120"/>
      <c r="DO1295" s="120"/>
      <c r="DP1295" s="120"/>
      <c r="DQ1295" s="120"/>
      <c r="DR1295" s="120"/>
      <c r="DS1295" s="120"/>
      <c r="DT1295" s="120"/>
      <c r="DU1295" s="120"/>
      <c r="DV1295" s="120"/>
      <c r="DW1295" s="120"/>
      <c r="DX1295" s="120"/>
      <c r="DY1295" s="120"/>
      <c r="DZ1295" s="120"/>
      <c r="EA1295" s="120"/>
      <c r="EB1295" s="120"/>
      <c r="EC1295" s="120"/>
      <c r="ED1295" s="120"/>
      <c r="EE1295" s="120"/>
      <c r="EF1295" s="120"/>
      <c r="EG1295" s="120"/>
      <c r="EH1295" s="120"/>
      <c r="EI1295" s="120"/>
      <c r="EJ1295" s="148"/>
    </row>
    <row r="1296" spans="1:140" s="10" customFormat="1" ht="34.5" customHeight="1" x14ac:dyDescent="0.25">
      <c r="A1296" s="33"/>
      <c r="B1296" s="34"/>
      <c r="C1296" s="35"/>
      <c r="D1296" s="49"/>
      <c r="E1296" s="36"/>
      <c r="F1296" s="36"/>
      <c r="G1296" s="52"/>
      <c r="H1296" s="38"/>
      <c r="I1296" s="50"/>
      <c r="J1296" s="272"/>
      <c r="K1296" s="264" t="s">
        <v>2049</v>
      </c>
      <c r="Q1296" s="9" t="s">
        <v>1899</v>
      </c>
      <c r="R1296" s="104"/>
      <c r="S1296" s="104"/>
      <c r="T1296" s="104"/>
      <c r="U1296" s="104"/>
      <c r="V1296" s="120"/>
      <c r="W1296" s="104"/>
      <c r="X1296" s="104"/>
      <c r="Y1296" s="104"/>
      <c r="Z1296" s="120"/>
      <c r="AA1296" s="104"/>
      <c r="AB1296" s="104"/>
      <c r="AC1296" s="104"/>
      <c r="AD1296" s="104"/>
      <c r="AE1296" s="104"/>
      <c r="AF1296" s="104"/>
      <c r="AG1296" s="104"/>
      <c r="AH1296" s="104"/>
      <c r="AI1296" s="104"/>
      <c r="AJ1296" s="104"/>
      <c r="AK1296" s="104"/>
      <c r="AL1296" s="104"/>
      <c r="AM1296" s="104"/>
      <c r="AN1296" s="104"/>
      <c r="AO1296" s="104"/>
      <c r="AP1296" s="120"/>
      <c r="AQ1296" s="104"/>
      <c r="AR1296" s="104"/>
      <c r="AS1296" s="104"/>
      <c r="AT1296" s="104"/>
      <c r="AU1296" s="146"/>
      <c r="AV1296" s="105"/>
      <c r="AW1296" s="105"/>
      <c r="AX1296" s="106"/>
      <c r="AY1296" s="120"/>
      <c r="AZ1296" s="106"/>
      <c r="BA1296" s="120"/>
      <c r="BB1296" s="196"/>
      <c r="BC1296" s="120"/>
      <c r="BD1296" s="196"/>
      <c r="BE1296" s="120"/>
      <c r="BF1296" s="196"/>
      <c r="BG1296" s="120"/>
      <c r="BH1296" s="196"/>
      <c r="BI1296" s="120"/>
      <c r="BJ1296" s="196"/>
      <c r="BK1296" s="120"/>
      <c r="BL1296" s="196"/>
      <c r="BM1296" s="120"/>
      <c r="BN1296" s="197"/>
      <c r="BO1296" s="120"/>
      <c r="BP1296" s="197"/>
      <c r="BQ1296" s="120"/>
      <c r="BR1296" s="197"/>
      <c r="BS1296" s="120"/>
      <c r="BT1296" s="197"/>
      <c r="BU1296" s="120"/>
      <c r="BV1296" s="197"/>
      <c r="BW1296" s="107"/>
      <c r="BX1296" s="107"/>
      <c r="BY1296" s="107"/>
      <c r="BZ1296" s="107"/>
      <c r="CA1296" s="199"/>
      <c r="CB1296" s="120"/>
      <c r="CC1296" s="199"/>
      <c r="CD1296" s="120"/>
      <c r="CE1296" s="204"/>
      <c r="CF1296" s="120"/>
      <c r="CG1296" s="204"/>
      <c r="CH1296" s="120"/>
      <c r="CI1296" s="204"/>
      <c r="CJ1296" s="120"/>
      <c r="CK1296" s="204"/>
      <c r="CL1296" s="120"/>
      <c r="CM1296" s="204"/>
      <c r="CN1296" s="120"/>
      <c r="CO1296" s="204"/>
      <c r="CP1296" s="120"/>
      <c r="CQ1296" s="206"/>
      <c r="CR1296" s="120"/>
      <c r="CS1296" s="206"/>
      <c r="CT1296" s="120"/>
      <c r="CU1296" s="206"/>
      <c r="CV1296" s="120"/>
      <c r="CW1296" s="206"/>
      <c r="CX1296" s="120"/>
      <c r="CY1296" s="206"/>
      <c r="CZ1296" s="107"/>
      <c r="DA1296" s="107"/>
      <c r="DB1296" s="107"/>
      <c r="DC1296" s="109"/>
      <c r="DD1296" s="109"/>
      <c r="DE1296" s="109"/>
      <c r="DF1296" s="110"/>
      <c r="DG1296" s="120"/>
      <c r="DH1296" s="120"/>
      <c r="DI1296" s="120"/>
      <c r="DJ1296" s="120"/>
      <c r="DK1296" s="120"/>
      <c r="DL1296" s="120"/>
      <c r="DM1296" s="120"/>
      <c r="DN1296" s="120"/>
      <c r="DO1296" s="120"/>
      <c r="DP1296" s="120"/>
      <c r="DQ1296" s="120"/>
      <c r="DR1296" s="120"/>
      <c r="DS1296" s="120"/>
      <c r="DT1296" s="120"/>
      <c r="DU1296" s="120"/>
      <c r="DV1296" s="120"/>
      <c r="DW1296" s="120"/>
      <c r="DX1296" s="120"/>
      <c r="DY1296" s="120"/>
      <c r="DZ1296" s="120"/>
      <c r="EA1296" s="120"/>
      <c r="EB1296" s="120"/>
      <c r="EC1296" s="120"/>
      <c r="ED1296" s="120"/>
      <c r="EE1296" s="120"/>
      <c r="EF1296" s="120"/>
      <c r="EG1296" s="120"/>
      <c r="EH1296" s="120"/>
      <c r="EI1296" s="120"/>
      <c r="EJ1296" s="148"/>
    </row>
    <row r="1297" spans="1:140" s="10" customFormat="1" ht="32.25" customHeight="1" x14ac:dyDescent="0.25">
      <c r="A1297" s="33"/>
      <c r="B1297" s="34"/>
      <c r="C1297" s="35"/>
      <c r="D1297" s="49"/>
      <c r="E1297" s="36"/>
      <c r="F1297" s="36"/>
      <c r="G1297" s="52"/>
      <c r="H1297" s="38"/>
      <c r="I1297" s="50"/>
      <c r="J1297" s="54"/>
      <c r="K1297" s="264" t="s">
        <v>2050</v>
      </c>
      <c r="Q1297" s="9" t="s">
        <v>1899</v>
      </c>
      <c r="R1297" s="104"/>
      <c r="S1297" s="104"/>
      <c r="T1297" s="104"/>
      <c r="U1297" s="104"/>
      <c r="V1297" s="120"/>
      <c r="W1297" s="104"/>
      <c r="X1297" s="104"/>
      <c r="Y1297" s="104"/>
      <c r="Z1297" s="120"/>
      <c r="AA1297" s="104"/>
      <c r="AB1297" s="104"/>
      <c r="AC1297" s="104"/>
      <c r="AD1297" s="104"/>
      <c r="AE1297" s="104"/>
      <c r="AF1297" s="104"/>
      <c r="AG1297" s="104"/>
      <c r="AH1297" s="104"/>
      <c r="AI1297" s="104"/>
      <c r="AJ1297" s="104"/>
      <c r="AK1297" s="104"/>
      <c r="AL1297" s="104"/>
      <c r="AM1297" s="104"/>
      <c r="AN1297" s="104"/>
      <c r="AO1297" s="104"/>
      <c r="AP1297" s="120"/>
      <c r="AQ1297" s="104"/>
      <c r="AR1297" s="104"/>
      <c r="AS1297" s="104"/>
      <c r="AT1297" s="104"/>
      <c r="AU1297" s="146"/>
      <c r="AV1297" s="105"/>
      <c r="AW1297" s="105"/>
      <c r="AX1297" s="106"/>
      <c r="AY1297" s="120"/>
      <c r="AZ1297" s="106"/>
      <c r="BA1297" s="120"/>
      <c r="BB1297" s="196"/>
      <c r="BC1297" s="120"/>
      <c r="BD1297" s="196"/>
      <c r="BE1297" s="120"/>
      <c r="BF1297" s="196"/>
      <c r="BG1297" s="120"/>
      <c r="BH1297" s="196"/>
      <c r="BI1297" s="120"/>
      <c r="BJ1297" s="196"/>
      <c r="BK1297" s="120"/>
      <c r="BL1297" s="196"/>
      <c r="BM1297" s="120"/>
      <c r="BN1297" s="197"/>
      <c r="BO1297" s="120"/>
      <c r="BP1297" s="197"/>
      <c r="BQ1297" s="120"/>
      <c r="BR1297" s="197"/>
      <c r="BS1297" s="120"/>
      <c r="BT1297" s="197"/>
      <c r="BU1297" s="120"/>
      <c r="BV1297" s="197"/>
      <c r="BW1297" s="107"/>
      <c r="BX1297" s="107"/>
      <c r="BY1297" s="107"/>
      <c r="BZ1297" s="107"/>
      <c r="CA1297" s="199"/>
      <c r="CB1297" s="120"/>
      <c r="CC1297" s="199"/>
      <c r="CD1297" s="120"/>
      <c r="CE1297" s="204"/>
      <c r="CF1297" s="120"/>
      <c r="CG1297" s="204"/>
      <c r="CH1297" s="120"/>
      <c r="CI1297" s="204"/>
      <c r="CJ1297" s="120"/>
      <c r="CK1297" s="204"/>
      <c r="CL1297" s="120"/>
      <c r="CM1297" s="204"/>
      <c r="CN1297" s="120"/>
      <c r="CO1297" s="204"/>
      <c r="CP1297" s="120"/>
      <c r="CQ1297" s="206"/>
      <c r="CR1297" s="120"/>
      <c r="CS1297" s="206"/>
      <c r="CT1297" s="120"/>
      <c r="CU1297" s="206"/>
      <c r="CV1297" s="120"/>
      <c r="CW1297" s="206"/>
      <c r="CX1297" s="120"/>
      <c r="CY1297" s="206"/>
      <c r="CZ1297" s="107"/>
      <c r="DA1297" s="107"/>
      <c r="DB1297" s="107"/>
      <c r="DC1297" s="109"/>
      <c r="DD1297" s="109"/>
      <c r="DE1297" s="109"/>
      <c r="DF1297" s="110"/>
      <c r="DG1297" s="120"/>
      <c r="DH1297" s="120"/>
      <c r="DI1297" s="120"/>
      <c r="DJ1297" s="120"/>
      <c r="DK1297" s="120"/>
      <c r="DL1297" s="120"/>
      <c r="DM1297" s="120"/>
      <c r="DN1297" s="120"/>
      <c r="DO1297" s="120"/>
      <c r="DP1297" s="120"/>
      <c r="DQ1297" s="120"/>
      <c r="DR1297" s="120"/>
      <c r="DS1297" s="120"/>
      <c r="DT1297" s="120"/>
      <c r="DU1297" s="120"/>
      <c r="DV1297" s="120"/>
      <c r="DW1297" s="120"/>
      <c r="DX1297" s="120"/>
      <c r="DY1297" s="120"/>
      <c r="DZ1297" s="120"/>
      <c r="EA1297" s="120"/>
      <c r="EB1297" s="120"/>
      <c r="EC1297" s="120"/>
      <c r="ED1297" s="120"/>
      <c r="EE1297" s="120"/>
      <c r="EF1297" s="120"/>
      <c r="EG1297" s="120"/>
      <c r="EH1297" s="120"/>
      <c r="EI1297" s="120"/>
      <c r="EJ1297" s="148"/>
    </row>
    <row r="1298" spans="1:140" s="10" customFormat="1" ht="32.25" customHeight="1" x14ac:dyDescent="0.25">
      <c r="A1298" s="33"/>
      <c r="B1298" s="34"/>
      <c r="C1298" s="35"/>
      <c r="D1298" s="49"/>
      <c r="E1298" s="36"/>
      <c r="F1298" s="36"/>
      <c r="G1298" s="52"/>
      <c r="H1298" s="38"/>
      <c r="I1298" s="50"/>
      <c r="J1298" s="54"/>
      <c r="K1298" s="264" t="s">
        <v>2052</v>
      </c>
      <c r="Q1298" s="9"/>
      <c r="R1298" s="104"/>
      <c r="S1298" s="104"/>
      <c r="T1298" s="104"/>
      <c r="U1298" s="104"/>
      <c r="V1298" s="120"/>
      <c r="W1298" s="104"/>
      <c r="X1298" s="104"/>
      <c r="Y1298" s="104"/>
      <c r="Z1298" s="120"/>
      <c r="AA1298" s="104"/>
      <c r="AB1298" s="104"/>
      <c r="AC1298" s="104"/>
      <c r="AD1298" s="104"/>
      <c r="AE1298" s="104"/>
      <c r="AF1298" s="104"/>
      <c r="AG1298" s="104"/>
      <c r="AH1298" s="104"/>
      <c r="AI1298" s="104"/>
      <c r="AJ1298" s="104"/>
      <c r="AK1298" s="104"/>
      <c r="AL1298" s="104"/>
      <c r="AM1298" s="104"/>
      <c r="AN1298" s="104"/>
      <c r="AO1298" s="104"/>
      <c r="AP1298" s="120"/>
      <c r="AQ1298" s="104"/>
      <c r="AR1298" s="104"/>
      <c r="AS1298" s="104"/>
      <c r="AT1298" s="104"/>
      <c r="AU1298" s="146"/>
      <c r="AV1298" s="105"/>
      <c r="AW1298" s="105"/>
      <c r="AX1298" s="106"/>
      <c r="AY1298" s="120"/>
      <c r="AZ1298" s="106"/>
      <c r="BA1298" s="120"/>
      <c r="BB1298" s="196"/>
      <c r="BC1298" s="120"/>
      <c r="BD1298" s="196"/>
      <c r="BE1298" s="120"/>
      <c r="BF1298" s="196"/>
      <c r="BG1298" s="120"/>
      <c r="BH1298" s="196"/>
      <c r="BI1298" s="120"/>
      <c r="BJ1298" s="196"/>
      <c r="BK1298" s="120"/>
      <c r="BL1298" s="196"/>
      <c r="BM1298" s="120"/>
      <c r="BN1298" s="197"/>
      <c r="BO1298" s="120"/>
      <c r="BP1298" s="197"/>
      <c r="BQ1298" s="120"/>
      <c r="BR1298" s="197"/>
      <c r="BS1298" s="120"/>
      <c r="BT1298" s="197"/>
      <c r="BU1298" s="120"/>
      <c r="BV1298" s="197"/>
      <c r="BW1298" s="107"/>
      <c r="BX1298" s="107"/>
      <c r="BY1298" s="107"/>
      <c r="BZ1298" s="107"/>
      <c r="CA1298" s="199"/>
      <c r="CB1298" s="120"/>
      <c r="CC1298" s="199"/>
      <c r="CD1298" s="120"/>
      <c r="CE1298" s="204"/>
      <c r="CF1298" s="120"/>
      <c r="CG1298" s="204"/>
      <c r="CH1298" s="120"/>
      <c r="CI1298" s="204"/>
      <c r="CJ1298" s="120"/>
      <c r="CK1298" s="204"/>
      <c r="CL1298" s="120"/>
      <c r="CM1298" s="204"/>
      <c r="CN1298" s="120"/>
      <c r="CO1298" s="204"/>
      <c r="CP1298" s="120"/>
      <c r="CQ1298" s="206"/>
      <c r="CR1298" s="120"/>
      <c r="CS1298" s="206"/>
      <c r="CT1298" s="120"/>
      <c r="CU1298" s="206"/>
      <c r="CV1298" s="120"/>
      <c r="CW1298" s="206"/>
      <c r="CX1298" s="120"/>
      <c r="CY1298" s="206"/>
      <c r="CZ1298" s="107"/>
      <c r="DA1298" s="107"/>
      <c r="DB1298" s="107"/>
      <c r="DC1298" s="109"/>
      <c r="DD1298" s="109"/>
      <c r="DE1298" s="109"/>
      <c r="DF1298" s="110"/>
      <c r="DG1298" s="120"/>
      <c r="DH1298" s="120"/>
      <c r="DI1298" s="120"/>
      <c r="DJ1298" s="120"/>
      <c r="DK1298" s="120"/>
      <c r="DL1298" s="120"/>
      <c r="DM1298" s="120"/>
      <c r="DN1298" s="120"/>
      <c r="DO1298" s="120"/>
      <c r="DP1298" s="120"/>
      <c r="DQ1298" s="120"/>
      <c r="DR1298" s="120"/>
      <c r="DS1298" s="120"/>
      <c r="DT1298" s="120"/>
      <c r="DU1298" s="120"/>
      <c r="DV1298" s="120"/>
      <c r="DW1298" s="120"/>
      <c r="DX1298" s="120"/>
      <c r="DY1298" s="120"/>
      <c r="DZ1298" s="120"/>
      <c r="EA1298" s="120"/>
      <c r="EB1298" s="120"/>
      <c r="EC1298" s="120"/>
      <c r="ED1298" s="120"/>
      <c r="EE1298" s="120"/>
      <c r="EF1298" s="120"/>
      <c r="EG1298" s="120"/>
      <c r="EH1298" s="120"/>
      <c r="EI1298" s="120"/>
      <c r="EJ1298" s="148"/>
    </row>
    <row r="1299" spans="1:140" s="10" customFormat="1" ht="32.25" customHeight="1" x14ac:dyDescent="0.25">
      <c r="A1299" s="33"/>
      <c r="B1299" s="34"/>
      <c r="C1299" s="35"/>
      <c r="D1299" s="49"/>
      <c r="E1299" s="36"/>
      <c r="F1299" s="36"/>
      <c r="G1299" s="52"/>
      <c r="H1299" s="38"/>
      <c r="I1299" s="50"/>
      <c r="J1299" s="54"/>
      <c r="K1299" s="264" t="s">
        <v>2053</v>
      </c>
      <c r="Q1299" s="9"/>
      <c r="R1299" s="104"/>
      <c r="S1299" s="104"/>
      <c r="T1299" s="104"/>
      <c r="U1299" s="104"/>
      <c r="V1299" s="120"/>
      <c r="W1299" s="104"/>
      <c r="X1299" s="104"/>
      <c r="Y1299" s="104"/>
      <c r="Z1299" s="120"/>
      <c r="AA1299" s="104"/>
      <c r="AB1299" s="104"/>
      <c r="AC1299" s="104"/>
      <c r="AD1299" s="104"/>
      <c r="AE1299" s="104"/>
      <c r="AF1299" s="104"/>
      <c r="AG1299" s="104"/>
      <c r="AH1299" s="104"/>
      <c r="AI1299" s="104"/>
      <c r="AJ1299" s="104"/>
      <c r="AK1299" s="104"/>
      <c r="AL1299" s="104"/>
      <c r="AM1299" s="104"/>
      <c r="AN1299" s="104"/>
      <c r="AO1299" s="104"/>
      <c r="AP1299" s="120"/>
      <c r="AQ1299" s="104"/>
      <c r="AR1299" s="104"/>
      <c r="AS1299" s="104"/>
      <c r="AT1299" s="104"/>
      <c r="AU1299" s="146"/>
      <c r="AV1299" s="105"/>
      <c r="AW1299" s="105"/>
      <c r="AX1299" s="106"/>
      <c r="AY1299" s="120"/>
      <c r="AZ1299" s="106"/>
      <c r="BA1299" s="120"/>
      <c r="BB1299" s="196"/>
      <c r="BC1299" s="120"/>
      <c r="BD1299" s="196"/>
      <c r="BE1299" s="120"/>
      <c r="BF1299" s="196"/>
      <c r="BG1299" s="120"/>
      <c r="BH1299" s="196"/>
      <c r="BI1299" s="120"/>
      <c r="BJ1299" s="196"/>
      <c r="BK1299" s="120"/>
      <c r="BL1299" s="196"/>
      <c r="BM1299" s="120"/>
      <c r="BN1299" s="197"/>
      <c r="BO1299" s="120"/>
      <c r="BP1299" s="197"/>
      <c r="BQ1299" s="120"/>
      <c r="BR1299" s="197"/>
      <c r="BS1299" s="120"/>
      <c r="BT1299" s="197"/>
      <c r="BU1299" s="120"/>
      <c r="BV1299" s="197"/>
      <c r="BW1299" s="107"/>
      <c r="BX1299" s="107"/>
      <c r="BY1299" s="107"/>
      <c r="BZ1299" s="107"/>
      <c r="CA1299" s="199"/>
      <c r="CB1299" s="120"/>
      <c r="CC1299" s="199"/>
      <c r="CD1299" s="120"/>
      <c r="CE1299" s="204"/>
      <c r="CF1299" s="120"/>
      <c r="CG1299" s="204"/>
      <c r="CH1299" s="120"/>
      <c r="CI1299" s="204"/>
      <c r="CJ1299" s="120"/>
      <c r="CK1299" s="204"/>
      <c r="CL1299" s="120"/>
      <c r="CM1299" s="204"/>
      <c r="CN1299" s="120"/>
      <c r="CO1299" s="204"/>
      <c r="CP1299" s="120"/>
      <c r="CQ1299" s="206"/>
      <c r="CR1299" s="120"/>
      <c r="CS1299" s="206"/>
      <c r="CT1299" s="120"/>
      <c r="CU1299" s="206"/>
      <c r="CV1299" s="120"/>
      <c r="CW1299" s="206"/>
      <c r="CX1299" s="120"/>
      <c r="CY1299" s="206"/>
      <c r="CZ1299" s="107"/>
      <c r="DA1299" s="107"/>
      <c r="DB1299" s="107"/>
      <c r="DC1299" s="109"/>
      <c r="DD1299" s="109"/>
      <c r="DE1299" s="109"/>
      <c r="DF1299" s="110"/>
      <c r="DG1299" s="120"/>
      <c r="DH1299" s="120"/>
      <c r="DI1299" s="120"/>
      <c r="DJ1299" s="120"/>
      <c r="DK1299" s="120"/>
      <c r="DL1299" s="120"/>
      <c r="DM1299" s="120"/>
      <c r="DN1299" s="120"/>
      <c r="DO1299" s="120"/>
      <c r="DP1299" s="120"/>
      <c r="DQ1299" s="120"/>
      <c r="DR1299" s="120"/>
      <c r="DS1299" s="120"/>
      <c r="DT1299" s="120"/>
      <c r="DU1299" s="120"/>
      <c r="DV1299" s="120"/>
      <c r="DW1299" s="120"/>
      <c r="DX1299" s="120"/>
      <c r="DY1299" s="120"/>
      <c r="DZ1299" s="120"/>
      <c r="EA1299" s="120"/>
      <c r="EB1299" s="120"/>
      <c r="EC1299" s="120"/>
      <c r="ED1299" s="120"/>
      <c r="EE1299" s="120"/>
      <c r="EF1299" s="120"/>
      <c r="EG1299" s="120"/>
      <c r="EH1299" s="120"/>
      <c r="EI1299" s="120"/>
      <c r="EJ1299" s="148"/>
    </row>
    <row r="1300" spans="1:140" s="10" customFormat="1" ht="17.25" customHeight="1" x14ac:dyDescent="0.25">
      <c r="A1300" s="33"/>
      <c r="B1300" s="34"/>
      <c r="C1300" s="35"/>
      <c r="D1300" s="49"/>
      <c r="E1300" s="36"/>
      <c r="F1300" s="36"/>
      <c r="G1300" s="52"/>
      <c r="H1300" s="38"/>
      <c r="I1300" s="50"/>
      <c r="J1300" s="54" t="s">
        <v>28</v>
      </c>
      <c r="K1300" s="264" t="s">
        <v>2054</v>
      </c>
      <c r="Q1300" s="9" t="s">
        <v>1899</v>
      </c>
      <c r="R1300" s="104"/>
      <c r="S1300" s="104"/>
      <c r="T1300" s="104"/>
      <c r="U1300" s="104"/>
      <c r="V1300" s="120"/>
      <c r="W1300" s="104"/>
      <c r="X1300" s="104"/>
      <c r="Y1300" s="104"/>
      <c r="Z1300" s="120"/>
      <c r="AA1300" s="104"/>
      <c r="AB1300" s="104"/>
      <c r="AC1300" s="104"/>
      <c r="AD1300" s="104"/>
      <c r="AE1300" s="104"/>
      <c r="AF1300" s="104"/>
      <c r="AG1300" s="104"/>
      <c r="AH1300" s="104"/>
      <c r="AI1300" s="104"/>
      <c r="AJ1300" s="104"/>
      <c r="AK1300" s="104"/>
      <c r="AL1300" s="104"/>
      <c r="AM1300" s="104"/>
      <c r="AN1300" s="104"/>
      <c r="AO1300" s="104"/>
      <c r="AP1300" s="120"/>
      <c r="AQ1300" s="104"/>
      <c r="AR1300" s="104"/>
      <c r="AS1300" s="104"/>
      <c r="AT1300" s="104"/>
      <c r="AU1300" s="146"/>
      <c r="AV1300" s="105"/>
      <c r="AW1300" s="105"/>
      <c r="AX1300" s="106"/>
      <c r="AY1300" s="120"/>
      <c r="AZ1300" s="106"/>
      <c r="BA1300" s="120"/>
      <c r="BB1300" s="196"/>
      <c r="BC1300" s="120"/>
      <c r="BD1300" s="196"/>
      <c r="BE1300" s="120"/>
      <c r="BF1300" s="196"/>
      <c r="BG1300" s="120"/>
      <c r="BH1300" s="196"/>
      <c r="BI1300" s="120"/>
      <c r="BJ1300" s="196"/>
      <c r="BK1300" s="120"/>
      <c r="BL1300" s="196"/>
      <c r="BM1300" s="120"/>
      <c r="BN1300" s="197"/>
      <c r="BO1300" s="120"/>
      <c r="BP1300" s="197"/>
      <c r="BQ1300" s="120"/>
      <c r="BR1300" s="197"/>
      <c r="BS1300" s="120"/>
      <c r="BT1300" s="197"/>
      <c r="BU1300" s="120"/>
      <c r="BV1300" s="197"/>
      <c r="BW1300" s="107"/>
      <c r="BX1300" s="107"/>
      <c r="BY1300" s="107"/>
      <c r="BZ1300" s="107"/>
      <c r="CA1300" s="199"/>
      <c r="CB1300" s="120"/>
      <c r="CC1300" s="199"/>
      <c r="CD1300" s="120"/>
      <c r="CE1300" s="204"/>
      <c r="CF1300" s="120"/>
      <c r="CG1300" s="204"/>
      <c r="CH1300" s="120"/>
      <c r="CI1300" s="204"/>
      <c r="CJ1300" s="120"/>
      <c r="CK1300" s="204"/>
      <c r="CL1300" s="120"/>
      <c r="CM1300" s="204"/>
      <c r="CN1300" s="120"/>
      <c r="CO1300" s="204"/>
      <c r="CP1300" s="120"/>
      <c r="CQ1300" s="206"/>
      <c r="CR1300" s="120"/>
      <c r="CS1300" s="206"/>
      <c r="CT1300" s="120"/>
      <c r="CU1300" s="206"/>
      <c r="CV1300" s="120"/>
      <c r="CW1300" s="206"/>
      <c r="CX1300" s="120"/>
      <c r="CY1300" s="206"/>
      <c r="CZ1300" s="107"/>
      <c r="DA1300" s="107"/>
      <c r="DB1300" s="107"/>
      <c r="DC1300" s="109"/>
      <c r="DD1300" s="109"/>
      <c r="DE1300" s="109"/>
      <c r="DF1300" s="110"/>
      <c r="DG1300" s="120"/>
      <c r="DH1300" s="120"/>
      <c r="DI1300" s="120"/>
      <c r="DJ1300" s="120"/>
      <c r="DK1300" s="120"/>
      <c r="DL1300" s="120"/>
      <c r="DM1300" s="120"/>
      <c r="DN1300" s="120"/>
      <c r="DO1300" s="120"/>
      <c r="DP1300" s="120"/>
      <c r="DQ1300" s="120"/>
      <c r="DR1300" s="120"/>
      <c r="DS1300" s="120"/>
      <c r="DT1300" s="120"/>
      <c r="DU1300" s="120"/>
      <c r="DV1300" s="120"/>
      <c r="DW1300" s="120"/>
      <c r="DX1300" s="120"/>
      <c r="DY1300" s="120"/>
      <c r="DZ1300" s="120"/>
      <c r="EA1300" s="120"/>
      <c r="EB1300" s="120"/>
      <c r="EC1300" s="120"/>
      <c r="ED1300" s="120"/>
      <c r="EE1300" s="120"/>
      <c r="EF1300" s="120"/>
      <c r="EG1300" s="120"/>
      <c r="EH1300" s="120"/>
      <c r="EI1300" s="120"/>
      <c r="EJ1300" s="148"/>
    </row>
    <row r="1301" spans="1:140" s="10" customFormat="1" ht="17.25" customHeight="1" x14ac:dyDescent="0.25">
      <c r="A1301" s="33"/>
      <c r="B1301" s="34"/>
      <c r="C1301" s="35"/>
      <c r="D1301" s="49"/>
      <c r="E1301" s="36"/>
      <c r="F1301" s="36"/>
      <c r="G1301" s="52"/>
      <c r="H1301" s="38"/>
      <c r="I1301" s="50"/>
      <c r="J1301" s="275" t="s">
        <v>1921</v>
      </c>
      <c r="K1301" s="271" t="s">
        <v>2029</v>
      </c>
      <c r="L1301" s="276" t="s">
        <v>1899</v>
      </c>
      <c r="M1301" s="46"/>
      <c r="R1301" s="104"/>
      <c r="S1301" s="104"/>
      <c r="T1301" s="104"/>
      <c r="U1301" s="104"/>
      <c r="V1301" s="120"/>
      <c r="W1301" s="104"/>
      <c r="X1301" s="104"/>
      <c r="Y1301" s="104"/>
      <c r="Z1301" s="120"/>
      <c r="AA1301" s="104"/>
      <c r="AB1301" s="104"/>
      <c r="AC1301" s="104"/>
      <c r="AD1301" s="104"/>
      <c r="AE1301" s="104"/>
      <c r="AF1301" s="104"/>
      <c r="AG1301" s="104"/>
      <c r="AH1301" s="104"/>
      <c r="AI1301" s="104"/>
      <c r="AJ1301" s="104"/>
      <c r="AK1301" s="104"/>
      <c r="AL1301" s="104"/>
      <c r="AM1301" s="104"/>
      <c r="AN1301" s="104"/>
      <c r="AO1301" s="104"/>
      <c r="AP1301" s="120"/>
      <c r="AQ1301" s="104"/>
      <c r="AR1301" s="104"/>
      <c r="AS1301" s="104"/>
      <c r="AT1301" s="104"/>
      <c r="AU1301" s="146"/>
      <c r="AV1301" s="105"/>
      <c r="AW1301" s="105"/>
      <c r="AX1301" s="106"/>
      <c r="AY1301" s="120"/>
      <c r="AZ1301" s="106"/>
      <c r="BA1301" s="120"/>
      <c r="BB1301" s="196"/>
      <c r="BC1301" s="120"/>
      <c r="BD1301" s="196"/>
      <c r="BE1301" s="120"/>
      <c r="BF1301" s="196"/>
      <c r="BG1301" s="120"/>
      <c r="BH1301" s="196"/>
      <c r="BI1301" s="120"/>
      <c r="BJ1301" s="196"/>
      <c r="BK1301" s="120"/>
      <c r="BL1301" s="196"/>
      <c r="BM1301" s="120"/>
      <c r="BN1301" s="197"/>
      <c r="BO1301" s="120"/>
      <c r="BP1301" s="197"/>
      <c r="BQ1301" s="120"/>
      <c r="BR1301" s="197"/>
      <c r="BS1301" s="120"/>
      <c r="BT1301" s="197"/>
      <c r="BU1301" s="120"/>
      <c r="BV1301" s="197"/>
      <c r="BW1301" s="107"/>
      <c r="BX1301" s="107"/>
      <c r="BY1301" s="107"/>
      <c r="BZ1301" s="107"/>
      <c r="CA1301" s="199"/>
      <c r="CB1301" s="120"/>
      <c r="CC1301" s="199"/>
      <c r="CD1301" s="120"/>
      <c r="CE1301" s="204"/>
      <c r="CF1301" s="120"/>
      <c r="CG1301" s="204"/>
      <c r="CH1301" s="120"/>
      <c r="CI1301" s="204"/>
      <c r="CJ1301" s="120"/>
      <c r="CK1301" s="204"/>
      <c r="CL1301" s="120"/>
      <c r="CM1301" s="204"/>
      <c r="CN1301" s="120"/>
      <c r="CO1301" s="204"/>
      <c r="CP1301" s="120"/>
      <c r="CQ1301" s="206"/>
      <c r="CR1301" s="120"/>
      <c r="CS1301" s="206"/>
      <c r="CT1301" s="120"/>
      <c r="CU1301" s="206"/>
      <c r="CV1301" s="120"/>
      <c r="CW1301" s="206"/>
      <c r="CX1301" s="120"/>
      <c r="CY1301" s="206"/>
      <c r="CZ1301" s="107"/>
      <c r="DA1301" s="107"/>
      <c r="DB1301" s="107"/>
      <c r="DC1301" s="109"/>
      <c r="DD1301" s="109"/>
      <c r="DE1301" s="109"/>
      <c r="DF1301" s="110"/>
      <c r="DG1301" s="120"/>
      <c r="DH1301" s="120"/>
      <c r="DI1301" s="120"/>
      <c r="DJ1301" s="120"/>
      <c r="DK1301" s="120"/>
      <c r="DL1301" s="120"/>
      <c r="DM1301" s="120"/>
      <c r="DN1301" s="120"/>
      <c r="DO1301" s="120"/>
      <c r="DP1301" s="120"/>
      <c r="DQ1301" s="120"/>
      <c r="DR1301" s="120"/>
      <c r="DS1301" s="120"/>
      <c r="DT1301" s="120"/>
      <c r="DU1301" s="120"/>
      <c r="DV1301" s="120"/>
      <c r="DW1301" s="120"/>
      <c r="DX1301" s="120"/>
      <c r="DY1301" s="120"/>
      <c r="DZ1301" s="120"/>
      <c r="EA1301" s="120"/>
      <c r="EB1301" s="120"/>
      <c r="EC1301" s="120"/>
      <c r="ED1301" s="120"/>
      <c r="EE1301" s="120"/>
      <c r="EF1301" s="120"/>
      <c r="EG1301" s="120"/>
      <c r="EH1301" s="120"/>
      <c r="EI1301" s="120"/>
      <c r="EJ1301" s="148"/>
    </row>
    <row r="1302" spans="1:140" s="10" customFormat="1" ht="17.25" customHeight="1" x14ac:dyDescent="0.25">
      <c r="A1302" s="33"/>
      <c r="B1302" s="34"/>
      <c r="C1302" s="35"/>
      <c r="D1302" s="49"/>
      <c r="E1302" s="36"/>
      <c r="F1302" s="36"/>
      <c r="G1302" s="52"/>
      <c r="H1302" s="38"/>
      <c r="I1302" s="50"/>
      <c r="J1302" s="54"/>
      <c r="K1302" s="271" t="s">
        <v>2031</v>
      </c>
      <c r="L1302" s="276" t="s">
        <v>1899</v>
      </c>
      <c r="M1302" s="46"/>
      <c r="R1302" s="104"/>
      <c r="S1302" s="104"/>
      <c r="T1302" s="104"/>
      <c r="U1302" s="104"/>
      <c r="V1302" s="120"/>
      <c r="W1302" s="104"/>
      <c r="X1302" s="104"/>
      <c r="Y1302" s="104"/>
      <c r="Z1302" s="120"/>
      <c r="AA1302" s="104"/>
      <c r="AB1302" s="104"/>
      <c r="AC1302" s="104"/>
      <c r="AD1302" s="104"/>
      <c r="AE1302" s="104"/>
      <c r="AF1302" s="104"/>
      <c r="AG1302" s="104"/>
      <c r="AH1302" s="104"/>
      <c r="AI1302" s="104"/>
      <c r="AJ1302" s="104"/>
      <c r="AK1302" s="104"/>
      <c r="AL1302" s="104"/>
      <c r="AM1302" s="104"/>
      <c r="AN1302" s="104"/>
      <c r="AO1302" s="104"/>
      <c r="AP1302" s="120"/>
      <c r="AQ1302" s="104"/>
      <c r="AR1302" s="104"/>
      <c r="AS1302" s="104"/>
      <c r="AT1302" s="104"/>
      <c r="AU1302" s="146"/>
      <c r="AV1302" s="105"/>
      <c r="AW1302" s="105"/>
      <c r="AX1302" s="106"/>
      <c r="AY1302" s="120"/>
      <c r="AZ1302" s="106"/>
      <c r="BA1302" s="120"/>
      <c r="BB1302" s="196"/>
      <c r="BC1302" s="120"/>
      <c r="BD1302" s="196"/>
      <c r="BE1302" s="120"/>
      <c r="BF1302" s="196"/>
      <c r="BG1302" s="120"/>
      <c r="BH1302" s="196"/>
      <c r="BI1302" s="120"/>
      <c r="BJ1302" s="196"/>
      <c r="BK1302" s="120"/>
      <c r="BL1302" s="196"/>
      <c r="BM1302" s="120"/>
      <c r="BN1302" s="197"/>
      <c r="BO1302" s="120"/>
      <c r="BP1302" s="197"/>
      <c r="BQ1302" s="120"/>
      <c r="BR1302" s="197"/>
      <c r="BS1302" s="120"/>
      <c r="BT1302" s="197"/>
      <c r="BU1302" s="120"/>
      <c r="BV1302" s="197"/>
      <c r="BW1302" s="107"/>
      <c r="BX1302" s="107"/>
      <c r="BY1302" s="107"/>
      <c r="BZ1302" s="107"/>
      <c r="CA1302" s="199"/>
      <c r="CB1302" s="120"/>
      <c r="CC1302" s="199"/>
      <c r="CD1302" s="120"/>
      <c r="CE1302" s="204"/>
      <c r="CF1302" s="120"/>
      <c r="CG1302" s="204"/>
      <c r="CH1302" s="120"/>
      <c r="CI1302" s="204"/>
      <c r="CJ1302" s="120"/>
      <c r="CK1302" s="204"/>
      <c r="CL1302" s="120"/>
      <c r="CM1302" s="204"/>
      <c r="CN1302" s="120"/>
      <c r="CO1302" s="204"/>
      <c r="CP1302" s="120"/>
      <c r="CQ1302" s="206"/>
      <c r="CR1302" s="120"/>
      <c r="CS1302" s="206"/>
      <c r="CT1302" s="120"/>
      <c r="CU1302" s="206"/>
      <c r="CV1302" s="120"/>
      <c r="CW1302" s="206"/>
      <c r="CX1302" s="120"/>
      <c r="CY1302" s="206"/>
      <c r="CZ1302" s="107"/>
      <c r="DA1302" s="107"/>
      <c r="DB1302" s="107"/>
      <c r="DC1302" s="109"/>
      <c r="DD1302" s="109"/>
      <c r="DE1302" s="109"/>
      <c r="DF1302" s="110"/>
      <c r="DG1302" s="120"/>
      <c r="DH1302" s="120"/>
      <c r="DI1302" s="120"/>
      <c r="DJ1302" s="120"/>
      <c r="DK1302" s="120"/>
      <c r="DL1302" s="120"/>
      <c r="DM1302" s="120"/>
      <c r="DN1302" s="120"/>
      <c r="DO1302" s="120"/>
      <c r="DP1302" s="120"/>
      <c r="DQ1302" s="120"/>
      <c r="DR1302" s="120"/>
      <c r="DS1302" s="120"/>
      <c r="DT1302" s="120"/>
      <c r="DU1302" s="120"/>
      <c r="DV1302" s="120"/>
      <c r="DW1302" s="120"/>
      <c r="DX1302" s="120"/>
      <c r="DY1302" s="120"/>
      <c r="DZ1302" s="120"/>
      <c r="EA1302" s="120"/>
      <c r="EB1302" s="120"/>
      <c r="EC1302" s="120"/>
      <c r="ED1302" s="120"/>
      <c r="EE1302" s="120"/>
      <c r="EF1302" s="120"/>
      <c r="EG1302" s="120"/>
      <c r="EH1302" s="120"/>
      <c r="EI1302" s="120"/>
      <c r="EJ1302" s="148"/>
    </row>
    <row r="1303" spans="1:140" s="10" customFormat="1" ht="17.25" customHeight="1" x14ac:dyDescent="0.25">
      <c r="A1303" s="33"/>
      <c r="B1303" s="34"/>
      <c r="C1303" s="35"/>
      <c r="D1303" s="49"/>
      <c r="E1303" s="36"/>
      <c r="F1303" s="36"/>
      <c r="G1303" s="52"/>
      <c r="H1303" s="38"/>
      <c r="I1303" s="50"/>
      <c r="J1303" s="54"/>
      <c r="K1303" s="271" t="s">
        <v>2032</v>
      </c>
      <c r="L1303" s="276" t="s">
        <v>1899</v>
      </c>
      <c r="M1303" s="46"/>
      <c r="R1303" s="104"/>
      <c r="S1303" s="104"/>
      <c r="T1303" s="104"/>
      <c r="U1303" s="104"/>
      <c r="V1303" s="120"/>
      <c r="W1303" s="104"/>
      <c r="X1303" s="104"/>
      <c r="Y1303" s="104"/>
      <c r="Z1303" s="120"/>
      <c r="AA1303" s="104"/>
      <c r="AB1303" s="104"/>
      <c r="AC1303" s="104"/>
      <c r="AD1303" s="104"/>
      <c r="AE1303" s="104"/>
      <c r="AF1303" s="104"/>
      <c r="AG1303" s="104"/>
      <c r="AH1303" s="104"/>
      <c r="AI1303" s="104"/>
      <c r="AJ1303" s="104"/>
      <c r="AK1303" s="104"/>
      <c r="AL1303" s="104"/>
      <c r="AM1303" s="104"/>
      <c r="AN1303" s="104"/>
      <c r="AO1303" s="104"/>
      <c r="AP1303" s="120"/>
      <c r="AQ1303" s="104"/>
      <c r="AR1303" s="104"/>
      <c r="AS1303" s="104"/>
      <c r="AT1303" s="104"/>
      <c r="AU1303" s="146"/>
      <c r="AV1303" s="105"/>
      <c r="AW1303" s="105"/>
      <c r="AX1303" s="106"/>
      <c r="AY1303" s="120"/>
      <c r="AZ1303" s="106"/>
      <c r="BA1303" s="120"/>
      <c r="BB1303" s="196"/>
      <c r="BC1303" s="120"/>
      <c r="BD1303" s="196"/>
      <c r="BE1303" s="120"/>
      <c r="BF1303" s="196"/>
      <c r="BG1303" s="120"/>
      <c r="BH1303" s="196"/>
      <c r="BI1303" s="120"/>
      <c r="BJ1303" s="196"/>
      <c r="BK1303" s="120"/>
      <c r="BL1303" s="196"/>
      <c r="BM1303" s="120"/>
      <c r="BN1303" s="197"/>
      <c r="BO1303" s="120"/>
      <c r="BP1303" s="197"/>
      <c r="BQ1303" s="120"/>
      <c r="BR1303" s="197"/>
      <c r="BS1303" s="120"/>
      <c r="BT1303" s="197"/>
      <c r="BU1303" s="120"/>
      <c r="BV1303" s="197"/>
      <c r="BW1303" s="107"/>
      <c r="BX1303" s="107"/>
      <c r="BY1303" s="107"/>
      <c r="BZ1303" s="107"/>
      <c r="CA1303" s="199"/>
      <c r="CB1303" s="120"/>
      <c r="CC1303" s="199"/>
      <c r="CD1303" s="120"/>
      <c r="CE1303" s="204"/>
      <c r="CF1303" s="120"/>
      <c r="CG1303" s="204"/>
      <c r="CH1303" s="120"/>
      <c r="CI1303" s="204"/>
      <c r="CJ1303" s="120"/>
      <c r="CK1303" s="204"/>
      <c r="CL1303" s="120"/>
      <c r="CM1303" s="204"/>
      <c r="CN1303" s="120"/>
      <c r="CO1303" s="204"/>
      <c r="CP1303" s="120"/>
      <c r="CQ1303" s="206"/>
      <c r="CR1303" s="120"/>
      <c r="CS1303" s="206"/>
      <c r="CT1303" s="120"/>
      <c r="CU1303" s="206"/>
      <c r="CV1303" s="120"/>
      <c r="CW1303" s="206"/>
      <c r="CX1303" s="120"/>
      <c r="CY1303" s="206"/>
      <c r="CZ1303" s="107"/>
      <c r="DA1303" s="107"/>
      <c r="DB1303" s="107"/>
      <c r="DC1303" s="109"/>
      <c r="DD1303" s="109"/>
      <c r="DE1303" s="109"/>
      <c r="DF1303" s="110"/>
      <c r="DG1303" s="120"/>
      <c r="DH1303" s="120"/>
      <c r="DI1303" s="120"/>
      <c r="DJ1303" s="120"/>
      <c r="DK1303" s="120"/>
      <c r="DL1303" s="120"/>
      <c r="DM1303" s="120"/>
      <c r="DN1303" s="120"/>
      <c r="DO1303" s="120"/>
      <c r="DP1303" s="120"/>
      <c r="DQ1303" s="120"/>
      <c r="DR1303" s="120"/>
      <c r="DS1303" s="120"/>
      <c r="DT1303" s="120"/>
      <c r="DU1303" s="120"/>
      <c r="DV1303" s="120"/>
      <c r="DW1303" s="120"/>
      <c r="DX1303" s="120"/>
      <c r="DY1303" s="120"/>
      <c r="DZ1303" s="120"/>
      <c r="EA1303" s="120"/>
      <c r="EB1303" s="120"/>
      <c r="EC1303" s="120"/>
      <c r="ED1303" s="120"/>
      <c r="EE1303" s="120"/>
      <c r="EF1303" s="120"/>
      <c r="EG1303" s="120"/>
      <c r="EH1303" s="120"/>
      <c r="EI1303" s="120"/>
      <c r="EJ1303" s="148"/>
    </row>
    <row r="1304" spans="1:140" s="10" customFormat="1" ht="17.25" customHeight="1" x14ac:dyDescent="0.25">
      <c r="A1304" s="33"/>
      <c r="B1304" s="34"/>
      <c r="C1304" s="35"/>
      <c r="D1304" s="49"/>
      <c r="E1304" s="36"/>
      <c r="F1304" s="36"/>
      <c r="G1304" s="52"/>
      <c r="H1304" s="38"/>
      <c r="I1304" s="50"/>
      <c r="J1304" s="54"/>
      <c r="K1304" s="271" t="s">
        <v>2036</v>
      </c>
      <c r="L1304" s="276">
        <v>200</v>
      </c>
      <c r="M1304" s="46"/>
      <c r="R1304" s="104"/>
      <c r="S1304" s="104"/>
      <c r="T1304" s="104"/>
      <c r="U1304" s="104"/>
      <c r="V1304" s="120"/>
      <c r="W1304" s="104"/>
      <c r="X1304" s="104"/>
      <c r="Y1304" s="104"/>
      <c r="Z1304" s="120"/>
      <c r="AA1304" s="104"/>
      <c r="AB1304" s="104"/>
      <c r="AC1304" s="104"/>
      <c r="AD1304" s="104"/>
      <c r="AE1304" s="104"/>
      <c r="AF1304" s="104"/>
      <c r="AG1304" s="104"/>
      <c r="AH1304" s="104"/>
      <c r="AI1304" s="104"/>
      <c r="AJ1304" s="104"/>
      <c r="AK1304" s="104"/>
      <c r="AL1304" s="104"/>
      <c r="AM1304" s="104"/>
      <c r="AN1304" s="104"/>
      <c r="AO1304" s="104"/>
      <c r="AP1304" s="120"/>
      <c r="AQ1304" s="104"/>
      <c r="AR1304" s="104"/>
      <c r="AS1304" s="104"/>
      <c r="AT1304" s="104"/>
      <c r="AU1304" s="146"/>
      <c r="AV1304" s="105"/>
      <c r="AW1304" s="105"/>
      <c r="AX1304" s="106"/>
      <c r="AY1304" s="120"/>
      <c r="AZ1304" s="106"/>
      <c r="BA1304" s="120"/>
      <c r="BB1304" s="196"/>
      <c r="BC1304" s="120"/>
      <c r="BD1304" s="196"/>
      <c r="BE1304" s="120"/>
      <c r="BF1304" s="196"/>
      <c r="BG1304" s="120"/>
      <c r="BH1304" s="196"/>
      <c r="BI1304" s="120"/>
      <c r="BJ1304" s="196"/>
      <c r="BK1304" s="120"/>
      <c r="BL1304" s="196"/>
      <c r="BM1304" s="120"/>
      <c r="BN1304" s="197"/>
      <c r="BO1304" s="120"/>
      <c r="BP1304" s="197"/>
      <c r="BQ1304" s="120"/>
      <c r="BR1304" s="197"/>
      <c r="BS1304" s="120"/>
      <c r="BT1304" s="197"/>
      <c r="BU1304" s="120"/>
      <c r="BV1304" s="197"/>
      <c r="BW1304" s="107"/>
      <c r="BX1304" s="107"/>
      <c r="BY1304" s="107"/>
      <c r="BZ1304" s="107"/>
      <c r="CA1304" s="199"/>
      <c r="CB1304" s="120"/>
      <c r="CC1304" s="199"/>
      <c r="CD1304" s="120"/>
      <c r="CE1304" s="204"/>
      <c r="CF1304" s="120"/>
      <c r="CG1304" s="204"/>
      <c r="CH1304" s="120"/>
      <c r="CI1304" s="204"/>
      <c r="CJ1304" s="120"/>
      <c r="CK1304" s="204"/>
      <c r="CL1304" s="120"/>
      <c r="CM1304" s="204"/>
      <c r="CN1304" s="120"/>
      <c r="CO1304" s="204"/>
      <c r="CP1304" s="120"/>
      <c r="CQ1304" s="206"/>
      <c r="CR1304" s="120"/>
      <c r="CS1304" s="206"/>
      <c r="CT1304" s="120"/>
      <c r="CU1304" s="206"/>
      <c r="CV1304" s="120"/>
      <c r="CW1304" s="206"/>
      <c r="CX1304" s="120"/>
      <c r="CY1304" s="206"/>
      <c r="CZ1304" s="107"/>
      <c r="DA1304" s="107"/>
      <c r="DB1304" s="107"/>
      <c r="DC1304" s="109"/>
      <c r="DD1304" s="109"/>
      <c r="DE1304" s="109"/>
      <c r="DF1304" s="110"/>
      <c r="DG1304" s="120"/>
      <c r="DH1304" s="120"/>
      <c r="DI1304" s="120"/>
      <c r="DJ1304" s="120"/>
      <c r="DK1304" s="120"/>
      <c r="DL1304" s="120"/>
      <c r="DM1304" s="120"/>
      <c r="DN1304" s="120"/>
      <c r="DO1304" s="120"/>
      <c r="DP1304" s="120"/>
      <c r="DQ1304" s="120"/>
      <c r="DR1304" s="120"/>
      <c r="DS1304" s="120"/>
      <c r="DT1304" s="120"/>
      <c r="DU1304" s="120"/>
      <c r="DV1304" s="120"/>
      <c r="DW1304" s="120"/>
      <c r="DX1304" s="120"/>
      <c r="DY1304" s="120"/>
      <c r="DZ1304" s="120"/>
      <c r="EA1304" s="120"/>
      <c r="EB1304" s="120"/>
      <c r="EC1304" s="120"/>
      <c r="ED1304" s="120"/>
      <c r="EE1304" s="120"/>
      <c r="EF1304" s="120"/>
      <c r="EG1304" s="120"/>
      <c r="EH1304" s="120"/>
      <c r="EI1304" s="120"/>
      <c r="EJ1304" s="148"/>
    </row>
    <row r="1305" spans="1:140" s="10" customFormat="1" ht="17.25" customHeight="1" x14ac:dyDescent="0.25">
      <c r="A1305" s="33"/>
      <c r="B1305" s="34"/>
      <c r="C1305" s="35"/>
      <c r="D1305" s="49"/>
      <c r="E1305" s="36"/>
      <c r="F1305" s="36"/>
      <c r="G1305" s="52"/>
      <c r="H1305" s="38"/>
      <c r="I1305" s="50"/>
      <c r="J1305" s="54"/>
      <c r="K1305" s="271" t="s">
        <v>2034</v>
      </c>
      <c r="L1305" s="276">
        <v>150</v>
      </c>
      <c r="M1305" s="46"/>
      <c r="R1305" s="104"/>
      <c r="S1305" s="104"/>
      <c r="T1305" s="104"/>
      <c r="U1305" s="104"/>
      <c r="V1305" s="120"/>
      <c r="W1305" s="104"/>
      <c r="X1305" s="104"/>
      <c r="Y1305" s="104"/>
      <c r="Z1305" s="120"/>
      <c r="AA1305" s="104"/>
      <c r="AB1305" s="104"/>
      <c r="AC1305" s="104"/>
      <c r="AD1305" s="104"/>
      <c r="AE1305" s="104"/>
      <c r="AF1305" s="104"/>
      <c r="AG1305" s="104"/>
      <c r="AH1305" s="104"/>
      <c r="AI1305" s="104"/>
      <c r="AJ1305" s="104"/>
      <c r="AK1305" s="104"/>
      <c r="AL1305" s="104"/>
      <c r="AM1305" s="104"/>
      <c r="AN1305" s="104"/>
      <c r="AO1305" s="104"/>
      <c r="AP1305" s="120"/>
      <c r="AQ1305" s="104"/>
      <c r="AR1305" s="104"/>
      <c r="AS1305" s="104"/>
      <c r="AT1305" s="104"/>
      <c r="AU1305" s="146"/>
      <c r="AV1305" s="105"/>
      <c r="AW1305" s="105"/>
      <c r="AX1305" s="106"/>
      <c r="AY1305" s="120"/>
      <c r="AZ1305" s="106"/>
      <c r="BA1305" s="120"/>
      <c r="BB1305" s="196"/>
      <c r="BC1305" s="120"/>
      <c r="BD1305" s="196"/>
      <c r="BE1305" s="120"/>
      <c r="BF1305" s="196"/>
      <c r="BG1305" s="120"/>
      <c r="BH1305" s="196"/>
      <c r="BI1305" s="120"/>
      <c r="BJ1305" s="196"/>
      <c r="BK1305" s="120"/>
      <c r="BL1305" s="196"/>
      <c r="BM1305" s="120"/>
      <c r="BN1305" s="197"/>
      <c r="BO1305" s="120"/>
      <c r="BP1305" s="197"/>
      <c r="BQ1305" s="120"/>
      <c r="BR1305" s="197"/>
      <c r="BS1305" s="120"/>
      <c r="BT1305" s="197"/>
      <c r="BU1305" s="120"/>
      <c r="BV1305" s="197"/>
      <c r="BW1305" s="107"/>
      <c r="BX1305" s="107"/>
      <c r="BY1305" s="107"/>
      <c r="BZ1305" s="107"/>
      <c r="CA1305" s="199"/>
      <c r="CB1305" s="120"/>
      <c r="CC1305" s="199"/>
      <c r="CD1305" s="120"/>
      <c r="CE1305" s="204"/>
      <c r="CF1305" s="120"/>
      <c r="CG1305" s="204"/>
      <c r="CH1305" s="120"/>
      <c r="CI1305" s="204"/>
      <c r="CJ1305" s="120"/>
      <c r="CK1305" s="204"/>
      <c r="CL1305" s="120"/>
      <c r="CM1305" s="204"/>
      <c r="CN1305" s="120"/>
      <c r="CO1305" s="204"/>
      <c r="CP1305" s="120"/>
      <c r="CQ1305" s="206"/>
      <c r="CR1305" s="120"/>
      <c r="CS1305" s="206"/>
      <c r="CT1305" s="120"/>
      <c r="CU1305" s="206"/>
      <c r="CV1305" s="120"/>
      <c r="CW1305" s="206"/>
      <c r="CX1305" s="120"/>
      <c r="CY1305" s="206"/>
      <c r="CZ1305" s="107"/>
      <c r="DA1305" s="107"/>
      <c r="DB1305" s="107"/>
      <c r="DC1305" s="109"/>
      <c r="DD1305" s="109"/>
      <c r="DE1305" s="109"/>
      <c r="DF1305" s="110"/>
      <c r="DG1305" s="120"/>
      <c r="DH1305" s="120"/>
      <c r="DI1305" s="120"/>
      <c r="DJ1305" s="120"/>
      <c r="DK1305" s="120"/>
      <c r="DL1305" s="120"/>
      <c r="DM1305" s="120"/>
      <c r="DN1305" s="120"/>
      <c r="DO1305" s="120"/>
      <c r="DP1305" s="120"/>
      <c r="DQ1305" s="120"/>
      <c r="DR1305" s="120"/>
      <c r="DS1305" s="120"/>
      <c r="DT1305" s="120"/>
      <c r="DU1305" s="120"/>
      <c r="DV1305" s="120"/>
      <c r="DW1305" s="120"/>
      <c r="DX1305" s="120"/>
      <c r="DY1305" s="120"/>
      <c r="DZ1305" s="120"/>
      <c r="EA1305" s="120"/>
      <c r="EB1305" s="120"/>
      <c r="EC1305" s="120"/>
      <c r="ED1305" s="120"/>
      <c r="EE1305" s="120"/>
      <c r="EF1305" s="120"/>
      <c r="EG1305" s="120"/>
      <c r="EH1305" s="120"/>
      <c r="EI1305" s="120"/>
      <c r="EJ1305" s="148"/>
    </row>
    <row r="1306" spans="1:140" s="10" customFormat="1" ht="17.25" customHeight="1" x14ac:dyDescent="0.25">
      <c r="A1306" s="33"/>
      <c r="B1306" s="34"/>
      <c r="C1306" s="35"/>
      <c r="D1306" s="49"/>
      <c r="E1306" s="36"/>
      <c r="F1306" s="36"/>
      <c r="G1306" s="52"/>
      <c r="H1306" s="38"/>
      <c r="I1306" s="50"/>
      <c r="J1306" s="54" t="s">
        <v>771</v>
      </c>
      <c r="K1306" s="46" t="s">
        <v>1694</v>
      </c>
      <c r="L1306" s="46" t="s">
        <v>54</v>
      </c>
      <c r="M1306" s="46" t="s">
        <v>1686</v>
      </c>
      <c r="R1306" s="104">
        <v>5.4600000000000003E-2</v>
      </c>
      <c r="S1306" s="104">
        <f>0*$R$1306</f>
        <v>0</v>
      </c>
      <c r="T1306" s="104">
        <f t="shared" si="892"/>
        <v>0</v>
      </c>
      <c r="U1306" s="144">
        <v>0.3</v>
      </c>
      <c r="V1306" s="120">
        <f t="shared" si="1280"/>
        <v>1.6379999999999999E-2</v>
      </c>
      <c r="W1306" s="145">
        <f>50%+20%</f>
        <v>0.7</v>
      </c>
      <c r="X1306" s="104">
        <f t="shared" si="1158"/>
        <v>3.8219999999999997E-2</v>
      </c>
      <c r="Y1306" s="144">
        <f>20%-20%</f>
        <v>0</v>
      </c>
      <c r="Z1306" s="120">
        <f t="shared" si="846"/>
        <v>0</v>
      </c>
      <c r="AA1306" s="104">
        <f t="shared" ref="AA1306:AO1319" si="1338">0*$R$1306</f>
        <v>0</v>
      </c>
      <c r="AB1306" s="104">
        <f t="shared" si="847"/>
        <v>0</v>
      </c>
      <c r="AC1306" s="104">
        <f t="shared" si="1338"/>
        <v>0</v>
      </c>
      <c r="AD1306" s="104">
        <f t="shared" si="848"/>
        <v>0</v>
      </c>
      <c r="AE1306" s="104">
        <f t="shared" si="1338"/>
        <v>0</v>
      </c>
      <c r="AF1306" s="104">
        <f t="shared" si="849"/>
        <v>0</v>
      </c>
      <c r="AG1306" s="104">
        <f t="shared" si="1338"/>
        <v>0</v>
      </c>
      <c r="AH1306" s="104">
        <f t="shared" si="850"/>
        <v>0</v>
      </c>
      <c r="AI1306" s="104">
        <f t="shared" si="1338"/>
        <v>0</v>
      </c>
      <c r="AJ1306" s="104">
        <f t="shared" si="851"/>
        <v>0</v>
      </c>
      <c r="AK1306" s="104">
        <f t="shared" si="1338"/>
        <v>0</v>
      </c>
      <c r="AL1306" s="104">
        <f t="shared" si="894"/>
        <v>0</v>
      </c>
      <c r="AM1306" s="104">
        <f t="shared" si="1338"/>
        <v>0</v>
      </c>
      <c r="AN1306" s="104">
        <f t="shared" si="957"/>
        <v>0</v>
      </c>
      <c r="AO1306" s="104">
        <f t="shared" si="1338"/>
        <v>0</v>
      </c>
      <c r="AP1306" s="120">
        <f t="shared" si="853"/>
        <v>0</v>
      </c>
      <c r="AQ1306" s="104"/>
      <c r="AR1306" s="104"/>
      <c r="AS1306" s="104"/>
      <c r="AT1306" s="104"/>
      <c r="AU1306" s="146">
        <f t="shared" si="854"/>
        <v>5.4599999999999996E-2</v>
      </c>
      <c r="AV1306" s="105">
        <f t="shared" si="855"/>
        <v>1</v>
      </c>
      <c r="AW1306" s="112"/>
      <c r="AX1306" s="208"/>
      <c r="AY1306" s="209"/>
      <c r="AZ1306" s="210"/>
      <c r="BA1306" s="209"/>
      <c r="BB1306" s="211"/>
      <c r="BC1306" s="209"/>
      <c r="BD1306" s="211"/>
      <c r="BE1306" s="209"/>
      <c r="BF1306" s="211"/>
      <c r="BG1306" s="209"/>
      <c r="BH1306" s="211"/>
      <c r="BI1306" s="209"/>
      <c r="BJ1306" s="211"/>
      <c r="BK1306" s="209"/>
      <c r="BL1306" s="211"/>
      <c r="BM1306" s="209"/>
      <c r="BN1306" s="212"/>
      <c r="BO1306" s="209"/>
      <c r="BP1306" s="212"/>
      <c r="BQ1306" s="209"/>
      <c r="BR1306" s="212"/>
      <c r="BS1306" s="209"/>
      <c r="BT1306" s="212"/>
      <c r="BU1306" s="209"/>
      <c r="BV1306" s="212"/>
      <c r="BW1306" s="107"/>
      <c r="BX1306" s="107"/>
      <c r="BY1306" s="107"/>
      <c r="BZ1306" s="107"/>
      <c r="CA1306" s="200"/>
      <c r="CB1306" s="120">
        <f>0*$R$1306</f>
        <v>0</v>
      </c>
      <c r="CC1306" s="199">
        <f t="shared" si="1336"/>
        <v>0</v>
      </c>
      <c r="CD1306" s="145">
        <v>0.3</v>
      </c>
      <c r="CE1306" s="204">
        <f t="shared" si="1285"/>
        <v>0</v>
      </c>
      <c r="CF1306" s="145">
        <f>50%+20%</f>
        <v>0.7</v>
      </c>
      <c r="CG1306" s="204">
        <f t="shared" si="1286"/>
        <v>0</v>
      </c>
      <c r="CH1306" s="145">
        <f>20%-20%</f>
        <v>0</v>
      </c>
      <c r="CI1306" s="204">
        <f t="shared" si="1287"/>
        <v>0</v>
      </c>
      <c r="CJ1306" s="120">
        <f t="shared" ref="CJ1306:CJ1319" si="1339">0*$R$1306</f>
        <v>0</v>
      </c>
      <c r="CK1306" s="204">
        <f t="shared" si="1288"/>
        <v>0</v>
      </c>
      <c r="CL1306" s="120">
        <f t="shared" ref="CL1306:CL1319" si="1340">0*$R$1306</f>
        <v>0</v>
      </c>
      <c r="CM1306" s="204">
        <f t="shared" si="1289"/>
        <v>0</v>
      </c>
      <c r="CN1306" s="120">
        <f t="shared" ref="CN1306:CN1319" si="1341">0*$R$1306</f>
        <v>0</v>
      </c>
      <c r="CO1306" s="204">
        <f t="shared" si="1290"/>
        <v>0</v>
      </c>
      <c r="CP1306" s="120">
        <f t="shared" ref="CP1306:CP1319" si="1342">0*$R$1306</f>
        <v>0</v>
      </c>
      <c r="CQ1306" s="206">
        <f t="shared" si="1291"/>
        <v>0</v>
      </c>
      <c r="CR1306" s="120">
        <f t="shared" ref="CR1306:CR1319" si="1343">0*$R$1306</f>
        <v>0</v>
      </c>
      <c r="CS1306" s="206">
        <f t="shared" si="1292"/>
        <v>0</v>
      </c>
      <c r="CT1306" s="120">
        <f t="shared" ref="CT1306:CT1319" si="1344">0*$R$1306</f>
        <v>0</v>
      </c>
      <c r="CU1306" s="206">
        <f t="shared" si="1293"/>
        <v>0</v>
      </c>
      <c r="CV1306" s="120">
        <f t="shared" ref="CV1306:CV1319" si="1345">0*$R$1306</f>
        <v>0</v>
      </c>
      <c r="CW1306" s="206">
        <f t="shared" si="1294"/>
        <v>0</v>
      </c>
      <c r="CX1306" s="120">
        <f t="shared" ref="CX1306:CX1319" si="1346">0*$R$1306</f>
        <v>0</v>
      </c>
      <c r="CY1306" s="206">
        <f t="shared" si="1295"/>
        <v>0</v>
      </c>
      <c r="CZ1306" s="107"/>
      <c r="DA1306" s="107"/>
      <c r="DB1306" s="107"/>
      <c r="DC1306" s="109"/>
      <c r="DD1306" s="109"/>
      <c r="DE1306" s="109"/>
      <c r="DF1306" s="110">
        <f>0.0066+0.0198+0.0093</f>
        <v>3.5699999999999996E-2</v>
      </c>
      <c r="DG1306" s="120">
        <f>0*$R$1306</f>
        <v>0</v>
      </c>
      <c r="DH1306" s="120">
        <f t="shared" si="1296"/>
        <v>0</v>
      </c>
      <c r="DI1306" s="145">
        <v>0.3</v>
      </c>
      <c r="DJ1306" s="120">
        <f t="shared" si="1297"/>
        <v>1.0709999999999999E-2</v>
      </c>
      <c r="DK1306" s="145">
        <f>50%+20%</f>
        <v>0.7</v>
      </c>
      <c r="DL1306" s="120">
        <f t="shared" si="1298"/>
        <v>2.4989999999999995E-2</v>
      </c>
      <c r="DM1306" s="145">
        <f>20%-20%</f>
        <v>0</v>
      </c>
      <c r="DN1306" s="120">
        <f t="shared" si="1299"/>
        <v>0</v>
      </c>
      <c r="DO1306" s="120">
        <f t="shared" ref="DO1306:EC1319" si="1347">0*$R$1306</f>
        <v>0</v>
      </c>
      <c r="DP1306" s="120">
        <f t="shared" si="1300"/>
        <v>0</v>
      </c>
      <c r="DQ1306" s="120">
        <f t="shared" si="1347"/>
        <v>0</v>
      </c>
      <c r="DR1306" s="120">
        <f t="shared" si="1301"/>
        <v>0</v>
      </c>
      <c r="DS1306" s="120">
        <f t="shared" si="1347"/>
        <v>0</v>
      </c>
      <c r="DT1306" s="120">
        <f t="shared" si="1302"/>
        <v>0</v>
      </c>
      <c r="DU1306" s="120">
        <f t="shared" si="1347"/>
        <v>0</v>
      </c>
      <c r="DV1306" s="120">
        <f t="shared" si="1303"/>
        <v>0</v>
      </c>
      <c r="DW1306" s="120">
        <f t="shared" si="1347"/>
        <v>0</v>
      </c>
      <c r="DX1306" s="120">
        <f t="shared" si="1304"/>
        <v>0</v>
      </c>
      <c r="DY1306" s="120">
        <f t="shared" si="1347"/>
        <v>0</v>
      </c>
      <c r="DZ1306" s="120">
        <f t="shared" si="1305"/>
        <v>0</v>
      </c>
      <c r="EA1306" s="120">
        <f t="shared" si="1347"/>
        <v>0</v>
      </c>
      <c r="EB1306" s="120">
        <f t="shared" si="1306"/>
        <v>0</v>
      </c>
      <c r="EC1306" s="120">
        <f t="shared" si="1347"/>
        <v>0</v>
      </c>
      <c r="ED1306" s="120">
        <f t="shared" si="1307"/>
        <v>0</v>
      </c>
      <c r="EE1306" s="120"/>
      <c r="EF1306" s="120"/>
      <c r="EG1306" s="120"/>
      <c r="EH1306" s="120"/>
      <c r="EI1306" s="120">
        <f t="shared" si="1308"/>
        <v>3.5699999999999996E-2</v>
      </c>
      <c r="EJ1306" s="148">
        <f t="shared" si="1309"/>
        <v>1</v>
      </c>
    </row>
    <row r="1307" spans="1:140" s="10" customFormat="1" ht="17.25" customHeight="1" x14ac:dyDescent="0.25">
      <c r="A1307" s="33"/>
      <c r="B1307" s="34"/>
      <c r="C1307" s="35"/>
      <c r="D1307" s="49"/>
      <c r="E1307" s="36"/>
      <c r="F1307" s="36"/>
      <c r="G1307" s="52"/>
      <c r="H1307" s="38"/>
      <c r="I1307" s="50"/>
      <c r="J1307" s="272" t="s">
        <v>1894</v>
      </c>
      <c r="K1307" s="264" t="s">
        <v>2048</v>
      </c>
      <c r="Q1307" s="9" t="s">
        <v>1899</v>
      </c>
      <c r="R1307" s="104"/>
      <c r="S1307" s="104"/>
      <c r="T1307" s="104"/>
      <c r="U1307" s="144"/>
      <c r="V1307" s="120"/>
      <c r="W1307" s="145"/>
      <c r="X1307" s="104"/>
      <c r="Y1307" s="144"/>
      <c r="Z1307" s="120"/>
      <c r="AA1307" s="104"/>
      <c r="AB1307" s="104"/>
      <c r="AC1307" s="104"/>
      <c r="AD1307" s="104"/>
      <c r="AE1307" s="104"/>
      <c r="AF1307" s="104"/>
      <c r="AG1307" s="104"/>
      <c r="AH1307" s="104"/>
      <c r="AI1307" s="104"/>
      <c r="AJ1307" s="104"/>
      <c r="AK1307" s="104"/>
      <c r="AL1307" s="104"/>
      <c r="AM1307" s="104"/>
      <c r="AN1307" s="104"/>
      <c r="AO1307" s="104"/>
      <c r="AP1307" s="120"/>
      <c r="AQ1307" s="104"/>
      <c r="AR1307" s="104"/>
      <c r="AS1307" s="104"/>
      <c r="AT1307" s="104"/>
      <c r="AU1307" s="146"/>
      <c r="AV1307" s="105"/>
      <c r="AW1307" s="112"/>
      <c r="AX1307" s="208"/>
      <c r="AY1307" s="209"/>
      <c r="AZ1307" s="210"/>
      <c r="BA1307" s="209"/>
      <c r="BB1307" s="211"/>
      <c r="BC1307" s="209"/>
      <c r="BD1307" s="211"/>
      <c r="BE1307" s="209"/>
      <c r="BF1307" s="211"/>
      <c r="BG1307" s="209"/>
      <c r="BH1307" s="211"/>
      <c r="BI1307" s="209"/>
      <c r="BJ1307" s="211"/>
      <c r="BK1307" s="209"/>
      <c r="BL1307" s="211"/>
      <c r="BM1307" s="209"/>
      <c r="BN1307" s="212"/>
      <c r="BO1307" s="209"/>
      <c r="BP1307" s="212"/>
      <c r="BQ1307" s="209"/>
      <c r="BR1307" s="212"/>
      <c r="BS1307" s="209"/>
      <c r="BT1307" s="212"/>
      <c r="BU1307" s="209"/>
      <c r="BV1307" s="212"/>
      <c r="BW1307" s="107"/>
      <c r="BX1307" s="107"/>
      <c r="BY1307" s="107"/>
      <c r="BZ1307" s="107"/>
      <c r="CA1307" s="200"/>
      <c r="CB1307" s="120"/>
      <c r="CC1307" s="199"/>
      <c r="CD1307" s="145"/>
      <c r="CE1307" s="204"/>
      <c r="CF1307" s="145"/>
      <c r="CG1307" s="204"/>
      <c r="CH1307" s="145"/>
      <c r="CI1307" s="204"/>
      <c r="CJ1307" s="120"/>
      <c r="CK1307" s="204"/>
      <c r="CL1307" s="120"/>
      <c r="CM1307" s="204"/>
      <c r="CN1307" s="120"/>
      <c r="CO1307" s="204"/>
      <c r="CP1307" s="120"/>
      <c r="CQ1307" s="206"/>
      <c r="CR1307" s="120"/>
      <c r="CS1307" s="206"/>
      <c r="CT1307" s="120"/>
      <c r="CU1307" s="206"/>
      <c r="CV1307" s="120"/>
      <c r="CW1307" s="206"/>
      <c r="CX1307" s="120"/>
      <c r="CY1307" s="206"/>
      <c r="CZ1307" s="107"/>
      <c r="DA1307" s="107"/>
      <c r="DB1307" s="107"/>
      <c r="DC1307" s="109"/>
      <c r="DD1307" s="109"/>
      <c r="DE1307" s="109"/>
      <c r="DF1307" s="110"/>
      <c r="DG1307" s="120"/>
      <c r="DH1307" s="120"/>
      <c r="DI1307" s="145"/>
      <c r="DJ1307" s="120"/>
      <c r="DK1307" s="145"/>
      <c r="DL1307" s="120"/>
      <c r="DM1307" s="145"/>
      <c r="DN1307" s="120"/>
      <c r="DO1307" s="120"/>
      <c r="DP1307" s="120"/>
      <c r="DQ1307" s="120"/>
      <c r="DR1307" s="120"/>
      <c r="DS1307" s="120"/>
      <c r="DT1307" s="120"/>
      <c r="DU1307" s="120"/>
      <c r="DV1307" s="120"/>
      <c r="DW1307" s="120"/>
      <c r="DX1307" s="120"/>
      <c r="DY1307" s="120"/>
      <c r="DZ1307" s="120"/>
      <c r="EA1307" s="120"/>
      <c r="EB1307" s="120"/>
      <c r="EC1307" s="120"/>
      <c r="ED1307" s="120"/>
      <c r="EE1307" s="120"/>
      <c r="EF1307" s="120"/>
      <c r="EG1307" s="120"/>
      <c r="EH1307" s="120"/>
      <c r="EI1307" s="120"/>
      <c r="EJ1307" s="148"/>
    </row>
    <row r="1308" spans="1:140" s="10" customFormat="1" ht="17.25" customHeight="1" x14ac:dyDescent="0.25">
      <c r="A1308" s="33"/>
      <c r="B1308" s="34"/>
      <c r="C1308" s="35"/>
      <c r="D1308" s="49"/>
      <c r="E1308" s="36"/>
      <c r="F1308" s="36"/>
      <c r="G1308" s="52"/>
      <c r="H1308" s="38"/>
      <c r="I1308" s="50"/>
      <c r="J1308" s="272"/>
      <c r="K1308" s="264" t="s">
        <v>2051</v>
      </c>
      <c r="Q1308" s="9" t="s">
        <v>1899</v>
      </c>
      <c r="R1308" s="104"/>
      <c r="S1308" s="104"/>
      <c r="T1308" s="104"/>
      <c r="U1308" s="144"/>
      <c r="V1308" s="120"/>
      <c r="W1308" s="145"/>
      <c r="X1308" s="104"/>
      <c r="Y1308" s="144"/>
      <c r="Z1308" s="120"/>
      <c r="AA1308" s="104"/>
      <c r="AB1308" s="104"/>
      <c r="AC1308" s="104"/>
      <c r="AD1308" s="104"/>
      <c r="AE1308" s="104"/>
      <c r="AF1308" s="104"/>
      <c r="AG1308" s="104"/>
      <c r="AH1308" s="104"/>
      <c r="AI1308" s="104"/>
      <c r="AJ1308" s="104"/>
      <c r="AK1308" s="104"/>
      <c r="AL1308" s="104"/>
      <c r="AM1308" s="104"/>
      <c r="AN1308" s="104"/>
      <c r="AO1308" s="104"/>
      <c r="AP1308" s="120"/>
      <c r="AQ1308" s="104"/>
      <c r="AR1308" s="104"/>
      <c r="AS1308" s="104"/>
      <c r="AT1308" s="104"/>
      <c r="AU1308" s="146"/>
      <c r="AV1308" s="105"/>
      <c r="AW1308" s="112"/>
      <c r="AX1308" s="208"/>
      <c r="AY1308" s="209"/>
      <c r="AZ1308" s="210"/>
      <c r="BA1308" s="209"/>
      <c r="BB1308" s="211"/>
      <c r="BC1308" s="209"/>
      <c r="BD1308" s="211"/>
      <c r="BE1308" s="209"/>
      <c r="BF1308" s="211"/>
      <c r="BG1308" s="209"/>
      <c r="BH1308" s="211"/>
      <c r="BI1308" s="209"/>
      <c r="BJ1308" s="211"/>
      <c r="BK1308" s="209"/>
      <c r="BL1308" s="211"/>
      <c r="BM1308" s="209"/>
      <c r="BN1308" s="212"/>
      <c r="BO1308" s="209"/>
      <c r="BP1308" s="212"/>
      <c r="BQ1308" s="209"/>
      <c r="BR1308" s="212"/>
      <c r="BS1308" s="209"/>
      <c r="BT1308" s="212"/>
      <c r="BU1308" s="209"/>
      <c r="BV1308" s="212"/>
      <c r="BW1308" s="107"/>
      <c r="BX1308" s="107"/>
      <c r="BY1308" s="107"/>
      <c r="BZ1308" s="107"/>
      <c r="CA1308" s="200"/>
      <c r="CB1308" s="120"/>
      <c r="CC1308" s="199"/>
      <c r="CD1308" s="145"/>
      <c r="CE1308" s="204"/>
      <c r="CF1308" s="145"/>
      <c r="CG1308" s="204"/>
      <c r="CH1308" s="145"/>
      <c r="CI1308" s="204"/>
      <c r="CJ1308" s="120"/>
      <c r="CK1308" s="204"/>
      <c r="CL1308" s="120"/>
      <c r="CM1308" s="204"/>
      <c r="CN1308" s="120"/>
      <c r="CO1308" s="204"/>
      <c r="CP1308" s="120"/>
      <c r="CQ1308" s="206"/>
      <c r="CR1308" s="120"/>
      <c r="CS1308" s="206"/>
      <c r="CT1308" s="120"/>
      <c r="CU1308" s="206"/>
      <c r="CV1308" s="120"/>
      <c r="CW1308" s="206"/>
      <c r="CX1308" s="120"/>
      <c r="CY1308" s="206"/>
      <c r="CZ1308" s="107"/>
      <c r="DA1308" s="107"/>
      <c r="DB1308" s="107"/>
      <c r="DC1308" s="109"/>
      <c r="DD1308" s="109"/>
      <c r="DE1308" s="109"/>
      <c r="DF1308" s="110"/>
      <c r="DG1308" s="120"/>
      <c r="DH1308" s="120"/>
      <c r="DI1308" s="145"/>
      <c r="DJ1308" s="120"/>
      <c r="DK1308" s="145"/>
      <c r="DL1308" s="120"/>
      <c r="DM1308" s="145"/>
      <c r="DN1308" s="120"/>
      <c r="DO1308" s="120"/>
      <c r="DP1308" s="120"/>
      <c r="DQ1308" s="120"/>
      <c r="DR1308" s="120"/>
      <c r="DS1308" s="120"/>
      <c r="DT1308" s="120"/>
      <c r="DU1308" s="120"/>
      <c r="DV1308" s="120"/>
      <c r="DW1308" s="120"/>
      <c r="DX1308" s="120"/>
      <c r="DY1308" s="120"/>
      <c r="DZ1308" s="120"/>
      <c r="EA1308" s="120"/>
      <c r="EB1308" s="120"/>
      <c r="EC1308" s="120"/>
      <c r="ED1308" s="120"/>
      <c r="EE1308" s="120"/>
      <c r="EF1308" s="120"/>
      <c r="EG1308" s="120"/>
      <c r="EH1308" s="120"/>
      <c r="EI1308" s="120"/>
      <c r="EJ1308" s="148"/>
    </row>
    <row r="1309" spans="1:140" s="10" customFormat="1" ht="17.25" customHeight="1" x14ac:dyDescent="0.25">
      <c r="A1309" s="33"/>
      <c r="B1309" s="34"/>
      <c r="C1309" s="35"/>
      <c r="D1309" s="49"/>
      <c r="E1309" s="36"/>
      <c r="F1309" s="36"/>
      <c r="G1309" s="52"/>
      <c r="H1309" s="38"/>
      <c r="I1309" s="50"/>
      <c r="J1309" s="272"/>
      <c r="K1309" s="264" t="s">
        <v>2049</v>
      </c>
      <c r="Q1309" s="9" t="s">
        <v>1899</v>
      </c>
      <c r="R1309" s="104"/>
      <c r="S1309" s="104"/>
      <c r="T1309" s="104"/>
      <c r="U1309" s="144"/>
      <c r="V1309" s="120"/>
      <c r="W1309" s="145"/>
      <c r="X1309" s="104"/>
      <c r="Y1309" s="144"/>
      <c r="Z1309" s="120"/>
      <c r="AA1309" s="104"/>
      <c r="AB1309" s="104"/>
      <c r="AC1309" s="104"/>
      <c r="AD1309" s="104"/>
      <c r="AE1309" s="104"/>
      <c r="AF1309" s="104"/>
      <c r="AG1309" s="104"/>
      <c r="AH1309" s="104"/>
      <c r="AI1309" s="104"/>
      <c r="AJ1309" s="104"/>
      <c r="AK1309" s="104"/>
      <c r="AL1309" s="104"/>
      <c r="AM1309" s="104"/>
      <c r="AN1309" s="104"/>
      <c r="AO1309" s="104"/>
      <c r="AP1309" s="120"/>
      <c r="AQ1309" s="104"/>
      <c r="AR1309" s="104"/>
      <c r="AS1309" s="104"/>
      <c r="AT1309" s="104"/>
      <c r="AU1309" s="146"/>
      <c r="AV1309" s="105"/>
      <c r="AW1309" s="112"/>
      <c r="AX1309" s="208"/>
      <c r="AY1309" s="209"/>
      <c r="AZ1309" s="210"/>
      <c r="BA1309" s="209"/>
      <c r="BB1309" s="211"/>
      <c r="BC1309" s="209"/>
      <c r="BD1309" s="211"/>
      <c r="BE1309" s="209"/>
      <c r="BF1309" s="211"/>
      <c r="BG1309" s="209"/>
      <c r="BH1309" s="211"/>
      <c r="BI1309" s="209"/>
      <c r="BJ1309" s="211"/>
      <c r="BK1309" s="209"/>
      <c r="BL1309" s="211"/>
      <c r="BM1309" s="209"/>
      <c r="BN1309" s="212"/>
      <c r="BO1309" s="209"/>
      <c r="BP1309" s="212"/>
      <c r="BQ1309" s="209"/>
      <c r="BR1309" s="212"/>
      <c r="BS1309" s="209"/>
      <c r="BT1309" s="212"/>
      <c r="BU1309" s="209"/>
      <c r="BV1309" s="212"/>
      <c r="BW1309" s="107"/>
      <c r="BX1309" s="107"/>
      <c r="BY1309" s="107"/>
      <c r="BZ1309" s="107"/>
      <c r="CA1309" s="200"/>
      <c r="CB1309" s="120"/>
      <c r="CC1309" s="199"/>
      <c r="CD1309" s="145"/>
      <c r="CE1309" s="204"/>
      <c r="CF1309" s="145"/>
      <c r="CG1309" s="204"/>
      <c r="CH1309" s="145"/>
      <c r="CI1309" s="204"/>
      <c r="CJ1309" s="120"/>
      <c r="CK1309" s="204"/>
      <c r="CL1309" s="120"/>
      <c r="CM1309" s="204"/>
      <c r="CN1309" s="120"/>
      <c r="CO1309" s="204"/>
      <c r="CP1309" s="120"/>
      <c r="CQ1309" s="206"/>
      <c r="CR1309" s="120"/>
      <c r="CS1309" s="206"/>
      <c r="CT1309" s="120"/>
      <c r="CU1309" s="206"/>
      <c r="CV1309" s="120"/>
      <c r="CW1309" s="206"/>
      <c r="CX1309" s="120"/>
      <c r="CY1309" s="206"/>
      <c r="CZ1309" s="107"/>
      <c r="DA1309" s="107"/>
      <c r="DB1309" s="107"/>
      <c r="DC1309" s="109"/>
      <c r="DD1309" s="109"/>
      <c r="DE1309" s="109"/>
      <c r="DF1309" s="110"/>
      <c r="DG1309" s="120"/>
      <c r="DH1309" s="120"/>
      <c r="DI1309" s="145"/>
      <c r="DJ1309" s="120"/>
      <c r="DK1309" s="145"/>
      <c r="DL1309" s="120"/>
      <c r="DM1309" s="145"/>
      <c r="DN1309" s="120"/>
      <c r="DO1309" s="120"/>
      <c r="DP1309" s="120"/>
      <c r="DQ1309" s="120"/>
      <c r="DR1309" s="120"/>
      <c r="DS1309" s="120"/>
      <c r="DT1309" s="120"/>
      <c r="DU1309" s="120"/>
      <c r="DV1309" s="120"/>
      <c r="DW1309" s="120"/>
      <c r="DX1309" s="120"/>
      <c r="DY1309" s="120"/>
      <c r="DZ1309" s="120"/>
      <c r="EA1309" s="120"/>
      <c r="EB1309" s="120"/>
      <c r="EC1309" s="120"/>
      <c r="ED1309" s="120"/>
      <c r="EE1309" s="120"/>
      <c r="EF1309" s="120"/>
      <c r="EG1309" s="120"/>
      <c r="EH1309" s="120"/>
      <c r="EI1309" s="120"/>
      <c r="EJ1309" s="148"/>
    </row>
    <row r="1310" spans="1:140" s="10" customFormat="1" ht="17.25" customHeight="1" x14ac:dyDescent="0.25">
      <c r="A1310" s="33"/>
      <c r="B1310" s="34"/>
      <c r="C1310" s="35"/>
      <c r="D1310" s="49"/>
      <c r="E1310" s="36"/>
      <c r="F1310" s="36"/>
      <c r="G1310" s="52"/>
      <c r="H1310" s="38"/>
      <c r="I1310" s="50"/>
      <c r="J1310" s="54"/>
      <c r="K1310" s="264" t="s">
        <v>2050</v>
      </c>
      <c r="Q1310" s="9" t="s">
        <v>1899</v>
      </c>
      <c r="R1310" s="104"/>
      <c r="S1310" s="104"/>
      <c r="T1310" s="104"/>
      <c r="U1310" s="144"/>
      <c r="V1310" s="120"/>
      <c r="W1310" s="145"/>
      <c r="X1310" s="104"/>
      <c r="Y1310" s="144"/>
      <c r="Z1310" s="120"/>
      <c r="AA1310" s="104"/>
      <c r="AB1310" s="104"/>
      <c r="AC1310" s="104"/>
      <c r="AD1310" s="104"/>
      <c r="AE1310" s="104"/>
      <c r="AF1310" s="104"/>
      <c r="AG1310" s="104"/>
      <c r="AH1310" s="104"/>
      <c r="AI1310" s="104"/>
      <c r="AJ1310" s="104"/>
      <c r="AK1310" s="104"/>
      <c r="AL1310" s="104"/>
      <c r="AM1310" s="104"/>
      <c r="AN1310" s="104"/>
      <c r="AO1310" s="104"/>
      <c r="AP1310" s="120"/>
      <c r="AQ1310" s="104"/>
      <c r="AR1310" s="104"/>
      <c r="AS1310" s="104"/>
      <c r="AT1310" s="104"/>
      <c r="AU1310" s="146"/>
      <c r="AV1310" s="105"/>
      <c r="AW1310" s="112"/>
      <c r="AX1310" s="208"/>
      <c r="AY1310" s="209"/>
      <c r="AZ1310" s="210"/>
      <c r="BA1310" s="209"/>
      <c r="BB1310" s="211"/>
      <c r="BC1310" s="209"/>
      <c r="BD1310" s="211"/>
      <c r="BE1310" s="209"/>
      <c r="BF1310" s="211"/>
      <c r="BG1310" s="209"/>
      <c r="BH1310" s="211"/>
      <c r="BI1310" s="209"/>
      <c r="BJ1310" s="211"/>
      <c r="BK1310" s="209"/>
      <c r="BL1310" s="211"/>
      <c r="BM1310" s="209"/>
      <c r="BN1310" s="212"/>
      <c r="BO1310" s="209"/>
      <c r="BP1310" s="212"/>
      <c r="BQ1310" s="209"/>
      <c r="BR1310" s="212"/>
      <c r="BS1310" s="209"/>
      <c r="BT1310" s="212"/>
      <c r="BU1310" s="209"/>
      <c r="BV1310" s="212"/>
      <c r="BW1310" s="107"/>
      <c r="BX1310" s="107"/>
      <c r="BY1310" s="107"/>
      <c r="BZ1310" s="107"/>
      <c r="CA1310" s="200"/>
      <c r="CB1310" s="120"/>
      <c r="CC1310" s="199"/>
      <c r="CD1310" s="145"/>
      <c r="CE1310" s="204"/>
      <c r="CF1310" s="145"/>
      <c r="CG1310" s="204"/>
      <c r="CH1310" s="145"/>
      <c r="CI1310" s="204"/>
      <c r="CJ1310" s="120"/>
      <c r="CK1310" s="204"/>
      <c r="CL1310" s="120"/>
      <c r="CM1310" s="204"/>
      <c r="CN1310" s="120"/>
      <c r="CO1310" s="204"/>
      <c r="CP1310" s="120"/>
      <c r="CQ1310" s="206"/>
      <c r="CR1310" s="120"/>
      <c r="CS1310" s="206"/>
      <c r="CT1310" s="120"/>
      <c r="CU1310" s="206"/>
      <c r="CV1310" s="120"/>
      <c r="CW1310" s="206"/>
      <c r="CX1310" s="120"/>
      <c r="CY1310" s="206"/>
      <c r="CZ1310" s="107"/>
      <c r="DA1310" s="107"/>
      <c r="DB1310" s="107"/>
      <c r="DC1310" s="109"/>
      <c r="DD1310" s="109"/>
      <c r="DE1310" s="109"/>
      <c r="DF1310" s="110"/>
      <c r="DG1310" s="120"/>
      <c r="DH1310" s="120"/>
      <c r="DI1310" s="145"/>
      <c r="DJ1310" s="120"/>
      <c r="DK1310" s="145"/>
      <c r="DL1310" s="120"/>
      <c r="DM1310" s="145"/>
      <c r="DN1310" s="120"/>
      <c r="DO1310" s="120"/>
      <c r="DP1310" s="120"/>
      <c r="DQ1310" s="120"/>
      <c r="DR1310" s="120"/>
      <c r="DS1310" s="120"/>
      <c r="DT1310" s="120"/>
      <c r="DU1310" s="120"/>
      <c r="DV1310" s="120"/>
      <c r="DW1310" s="120"/>
      <c r="DX1310" s="120"/>
      <c r="DY1310" s="120"/>
      <c r="DZ1310" s="120"/>
      <c r="EA1310" s="120"/>
      <c r="EB1310" s="120"/>
      <c r="EC1310" s="120"/>
      <c r="ED1310" s="120"/>
      <c r="EE1310" s="120"/>
      <c r="EF1310" s="120"/>
      <c r="EG1310" s="120"/>
      <c r="EH1310" s="120"/>
      <c r="EI1310" s="120"/>
      <c r="EJ1310" s="148"/>
    </row>
    <row r="1311" spans="1:140" s="10" customFormat="1" ht="17.25" customHeight="1" x14ac:dyDescent="0.25">
      <c r="A1311" s="33"/>
      <c r="B1311" s="34"/>
      <c r="C1311" s="35"/>
      <c r="D1311" s="49"/>
      <c r="E1311" s="36"/>
      <c r="F1311" s="36"/>
      <c r="G1311" s="52"/>
      <c r="H1311" s="38"/>
      <c r="I1311" s="50"/>
      <c r="J1311" s="54"/>
      <c r="K1311" s="264" t="s">
        <v>2052</v>
      </c>
      <c r="Q1311" s="9"/>
      <c r="R1311" s="104"/>
      <c r="S1311" s="104"/>
      <c r="T1311" s="104"/>
      <c r="U1311" s="144"/>
      <c r="V1311" s="120"/>
      <c r="W1311" s="145"/>
      <c r="X1311" s="104"/>
      <c r="Y1311" s="144"/>
      <c r="Z1311" s="120"/>
      <c r="AA1311" s="104"/>
      <c r="AB1311" s="104"/>
      <c r="AC1311" s="104"/>
      <c r="AD1311" s="104"/>
      <c r="AE1311" s="104"/>
      <c r="AF1311" s="104"/>
      <c r="AG1311" s="104"/>
      <c r="AH1311" s="104"/>
      <c r="AI1311" s="104"/>
      <c r="AJ1311" s="104"/>
      <c r="AK1311" s="104"/>
      <c r="AL1311" s="104"/>
      <c r="AM1311" s="104"/>
      <c r="AN1311" s="104"/>
      <c r="AO1311" s="104"/>
      <c r="AP1311" s="120"/>
      <c r="AQ1311" s="104"/>
      <c r="AR1311" s="104"/>
      <c r="AS1311" s="104"/>
      <c r="AT1311" s="104"/>
      <c r="AU1311" s="146"/>
      <c r="AV1311" s="105"/>
      <c r="AW1311" s="112"/>
      <c r="AX1311" s="208"/>
      <c r="AY1311" s="209"/>
      <c r="AZ1311" s="210"/>
      <c r="BA1311" s="209"/>
      <c r="BB1311" s="211"/>
      <c r="BC1311" s="209"/>
      <c r="BD1311" s="211"/>
      <c r="BE1311" s="209"/>
      <c r="BF1311" s="211"/>
      <c r="BG1311" s="209"/>
      <c r="BH1311" s="211"/>
      <c r="BI1311" s="209"/>
      <c r="BJ1311" s="211"/>
      <c r="BK1311" s="209"/>
      <c r="BL1311" s="211"/>
      <c r="BM1311" s="209"/>
      <c r="BN1311" s="212"/>
      <c r="BO1311" s="209"/>
      <c r="BP1311" s="212"/>
      <c r="BQ1311" s="209"/>
      <c r="BR1311" s="212"/>
      <c r="BS1311" s="209"/>
      <c r="BT1311" s="212"/>
      <c r="BU1311" s="209"/>
      <c r="BV1311" s="212"/>
      <c r="BW1311" s="107"/>
      <c r="BX1311" s="107"/>
      <c r="BY1311" s="107"/>
      <c r="BZ1311" s="107"/>
      <c r="CA1311" s="200"/>
      <c r="CB1311" s="120"/>
      <c r="CC1311" s="199"/>
      <c r="CD1311" s="145"/>
      <c r="CE1311" s="204"/>
      <c r="CF1311" s="145"/>
      <c r="CG1311" s="204"/>
      <c r="CH1311" s="145"/>
      <c r="CI1311" s="204"/>
      <c r="CJ1311" s="120"/>
      <c r="CK1311" s="204"/>
      <c r="CL1311" s="120"/>
      <c r="CM1311" s="204"/>
      <c r="CN1311" s="120"/>
      <c r="CO1311" s="204"/>
      <c r="CP1311" s="120"/>
      <c r="CQ1311" s="206"/>
      <c r="CR1311" s="120"/>
      <c r="CS1311" s="206"/>
      <c r="CT1311" s="120"/>
      <c r="CU1311" s="206"/>
      <c r="CV1311" s="120"/>
      <c r="CW1311" s="206"/>
      <c r="CX1311" s="120"/>
      <c r="CY1311" s="206"/>
      <c r="CZ1311" s="107"/>
      <c r="DA1311" s="107"/>
      <c r="DB1311" s="107"/>
      <c r="DC1311" s="109"/>
      <c r="DD1311" s="109"/>
      <c r="DE1311" s="109"/>
      <c r="DF1311" s="110"/>
      <c r="DG1311" s="120"/>
      <c r="DH1311" s="120"/>
      <c r="DI1311" s="145"/>
      <c r="DJ1311" s="120"/>
      <c r="DK1311" s="145"/>
      <c r="DL1311" s="120"/>
      <c r="DM1311" s="145"/>
      <c r="DN1311" s="120"/>
      <c r="DO1311" s="120"/>
      <c r="DP1311" s="120"/>
      <c r="DQ1311" s="120"/>
      <c r="DR1311" s="120"/>
      <c r="DS1311" s="120"/>
      <c r="DT1311" s="120"/>
      <c r="DU1311" s="120"/>
      <c r="DV1311" s="120"/>
      <c r="DW1311" s="120"/>
      <c r="DX1311" s="120"/>
      <c r="DY1311" s="120"/>
      <c r="DZ1311" s="120"/>
      <c r="EA1311" s="120"/>
      <c r="EB1311" s="120"/>
      <c r="EC1311" s="120"/>
      <c r="ED1311" s="120"/>
      <c r="EE1311" s="120"/>
      <c r="EF1311" s="120"/>
      <c r="EG1311" s="120"/>
      <c r="EH1311" s="120"/>
      <c r="EI1311" s="120"/>
      <c r="EJ1311" s="148"/>
    </row>
    <row r="1312" spans="1:140" s="10" customFormat="1" ht="17.25" customHeight="1" x14ac:dyDescent="0.25">
      <c r="A1312" s="33"/>
      <c r="B1312" s="34"/>
      <c r="C1312" s="35"/>
      <c r="D1312" s="49"/>
      <c r="E1312" s="36"/>
      <c r="F1312" s="36"/>
      <c r="G1312" s="52"/>
      <c r="H1312" s="38"/>
      <c r="I1312" s="50"/>
      <c r="J1312" s="54"/>
      <c r="K1312" s="264" t="s">
        <v>2053</v>
      </c>
      <c r="Q1312" s="9"/>
      <c r="R1312" s="104"/>
      <c r="S1312" s="104"/>
      <c r="T1312" s="104"/>
      <c r="U1312" s="144"/>
      <c r="V1312" s="120"/>
      <c r="W1312" s="145"/>
      <c r="X1312" s="104"/>
      <c r="Y1312" s="144"/>
      <c r="Z1312" s="120"/>
      <c r="AA1312" s="104"/>
      <c r="AB1312" s="104"/>
      <c r="AC1312" s="104"/>
      <c r="AD1312" s="104"/>
      <c r="AE1312" s="104"/>
      <c r="AF1312" s="104"/>
      <c r="AG1312" s="104"/>
      <c r="AH1312" s="104"/>
      <c r="AI1312" s="104"/>
      <c r="AJ1312" s="104"/>
      <c r="AK1312" s="104"/>
      <c r="AL1312" s="104"/>
      <c r="AM1312" s="104"/>
      <c r="AN1312" s="104"/>
      <c r="AO1312" s="104"/>
      <c r="AP1312" s="120"/>
      <c r="AQ1312" s="104"/>
      <c r="AR1312" s="104"/>
      <c r="AS1312" s="104"/>
      <c r="AT1312" s="104"/>
      <c r="AU1312" s="146"/>
      <c r="AV1312" s="105"/>
      <c r="AW1312" s="112"/>
      <c r="AX1312" s="208"/>
      <c r="AY1312" s="209"/>
      <c r="AZ1312" s="210"/>
      <c r="BA1312" s="209"/>
      <c r="BB1312" s="211"/>
      <c r="BC1312" s="209"/>
      <c r="BD1312" s="211"/>
      <c r="BE1312" s="209"/>
      <c r="BF1312" s="211"/>
      <c r="BG1312" s="209"/>
      <c r="BH1312" s="211"/>
      <c r="BI1312" s="209"/>
      <c r="BJ1312" s="211"/>
      <c r="BK1312" s="209"/>
      <c r="BL1312" s="211"/>
      <c r="BM1312" s="209"/>
      <c r="BN1312" s="212"/>
      <c r="BO1312" s="209"/>
      <c r="BP1312" s="212"/>
      <c r="BQ1312" s="209"/>
      <c r="BR1312" s="212"/>
      <c r="BS1312" s="209"/>
      <c r="BT1312" s="212"/>
      <c r="BU1312" s="209"/>
      <c r="BV1312" s="212"/>
      <c r="BW1312" s="107"/>
      <c r="BX1312" s="107"/>
      <c r="BY1312" s="107"/>
      <c r="BZ1312" s="107"/>
      <c r="CA1312" s="200"/>
      <c r="CB1312" s="120"/>
      <c r="CC1312" s="199"/>
      <c r="CD1312" s="145"/>
      <c r="CE1312" s="204"/>
      <c r="CF1312" s="145"/>
      <c r="CG1312" s="204"/>
      <c r="CH1312" s="145"/>
      <c r="CI1312" s="204"/>
      <c r="CJ1312" s="120"/>
      <c r="CK1312" s="204"/>
      <c r="CL1312" s="120"/>
      <c r="CM1312" s="204"/>
      <c r="CN1312" s="120"/>
      <c r="CO1312" s="204"/>
      <c r="CP1312" s="120"/>
      <c r="CQ1312" s="206"/>
      <c r="CR1312" s="120"/>
      <c r="CS1312" s="206"/>
      <c r="CT1312" s="120"/>
      <c r="CU1312" s="206"/>
      <c r="CV1312" s="120"/>
      <c r="CW1312" s="206"/>
      <c r="CX1312" s="120"/>
      <c r="CY1312" s="206"/>
      <c r="CZ1312" s="107"/>
      <c r="DA1312" s="107"/>
      <c r="DB1312" s="107"/>
      <c r="DC1312" s="109"/>
      <c r="DD1312" s="109"/>
      <c r="DE1312" s="109"/>
      <c r="DF1312" s="110"/>
      <c r="DG1312" s="120"/>
      <c r="DH1312" s="120"/>
      <c r="DI1312" s="145"/>
      <c r="DJ1312" s="120"/>
      <c r="DK1312" s="145"/>
      <c r="DL1312" s="120"/>
      <c r="DM1312" s="145"/>
      <c r="DN1312" s="120"/>
      <c r="DO1312" s="120"/>
      <c r="DP1312" s="120"/>
      <c r="DQ1312" s="120"/>
      <c r="DR1312" s="120"/>
      <c r="DS1312" s="120"/>
      <c r="DT1312" s="120"/>
      <c r="DU1312" s="120"/>
      <c r="DV1312" s="120"/>
      <c r="DW1312" s="120"/>
      <c r="DX1312" s="120"/>
      <c r="DY1312" s="120"/>
      <c r="DZ1312" s="120"/>
      <c r="EA1312" s="120"/>
      <c r="EB1312" s="120"/>
      <c r="EC1312" s="120"/>
      <c r="ED1312" s="120"/>
      <c r="EE1312" s="120"/>
      <c r="EF1312" s="120"/>
      <c r="EG1312" s="120"/>
      <c r="EH1312" s="120"/>
      <c r="EI1312" s="120"/>
      <c r="EJ1312" s="148"/>
    </row>
    <row r="1313" spans="1:140" s="10" customFormat="1" ht="17.25" customHeight="1" x14ac:dyDescent="0.25">
      <c r="A1313" s="33"/>
      <c r="B1313" s="34"/>
      <c r="C1313" s="35"/>
      <c r="D1313" s="49"/>
      <c r="E1313" s="36"/>
      <c r="F1313" s="36"/>
      <c r="G1313" s="52"/>
      <c r="H1313" s="38"/>
      <c r="I1313" s="50"/>
      <c r="J1313" s="54" t="s">
        <v>28</v>
      </c>
      <c r="K1313" s="264" t="s">
        <v>2054</v>
      </c>
      <c r="Q1313" s="9" t="s">
        <v>1899</v>
      </c>
      <c r="R1313" s="104"/>
      <c r="S1313" s="104"/>
      <c r="T1313" s="104"/>
      <c r="U1313" s="144"/>
      <c r="V1313" s="120"/>
      <c r="W1313" s="145"/>
      <c r="X1313" s="104"/>
      <c r="Y1313" s="144"/>
      <c r="Z1313" s="120"/>
      <c r="AA1313" s="104"/>
      <c r="AB1313" s="104"/>
      <c r="AC1313" s="104"/>
      <c r="AD1313" s="104"/>
      <c r="AE1313" s="104"/>
      <c r="AF1313" s="104"/>
      <c r="AG1313" s="104"/>
      <c r="AH1313" s="104"/>
      <c r="AI1313" s="104"/>
      <c r="AJ1313" s="104"/>
      <c r="AK1313" s="104"/>
      <c r="AL1313" s="104"/>
      <c r="AM1313" s="104"/>
      <c r="AN1313" s="104"/>
      <c r="AO1313" s="104"/>
      <c r="AP1313" s="120"/>
      <c r="AQ1313" s="104"/>
      <c r="AR1313" s="104"/>
      <c r="AS1313" s="104"/>
      <c r="AT1313" s="104"/>
      <c r="AU1313" s="146"/>
      <c r="AV1313" s="105"/>
      <c r="AW1313" s="112"/>
      <c r="AX1313" s="208"/>
      <c r="AY1313" s="209"/>
      <c r="AZ1313" s="210"/>
      <c r="BA1313" s="209"/>
      <c r="BB1313" s="211"/>
      <c r="BC1313" s="209"/>
      <c r="BD1313" s="211"/>
      <c r="BE1313" s="209"/>
      <c r="BF1313" s="211"/>
      <c r="BG1313" s="209"/>
      <c r="BH1313" s="211"/>
      <c r="BI1313" s="209"/>
      <c r="BJ1313" s="211"/>
      <c r="BK1313" s="209"/>
      <c r="BL1313" s="211"/>
      <c r="BM1313" s="209"/>
      <c r="BN1313" s="212"/>
      <c r="BO1313" s="209"/>
      <c r="BP1313" s="212"/>
      <c r="BQ1313" s="209"/>
      <c r="BR1313" s="212"/>
      <c r="BS1313" s="209"/>
      <c r="BT1313" s="212"/>
      <c r="BU1313" s="209"/>
      <c r="BV1313" s="212"/>
      <c r="BW1313" s="107"/>
      <c r="BX1313" s="107"/>
      <c r="BY1313" s="107"/>
      <c r="BZ1313" s="107"/>
      <c r="CA1313" s="200"/>
      <c r="CB1313" s="120"/>
      <c r="CC1313" s="199"/>
      <c r="CD1313" s="145"/>
      <c r="CE1313" s="204"/>
      <c r="CF1313" s="145"/>
      <c r="CG1313" s="204"/>
      <c r="CH1313" s="145"/>
      <c r="CI1313" s="204"/>
      <c r="CJ1313" s="120"/>
      <c r="CK1313" s="204"/>
      <c r="CL1313" s="120"/>
      <c r="CM1313" s="204"/>
      <c r="CN1313" s="120"/>
      <c r="CO1313" s="204"/>
      <c r="CP1313" s="120"/>
      <c r="CQ1313" s="206"/>
      <c r="CR1313" s="120"/>
      <c r="CS1313" s="206"/>
      <c r="CT1313" s="120"/>
      <c r="CU1313" s="206"/>
      <c r="CV1313" s="120"/>
      <c r="CW1313" s="206"/>
      <c r="CX1313" s="120"/>
      <c r="CY1313" s="206"/>
      <c r="CZ1313" s="107"/>
      <c r="DA1313" s="107"/>
      <c r="DB1313" s="107"/>
      <c r="DC1313" s="109"/>
      <c r="DD1313" s="109"/>
      <c r="DE1313" s="109"/>
      <c r="DF1313" s="110"/>
      <c r="DG1313" s="120"/>
      <c r="DH1313" s="120"/>
      <c r="DI1313" s="145"/>
      <c r="DJ1313" s="120"/>
      <c r="DK1313" s="145"/>
      <c r="DL1313" s="120"/>
      <c r="DM1313" s="145"/>
      <c r="DN1313" s="120"/>
      <c r="DO1313" s="120"/>
      <c r="DP1313" s="120"/>
      <c r="DQ1313" s="120"/>
      <c r="DR1313" s="120"/>
      <c r="DS1313" s="120"/>
      <c r="DT1313" s="120"/>
      <c r="DU1313" s="120"/>
      <c r="DV1313" s="120"/>
      <c r="DW1313" s="120"/>
      <c r="DX1313" s="120"/>
      <c r="DY1313" s="120"/>
      <c r="DZ1313" s="120"/>
      <c r="EA1313" s="120"/>
      <c r="EB1313" s="120"/>
      <c r="EC1313" s="120"/>
      <c r="ED1313" s="120"/>
      <c r="EE1313" s="120"/>
      <c r="EF1313" s="120"/>
      <c r="EG1313" s="120"/>
      <c r="EH1313" s="120"/>
      <c r="EI1313" s="120"/>
      <c r="EJ1313" s="148"/>
    </row>
    <row r="1314" spans="1:140" s="10" customFormat="1" ht="17.25" customHeight="1" x14ac:dyDescent="0.25">
      <c r="A1314" s="33"/>
      <c r="B1314" s="34"/>
      <c r="C1314" s="35"/>
      <c r="D1314" s="49"/>
      <c r="E1314" s="36"/>
      <c r="F1314" s="36"/>
      <c r="G1314" s="52"/>
      <c r="H1314" s="38"/>
      <c r="I1314" s="50"/>
      <c r="J1314" s="275" t="s">
        <v>1921</v>
      </c>
      <c r="K1314" s="271" t="s">
        <v>2029</v>
      </c>
      <c r="L1314" s="276" t="s">
        <v>1899</v>
      </c>
      <c r="M1314" s="46"/>
      <c r="R1314" s="104"/>
      <c r="S1314" s="104"/>
      <c r="T1314" s="104"/>
      <c r="U1314" s="144"/>
      <c r="V1314" s="120"/>
      <c r="W1314" s="145"/>
      <c r="X1314" s="104"/>
      <c r="Y1314" s="144"/>
      <c r="Z1314" s="120"/>
      <c r="AA1314" s="104"/>
      <c r="AB1314" s="104"/>
      <c r="AC1314" s="104"/>
      <c r="AD1314" s="104"/>
      <c r="AE1314" s="104"/>
      <c r="AF1314" s="104"/>
      <c r="AG1314" s="104"/>
      <c r="AH1314" s="104"/>
      <c r="AI1314" s="104"/>
      <c r="AJ1314" s="104"/>
      <c r="AK1314" s="104"/>
      <c r="AL1314" s="104"/>
      <c r="AM1314" s="104"/>
      <c r="AN1314" s="104"/>
      <c r="AO1314" s="104"/>
      <c r="AP1314" s="120"/>
      <c r="AQ1314" s="104"/>
      <c r="AR1314" s="104"/>
      <c r="AS1314" s="104"/>
      <c r="AT1314" s="104"/>
      <c r="AU1314" s="146"/>
      <c r="AV1314" s="105"/>
      <c r="AW1314" s="112"/>
      <c r="AX1314" s="208"/>
      <c r="AY1314" s="209"/>
      <c r="AZ1314" s="210"/>
      <c r="BA1314" s="209"/>
      <c r="BB1314" s="211"/>
      <c r="BC1314" s="209"/>
      <c r="BD1314" s="211"/>
      <c r="BE1314" s="209"/>
      <c r="BF1314" s="211"/>
      <c r="BG1314" s="209"/>
      <c r="BH1314" s="211"/>
      <c r="BI1314" s="209"/>
      <c r="BJ1314" s="211"/>
      <c r="BK1314" s="209"/>
      <c r="BL1314" s="211"/>
      <c r="BM1314" s="209"/>
      <c r="BN1314" s="212"/>
      <c r="BO1314" s="209"/>
      <c r="BP1314" s="212"/>
      <c r="BQ1314" s="209"/>
      <c r="BR1314" s="212"/>
      <c r="BS1314" s="209"/>
      <c r="BT1314" s="212"/>
      <c r="BU1314" s="209"/>
      <c r="BV1314" s="212"/>
      <c r="BW1314" s="107"/>
      <c r="BX1314" s="107"/>
      <c r="BY1314" s="107"/>
      <c r="BZ1314" s="107"/>
      <c r="CA1314" s="200"/>
      <c r="CB1314" s="120"/>
      <c r="CC1314" s="199"/>
      <c r="CD1314" s="145"/>
      <c r="CE1314" s="204"/>
      <c r="CF1314" s="145"/>
      <c r="CG1314" s="204"/>
      <c r="CH1314" s="145"/>
      <c r="CI1314" s="204"/>
      <c r="CJ1314" s="120"/>
      <c r="CK1314" s="204"/>
      <c r="CL1314" s="120"/>
      <c r="CM1314" s="204"/>
      <c r="CN1314" s="120"/>
      <c r="CO1314" s="204"/>
      <c r="CP1314" s="120"/>
      <c r="CQ1314" s="206"/>
      <c r="CR1314" s="120"/>
      <c r="CS1314" s="206"/>
      <c r="CT1314" s="120"/>
      <c r="CU1314" s="206"/>
      <c r="CV1314" s="120"/>
      <c r="CW1314" s="206"/>
      <c r="CX1314" s="120"/>
      <c r="CY1314" s="206"/>
      <c r="CZ1314" s="107"/>
      <c r="DA1314" s="107"/>
      <c r="DB1314" s="107"/>
      <c r="DC1314" s="109"/>
      <c r="DD1314" s="109"/>
      <c r="DE1314" s="109"/>
      <c r="DF1314" s="110"/>
      <c r="DG1314" s="120"/>
      <c r="DH1314" s="120"/>
      <c r="DI1314" s="145"/>
      <c r="DJ1314" s="120"/>
      <c r="DK1314" s="145"/>
      <c r="DL1314" s="120"/>
      <c r="DM1314" s="145"/>
      <c r="DN1314" s="120"/>
      <c r="DO1314" s="120"/>
      <c r="DP1314" s="120"/>
      <c r="DQ1314" s="120"/>
      <c r="DR1314" s="120"/>
      <c r="DS1314" s="120"/>
      <c r="DT1314" s="120"/>
      <c r="DU1314" s="120"/>
      <c r="DV1314" s="120"/>
      <c r="DW1314" s="120"/>
      <c r="DX1314" s="120"/>
      <c r="DY1314" s="120"/>
      <c r="DZ1314" s="120"/>
      <c r="EA1314" s="120"/>
      <c r="EB1314" s="120"/>
      <c r="EC1314" s="120"/>
      <c r="ED1314" s="120"/>
      <c r="EE1314" s="120"/>
      <c r="EF1314" s="120"/>
      <c r="EG1314" s="120"/>
      <c r="EH1314" s="120"/>
      <c r="EI1314" s="120"/>
      <c r="EJ1314" s="148"/>
    </row>
    <row r="1315" spans="1:140" s="10" customFormat="1" ht="17.25" customHeight="1" x14ac:dyDescent="0.25">
      <c r="A1315" s="33"/>
      <c r="B1315" s="34"/>
      <c r="C1315" s="35"/>
      <c r="D1315" s="49"/>
      <c r="E1315" s="36"/>
      <c r="F1315" s="36"/>
      <c r="G1315" s="52"/>
      <c r="H1315" s="38"/>
      <c r="I1315" s="50"/>
      <c r="J1315" s="54"/>
      <c r="K1315" s="271" t="s">
        <v>2031</v>
      </c>
      <c r="L1315" s="276" t="s">
        <v>1899</v>
      </c>
      <c r="M1315" s="46"/>
      <c r="R1315" s="104"/>
      <c r="S1315" s="104"/>
      <c r="T1315" s="104"/>
      <c r="U1315" s="144"/>
      <c r="V1315" s="120"/>
      <c r="W1315" s="145"/>
      <c r="X1315" s="104"/>
      <c r="Y1315" s="144"/>
      <c r="Z1315" s="120"/>
      <c r="AA1315" s="104"/>
      <c r="AB1315" s="104"/>
      <c r="AC1315" s="104"/>
      <c r="AD1315" s="104"/>
      <c r="AE1315" s="104"/>
      <c r="AF1315" s="104"/>
      <c r="AG1315" s="104"/>
      <c r="AH1315" s="104"/>
      <c r="AI1315" s="104"/>
      <c r="AJ1315" s="104"/>
      <c r="AK1315" s="104"/>
      <c r="AL1315" s="104"/>
      <c r="AM1315" s="104"/>
      <c r="AN1315" s="104"/>
      <c r="AO1315" s="104"/>
      <c r="AP1315" s="120"/>
      <c r="AQ1315" s="104"/>
      <c r="AR1315" s="104"/>
      <c r="AS1315" s="104"/>
      <c r="AT1315" s="104"/>
      <c r="AU1315" s="146"/>
      <c r="AV1315" s="105"/>
      <c r="AW1315" s="112"/>
      <c r="AX1315" s="208"/>
      <c r="AY1315" s="209"/>
      <c r="AZ1315" s="210"/>
      <c r="BA1315" s="209"/>
      <c r="BB1315" s="211"/>
      <c r="BC1315" s="209"/>
      <c r="BD1315" s="211"/>
      <c r="BE1315" s="209"/>
      <c r="BF1315" s="211"/>
      <c r="BG1315" s="209"/>
      <c r="BH1315" s="211"/>
      <c r="BI1315" s="209"/>
      <c r="BJ1315" s="211"/>
      <c r="BK1315" s="209"/>
      <c r="BL1315" s="211"/>
      <c r="BM1315" s="209"/>
      <c r="BN1315" s="212"/>
      <c r="BO1315" s="209"/>
      <c r="BP1315" s="212"/>
      <c r="BQ1315" s="209"/>
      <c r="BR1315" s="212"/>
      <c r="BS1315" s="209"/>
      <c r="BT1315" s="212"/>
      <c r="BU1315" s="209"/>
      <c r="BV1315" s="212"/>
      <c r="BW1315" s="107"/>
      <c r="BX1315" s="107"/>
      <c r="BY1315" s="107"/>
      <c r="BZ1315" s="107"/>
      <c r="CA1315" s="200"/>
      <c r="CB1315" s="120"/>
      <c r="CC1315" s="199"/>
      <c r="CD1315" s="145"/>
      <c r="CE1315" s="204"/>
      <c r="CF1315" s="145"/>
      <c r="CG1315" s="204"/>
      <c r="CH1315" s="145"/>
      <c r="CI1315" s="204"/>
      <c r="CJ1315" s="120"/>
      <c r="CK1315" s="204"/>
      <c r="CL1315" s="120"/>
      <c r="CM1315" s="204"/>
      <c r="CN1315" s="120"/>
      <c r="CO1315" s="204"/>
      <c r="CP1315" s="120"/>
      <c r="CQ1315" s="206"/>
      <c r="CR1315" s="120"/>
      <c r="CS1315" s="206"/>
      <c r="CT1315" s="120"/>
      <c r="CU1315" s="206"/>
      <c r="CV1315" s="120"/>
      <c r="CW1315" s="206"/>
      <c r="CX1315" s="120"/>
      <c r="CY1315" s="206"/>
      <c r="CZ1315" s="107"/>
      <c r="DA1315" s="107"/>
      <c r="DB1315" s="107"/>
      <c r="DC1315" s="109"/>
      <c r="DD1315" s="109"/>
      <c r="DE1315" s="109"/>
      <c r="DF1315" s="110"/>
      <c r="DG1315" s="120"/>
      <c r="DH1315" s="120"/>
      <c r="DI1315" s="145"/>
      <c r="DJ1315" s="120"/>
      <c r="DK1315" s="145"/>
      <c r="DL1315" s="120"/>
      <c r="DM1315" s="145"/>
      <c r="DN1315" s="120"/>
      <c r="DO1315" s="120"/>
      <c r="DP1315" s="120"/>
      <c r="DQ1315" s="120"/>
      <c r="DR1315" s="120"/>
      <c r="DS1315" s="120"/>
      <c r="DT1315" s="120"/>
      <c r="DU1315" s="120"/>
      <c r="DV1315" s="120"/>
      <c r="DW1315" s="120"/>
      <c r="DX1315" s="120"/>
      <c r="DY1315" s="120"/>
      <c r="DZ1315" s="120"/>
      <c r="EA1315" s="120"/>
      <c r="EB1315" s="120"/>
      <c r="EC1315" s="120"/>
      <c r="ED1315" s="120"/>
      <c r="EE1315" s="120"/>
      <c r="EF1315" s="120"/>
      <c r="EG1315" s="120"/>
      <c r="EH1315" s="120"/>
      <c r="EI1315" s="120"/>
      <c r="EJ1315" s="148"/>
    </row>
    <row r="1316" spans="1:140" s="10" customFormat="1" ht="17.25" customHeight="1" x14ac:dyDescent="0.25">
      <c r="A1316" s="33"/>
      <c r="B1316" s="34"/>
      <c r="C1316" s="35"/>
      <c r="D1316" s="49"/>
      <c r="E1316" s="36"/>
      <c r="F1316" s="36"/>
      <c r="G1316" s="52"/>
      <c r="H1316" s="38"/>
      <c r="I1316" s="50"/>
      <c r="J1316" s="54"/>
      <c r="K1316" s="271" t="s">
        <v>2032</v>
      </c>
      <c r="L1316" s="276" t="s">
        <v>1899</v>
      </c>
      <c r="M1316" s="46"/>
      <c r="R1316" s="104"/>
      <c r="S1316" s="104"/>
      <c r="T1316" s="104"/>
      <c r="U1316" s="144"/>
      <c r="V1316" s="120"/>
      <c r="W1316" s="145"/>
      <c r="X1316" s="104"/>
      <c r="Y1316" s="144"/>
      <c r="Z1316" s="120"/>
      <c r="AA1316" s="104"/>
      <c r="AB1316" s="104"/>
      <c r="AC1316" s="104"/>
      <c r="AD1316" s="104"/>
      <c r="AE1316" s="104"/>
      <c r="AF1316" s="104"/>
      <c r="AG1316" s="104"/>
      <c r="AH1316" s="104"/>
      <c r="AI1316" s="104"/>
      <c r="AJ1316" s="104"/>
      <c r="AK1316" s="104"/>
      <c r="AL1316" s="104"/>
      <c r="AM1316" s="104"/>
      <c r="AN1316" s="104"/>
      <c r="AO1316" s="104"/>
      <c r="AP1316" s="120"/>
      <c r="AQ1316" s="104"/>
      <c r="AR1316" s="104"/>
      <c r="AS1316" s="104"/>
      <c r="AT1316" s="104"/>
      <c r="AU1316" s="146"/>
      <c r="AV1316" s="105"/>
      <c r="AW1316" s="112"/>
      <c r="AX1316" s="208"/>
      <c r="AY1316" s="209"/>
      <c r="AZ1316" s="210"/>
      <c r="BA1316" s="209"/>
      <c r="BB1316" s="211"/>
      <c r="BC1316" s="209"/>
      <c r="BD1316" s="211"/>
      <c r="BE1316" s="209"/>
      <c r="BF1316" s="211"/>
      <c r="BG1316" s="209"/>
      <c r="BH1316" s="211"/>
      <c r="BI1316" s="209"/>
      <c r="BJ1316" s="211"/>
      <c r="BK1316" s="209"/>
      <c r="BL1316" s="211"/>
      <c r="BM1316" s="209"/>
      <c r="BN1316" s="212"/>
      <c r="BO1316" s="209"/>
      <c r="BP1316" s="212"/>
      <c r="BQ1316" s="209"/>
      <c r="BR1316" s="212"/>
      <c r="BS1316" s="209"/>
      <c r="BT1316" s="212"/>
      <c r="BU1316" s="209"/>
      <c r="BV1316" s="212"/>
      <c r="BW1316" s="107"/>
      <c r="BX1316" s="107"/>
      <c r="BY1316" s="107"/>
      <c r="BZ1316" s="107"/>
      <c r="CA1316" s="200"/>
      <c r="CB1316" s="120"/>
      <c r="CC1316" s="199"/>
      <c r="CD1316" s="145"/>
      <c r="CE1316" s="204"/>
      <c r="CF1316" s="145"/>
      <c r="CG1316" s="204"/>
      <c r="CH1316" s="145"/>
      <c r="CI1316" s="204"/>
      <c r="CJ1316" s="120"/>
      <c r="CK1316" s="204"/>
      <c r="CL1316" s="120"/>
      <c r="CM1316" s="204"/>
      <c r="CN1316" s="120"/>
      <c r="CO1316" s="204"/>
      <c r="CP1316" s="120"/>
      <c r="CQ1316" s="206"/>
      <c r="CR1316" s="120"/>
      <c r="CS1316" s="206"/>
      <c r="CT1316" s="120"/>
      <c r="CU1316" s="206"/>
      <c r="CV1316" s="120"/>
      <c r="CW1316" s="206"/>
      <c r="CX1316" s="120"/>
      <c r="CY1316" s="206"/>
      <c r="CZ1316" s="107"/>
      <c r="DA1316" s="107"/>
      <c r="DB1316" s="107"/>
      <c r="DC1316" s="109"/>
      <c r="DD1316" s="109"/>
      <c r="DE1316" s="109"/>
      <c r="DF1316" s="110"/>
      <c r="DG1316" s="120"/>
      <c r="DH1316" s="120"/>
      <c r="DI1316" s="145"/>
      <c r="DJ1316" s="120"/>
      <c r="DK1316" s="145"/>
      <c r="DL1316" s="120"/>
      <c r="DM1316" s="145"/>
      <c r="DN1316" s="120"/>
      <c r="DO1316" s="120"/>
      <c r="DP1316" s="120"/>
      <c r="DQ1316" s="120"/>
      <c r="DR1316" s="120"/>
      <c r="DS1316" s="120"/>
      <c r="DT1316" s="120"/>
      <c r="DU1316" s="120"/>
      <c r="DV1316" s="120"/>
      <c r="DW1316" s="120"/>
      <c r="DX1316" s="120"/>
      <c r="DY1316" s="120"/>
      <c r="DZ1316" s="120"/>
      <c r="EA1316" s="120"/>
      <c r="EB1316" s="120"/>
      <c r="EC1316" s="120"/>
      <c r="ED1316" s="120"/>
      <c r="EE1316" s="120"/>
      <c r="EF1316" s="120"/>
      <c r="EG1316" s="120"/>
      <c r="EH1316" s="120"/>
      <c r="EI1316" s="120"/>
      <c r="EJ1316" s="148"/>
    </row>
    <row r="1317" spans="1:140" s="10" customFormat="1" ht="17.25" customHeight="1" x14ac:dyDescent="0.25">
      <c r="A1317" s="33"/>
      <c r="B1317" s="34"/>
      <c r="C1317" s="35"/>
      <c r="D1317" s="49"/>
      <c r="E1317" s="36"/>
      <c r="F1317" s="36"/>
      <c r="G1317" s="52"/>
      <c r="H1317" s="38"/>
      <c r="I1317" s="50"/>
      <c r="J1317" s="54"/>
      <c r="K1317" s="271" t="s">
        <v>2036</v>
      </c>
      <c r="L1317" s="276">
        <v>200</v>
      </c>
      <c r="M1317" s="46"/>
      <c r="R1317" s="104"/>
      <c r="S1317" s="104"/>
      <c r="T1317" s="104"/>
      <c r="U1317" s="144"/>
      <c r="V1317" s="120"/>
      <c r="W1317" s="145"/>
      <c r="X1317" s="104"/>
      <c r="Y1317" s="144"/>
      <c r="Z1317" s="120"/>
      <c r="AA1317" s="104"/>
      <c r="AB1317" s="104"/>
      <c r="AC1317" s="104"/>
      <c r="AD1317" s="104"/>
      <c r="AE1317" s="104"/>
      <c r="AF1317" s="104"/>
      <c r="AG1317" s="104"/>
      <c r="AH1317" s="104"/>
      <c r="AI1317" s="104"/>
      <c r="AJ1317" s="104"/>
      <c r="AK1317" s="104"/>
      <c r="AL1317" s="104"/>
      <c r="AM1317" s="104"/>
      <c r="AN1317" s="104"/>
      <c r="AO1317" s="104"/>
      <c r="AP1317" s="120"/>
      <c r="AQ1317" s="104"/>
      <c r="AR1317" s="104"/>
      <c r="AS1317" s="104"/>
      <c r="AT1317" s="104"/>
      <c r="AU1317" s="146"/>
      <c r="AV1317" s="105"/>
      <c r="AW1317" s="112"/>
      <c r="AX1317" s="208"/>
      <c r="AY1317" s="209"/>
      <c r="AZ1317" s="210"/>
      <c r="BA1317" s="209"/>
      <c r="BB1317" s="211"/>
      <c r="BC1317" s="209"/>
      <c r="BD1317" s="211"/>
      <c r="BE1317" s="209"/>
      <c r="BF1317" s="211"/>
      <c r="BG1317" s="209"/>
      <c r="BH1317" s="211"/>
      <c r="BI1317" s="209"/>
      <c r="BJ1317" s="211"/>
      <c r="BK1317" s="209"/>
      <c r="BL1317" s="211"/>
      <c r="BM1317" s="209"/>
      <c r="BN1317" s="212"/>
      <c r="BO1317" s="209"/>
      <c r="BP1317" s="212"/>
      <c r="BQ1317" s="209"/>
      <c r="BR1317" s="212"/>
      <c r="BS1317" s="209"/>
      <c r="BT1317" s="212"/>
      <c r="BU1317" s="209"/>
      <c r="BV1317" s="212"/>
      <c r="BW1317" s="107"/>
      <c r="BX1317" s="107"/>
      <c r="BY1317" s="107"/>
      <c r="BZ1317" s="107"/>
      <c r="CA1317" s="200"/>
      <c r="CB1317" s="120"/>
      <c r="CC1317" s="199"/>
      <c r="CD1317" s="145"/>
      <c r="CE1317" s="204"/>
      <c r="CF1317" s="145"/>
      <c r="CG1317" s="204"/>
      <c r="CH1317" s="145"/>
      <c r="CI1317" s="204"/>
      <c r="CJ1317" s="120"/>
      <c r="CK1317" s="204"/>
      <c r="CL1317" s="120"/>
      <c r="CM1317" s="204"/>
      <c r="CN1317" s="120"/>
      <c r="CO1317" s="204"/>
      <c r="CP1317" s="120"/>
      <c r="CQ1317" s="206"/>
      <c r="CR1317" s="120"/>
      <c r="CS1317" s="206"/>
      <c r="CT1317" s="120"/>
      <c r="CU1317" s="206"/>
      <c r="CV1317" s="120"/>
      <c r="CW1317" s="206"/>
      <c r="CX1317" s="120"/>
      <c r="CY1317" s="206"/>
      <c r="CZ1317" s="107"/>
      <c r="DA1317" s="107"/>
      <c r="DB1317" s="107"/>
      <c r="DC1317" s="109"/>
      <c r="DD1317" s="109"/>
      <c r="DE1317" s="109"/>
      <c r="DF1317" s="110"/>
      <c r="DG1317" s="120"/>
      <c r="DH1317" s="120"/>
      <c r="DI1317" s="145"/>
      <c r="DJ1317" s="120"/>
      <c r="DK1317" s="145"/>
      <c r="DL1317" s="120"/>
      <c r="DM1317" s="145"/>
      <c r="DN1317" s="120"/>
      <c r="DO1317" s="120"/>
      <c r="DP1317" s="120"/>
      <c r="DQ1317" s="120"/>
      <c r="DR1317" s="120"/>
      <c r="DS1317" s="120"/>
      <c r="DT1317" s="120"/>
      <c r="DU1317" s="120"/>
      <c r="DV1317" s="120"/>
      <c r="DW1317" s="120"/>
      <c r="DX1317" s="120"/>
      <c r="DY1317" s="120"/>
      <c r="DZ1317" s="120"/>
      <c r="EA1317" s="120"/>
      <c r="EB1317" s="120"/>
      <c r="EC1317" s="120"/>
      <c r="ED1317" s="120"/>
      <c r="EE1317" s="120"/>
      <c r="EF1317" s="120"/>
      <c r="EG1317" s="120"/>
      <c r="EH1317" s="120"/>
      <c r="EI1317" s="120"/>
      <c r="EJ1317" s="148"/>
    </row>
    <row r="1318" spans="1:140" s="10" customFormat="1" ht="17.25" customHeight="1" x14ac:dyDescent="0.25">
      <c r="A1318" s="33"/>
      <c r="B1318" s="34"/>
      <c r="C1318" s="35"/>
      <c r="D1318" s="49"/>
      <c r="E1318" s="36"/>
      <c r="F1318" s="36"/>
      <c r="G1318" s="52"/>
      <c r="H1318" s="38"/>
      <c r="I1318" s="50"/>
      <c r="J1318" s="54"/>
      <c r="K1318" s="271" t="s">
        <v>2034</v>
      </c>
      <c r="L1318" s="276">
        <v>150</v>
      </c>
      <c r="M1318" s="46"/>
      <c r="R1318" s="104"/>
      <c r="S1318" s="104"/>
      <c r="T1318" s="104"/>
      <c r="U1318" s="144"/>
      <c r="V1318" s="120"/>
      <c r="W1318" s="145"/>
      <c r="X1318" s="104"/>
      <c r="Y1318" s="144"/>
      <c r="Z1318" s="120"/>
      <c r="AA1318" s="104"/>
      <c r="AB1318" s="104"/>
      <c r="AC1318" s="104"/>
      <c r="AD1318" s="104"/>
      <c r="AE1318" s="104"/>
      <c r="AF1318" s="104"/>
      <c r="AG1318" s="104"/>
      <c r="AH1318" s="104"/>
      <c r="AI1318" s="104"/>
      <c r="AJ1318" s="104"/>
      <c r="AK1318" s="104"/>
      <c r="AL1318" s="104"/>
      <c r="AM1318" s="104"/>
      <c r="AN1318" s="104"/>
      <c r="AO1318" s="104"/>
      <c r="AP1318" s="120"/>
      <c r="AQ1318" s="104"/>
      <c r="AR1318" s="104"/>
      <c r="AS1318" s="104"/>
      <c r="AT1318" s="104"/>
      <c r="AU1318" s="146"/>
      <c r="AV1318" s="105"/>
      <c r="AW1318" s="112"/>
      <c r="AX1318" s="208"/>
      <c r="AY1318" s="209"/>
      <c r="AZ1318" s="210"/>
      <c r="BA1318" s="209"/>
      <c r="BB1318" s="211"/>
      <c r="BC1318" s="209"/>
      <c r="BD1318" s="211"/>
      <c r="BE1318" s="209"/>
      <c r="BF1318" s="211"/>
      <c r="BG1318" s="209"/>
      <c r="BH1318" s="211"/>
      <c r="BI1318" s="209"/>
      <c r="BJ1318" s="211"/>
      <c r="BK1318" s="209"/>
      <c r="BL1318" s="211"/>
      <c r="BM1318" s="209"/>
      <c r="BN1318" s="212"/>
      <c r="BO1318" s="209"/>
      <c r="BP1318" s="212"/>
      <c r="BQ1318" s="209"/>
      <c r="BR1318" s="212"/>
      <c r="BS1318" s="209"/>
      <c r="BT1318" s="212"/>
      <c r="BU1318" s="209"/>
      <c r="BV1318" s="212"/>
      <c r="BW1318" s="107"/>
      <c r="BX1318" s="107"/>
      <c r="BY1318" s="107"/>
      <c r="BZ1318" s="107"/>
      <c r="CA1318" s="200"/>
      <c r="CB1318" s="120"/>
      <c r="CC1318" s="199"/>
      <c r="CD1318" s="145"/>
      <c r="CE1318" s="204"/>
      <c r="CF1318" s="145"/>
      <c r="CG1318" s="204"/>
      <c r="CH1318" s="145"/>
      <c r="CI1318" s="204"/>
      <c r="CJ1318" s="120"/>
      <c r="CK1318" s="204"/>
      <c r="CL1318" s="120"/>
      <c r="CM1318" s="204"/>
      <c r="CN1318" s="120"/>
      <c r="CO1318" s="204"/>
      <c r="CP1318" s="120"/>
      <c r="CQ1318" s="206"/>
      <c r="CR1318" s="120"/>
      <c r="CS1318" s="206"/>
      <c r="CT1318" s="120"/>
      <c r="CU1318" s="206"/>
      <c r="CV1318" s="120"/>
      <c r="CW1318" s="206"/>
      <c r="CX1318" s="120"/>
      <c r="CY1318" s="206"/>
      <c r="CZ1318" s="107"/>
      <c r="DA1318" s="107"/>
      <c r="DB1318" s="107"/>
      <c r="DC1318" s="109"/>
      <c r="DD1318" s="109"/>
      <c r="DE1318" s="109"/>
      <c r="DF1318" s="110"/>
      <c r="DG1318" s="120"/>
      <c r="DH1318" s="120"/>
      <c r="DI1318" s="145"/>
      <c r="DJ1318" s="120"/>
      <c r="DK1318" s="145"/>
      <c r="DL1318" s="120"/>
      <c r="DM1318" s="145"/>
      <c r="DN1318" s="120"/>
      <c r="DO1318" s="120"/>
      <c r="DP1318" s="120"/>
      <c r="DQ1318" s="120"/>
      <c r="DR1318" s="120"/>
      <c r="DS1318" s="120"/>
      <c r="DT1318" s="120"/>
      <c r="DU1318" s="120"/>
      <c r="DV1318" s="120"/>
      <c r="DW1318" s="120"/>
      <c r="DX1318" s="120"/>
      <c r="DY1318" s="120"/>
      <c r="DZ1318" s="120"/>
      <c r="EA1318" s="120"/>
      <c r="EB1318" s="120"/>
      <c r="EC1318" s="120"/>
      <c r="ED1318" s="120"/>
      <c r="EE1318" s="120"/>
      <c r="EF1318" s="120"/>
      <c r="EG1318" s="120"/>
      <c r="EH1318" s="120"/>
      <c r="EI1318" s="120"/>
      <c r="EJ1318" s="148"/>
    </row>
    <row r="1319" spans="1:140" s="10" customFormat="1" ht="17.25" customHeight="1" x14ac:dyDescent="0.25">
      <c r="A1319" s="33"/>
      <c r="B1319" s="34"/>
      <c r="C1319" s="35"/>
      <c r="D1319" s="49"/>
      <c r="E1319" s="36"/>
      <c r="F1319" s="36"/>
      <c r="G1319" s="52"/>
      <c r="H1319" s="38"/>
      <c r="I1319" s="50"/>
      <c r="J1319" s="54" t="s">
        <v>772</v>
      </c>
      <c r="K1319" s="46" t="s">
        <v>1695</v>
      </c>
      <c r="L1319" s="46" t="s">
        <v>54</v>
      </c>
      <c r="M1319" s="46" t="s">
        <v>1686</v>
      </c>
      <c r="R1319" s="104"/>
      <c r="S1319" s="104">
        <f>0*$R$1306</f>
        <v>0</v>
      </c>
      <c r="T1319" s="104">
        <f t="shared" si="892"/>
        <v>0</v>
      </c>
      <c r="U1319" s="104">
        <v>0</v>
      </c>
      <c r="V1319" s="120">
        <f t="shared" si="1280"/>
        <v>0</v>
      </c>
      <c r="W1319" s="104">
        <v>0</v>
      </c>
      <c r="X1319" s="104">
        <f t="shared" si="1158"/>
        <v>0</v>
      </c>
      <c r="Y1319" s="145">
        <v>1</v>
      </c>
      <c r="Z1319" s="120">
        <f t="shared" si="846"/>
        <v>0</v>
      </c>
      <c r="AA1319" s="104">
        <f t="shared" si="1338"/>
        <v>0</v>
      </c>
      <c r="AB1319" s="104">
        <f t="shared" si="847"/>
        <v>0</v>
      </c>
      <c r="AC1319" s="104">
        <f t="shared" si="1338"/>
        <v>0</v>
      </c>
      <c r="AD1319" s="104">
        <f t="shared" si="848"/>
        <v>0</v>
      </c>
      <c r="AE1319" s="104">
        <f t="shared" si="1338"/>
        <v>0</v>
      </c>
      <c r="AF1319" s="104">
        <f t="shared" si="849"/>
        <v>0</v>
      </c>
      <c r="AG1319" s="104">
        <f t="shared" si="1338"/>
        <v>0</v>
      </c>
      <c r="AH1319" s="104">
        <f t="shared" si="850"/>
        <v>0</v>
      </c>
      <c r="AI1319" s="104">
        <f t="shared" si="1338"/>
        <v>0</v>
      </c>
      <c r="AJ1319" s="104">
        <f t="shared" si="851"/>
        <v>0</v>
      </c>
      <c r="AK1319" s="104">
        <f t="shared" si="1338"/>
        <v>0</v>
      </c>
      <c r="AL1319" s="104">
        <f t="shared" si="894"/>
        <v>0</v>
      </c>
      <c r="AM1319" s="104">
        <f t="shared" si="1338"/>
        <v>0</v>
      </c>
      <c r="AN1319" s="104">
        <f t="shared" si="957"/>
        <v>0</v>
      </c>
      <c r="AO1319" s="104">
        <f t="shared" si="1338"/>
        <v>0</v>
      </c>
      <c r="AP1319" s="120">
        <f t="shared" si="853"/>
        <v>0</v>
      </c>
      <c r="AQ1319" s="104"/>
      <c r="AR1319" s="104"/>
      <c r="AS1319" s="104"/>
      <c r="AT1319" s="104"/>
      <c r="AU1319" s="146">
        <f t="shared" si="854"/>
        <v>0</v>
      </c>
      <c r="AV1319" s="105">
        <f t="shared" si="855"/>
        <v>1</v>
      </c>
      <c r="AW1319" s="112"/>
      <c r="AX1319" s="208"/>
      <c r="AY1319" s="209"/>
      <c r="AZ1319" s="210"/>
      <c r="BA1319" s="209"/>
      <c r="BB1319" s="211"/>
      <c r="BC1319" s="209"/>
      <c r="BD1319" s="211"/>
      <c r="BE1319" s="209"/>
      <c r="BF1319" s="211"/>
      <c r="BG1319" s="209"/>
      <c r="BH1319" s="211"/>
      <c r="BI1319" s="209"/>
      <c r="BJ1319" s="211"/>
      <c r="BK1319" s="209"/>
      <c r="BL1319" s="211"/>
      <c r="BM1319" s="209"/>
      <c r="BN1319" s="212"/>
      <c r="BO1319" s="209"/>
      <c r="BP1319" s="212"/>
      <c r="BQ1319" s="209"/>
      <c r="BR1319" s="212"/>
      <c r="BS1319" s="209"/>
      <c r="BT1319" s="212"/>
      <c r="BU1319" s="209"/>
      <c r="BV1319" s="212"/>
      <c r="BW1319" s="107"/>
      <c r="BX1319" s="107"/>
      <c r="BY1319" s="107"/>
      <c r="BZ1319" s="107"/>
      <c r="CA1319" s="200"/>
      <c r="CB1319" s="120">
        <f>0*$R$1306</f>
        <v>0</v>
      </c>
      <c r="CC1319" s="199">
        <f t="shared" si="1336"/>
        <v>0</v>
      </c>
      <c r="CD1319" s="120">
        <v>0</v>
      </c>
      <c r="CE1319" s="204">
        <f t="shared" si="1285"/>
        <v>0</v>
      </c>
      <c r="CF1319" s="120">
        <v>0</v>
      </c>
      <c r="CG1319" s="204">
        <f t="shared" si="1286"/>
        <v>0</v>
      </c>
      <c r="CH1319" s="145">
        <v>1</v>
      </c>
      <c r="CI1319" s="204">
        <f t="shared" si="1287"/>
        <v>0</v>
      </c>
      <c r="CJ1319" s="120">
        <f t="shared" si="1339"/>
        <v>0</v>
      </c>
      <c r="CK1319" s="204">
        <f t="shared" si="1288"/>
        <v>0</v>
      </c>
      <c r="CL1319" s="120">
        <f t="shared" si="1340"/>
        <v>0</v>
      </c>
      <c r="CM1319" s="204">
        <f t="shared" si="1289"/>
        <v>0</v>
      </c>
      <c r="CN1319" s="120">
        <f t="shared" si="1341"/>
        <v>0</v>
      </c>
      <c r="CO1319" s="204">
        <f t="shared" si="1290"/>
        <v>0</v>
      </c>
      <c r="CP1319" s="120">
        <f t="shared" si="1342"/>
        <v>0</v>
      </c>
      <c r="CQ1319" s="206">
        <f t="shared" si="1291"/>
        <v>0</v>
      </c>
      <c r="CR1319" s="120">
        <f t="shared" si="1343"/>
        <v>0</v>
      </c>
      <c r="CS1319" s="206">
        <f t="shared" si="1292"/>
        <v>0</v>
      </c>
      <c r="CT1319" s="120">
        <f t="shared" si="1344"/>
        <v>0</v>
      </c>
      <c r="CU1319" s="206">
        <f t="shared" si="1293"/>
        <v>0</v>
      </c>
      <c r="CV1319" s="120">
        <f t="shared" si="1345"/>
        <v>0</v>
      </c>
      <c r="CW1319" s="206">
        <f t="shared" si="1294"/>
        <v>0</v>
      </c>
      <c r="CX1319" s="120">
        <f t="shared" si="1346"/>
        <v>0</v>
      </c>
      <c r="CY1319" s="206">
        <f t="shared" si="1295"/>
        <v>0</v>
      </c>
      <c r="CZ1319" s="107"/>
      <c r="DA1319" s="107"/>
      <c r="DB1319" s="107"/>
      <c r="DC1319" s="109"/>
      <c r="DD1319" s="109"/>
      <c r="DE1319" s="109"/>
      <c r="DF1319" s="110">
        <f>0.0066+0.0198+0.0093</f>
        <v>3.5699999999999996E-2</v>
      </c>
      <c r="DG1319" s="120">
        <f>0*$R$1306</f>
        <v>0</v>
      </c>
      <c r="DH1319" s="120">
        <f t="shared" si="1296"/>
        <v>0</v>
      </c>
      <c r="DI1319" s="120">
        <v>0</v>
      </c>
      <c r="DJ1319" s="120">
        <f t="shared" si="1297"/>
        <v>0</v>
      </c>
      <c r="DK1319" s="120">
        <v>0</v>
      </c>
      <c r="DL1319" s="120">
        <f t="shared" si="1298"/>
        <v>0</v>
      </c>
      <c r="DM1319" s="145">
        <v>1</v>
      </c>
      <c r="DN1319" s="120">
        <f t="shared" si="1299"/>
        <v>3.5699999999999996E-2</v>
      </c>
      <c r="DO1319" s="120">
        <f t="shared" si="1347"/>
        <v>0</v>
      </c>
      <c r="DP1319" s="120">
        <f t="shared" si="1300"/>
        <v>0</v>
      </c>
      <c r="DQ1319" s="120">
        <f t="shared" si="1347"/>
        <v>0</v>
      </c>
      <c r="DR1319" s="120">
        <f t="shared" si="1301"/>
        <v>0</v>
      </c>
      <c r="DS1319" s="120">
        <f t="shared" si="1347"/>
        <v>0</v>
      </c>
      <c r="DT1319" s="120">
        <f t="shared" si="1302"/>
        <v>0</v>
      </c>
      <c r="DU1319" s="120">
        <f t="shared" si="1347"/>
        <v>0</v>
      </c>
      <c r="DV1319" s="120">
        <f t="shared" si="1303"/>
        <v>0</v>
      </c>
      <c r="DW1319" s="120">
        <f t="shared" si="1347"/>
        <v>0</v>
      </c>
      <c r="DX1319" s="120">
        <f t="shared" si="1304"/>
        <v>0</v>
      </c>
      <c r="DY1319" s="120">
        <f t="shared" si="1347"/>
        <v>0</v>
      </c>
      <c r="DZ1319" s="120">
        <f t="shared" si="1305"/>
        <v>0</v>
      </c>
      <c r="EA1319" s="120">
        <f t="shared" si="1347"/>
        <v>0</v>
      </c>
      <c r="EB1319" s="120">
        <f t="shared" si="1306"/>
        <v>0</v>
      </c>
      <c r="EC1319" s="120">
        <f t="shared" si="1347"/>
        <v>0</v>
      </c>
      <c r="ED1319" s="120">
        <f t="shared" si="1307"/>
        <v>0</v>
      </c>
      <c r="EE1319" s="120"/>
      <c r="EF1319" s="120"/>
      <c r="EG1319" s="120"/>
      <c r="EH1319" s="120"/>
      <c r="EI1319" s="120">
        <f t="shared" si="1308"/>
        <v>3.5699999999999996E-2</v>
      </c>
      <c r="EJ1319" s="148">
        <f t="shared" si="1309"/>
        <v>1</v>
      </c>
    </row>
    <row r="1320" spans="1:140" s="10" customFormat="1" ht="17.25" customHeight="1" x14ac:dyDescent="0.25">
      <c r="A1320" s="33"/>
      <c r="B1320" s="34"/>
      <c r="C1320" s="35"/>
      <c r="D1320" s="49"/>
      <c r="E1320" s="36"/>
      <c r="F1320" s="36"/>
      <c r="G1320" s="52"/>
      <c r="H1320" s="38"/>
      <c r="I1320" s="50"/>
      <c r="J1320" s="272" t="s">
        <v>1894</v>
      </c>
      <c r="K1320" s="264" t="s">
        <v>2048</v>
      </c>
      <c r="Q1320" s="9" t="s">
        <v>1899</v>
      </c>
      <c r="R1320" s="104"/>
      <c r="S1320" s="104"/>
      <c r="T1320" s="104"/>
      <c r="U1320" s="104"/>
      <c r="V1320" s="120"/>
      <c r="W1320" s="104"/>
      <c r="X1320" s="104"/>
      <c r="Y1320" s="145"/>
      <c r="Z1320" s="120"/>
      <c r="AA1320" s="104"/>
      <c r="AB1320" s="104"/>
      <c r="AC1320" s="104"/>
      <c r="AD1320" s="104"/>
      <c r="AE1320" s="104"/>
      <c r="AF1320" s="104"/>
      <c r="AG1320" s="104"/>
      <c r="AH1320" s="104"/>
      <c r="AI1320" s="104"/>
      <c r="AJ1320" s="104"/>
      <c r="AK1320" s="104"/>
      <c r="AL1320" s="104"/>
      <c r="AM1320" s="104"/>
      <c r="AN1320" s="104"/>
      <c r="AO1320" s="104"/>
      <c r="AP1320" s="120"/>
      <c r="AQ1320" s="104"/>
      <c r="AR1320" s="104"/>
      <c r="AS1320" s="104"/>
      <c r="AT1320" s="104"/>
      <c r="AU1320" s="146"/>
      <c r="AV1320" s="105"/>
      <c r="AW1320" s="112"/>
      <c r="AX1320" s="208"/>
      <c r="AY1320" s="209"/>
      <c r="AZ1320" s="210"/>
      <c r="BA1320" s="209"/>
      <c r="BB1320" s="211"/>
      <c r="BC1320" s="209"/>
      <c r="BD1320" s="211"/>
      <c r="BE1320" s="209"/>
      <c r="BF1320" s="211"/>
      <c r="BG1320" s="209"/>
      <c r="BH1320" s="211"/>
      <c r="BI1320" s="209"/>
      <c r="BJ1320" s="211"/>
      <c r="BK1320" s="209"/>
      <c r="BL1320" s="211"/>
      <c r="BM1320" s="209"/>
      <c r="BN1320" s="212"/>
      <c r="BO1320" s="209"/>
      <c r="BP1320" s="212"/>
      <c r="BQ1320" s="209"/>
      <c r="BR1320" s="212"/>
      <c r="BS1320" s="209"/>
      <c r="BT1320" s="212"/>
      <c r="BU1320" s="209"/>
      <c r="BV1320" s="212"/>
      <c r="BW1320" s="107"/>
      <c r="BX1320" s="107"/>
      <c r="BY1320" s="107"/>
      <c r="BZ1320" s="107"/>
      <c r="CA1320" s="200"/>
      <c r="CB1320" s="120"/>
      <c r="CC1320" s="199"/>
      <c r="CD1320" s="120"/>
      <c r="CE1320" s="204"/>
      <c r="CF1320" s="120"/>
      <c r="CG1320" s="204"/>
      <c r="CH1320" s="145"/>
      <c r="CI1320" s="204"/>
      <c r="CJ1320" s="120"/>
      <c r="CK1320" s="204"/>
      <c r="CL1320" s="120"/>
      <c r="CM1320" s="204"/>
      <c r="CN1320" s="120"/>
      <c r="CO1320" s="204"/>
      <c r="CP1320" s="120"/>
      <c r="CQ1320" s="206"/>
      <c r="CR1320" s="120"/>
      <c r="CS1320" s="206"/>
      <c r="CT1320" s="120"/>
      <c r="CU1320" s="206"/>
      <c r="CV1320" s="120"/>
      <c r="CW1320" s="206"/>
      <c r="CX1320" s="120"/>
      <c r="CY1320" s="206"/>
      <c r="CZ1320" s="107"/>
      <c r="DA1320" s="107"/>
      <c r="DB1320" s="107"/>
      <c r="DC1320" s="109"/>
      <c r="DD1320" s="109"/>
      <c r="DE1320" s="109"/>
      <c r="DF1320" s="110"/>
      <c r="DG1320" s="120"/>
      <c r="DH1320" s="120"/>
      <c r="DI1320" s="120"/>
      <c r="DJ1320" s="120"/>
      <c r="DK1320" s="120"/>
      <c r="DL1320" s="120"/>
      <c r="DM1320" s="145"/>
      <c r="DN1320" s="120"/>
      <c r="DO1320" s="120"/>
      <c r="DP1320" s="120"/>
      <c r="DQ1320" s="120"/>
      <c r="DR1320" s="120"/>
      <c r="DS1320" s="120"/>
      <c r="DT1320" s="120"/>
      <c r="DU1320" s="120"/>
      <c r="DV1320" s="120"/>
      <c r="DW1320" s="120"/>
      <c r="DX1320" s="120"/>
      <c r="DY1320" s="120"/>
      <c r="DZ1320" s="120"/>
      <c r="EA1320" s="120"/>
      <c r="EB1320" s="120"/>
      <c r="EC1320" s="120"/>
      <c r="ED1320" s="120"/>
      <c r="EE1320" s="120"/>
      <c r="EF1320" s="120"/>
      <c r="EG1320" s="120"/>
      <c r="EH1320" s="120"/>
      <c r="EI1320" s="120"/>
      <c r="EJ1320" s="148"/>
    </row>
    <row r="1321" spans="1:140" s="10" customFormat="1" ht="17.25" customHeight="1" x14ac:dyDescent="0.25">
      <c r="A1321" s="33"/>
      <c r="B1321" s="34"/>
      <c r="C1321" s="35"/>
      <c r="D1321" s="49"/>
      <c r="E1321" s="36"/>
      <c r="F1321" s="36"/>
      <c r="G1321" s="52"/>
      <c r="H1321" s="38"/>
      <c r="I1321" s="50"/>
      <c r="J1321" s="272"/>
      <c r="K1321" s="264" t="s">
        <v>2051</v>
      </c>
      <c r="Q1321" s="9" t="s">
        <v>1899</v>
      </c>
      <c r="R1321" s="104"/>
      <c r="S1321" s="104"/>
      <c r="T1321" s="104"/>
      <c r="U1321" s="104"/>
      <c r="V1321" s="120"/>
      <c r="W1321" s="104"/>
      <c r="X1321" s="104"/>
      <c r="Y1321" s="145"/>
      <c r="Z1321" s="120"/>
      <c r="AA1321" s="104"/>
      <c r="AB1321" s="104"/>
      <c r="AC1321" s="104"/>
      <c r="AD1321" s="104"/>
      <c r="AE1321" s="104"/>
      <c r="AF1321" s="104"/>
      <c r="AG1321" s="104"/>
      <c r="AH1321" s="104"/>
      <c r="AI1321" s="104"/>
      <c r="AJ1321" s="104"/>
      <c r="AK1321" s="104"/>
      <c r="AL1321" s="104"/>
      <c r="AM1321" s="104"/>
      <c r="AN1321" s="104"/>
      <c r="AO1321" s="104"/>
      <c r="AP1321" s="120"/>
      <c r="AQ1321" s="104"/>
      <c r="AR1321" s="104"/>
      <c r="AS1321" s="104"/>
      <c r="AT1321" s="104"/>
      <c r="AU1321" s="146"/>
      <c r="AV1321" s="105"/>
      <c r="AW1321" s="112"/>
      <c r="AX1321" s="208"/>
      <c r="AY1321" s="209"/>
      <c r="AZ1321" s="210"/>
      <c r="BA1321" s="209"/>
      <c r="BB1321" s="211"/>
      <c r="BC1321" s="209"/>
      <c r="BD1321" s="211"/>
      <c r="BE1321" s="209"/>
      <c r="BF1321" s="211"/>
      <c r="BG1321" s="209"/>
      <c r="BH1321" s="211"/>
      <c r="BI1321" s="209"/>
      <c r="BJ1321" s="211"/>
      <c r="BK1321" s="209"/>
      <c r="BL1321" s="211"/>
      <c r="BM1321" s="209"/>
      <c r="BN1321" s="212"/>
      <c r="BO1321" s="209"/>
      <c r="BP1321" s="212"/>
      <c r="BQ1321" s="209"/>
      <c r="BR1321" s="212"/>
      <c r="BS1321" s="209"/>
      <c r="BT1321" s="212"/>
      <c r="BU1321" s="209"/>
      <c r="BV1321" s="212"/>
      <c r="BW1321" s="107"/>
      <c r="BX1321" s="107"/>
      <c r="BY1321" s="107"/>
      <c r="BZ1321" s="107"/>
      <c r="CA1321" s="200"/>
      <c r="CB1321" s="120"/>
      <c r="CC1321" s="199"/>
      <c r="CD1321" s="120"/>
      <c r="CE1321" s="204"/>
      <c r="CF1321" s="120"/>
      <c r="CG1321" s="204"/>
      <c r="CH1321" s="145"/>
      <c r="CI1321" s="204"/>
      <c r="CJ1321" s="120"/>
      <c r="CK1321" s="204"/>
      <c r="CL1321" s="120"/>
      <c r="CM1321" s="204"/>
      <c r="CN1321" s="120"/>
      <c r="CO1321" s="204"/>
      <c r="CP1321" s="120"/>
      <c r="CQ1321" s="206"/>
      <c r="CR1321" s="120"/>
      <c r="CS1321" s="206"/>
      <c r="CT1321" s="120"/>
      <c r="CU1321" s="206"/>
      <c r="CV1321" s="120"/>
      <c r="CW1321" s="206"/>
      <c r="CX1321" s="120"/>
      <c r="CY1321" s="206"/>
      <c r="CZ1321" s="107"/>
      <c r="DA1321" s="107"/>
      <c r="DB1321" s="107"/>
      <c r="DC1321" s="109"/>
      <c r="DD1321" s="109"/>
      <c r="DE1321" s="109"/>
      <c r="DF1321" s="110"/>
      <c r="DG1321" s="120"/>
      <c r="DH1321" s="120"/>
      <c r="DI1321" s="120"/>
      <c r="DJ1321" s="120"/>
      <c r="DK1321" s="120"/>
      <c r="DL1321" s="120"/>
      <c r="DM1321" s="145"/>
      <c r="DN1321" s="120"/>
      <c r="DO1321" s="120"/>
      <c r="DP1321" s="120"/>
      <c r="DQ1321" s="120"/>
      <c r="DR1321" s="120"/>
      <c r="DS1321" s="120"/>
      <c r="DT1321" s="120"/>
      <c r="DU1321" s="120"/>
      <c r="DV1321" s="120"/>
      <c r="DW1321" s="120"/>
      <c r="DX1321" s="120"/>
      <c r="DY1321" s="120"/>
      <c r="DZ1321" s="120"/>
      <c r="EA1321" s="120"/>
      <c r="EB1321" s="120"/>
      <c r="EC1321" s="120"/>
      <c r="ED1321" s="120"/>
      <c r="EE1321" s="120"/>
      <c r="EF1321" s="120"/>
      <c r="EG1321" s="120"/>
      <c r="EH1321" s="120"/>
      <c r="EI1321" s="120"/>
      <c r="EJ1321" s="148"/>
    </row>
    <row r="1322" spans="1:140" s="10" customFormat="1" ht="17.25" customHeight="1" x14ac:dyDescent="0.25">
      <c r="A1322" s="33"/>
      <c r="B1322" s="34"/>
      <c r="C1322" s="35"/>
      <c r="D1322" s="49"/>
      <c r="E1322" s="36"/>
      <c r="F1322" s="36"/>
      <c r="G1322" s="52"/>
      <c r="H1322" s="38"/>
      <c r="I1322" s="50"/>
      <c r="J1322" s="272"/>
      <c r="K1322" s="264" t="s">
        <v>2049</v>
      </c>
      <c r="Q1322" s="9" t="s">
        <v>1899</v>
      </c>
      <c r="R1322" s="104"/>
      <c r="S1322" s="104"/>
      <c r="T1322" s="104"/>
      <c r="U1322" s="104"/>
      <c r="V1322" s="120"/>
      <c r="W1322" s="104"/>
      <c r="X1322" s="104"/>
      <c r="Y1322" s="145"/>
      <c r="Z1322" s="120"/>
      <c r="AA1322" s="104"/>
      <c r="AB1322" s="104"/>
      <c r="AC1322" s="104"/>
      <c r="AD1322" s="104"/>
      <c r="AE1322" s="104"/>
      <c r="AF1322" s="104"/>
      <c r="AG1322" s="104"/>
      <c r="AH1322" s="104"/>
      <c r="AI1322" s="104"/>
      <c r="AJ1322" s="104"/>
      <c r="AK1322" s="104"/>
      <c r="AL1322" s="104"/>
      <c r="AM1322" s="104"/>
      <c r="AN1322" s="104"/>
      <c r="AO1322" s="104"/>
      <c r="AP1322" s="120"/>
      <c r="AQ1322" s="104"/>
      <c r="AR1322" s="104"/>
      <c r="AS1322" s="104"/>
      <c r="AT1322" s="104"/>
      <c r="AU1322" s="146"/>
      <c r="AV1322" s="105"/>
      <c r="AW1322" s="112"/>
      <c r="AX1322" s="208"/>
      <c r="AY1322" s="209"/>
      <c r="AZ1322" s="210"/>
      <c r="BA1322" s="209"/>
      <c r="BB1322" s="211"/>
      <c r="BC1322" s="209"/>
      <c r="BD1322" s="211"/>
      <c r="BE1322" s="209"/>
      <c r="BF1322" s="211"/>
      <c r="BG1322" s="209"/>
      <c r="BH1322" s="211"/>
      <c r="BI1322" s="209"/>
      <c r="BJ1322" s="211"/>
      <c r="BK1322" s="209"/>
      <c r="BL1322" s="211"/>
      <c r="BM1322" s="209"/>
      <c r="BN1322" s="212"/>
      <c r="BO1322" s="209"/>
      <c r="BP1322" s="212"/>
      <c r="BQ1322" s="209"/>
      <c r="BR1322" s="212"/>
      <c r="BS1322" s="209"/>
      <c r="BT1322" s="212"/>
      <c r="BU1322" s="209"/>
      <c r="BV1322" s="212"/>
      <c r="BW1322" s="107"/>
      <c r="BX1322" s="107"/>
      <c r="BY1322" s="107"/>
      <c r="BZ1322" s="107"/>
      <c r="CA1322" s="200"/>
      <c r="CB1322" s="120"/>
      <c r="CC1322" s="199"/>
      <c r="CD1322" s="120"/>
      <c r="CE1322" s="204"/>
      <c r="CF1322" s="120"/>
      <c r="CG1322" s="204"/>
      <c r="CH1322" s="145"/>
      <c r="CI1322" s="204"/>
      <c r="CJ1322" s="120"/>
      <c r="CK1322" s="204"/>
      <c r="CL1322" s="120"/>
      <c r="CM1322" s="204"/>
      <c r="CN1322" s="120"/>
      <c r="CO1322" s="204"/>
      <c r="CP1322" s="120"/>
      <c r="CQ1322" s="206"/>
      <c r="CR1322" s="120"/>
      <c r="CS1322" s="206"/>
      <c r="CT1322" s="120"/>
      <c r="CU1322" s="206"/>
      <c r="CV1322" s="120"/>
      <c r="CW1322" s="206"/>
      <c r="CX1322" s="120"/>
      <c r="CY1322" s="206"/>
      <c r="CZ1322" s="107"/>
      <c r="DA1322" s="107"/>
      <c r="DB1322" s="107"/>
      <c r="DC1322" s="109"/>
      <c r="DD1322" s="109"/>
      <c r="DE1322" s="109"/>
      <c r="DF1322" s="110"/>
      <c r="DG1322" s="120"/>
      <c r="DH1322" s="120"/>
      <c r="DI1322" s="120"/>
      <c r="DJ1322" s="120"/>
      <c r="DK1322" s="120"/>
      <c r="DL1322" s="120"/>
      <c r="DM1322" s="145"/>
      <c r="DN1322" s="120"/>
      <c r="DO1322" s="120"/>
      <c r="DP1322" s="120"/>
      <c r="DQ1322" s="120"/>
      <c r="DR1322" s="120"/>
      <c r="DS1322" s="120"/>
      <c r="DT1322" s="120"/>
      <c r="DU1322" s="120"/>
      <c r="DV1322" s="120"/>
      <c r="DW1322" s="120"/>
      <c r="DX1322" s="120"/>
      <c r="DY1322" s="120"/>
      <c r="DZ1322" s="120"/>
      <c r="EA1322" s="120"/>
      <c r="EB1322" s="120"/>
      <c r="EC1322" s="120"/>
      <c r="ED1322" s="120"/>
      <c r="EE1322" s="120"/>
      <c r="EF1322" s="120"/>
      <c r="EG1322" s="120"/>
      <c r="EH1322" s="120"/>
      <c r="EI1322" s="120"/>
      <c r="EJ1322" s="148"/>
    </row>
    <row r="1323" spans="1:140" s="10" customFormat="1" ht="17.25" customHeight="1" x14ac:dyDescent="0.25">
      <c r="A1323" s="33"/>
      <c r="B1323" s="34"/>
      <c r="C1323" s="35"/>
      <c r="D1323" s="49"/>
      <c r="E1323" s="36"/>
      <c r="F1323" s="36"/>
      <c r="G1323" s="52"/>
      <c r="H1323" s="38"/>
      <c r="I1323" s="50"/>
      <c r="J1323" s="54"/>
      <c r="K1323" s="264" t="s">
        <v>2050</v>
      </c>
      <c r="Q1323" s="9" t="s">
        <v>1899</v>
      </c>
      <c r="R1323" s="104"/>
      <c r="S1323" s="104"/>
      <c r="T1323" s="104"/>
      <c r="U1323" s="104"/>
      <c r="V1323" s="120"/>
      <c r="W1323" s="104"/>
      <c r="X1323" s="104"/>
      <c r="Y1323" s="145"/>
      <c r="Z1323" s="120"/>
      <c r="AA1323" s="104"/>
      <c r="AB1323" s="104"/>
      <c r="AC1323" s="104"/>
      <c r="AD1323" s="104"/>
      <c r="AE1323" s="104"/>
      <c r="AF1323" s="104"/>
      <c r="AG1323" s="104"/>
      <c r="AH1323" s="104"/>
      <c r="AI1323" s="104"/>
      <c r="AJ1323" s="104"/>
      <c r="AK1323" s="104"/>
      <c r="AL1323" s="104"/>
      <c r="AM1323" s="104"/>
      <c r="AN1323" s="104"/>
      <c r="AO1323" s="104"/>
      <c r="AP1323" s="120"/>
      <c r="AQ1323" s="104"/>
      <c r="AR1323" s="104"/>
      <c r="AS1323" s="104"/>
      <c r="AT1323" s="104"/>
      <c r="AU1323" s="146"/>
      <c r="AV1323" s="105"/>
      <c r="AW1323" s="112"/>
      <c r="AX1323" s="208"/>
      <c r="AY1323" s="209"/>
      <c r="AZ1323" s="210"/>
      <c r="BA1323" s="209"/>
      <c r="BB1323" s="211"/>
      <c r="BC1323" s="209"/>
      <c r="BD1323" s="211"/>
      <c r="BE1323" s="209"/>
      <c r="BF1323" s="211"/>
      <c r="BG1323" s="209"/>
      <c r="BH1323" s="211"/>
      <c r="BI1323" s="209"/>
      <c r="BJ1323" s="211"/>
      <c r="BK1323" s="209"/>
      <c r="BL1323" s="211"/>
      <c r="BM1323" s="209"/>
      <c r="BN1323" s="212"/>
      <c r="BO1323" s="209"/>
      <c r="BP1323" s="212"/>
      <c r="BQ1323" s="209"/>
      <c r="BR1323" s="212"/>
      <c r="BS1323" s="209"/>
      <c r="BT1323" s="212"/>
      <c r="BU1323" s="209"/>
      <c r="BV1323" s="212"/>
      <c r="BW1323" s="107"/>
      <c r="BX1323" s="107"/>
      <c r="BY1323" s="107"/>
      <c r="BZ1323" s="107"/>
      <c r="CA1323" s="200"/>
      <c r="CB1323" s="120"/>
      <c r="CC1323" s="199"/>
      <c r="CD1323" s="120"/>
      <c r="CE1323" s="204"/>
      <c r="CF1323" s="120"/>
      <c r="CG1323" s="204"/>
      <c r="CH1323" s="145"/>
      <c r="CI1323" s="204"/>
      <c r="CJ1323" s="120"/>
      <c r="CK1323" s="204"/>
      <c r="CL1323" s="120"/>
      <c r="CM1323" s="204"/>
      <c r="CN1323" s="120"/>
      <c r="CO1323" s="204"/>
      <c r="CP1323" s="120"/>
      <c r="CQ1323" s="206"/>
      <c r="CR1323" s="120"/>
      <c r="CS1323" s="206"/>
      <c r="CT1323" s="120"/>
      <c r="CU1323" s="206"/>
      <c r="CV1323" s="120"/>
      <c r="CW1323" s="206"/>
      <c r="CX1323" s="120"/>
      <c r="CY1323" s="206"/>
      <c r="CZ1323" s="107"/>
      <c r="DA1323" s="107"/>
      <c r="DB1323" s="107"/>
      <c r="DC1323" s="109"/>
      <c r="DD1323" s="109"/>
      <c r="DE1323" s="109"/>
      <c r="DF1323" s="110"/>
      <c r="DG1323" s="120"/>
      <c r="DH1323" s="120"/>
      <c r="DI1323" s="120"/>
      <c r="DJ1323" s="120"/>
      <c r="DK1323" s="120"/>
      <c r="DL1323" s="120"/>
      <c r="DM1323" s="145"/>
      <c r="DN1323" s="120"/>
      <c r="DO1323" s="120"/>
      <c r="DP1323" s="120"/>
      <c r="DQ1323" s="120"/>
      <c r="DR1323" s="120"/>
      <c r="DS1323" s="120"/>
      <c r="DT1323" s="120"/>
      <c r="DU1323" s="120"/>
      <c r="DV1323" s="120"/>
      <c r="DW1323" s="120"/>
      <c r="DX1323" s="120"/>
      <c r="DY1323" s="120"/>
      <c r="DZ1323" s="120"/>
      <c r="EA1323" s="120"/>
      <c r="EB1323" s="120"/>
      <c r="EC1323" s="120"/>
      <c r="ED1323" s="120"/>
      <c r="EE1323" s="120"/>
      <c r="EF1323" s="120"/>
      <c r="EG1323" s="120"/>
      <c r="EH1323" s="120"/>
      <c r="EI1323" s="120"/>
      <c r="EJ1323" s="148"/>
    </row>
    <row r="1324" spans="1:140" s="10" customFormat="1" ht="17.25" customHeight="1" x14ac:dyDescent="0.25">
      <c r="A1324" s="33"/>
      <c r="B1324" s="34"/>
      <c r="C1324" s="35"/>
      <c r="D1324" s="49"/>
      <c r="E1324" s="36"/>
      <c r="F1324" s="36"/>
      <c r="G1324" s="52"/>
      <c r="H1324" s="38"/>
      <c r="I1324" s="50"/>
      <c r="J1324" s="54"/>
      <c r="K1324" s="264" t="s">
        <v>2052</v>
      </c>
      <c r="Q1324" s="9"/>
      <c r="R1324" s="104"/>
      <c r="S1324" s="104"/>
      <c r="T1324" s="104"/>
      <c r="U1324" s="104"/>
      <c r="V1324" s="120"/>
      <c r="W1324" s="104"/>
      <c r="X1324" s="104"/>
      <c r="Y1324" s="145"/>
      <c r="Z1324" s="120"/>
      <c r="AA1324" s="104"/>
      <c r="AB1324" s="104"/>
      <c r="AC1324" s="104"/>
      <c r="AD1324" s="104"/>
      <c r="AE1324" s="104"/>
      <c r="AF1324" s="104"/>
      <c r="AG1324" s="104"/>
      <c r="AH1324" s="104"/>
      <c r="AI1324" s="104"/>
      <c r="AJ1324" s="104"/>
      <c r="AK1324" s="104"/>
      <c r="AL1324" s="104"/>
      <c r="AM1324" s="104"/>
      <c r="AN1324" s="104"/>
      <c r="AO1324" s="104"/>
      <c r="AP1324" s="120"/>
      <c r="AQ1324" s="104"/>
      <c r="AR1324" s="104"/>
      <c r="AS1324" s="104"/>
      <c r="AT1324" s="104"/>
      <c r="AU1324" s="146"/>
      <c r="AV1324" s="105"/>
      <c r="AW1324" s="112"/>
      <c r="AX1324" s="208"/>
      <c r="AY1324" s="209"/>
      <c r="AZ1324" s="210"/>
      <c r="BA1324" s="209"/>
      <c r="BB1324" s="211"/>
      <c r="BC1324" s="209"/>
      <c r="BD1324" s="211"/>
      <c r="BE1324" s="209"/>
      <c r="BF1324" s="211"/>
      <c r="BG1324" s="209"/>
      <c r="BH1324" s="211"/>
      <c r="BI1324" s="209"/>
      <c r="BJ1324" s="211"/>
      <c r="BK1324" s="209"/>
      <c r="BL1324" s="211"/>
      <c r="BM1324" s="209"/>
      <c r="BN1324" s="212"/>
      <c r="BO1324" s="209"/>
      <c r="BP1324" s="212"/>
      <c r="BQ1324" s="209"/>
      <c r="BR1324" s="212"/>
      <c r="BS1324" s="209"/>
      <c r="BT1324" s="212"/>
      <c r="BU1324" s="209"/>
      <c r="BV1324" s="212"/>
      <c r="BW1324" s="107"/>
      <c r="BX1324" s="107"/>
      <c r="BY1324" s="107"/>
      <c r="BZ1324" s="107"/>
      <c r="CA1324" s="200"/>
      <c r="CB1324" s="120"/>
      <c r="CC1324" s="199"/>
      <c r="CD1324" s="120"/>
      <c r="CE1324" s="204"/>
      <c r="CF1324" s="120"/>
      <c r="CG1324" s="204"/>
      <c r="CH1324" s="145"/>
      <c r="CI1324" s="204"/>
      <c r="CJ1324" s="120"/>
      <c r="CK1324" s="204"/>
      <c r="CL1324" s="120"/>
      <c r="CM1324" s="204"/>
      <c r="CN1324" s="120"/>
      <c r="CO1324" s="204"/>
      <c r="CP1324" s="120"/>
      <c r="CQ1324" s="206"/>
      <c r="CR1324" s="120"/>
      <c r="CS1324" s="206"/>
      <c r="CT1324" s="120"/>
      <c r="CU1324" s="206"/>
      <c r="CV1324" s="120"/>
      <c r="CW1324" s="206"/>
      <c r="CX1324" s="120"/>
      <c r="CY1324" s="206"/>
      <c r="CZ1324" s="107"/>
      <c r="DA1324" s="107"/>
      <c r="DB1324" s="107"/>
      <c r="DC1324" s="109"/>
      <c r="DD1324" s="109"/>
      <c r="DE1324" s="109"/>
      <c r="DF1324" s="110"/>
      <c r="DG1324" s="120"/>
      <c r="DH1324" s="120"/>
      <c r="DI1324" s="120"/>
      <c r="DJ1324" s="120"/>
      <c r="DK1324" s="120"/>
      <c r="DL1324" s="120"/>
      <c r="DM1324" s="145"/>
      <c r="DN1324" s="120"/>
      <c r="DO1324" s="120"/>
      <c r="DP1324" s="120"/>
      <c r="DQ1324" s="120"/>
      <c r="DR1324" s="120"/>
      <c r="DS1324" s="120"/>
      <c r="DT1324" s="120"/>
      <c r="DU1324" s="120"/>
      <c r="DV1324" s="120"/>
      <c r="DW1324" s="120"/>
      <c r="DX1324" s="120"/>
      <c r="DY1324" s="120"/>
      <c r="DZ1324" s="120"/>
      <c r="EA1324" s="120"/>
      <c r="EB1324" s="120"/>
      <c r="EC1324" s="120"/>
      <c r="ED1324" s="120"/>
      <c r="EE1324" s="120"/>
      <c r="EF1324" s="120"/>
      <c r="EG1324" s="120"/>
      <c r="EH1324" s="120"/>
      <c r="EI1324" s="120"/>
      <c r="EJ1324" s="148"/>
    </row>
    <row r="1325" spans="1:140" s="10" customFormat="1" ht="17.25" customHeight="1" x14ac:dyDescent="0.25">
      <c r="A1325" s="33"/>
      <c r="B1325" s="34"/>
      <c r="C1325" s="35"/>
      <c r="D1325" s="49"/>
      <c r="E1325" s="36"/>
      <c r="F1325" s="36"/>
      <c r="G1325" s="52"/>
      <c r="H1325" s="38"/>
      <c r="I1325" s="50"/>
      <c r="J1325" s="54"/>
      <c r="K1325" s="264" t="s">
        <v>2053</v>
      </c>
      <c r="Q1325" s="9"/>
      <c r="R1325" s="104"/>
      <c r="S1325" s="104"/>
      <c r="T1325" s="104"/>
      <c r="U1325" s="104"/>
      <c r="V1325" s="120"/>
      <c r="W1325" s="104"/>
      <c r="X1325" s="104"/>
      <c r="Y1325" s="145"/>
      <c r="Z1325" s="120"/>
      <c r="AA1325" s="104"/>
      <c r="AB1325" s="104"/>
      <c r="AC1325" s="104"/>
      <c r="AD1325" s="104"/>
      <c r="AE1325" s="104"/>
      <c r="AF1325" s="104"/>
      <c r="AG1325" s="104"/>
      <c r="AH1325" s="104"/>
      <c r="AI1325" s="104"/>
      <c r="AJ1325" s="104"/>
      <c r="AK1325" s="104"/>
      <c r="AL1325" s="104"/>
      <c r="AM1325" s="104"/>
      <c r="AN1325" s="104"/>
      <c r="AO1325" s="104"/>
      <c r="AP1325" s="120"/>
      <c r="AQ1325" s="104"/>
      <c r="AR1325" s="104"/>
      <c r="AS1325" s="104"/>
      <c r="AT1325" s="104"/>
      <c r="AU1325" s="146"/>
      <c r="AV1325" s="105"/>
      <c r="AW1325" s="112"/>
      <c r="AX1325" s="208"/>
      <c r="AY1325" s="209"/>
      <c r="AZ1325" s="210"/>
      <c r="BA1325" s="209"/>
      <c r="BB1325" s="211"/>
      <c r="BC1325" s="209"/>
      <c r="BD1325" s="211"/>
      <c r="BE1325" s="209"/>
      <c r="BF1325" s="211"/>
      <c r="BG1325" s="209"/>
      <c r="BH1325" s="211"/>
      <c r="BI1325" s="209"/>
      <c r="BJ1325" s="211"/>
      <c r="BK1325" s="209"/>
      <c r="BL1325" s="211"/>
      <c r="BM1325" s="209"/>
      <c r="BN1325" s="212"/>
      <c r="BO1325" s="209"/>
      <c r="BP1325" s="212"/>
      <c r="BQ1325" s="209"/>
      <c r="BR1325" s="212"/>
      <c r="BS1325" s="209"/>
      <c r="BT1325" s="212"/>
      <c r="BU1325" s="209"/>
      <c r="BV1325" s="212"/>
      <c r="BW1325" s="107"/>
      <c r="BX1325" s="107"/>
      <c r="BY1325" s="107"/>
      <c r="BZ1325" s="107"/>
      <c r="CA1325" s="200"/>
      <c r="CB1325" s="120"/>
      <c r="CC1325" s="199"/>
      <c r="CD1325" s="120"/>
      <c r="CE1325" s="204"/>
      <c r="CF1325" s="120"/>
      <c r="CG1325" s="204"/>
      <c r="CH1325" s="145"/>
      <c r="CI1325" s="204"/>
      <c r="CJ1325" s="120"/>
      <c r="CK1325" s="204"/>
      <c r="CL1325" s="120"/>
      <c r="CM1325" s="204"/>
      <c r="CN1325" s="120"/>
      <c r="CO1325" s="204"/>
      <c r="CP1325" s="120"/>
      <c r="CQ1325" s="206"/>
      <c r="CR1325" s="120"/>
      <c r="CS1325" s="206"/>
      <c r="CT1325" s="120"/>
      <c r="CU1325" s="206"/>
      <c r="CV1325" s="120"/>
      <c r="CW1325" s="206"/>
      <c r="CX1325" s="120"/>
      <c r="CY1325" s="206"/>
      <c r="CZ1325" s="107"/>
      <c r="DA1325" s="107"/>
      <c r="DB1325" s="107"/>
      <c r="DC1325" s="109"/>
      <c r="DD1325" s="109"/>
      <c r="DE1325" s="109"/>
      <c r="DF1325" s="110"/>
      <c r="DG1325" s="120"/>
      <c r="DH1325" s="120"/>
      <c r="DI1325" s="120"/>
      <c r="DJ1325" s="120"/>
      <c r="DK1325" s="120"/>
      <c r="DL1325" s="120"/>
      <c r="DM1325" s="145"/>
      <c r="DN1325" s="120"/>
      <c r="DO1325" s="120"/>
      <c r="DP1325" s="120"/>
      <c r="DQ1325" s="120"/>
      <c r="DR1325" s="120"/>
      <c r="DS1325" s="120"/>
      <c r="DT1325" s="120"/>
      <c r="DU1325" s="120"/>
      <c r="DV1325" s="120"/>
      <c r="DW1325" s="120"/>
      <c r="DX1325" s="120"/>
      <c r="DY1325" s="120"/>
      <c r="DZ1325" s="120"/>
      <c r="EA1325" s="120"/>
      <c r="EB1325" s="120"/>
      <c r="EC1325" s="120"/>
      <c r="ED1325" s="120"/>
      <c r="EE1325" s="120"/>
      <c r="EF1325" s="120"/>
      <c r="EG1325" s="120"/>
      <c r="EH1325" s="120"/>
      <c r="EI1325" s="120"/>
      <c r="EJ1325" s="148"/>
    </row>
    <row r="1326" spans="1:140" s="10" customFormat="1" ht="17.25" customHeight="1" x14ac:dyDescent="0.25">
      <c r="A1326" s="33"/>
      <c r="B1326" s="34"/>
      <c r="C1326" s="35"/>
      <c r="D1326" s="49"/>
      <c r="E1326" s="36"/>
      <c r="F1326" s="36"/>
      <c r="G1326" s="52"/>
      <c r="H1326" s="38"/>
      <c r="I1326" s="50"/>
      <c r="J1326" s="54" t="s">
        <v>28</v>
      </c>
      <c r="K1326" s="264" t="s">
        <v>2054</v>
      </c>
      <c r="Q1326" s="9" t="s">
        <v>1899</v>
      </c>
      <c r="R1326" s="104"/>
      <c r="S1326" s="104"/>
      <c r="T1326" s="104"/>
      <c r="U1326" s="104"/>
      <c r="V1326" s="120"/>
      <c r="W1326" s="104"/>
      <c r="X1326" s="104"/>
      <c r="Y1326" s="145"/>
      <c r="Z1326" s="120"/>
      <c r="AA1326" s="104"/>
      <c r="AB1326" s="104"/>
      <c r="AC1326" s="104"/>
      <c r="AD1326" s="104"/>
      <c r="AE1326" s="104"/>
      <c r="AF1326" s="104"/>
      <c r="AG1326" s="104"/>
      <c r="AH1326" s="104"/>
      <c r="AI1326" s="104"/>
      <c r="AJ1326" s="104"/>
      <c r="AK1326" s="104"/>
      <c r="AL1326" s="104"/>
      <c r="AM1326" s="104"/>
      <c r="AN1326" s="104"/>
      <c r="AO1326" s="104"/>
      <c r="AP1326" s="120"/>
      <c r="AQ1326" s="104"/>
      <c r="AR1326" s="104"/>
      <c r="AS1326" s="104"/>
      <c r="AT1326" s="104"/>
      <c r="AU1326" s="146"/>
      <c r="AV1326" s="105"/>
      <c r="AW1326" s="112"/>
      <c r="AX1326" s="208"/>
      <c r="AY1326" s="209"/>
      <c r="AZ1326" s="210"/>
      <c r="BA1326" s="209"/>
      <c r="BB1326" s="211"/>
      <c r="BC1326" s="209"/>
      <c r="BD1326" s="211"/>
      <c r="BE1326" s="209"/>
      <c r="BF1326" s="211"/>
      <c r="BG1326" s="209"/>
      <c r="BH1326" s="211"/>
      <c r="BI1326" s="209"/>
      <c r="BJ1326" s="211"/>
      <c r="BK1326" s="209"/>
      <c r="BL1326" s="211"/>
      <c r="BM1326" s="209"/>
      <c r="BN1326" s="212"/>
      <c r="BO1326" s="209"/>
      <c r="BP1326" s="212"/>
      <c r="BQ1326" s="209"/>
      <c r="BR1326" s="212"/>
      <c r="BS1326" s="209"/>
      <c r="BT1326" s="212"/>
      <c r="BU1326" s="209"/>
      <c r="BV1326" s="212"/>
      <c r="BW1326" s="107"/>
      <c r="BX1326" s="107"/>
      <c r="BY1326" s="107"/>
      <c r="BZ1326" s="107"/>
      <c r="CA1326" s="200"/>
      <c r="CB1326" s="120"/>
      <c r="CC1326" s="199"/>
      <c r="CD1326" s="120"/>
      <c r="CE1326" s="204"/>
      <c r="CF1326" s="120"/>
      <c r="CG1326" s="204"/>
      <c r="CH1326" s="145"/>
      <c r="CI1326" s="204"/>
      <c r="CJ1326" s="120"/>
      <c r="CK1326" s="204"/>
      <c r="CL1326" s="120"/>
      <c r="CM1326" s="204"/>
      <c r="CN1326" s="120"/>
      <c r="CO1326" s="204"/>
      <c r="CP1326" s="120"/>
      <c r="CQ1326" s="206"/>
      <c r="CR1326" s="120"/>
      <c r="CS1326" s="206"/>
      <c r="CT1326" s="120"/>
      <c r="CU1326" s="206"/>
      <c r="CV1326" s="120"/>
      <c r="CW1326" s="206"/>
      <c r="CX1326" s="120"/>
      <c r="CY1326" s="206"/>
      <c r="CZ1326" s="107"/>
      <c r="DA1326" s="107"/>
      <c r="DB1326" s="107"/>
      <c r="DC1326" s="109"/>
      <c r="DD1326" s="109"/>
      <c r="DE1326" s="109"/>
      <c r="DF1326" s="110"/>
      <c r="DG1326" s="120"/>
      <c r="DH1326" s="120"/>
      <c r="DI1326" s="120"/>
      <c r="DJ1326" s="120"/>
      <c r="DK1326" s="120"/>
      <c r="DL1326" s="120"/>
      <c r="DM1326" s="145"/>
      <c r="DN1326" s="120"/>
      <c r="DO1326" s="120"/>
      <c r="DP1326" s="120"/>
      <c r="DQ1326" s="120"/>
      <c r="DR1326" s="120"/>
      <c r="DS1326" s="120"/>
      <c r="DT1326" s="120"/>
      <c r="DU1326" s="120"/>
      <c r="DV1326" s="120"/>
      <c r="DW1326" s="120"/>
      <c r="DX1326" s="120"/>
      <c r="DY1326" s="120"/>
      <c r="DZ1326" s="120"/>
      <c r="EA1326" s="120"/>
      <c r="EB1326" s="120"/>
      <c r="EC1326" s="120"/>
      <c r="ED1326" s="120"/>
      <c r="EE1326" s="120"/>
      <c r="EF1326" s="120"/>
      <c r="EG1326" s="120"/>
      <c r="EH1326" s="120"/>
      <c r="EI1326" s="120"/>
      <c r="EJ1326" s="148"/>
    </row>
    <row r="1327" spans="1:140" s="10" customFormat="1" ht="17.25" customHeight="1" x14ac:dyDescent="0.25">
      <c r="A1327" s="33"/>
      <c r="B1327" s="34"/>
      <c r="C1327" s="35"/>
      <c r="D1327" s="49"/>
      <c r="E1327" s="36"/>
      <c r="F1327" s="36"/>
      <c r="G1327" s="52"/>
      <c r="H1327" s="38"/>
      <c r="I1327" s="50"/>
      <c r="J1327" s="275" t="s">
        <v>1921</v>
      </c>
      <c r="K1327" s="271" t="s">
        <v>2029</v>
      </c>
      <c r="L1327" s="276" t="s">
        <v>1899</v>
      </c>
      <c r="M1327" s="46"/>
      <c r="R1327" s="104"/>
      <c r="S1327" s="104"/>
      <c r="T1327" s="104"/>
      <c r="U1327" s="104"/>
      <c r="V1327" s="120"/>
      <c r="W1327" s="104"/>
      <c r="X1327" s="104"/>
      <c r="Y1327" s="145"/>
      <c r="Z1327" s="120"/>
      <c r="AA1327" s="104"/>
      <c r="AB1327" s="104"/>
      <c r="AC1327" s="104"/>
      <c r="AD1327" s="104"/>
      <c r="AE1327" s="104"/>
      <c r="AF1327" s="104"/>
      <c r="AG1327" s="104"/>
      <c r="AH1327" s="104"/>
      <c r="AI1327" s="104"/>
      <c r="AJ1327" s="104"/>
      <c r="AK1327" s="104"/>
      <c r="AL1327" s="104"/>
      <c r="AM1327" s="104"/>
      <c r="AN1327" s="104"/>
      <c r="AO1327" s="104"/>
      <c r="AP1327" s="120"/>
      <c r="AQ1327" s="104"/>
      <c r="AR1327" s="104"/>
      <c r="AS1327" s="104"/>
      <c r="AT1327" s="104"/>
      <c r="AU1327" s="146"/>
      <c r="AV1327" s="105"/>
      <c r="AW1327" s="112"/>
      <c r="AX1327" s="208"/>
      <c r="AY1327" s="209"/>
      <c r="AZ1327" s="210"/>
      <c r="BA1327" s="209"/>
      <c r="BB1327" s="211"/>
      <c r="BC1327" s="209"/>
      <c r="BD1327" s="211"/>
      <c r="BE1327" s="209"/>
      <c r="BF1327" s="211"/>
      <c r="BG1327" s="209"/>
      <c r="BH1327" s="211"/>
      <c r="BI1327" s="209"/>
      <c r="BJ1327" s="211"/>
      <c r="BK1327" s="209"/>
      <c r="BL1327" s="211"/>
      <c r="BM1327" s="209"/>
      <c r="BN1327" s="212"/>
      <c r="BO1327" s="209"/>
      <c r="BP1327" s="212"/>
      <c r="BQ1327" s="209"/>
      <c r="BR1327" s="212"/>
      <c r="BS1327" s="209"/>
      <c r="BT1327" s="212"/>
      <c r="BU1327" s="209"/>
      <c r="BV1327" s="212"/>
      <c r="BW1327" s="107"/>
      <c r="BX1327" s="107"/>
      <c r="BY1327" s="107"/>
      <c r="BZ1327" s="107"/>
      <c r="CA1327" s="200"/>
      <c r="CB1327" s="120"/>
      <c r="CC1327" s="199"/>
      <c r="CD1327" s="120"/>
      <c r="CE1327" s="204"/>
      <c r="CF1327" s="120"/>
      <c r="CG1327" s="204"/>
      <c r="CH1327" s="145"/>
      <c r="CI1327" s="204"/>
      <c r="CJ1327" s="120"/>
      <c r="CK1327" s="204"/>
      <c r="CL1327" s="120"/>
      <c r="CM1327" s="204"/>
      <c r="CN1327" s="120"/>
      <c r="CO1327" s="204"/>
      <c r="CP1327" s="120"/>
      <c r="CQ1327" s="206"/>
      <c r="CR1327" s="120"/>
      <c r="CS1327" s="206"/>
      <c r="CT1327" s="120"/>
      <c r="CU1327" s="206"/>
      <c r="CV1327" s="120"/>
      <c r="CW1327" s="206"/>
      <c r="CX1327" s="120"/>
      <c r="CY1327" s="206"/>
      <c r="CZ1327" s="107"/>
      <c r="DA1327" s="107"/>
      <c r="DB1327" s="107"/>
      <c r="DC1327" s="109"/>
      <c r="DD1327" s="109"/>
      <c r="DE1327" s="109"/>
      <c r="DF1327" s="110"/>
      <c r="DG1327" s="120"/>
      <c r="DH1327" s="120"/>
      <c r="DI1327" s="120"/>
      <c r="DJ1327" s="120"/>
      <c r="DK1327" s="120"/>
      <c r="DL1327" s="120"/>
      <c r="DM1327" s="145"/>
      <c r="DN1327" s="120"/>
      <c r="DO1327" s="120"/>
      <c r="DP1327" s="120"/>
      <c r="DQ1327" s="120"/>
      <c r="DR1327" s="120"/>
      <c r="DS1327" s="120"/>
      <c r="DT1327" s="120"/>
      <c r="DU1327" s="120"/>
      <c r="DV1327" s="120"/>
      <c r="DW1327" s="120"/>
      <c r="DX1327" s="120"/>
      <c r="DY1327" s="120"/>
      <c r="DZ1327" s="120"/>
      <c r="EA1327" s="120"/>
      <c r="EB1327" s="120"/>
      <c r="EC1327" s="120"/>
      <c r="ED1327" s="120"/>
      <c r="EE1327" s="120"/>
      <c r="EF1327" s="120"/>
      <c r="EG1327" s="120"/>
      <c r="EH1327" s="120"/>
      <c r="EI1327" s="120"/>
      <c r="EJ1327" s="148"/>
    </row>
    <row r="1328" spans="1:140" s="10" customFormat="1" ht="17.25" customHeight="1" x14ac:dyDescent="0.25">
      <c r="A1328" s="33"/>
      <c r="B1328" s="34"/>
      <c r="C1328" s="35"/>
      <c r="D1328" s="49"/>
      <c r="E1328" s="36"/>
      <c r="F1328" s="36"/>
      <c r="G1328" s="52"/>
      <c r="H1328" s="38"/>
      <c r="I1328" s="50"/>
      <c r="J1328" s="54"/>
      <c r="K1328" s="271" t="s">
        <v>2031</v>
      </c>
      <c r="L1328" s="276" t="s">
        <v>1899</v>
      </c>
      <c r="M1328" s="46"/>
      <c r="R1328" s="104"/>
      <c r="S1328" s="104"/>
      <c r="T1328" s="104"/>
      <c r="U1328" s="104"/>
      <c r="V1328" s="120"/>
      <c r="W1328" s="104"/>
      <c r="X1328" s="104"/>
      <c r="Y1328" s="145"/>
      <c r="Z1328" s="120"/>
      <c r="AA1328" s="104"/>
      <c r="AB1328" s="104"/>
      <c r="AC1328" s="104"/>
      <c r="AD1328" s="104"/>
      <c r="AE1328" s="104"/>
      <c r="AF1328" s="104"/>
      <c r="AG1328" s="104"/>
      <c r="AH1328" s="104"/>
      <c r="AI1328" s="104"/>
      <c r="AJ1328" s="104"/>
      <c r="AK1328" s="104"/>
      <c r="AL1328" s="104"/>
      <c r="AM1328" s="104"/>
      <c r="AN1328" s="104"/>
      <c r="AO1328" s="104"/>
      <c r="AP1328" s="120"/>
      <c r="AQ1328" s="104"/>
      <c r="AR1328" s="104"/>
      <c r="AS1328" s="104"/>
      <c r="AT1328" s="104"/>
      <c r="AU1328" s="146"/>
      <c r="AV1328" s="105"/>
      <c r="AW1328" s="112"/>
      <c r="AX1328" s="208"/>
      <c r="AY1328" s="209"/>
      <c r="AZ1328" s="210"/>
      <c r="BA1328" s="209"/>
      <c r="BB1328" s="211"/>
      <c r="BC1328" s="209"/>
      <c r="BD1328" s="211"/>
      <c r="BE1328" s="209"/>
      <c r="BF1328" s="211"/>
      <c r="BG1328" s="209"/>
      <c r="BH1328" s="211"/>
      <c r="BI1328" s="209"/>
      <c r="BJ1328" s="211"/>
      <c r="BK1328" s="209"/>
      <c r="BL1328" s="211"/>
      <c r="BM1328" s="209"/>
      <c r="BN1328" s="212"/>
      <c r="BO1328" s="209"/>
      <c r="BP1328" s="212"/>
      <c r="BQ1328" s="209"/>
      <c r="BR1328" s="212"/>
      <c r="BS1328" s="209"/>
      <c r="BT1328" s="212"/>
      <c r="BU1328" s="209"/>
      <c r="BV1328" s="212"/>
      <c r="BW1328" s="107"/>
      <c r="BX1328" s="107"/>
      <c r="BY1328" s="107"/>
      <c r="BZ1328" s="107"/>
      <c r="CA1328" s="200"/>
      <c r="CB1328" s="120"/>
      <c r="CC1328" s="199"/>
      <c r="CD1328" s="120"/>
      <c r="CE1328" s="204"/>
      <c r="CF1328" s="120"/>
      <c r="CG1328" s="204"/>
      <c r="CH1328" s="145"/>
      <c r="CI1328" s="204"/>
      <c r="CJ1328" s="120"/>
      <c r="CK1328" s="204"/>
      <c r="CL1328" s="120"/>
      <c r="CM1328" s="204"/>
      <c r="CN1328" s="120"/>
      <c r="CO1328" s="204"/>
      <c r="CP1328" s="120"/>
      <c r="CQ1328" s="206"/>
      <c r="CR1328" s="120"/>
      <c r="CS1328" s="206"/>
      <c r="CT1328" s="120"/>
      <c r="CU1328" s="206"/>
      <c r="CV1328" s="120"/>
      <c r="CW1328" s="206"/>
      <c r="CX1328" s="120"/>
      <c r="CY1328" s="206"/>
      <c r="CZ1328" s="107"/>
      <c r="DA1328" s="107"/>
      <c r="DB1328" s="107"/>
      <c r="DC1328" s="109"/>
      <c r="DD1328" s="109"/>
      <c r="DE1328" s="109"/>
      <c r="DF1328" s="110"/>
      <c r="DG1328" s="120"/>
      <c r="DH1328" s="120"/>
      <c r="DI1328" s="120"/>
      <c r="DJ1328" s="120"/>
      <c r="DK1328" s="120"/>
      <c r="DL1328" s="120"/>
      <c r="DM1328" s="145"/>
      <c r="DN1328" s="120"/>
      <c r="DO1328" s="120"/>
      <c r="DP1328" s="120"/>
      <c r="DQ1328" s="120"/>
      <c r="DR1328" s="120"/>
      <c r="DS1328" s="120"/>
      <c r="DT1328" s="120"/>
      <c r="DU1328" s="120"/>
      <c r="DV1328" s="120"/>
      <c r="DW1328" s="120"/>
      <c r="DX1328" s="120"/>
      <c r="DY1328" s="120"/>
      <c r="DZ1328" s="120"/>
      <c r="EA1328" s="120"/>
      <c r="EB1328" s="120"/>
      <c r="EC1328" s="120"/>
      <c r="ED1328" s="120"/>
      <c r="EE1328" s="120"/>
      <c r="EF1328" s="120"/>
      <c r="EG1328" s="120"/>
      <c r="EH1328" s="120"/>
      <c r="EI1328" s="120"/>
      <c r="EJ1328" s="148"/>
    </row>
    <row r="1329" spans="1:140" s="10" customFormat="1" ht="17.25" customHeight="1" x14ac:dyDescent="0.25">
      <c r="A1329" s="33"/>
      <c r="B1329" s="34"/>
      <c r="C1329" s="35"/>
      <c r="D1329" s="49"/>
      <c r="E1329" s="36"/>
      <c r="F1329" s="36"/>
      <c r="G1329" s="52"/>
      <c r="H1329" s="38"/>
      <c r="I1329" s="50"/>
      <c r="J1329" s="54"/>
      <c r="K1329" s="271" t="s">
        <v>2032</v>
      </c>
      <c r="L1329" s="276" t="s">
        <v>1899</v>
      </c>
      <c r="M1329" s="46"/>
      <c r="R1329" s="104"/>
      <c r="S1329" s="104"/>
      <c r="T1329" s="104"/>
      <c r="U1329" s="104"/>
      <c r="V1329" s="120"/>
      <c r="W1329" s="104"/>
      <c r="X1329" s="104"/>
      <c r="Y1329" s="145"/>
      <c r="Z1329" s="120"/>
      <c r="AA1329" s="104"/>
      <c r="AB1329" s="104"/>
      <c r="AC1329" s="104"/>
      <c r="AD1329" s="104"/>
      <c r="AE1329" s="104"/>
      <c r="AF1329" s="104"/>
      <c r="AG1329" s="104"/>
      <c r="AH1329" s="104"/>
      <c r="AI1329" s="104"/>
      <c r="AJ1329" s="104"/>
      <c r="AK1329" s="104"/>
      <c r="AL1329" s="104"/>
      <c r="AM1329" s="104"/>
      <c r="AN1329" s="104"/>
      <c r="AO1329" s="104"/>
      <c r="AP1329" s="120"/>
      <c r="AQ1329" s="104"/>
      <c r="AR1329" s="104"/>
      <c r="AS1329" s="104"/>
      <c r="AT1329" s="104"/>
      <c r="AU1329" s="146"/>
      <c r="AV1329" s="105"/>
      <c r="AW1329" s="112"/>
      <c r="AX1329" s="208"/>
      <c r="AY1329" s="209"/>
      <c r="AZ1329" s="210"/>
      <c r="BA1329" s="209"/>
      <c r="BB1329" s="211"/>
      <c r="BC1329" s="209"/>
      <c r="BD1329" s="211"/>
      <c r="BE1329" s="209"/>
      <c r="BF1329" s="211"/>
      <c r="BG1329" s="209"/>
      <c r="BH1329" s="211"/>
      <c r="BI1329" s="209"/>
      <c r="BJ1329" s="211"/>
      <c r="BK1329" s="209"/>
      <c r="BL1329" s="211"/>
      <c r="BM1329" s="209"/>
      <c r="BN1329" s="212"/>
      <c r="BO1329" s="209"/>
      <c r="BP1329" s="212"/>
      <c r="BQ1329" s="209"/>
      <c r="BR1329" s="212"/>
      <c r="BS1329" s="209"/>
      <c r="BT1329" s="212"/>
      <c r="BU1329" s="209"/>
      <c r="BV1329" s="212"/>
      <c r="BW1329" s="107"/>
      <c r="BX1329" s="107"/>
      <c r="BY1329" s="107"/>
      <c r="BZ1329" s="107"/>
      <c r="CA1329" s="200"/>
      <c r="CB1329" s="120"/>
      <c r="CC1329" s="199"/>
      <c r="CD1329" s="120"/>
      <c r="CE1329" s="204"/>
      <c r="CF1329" s="120"/>
      <c r="CG1329" s="204"/>
      <c r="CH1329" s="145"/>
      <c r="CI1329" s="204"/>
      <c r="CJ1329" s="120"/>
      <c r="CK1329" s="204"/>
      <c r="CL1329" s="120"/>
      <c r="CM1329" s="204"/>
      <c r="CN1329" s="120"/>
      <c r="CO1329" s="204"/>
      <c r="CP1329" s="120"/>
      <c r="CQ1329" s="206"/>
      <c r="CR1329" s="120"/>
      <c r="CS1329" s="206"/>
      <c r="CT1329" s="120"/>
      <c r="CU1329" s="206"/>
      <c r="CV1329" s="120"/>
      <c r="CW1329" s="206"/>
      <c r="CX1329" s="120"/>
      <c r="CY1329" s="206"/>
      <c r="CZ1329" s="107"/>
      <c r="DA1329" s="107"/>
      <c r="DB1329" s="107"/>
      <c r="DC1329" s="109"/>
      <c r="DD1329" s="109"/>
      <c r="DE1329" s="109"/>
      <c r="DF1329" s="110"/>
      <c r="DG1329" s="120"/>
      <c r="DH1329" s="120"/>
      <c r="DI1329" s="120"/>
      <c r="DJ1329" s="120"/>
      <c r="DK1329" s="120"/>
      <c r="DL1329" s="120"/>
      <c r="DM1329" s="145"/>
      <c r="DN1329" s="120"/>
      <c r="DO1329" s="120"/>
      <c r="DP1329" s="120"/>
      <c r="DQ1329" s="120"/>
      <c r="DR1329" s="120"/>
      <c r="DS1329" s="120"/>
      <c r="DT1329" s="120"/>
      <c r="DU1329" s="120"/>
      <c r="DV1329" s="120"/>
      <c r="DW1329" s="120"/>
      <c r="DX1329" s="120"/>
      <c r="DY1329" s="120"/>
      <c r="DZ1329" s="120"/>
      <c r="EA1329" s="120"/>
      <c r="EB1329" s="120"/>
      <c r="EC1329" s="120"/>
      <c r="ED1329" s="120"/>
      <c r="EE1329" s="120"/>
      <c r="EF1329" s="120"/>
      <c r="EG1329" s="120"/>
      <c r="EH1329" s="120"/>
      <c r="EI1329" s="120"/>
      <c r="EJ1329" s="148"/>
    </row>
    <row r="1330" spans="1:140" s="10" customFormat="1" ht="17.25" customHeight="1" x14ac:dyDescent="0.25">
      <c r="A1330" s="33"/>
      <c r="B1330" s="34"/>
      <c r="C1330" s="35"/>
      <c r="D1330" s="49"/>
      <c r="E1330" s="36"/>
      <c r="F1330" s="36"/>
      <c r="G1330" s="52"/>
      <c r="H1330" s="38"/>
      <c r="I1330" s="50"/>
      <c r="J1330" s="54"/>
      <c r="K1330" s="271" t="s">
        <v>2036</v>
      </c>
      <c r="L1330" s="276">
        <v>200</v>
      </c>
      <c r="M1330" s="46"/>
      <c r="R1330" s="104"/>
      <c r="S1330" s="104"/>
      <c r="T1330" s="104"/>
      <c r="U1330" s="104"/>
      <c r="V1330" s="120"/>
      <c r="W1330" s="104"/>
      <c r="X1330" s="104"/>
      <c r="Y1330" s="145"/>
      <c r="Z1330" s="120"/>
      <c r="AA1330" s="104"/>
      <c r="AB1330" s="104"/>
      <c r="AC1330" s="104"/>
      <c r="AD1330" s="104"/>
      <c r="AE1330" s="104"/>
      <c r="AF1330" s="104"/>
      <c r="AG1330" s="104"/>
      <c r="AH1330" s="104"/>
      <c r="AI1330" s="104"/>
      <c r="AJ1330" s="104"/>
      <c r="AK1330" s="104"/>
      <c r="AL1330" s="104"/>
      <c r="AM1330" s="104"/>
      <c r="AN1330" s="104"/>
      <c r="AO1330" s="104"/>
      <c r="AP1330" s="120"/>
      <c r="AQ1330" s="104"/>
      <c r="AR1330" s="104"/>
      <c r="AS1330" s="104"/>
      <c r="AT1330" s="104"/>
      <c r="AU1330" s="146"/>
      <c r="AV1330" s="105"/>
      <c r="AW1330" s="112"/>
      <c r="AX1330" s="208"/>
      <c r="AY1330" s="209"/>
      <c r="AZ1330" s="210"/>
      <c r="BA1330" s="209"/>
      <c r="BB1330" s="211"/>
      <c r="BC1330" s="209"/>
      <c r="BD1330" s="211"/>
      <c r="BE1330" s="209"/>
      <c r="BF1330" s="211"/>
      <c r="BG1330" s="209"/>
      <c r="BH1330" s="211"/>
      <c r="BI1330" s="209"/>
      <c r="BJ1330" s="211"/>
      <c r="BK1330" s="209"/>
      <c r="BL1330" s="211"/>
      <c r="BM1330" s="209"/>
      <c r="BN1330" s="212"/>
      <c r="BO1330" s="209"/>
      <c r="BP1330" s="212"/>
      <c r="BQ1330" s="209"/>
      <c r="BR1330" s="212"/>
      <c r="BS1330" s="209"/>
      <c r="BT1330" s="212"/>
      <c r="BU1330" s="209"/>
      <c r="BV1330" s="212"/>
      <c r="BW1330" s="107"/>
      <c r="BX1330" s="107"/>
      <c r="BY1330" s="107"/>
      <c r="BZ1330" s="107"/>
      <c r="CA1330" s="200"/>
      <c r="CB1330" s="120"/>
      <c r="CC1330" s="199"/>
      <c r="CD1330" s="120"/>
      <c r="CE1330" s="204"/>
      <c r="CF1330" s="120"/>
      <c r="CG1330" s="204"/>
      <c r="CH1330" s="145"/>
      <c r="CI1330" s="204"/>
      <c r="CJ1330" s="120"/>
      <c r="CK1330" s="204"/>
      <c r="CL1330" s="120"/>
      <c r="CM1330" s="204"/>
      <c r="CN1330" s="120"/>
      <c r="CO1330" s="204"/>
      <c r="CP1330" s="120"/>
      <c r="CQ1330" s="206"/>
      <c r="CR1330" s="120"/>
      <c r="CS1330" s="206"/>
      <c r="CT1330" s="120"/>
      <c r="CU1330" s="206"/>
      <c r="CV1330" s="120"/>
      <c r="CW1330" s="206"/>
      <c r="CX1330" s="120"/>
      <c r="CY1330" s="206"/>
      <c r="CZ1330" s="107"/>
      <c r="DA1330" s="107"/>
      <c r="DB1330" s="107"/>
      <c r="DC1330" s="109"/>
      <c r="DD1330" s="109"/>
      <c r="DE1330" s="109"/>
      <c r="DF1330" s="110"/>
      <c r="DG1330" s="120"/>
      <c r="DH1330" s="120"/>
      <c r="DI1330" s="120"/>
      <c r="DJ1330" s="120"/>
      <c r="DK1330" s="120"/>
      <c r="DL1330" s="120"/>
      <c r="DM1330" s="145"/>
      <c r="DN1330" s="120"/>
      <c r="DO1330" s="120"/>
      <c r="DP1330" s="120"/>
      <c r="DQ1330" s="120"/>
      <c r="DR1330" s="120"/>
      <c r="DS1330" s="120"/>
      <c r="DT1330" s="120"/>
      <c r="DU1330" s="120"/>
      <c r="DV1330" s="120"/>
      <c r="DW1330" s="120"/>
      <c r="DX1330" s="120"/>
      <c r="DY1330" s="120"/>
      <c r="DZ1330" s="120"/>
      <c r="EA1330" s="120"/>
      <c r="EB1330" s="120"/>
      <c r="EC1330" s="120"/>
      <c r="ED1330" s="120"/>
      <c r="EE1330" s="120"/>
      <c r="EF1330" s="120"/>
      <c r="EG1330" s="120"/>
      <c r="EH1330" s="120"/>
      <c r="EI1330" s="120"/>
      <c r="EJ1330" s="148"/>
    </row>
    <row r="1331" spans="1:140" s="10" customFormat="1" ht="17.25" customHeight="1" x14ac:dyDescent="0.25">
      <c r="A1331" s="33"/>
      <c r="B1331" s="34"/>
      <c r="C1331" s="35"/>
      <c r="D1331" s="49"/>
      <c r="E1331" s="36"/>
      <c r="F1331" s="36"/>
      <c r="G1331" s="52"/>
      <c r="H1331" s="38"/>
      <c r="I1331" s="50"/>
      <c r="J1331" s="54"/>
      <c r="K1331" s="271" t="s">
        <v>2034</v>
      </c>
      <c r="L1331" s="276">
        <v>150</v>
      </c>
      <c r="M1331" s="46"/>
      <c r="R1331" s="104"/>
      <c r="S1331" s="104"/>
      <c r="T1331" s="104"/>
      <c r="U1331" s="104"/>
      <c r="V1331" s="120"/>
      <c r="W1331" s="104"/>
      <c r="X1331" s="104"/>
      <c r="Y1331" s="145"/>
      <c r="Z1331" s="120"/>
      <c r="AA1331" s="104"/>
      <c r="AB1331" s="104"/>
      <c r="AC1331" s="104"/>
      <c r="AD1331" s="104"/>
      <c r="AE1331" s="104"/>
      <c r="AF1331" s="104"/>
      <c r="AG1331" s="104"/>
      <c r="AH1331" s="104"/>
      <c r="AI1331" s="104"/>
      <c r="AJ1331" s="104"/>
      <c r="AK1331" s="104"/>
      <c r="AL1331" s="104"/>
      <c r="AM1331" s="104"/>
      <c r="AN1331" s="104"/>
      <c r="AO1331" s="104"/>
      <c r="AP1331" s="120"/>
      <c r="AQ1331" s="104"/>
      <c r="AR1331" s="104"/>
      <c r="AS1331" s="104"/>
      <c r="AT1331" s="104"/>
      <c r="AU1331" s="146"/>
      <c r="AV1331" s="105"/>
      <c r="AW1331" s="112"/>
      <c r="AX1331" s="208"/>
      <c r="AY1331" s="209"/>
      <c r="AZ1331" s="210"/>
      <c r="BA1331" s="209"/>
      <c r="BB1331" s="211"/>
      <c r="BC1331" s="209"/>
      <c r="BD1331" s="211"/>
      <c r="BE1331" s="209"/>
      <c r="BF1331" s="211"/>
      <c r="BG1331" s="209"/>
      <c r="BH1331" s="211"/>
      <c r="BI1331" s="209"/>
      <c r="BJ1331" s="211"/>
      <c r="BK1331" s="209"/>
      <c r="BL1331" s="211"/>
      <c r="BM1331" s="209"/>
      <c r="BN1331" s="212"/>
      <c r="BO1331" s="209"/>
      <c r="BP1331" s="212"/>
      <c r="BQ1331" s="209"/>
      <c r="BR1331" s="212"/>
      <c r="BS1331" s="209"/>
      <c r="BT1331" s="212"/>
      <c r="BU1331" s="209"/>
      <c r="BV1331" s="212"/>
      <c r="BW1331" s="107"/>
      <c r="BX1331" s="107"/>
      <c r="BY1331" s="107"/>
      <c r="BZ1331" s="107"/>
      <c r="CA1331" s="200"/>
      <c r="CB1331" s="120"/>
      <c r="CC1331" s="199"/>
      <c r="CD1331" s="120"/>
      <c r="CE1331" s="204"/>
      <c r="CF1331" s="120"/>
      <c r="CG1331" s="204"/>
      <c r="CH1331" s="145"/>
      <c r="CI1331" s="204"/>
      <c r="CJ1331" s="120"/>
      <c r="CK1331" s="204"/>
      <c r="CL1331" s="120"/>
      <c r="CM1331" s="204"/>
      <c r="CN1331" s="120"/>
      <c r="CO1331" s="204"/>
      <c r="CP1331" s="120"/>
      <c r="CQ1331" s="206"/>
      <c r="CR1331" s="120"/>
      <c r="CS1331" s="206"/>
      <c r="CT1331" s="120"/>
      <c r="CU1331" s="206"/>
      <c r="CV1331" s="120"/>
      <c r="CW1331" s="206"/>
      <c r="CX1331" s="120"/>
      <c r="CY1331" s="206"/>
      <c r="CZ1331" s="107"/>
      <c r="DA1331" s="107"/>
      <c r="DB1331" s="107"/>
      <c r="DC1331" s="109"/>
      <c r="DD1331" s="109"/>
      <c r="DE1331" s="109"/>
      <c r="DF1331" s="110"/>
      <c r="DG1331" s="120"/>
      <c r="DH1331" s="120"/>
      <c r="DI1331" s="120"/>
      <c r="DJ1331" s="120"/>
      <c r="DK1331" s="120"/>
      <c r="DL1331" s="120"/>
      <c r="DM1331" s="145"/>
      <c r="DN1331" s="120"/>
      <c r="DO1331" s="120"/>
      <c r="DP1331" s="120"/>
      <c r="DQ1331" s="120"/>
      <c r="DR1331" s="120"/>
      <c r="DS1331" s="120"/>
      <c r="DT1331" s="120"/>
      <c r="DU1331" s="120"/>
      <c r="DV1331" s="120"/>
      <c r="DW1331" s="120"/>
      <c r="DX1331" s="120"/>
      <c r="DY1331" s="120"/>
      <c r="DZ1331" s="120"/>
      <c r="EA1331" s="120"/>
      <c r="EB1331" s="120"/>
      <c r="EC1331" s="120"/>
      <c r="ED1331" s="120"/>
      <c r="EE1331" s="120"/>
      <c r="EF1331" s="120"/>
      <c r="EG1331" s="120"/>
      <c r="EH1331" s="120"/>
      <c r="EI1331" s="120"/>
      <c r="EJ1331" s="148"/>
    </row>
    <row r="1332" spans="1:140" s="10" customFormat="1" ht="17.25" customHeight="1" x14ac:dyDescent="0.25">
      <c r="A1332" s="33"/>
      <c r="B1332" s="34"/>
      <c r="C1332" s="35"/>
      <c r="D1332" s="49"/>
      <c r="E1332" s="36"/>
      <c r="F1332" s="36"/>
      <c r="G1332" s="52"/>
      <c r="H1332" s="38"/>
      <c r="I1332" s="50"/>
      <c r="J1332" s="54" t="s">
        <v>773</v>
      </c>
      <c r="K1332" s="46" t="s">
        <v>1696</v>
      </c>
      <c r="L1332" s="46" t="s">
        <v>54</v>
      </c>
      <c r="M1332" s="46" t="s">
        <v>1686</v>
      </c>
      <c r="R1332" s="104"/>
      <c r="S1332" s="104">
        <f>0*$R$1332</f>
        <v>0</v>
      </c>
      <c r="T1332" s="104">
        <f t="shared" si="892"/>
        <v>0</v>
      </c>
      <c r="U1332" s="104">
        <v>0</v>
      </c>
      <c r="V1332" s="120">
        <f t="shared" si="1280"/>
        <v>0</v>
      </c>
      <c r="W1332" s="144">
        <v>0.5</v>
      </c>
      <c r="X1332" s="104">
        <f t="shared" si="1158"/>
        <v>0</v>
      </c>
      <c r="Y1332" s="145">
        <v>0.5</v>
      </c>
      <c r="Z1332" s="120">
        <f t="shared" si="846"/>
        <v>0</v>
      </c>
      <c r="AA1332" s="104">
        <f t="shared" ref="AA1332:AO1332" si="1348">0*$R$1332</f>
        <v>0</v>
      </c>
      <c r="AB1332" s="104">
        <f t="shared" si="847"/>
        <v>0</v>
      </c>
      <c r="AC1332" s="104">
        <f t="shared" si="1348"/>
        <v>0</v>
      </c>
      <c r="AD1332" s="104">
        <f t="shared" si="848"/>
        <v>0</v>
      </c>
      <c r="AE1332" s="104">
        <f>0.4*$R$1332</f>
        <v>0</v>
      </c>
      <c r="AF1332" s="104">
        <f t="shared" si="849"/>
        <v>0</v>
      </c>
      <c r="AG1332" s="104">
        <f t="shared" si="1348"/>
        <v>0</v>
      </c>
      <c r="AH1332" s="104">
        <f t="shared" si="850"/>
        <v>0</v>
      </c>
      <c r="AI1332" s="104">
        <f t="shared" si="1348"/>
        <v>0</v>
      </c>
      <c r="AJ1332" s="104">
        <f t="shared" si="851"/>
        <v>0</v>
      </c>
      <c r="AK1332" s="104">
        <f t="shared" si="1348"/>
        <v>0</v>
      </c>
      <c r="AL1332" s="104">
        <f t="shared" si="894"/>
        <v>0</v>
      </c>
      <c r="AM1332" s="104">
        <f t="shared" si="1348"/>
        <v>0</v>
      </c>
      <c r="AN1332" s="104">
        <f t="shared" si="957"/>
        <v>0</v>
      </c>
      <c r="AO1332" s="104">
        <f t="shared" si="1348"/>
        <v>0</v>
      </c>
      <c r="AP1332" s="120">
        <f t="shared" si="853"/>
        <v>0</v>
      </c>
      <c r="AQ1332" s="104"/>
      <c r="AR1332" s="104"/>
      <c r="AS1332" s="104"/>
      <c r="AT1332" s="104"/>
      <c r="AU1332" s="146">
        <f t="shared" si="854"/>
        <v>0</v>
      </c>
      <c r="AV1332" s="105">
        <f t="shared" si="855"/>
        <v>1</v>
      </c>
      <c r="AW1332" s="105"/>
      <c r="AX1332" s="106">
        <f>0.0017+0.0054+0.0006+0.0037</f>
        <v>1.14E-2</v>
      </c>
      <c r="AY1332" s="120">
        <f>0*$R$1332</f>
        <v>0</v>
      </c>
      <c r="AZ1332" s="106">
        <f t="shared" si="1337"/>
        <v>0</v>
      </c>
      <c r="BA1332" s="120">
        <v>0</v>
      </c>
      <c r="BB1332" s="196">
        <f t="shared" si="1281"/>
        <v>0</v>
      </c>
      <c r="BC1332" s="145">
        <v>0.5</v>
      </c>
      <c r="BD1332" s="196">
        <f t="shared" si="1282"/>
        <v>5.7000000000000002E-3</v>
      </c>
      <c r="BE1332" s="145">
        <v>0.5</v>
      </c>
      <c r="BF1332" s="196">
        <f t="shared" si="1283"/>
        <v>5.7000000000000002E-3</v>
      </c>
      <c r="BG1332" s="120">
        <f t="shared" ref="BG1332" si="1349">0*$R$1332</f>
        <v>0</v>
      </c>
      <c r="BH1332" s="196">
        <f t="shared" si="1284"/>
        <v>0</v>
      </c>
      <c r="BI1332" s="120">
        <f t="shared" ref="BI1332" si="1350">0*$R$1332</f>
        <v>0</v>
      </c>
      <c r="BJ1332" s="196">
        <f t="shared" si="861"/>
        <v>0</v>
      </c>
      <c r="BK1332" s="120">
        <f>0.4*$R$1332</f>
        <v>0</v>
      </c>
      <c r="BL1332" s="196">
        <f t="shared" si="862"/>
        <v>0</v>
      </c>
      <c r="BM1332" s="120">
        <f t="shared" ref="BM1332" si="1351">0*$R$1332</f>
        <v>0</v>
      </c>
      <c r="BN1332" s="197">
        <f t="shared" si="863"/>
        <v>0</v>
      </c>
      <c r="BO1332" s="120">
        <f t="shared" ref="BO1332" si="1352">0*$R$1332</f>
        <v>0</v>
      </c>
      <c r="BP1332" s="197">
        <f t="shared" si="864"/>
        <v>0</v>
      </c>
      <c r="BQ1332" s="120">
        <f t="shared" ref="BQ1332" si="1353">0*$R$1332</f>
        <v>0</v>
      </c>
      <c r="BR1332" s="197">
        <f t="shared" si="865"/>
        <v>0</v>
      </c>
      <c r="BS1332" s="120">
        <f t="shared" ref="BS1332" si="1354">0*$R$1332</f>
        <v>0</v>
      </c>
      <c r="BT1332" s="197">
        <f t="shared" si="866"/>
        <v>0</v>
      </c>
      <c r="BU1332" s="120">
        <f t="shared" ref="BU1332" si="1355">0*$R$1332</f>
        <v>0</v>
      </c>
      <c r="BV1332" s="197">
        <f t="shared" si="867"/>
        <v>0</v>
      </c>
      <c r="BW1332" s="107"/>
      <c r="BX1332" s="107"/>
      <c r="BY1332" s="107"/>
      <c r="BZ1332" s="107"/>
      <c r="CA1332" s="199">
        <f>0.0017+0.0054+0.0006+0.0037</f>
        <v>1.14E-2</v>
      </c>
      <c r="CB1332" s="120">
        <f>0*$R$1332</f>
        <v>0</v>
      </c>
      <c r="CC1332" s="199">
        <f t="shared" si="1336"/>
        <v>0</v>
      </c>
      <c r="CD1332" s="120">
        <v>0</v>
      </c>
      <c r="CE1332" s="204">
        <f t="shared" si="1285"/>
        <v>0</v>
      </c>
      <c r="CF1332" s="145">
        <v>0.5</v>
      </c>
      <c r="CG1332" s="204">
        <f t="shared" si="1286"/>
        <v>5.7000000000000002E-3</v>
      </c>
      <c r="CH1332" s="145">
        <v>0.5</v>
      </c>
      <c r="CI1332" s="204">
        <f t="shared" si="1287"/>
        <v>5.7000000000000002E-3</v>
      </c>
      <c r="CJ1332" s="120">
        <f t="shared" ref="CJ1332" si="1356">0*$R$1332</f>
        <v>0</v>
      </c>
      <c r="CK1332" s="204">
        <f t="shared" si="1288"/>
        <v>0</v>
      </c>
      <c r="CL1332" s="120">
        <f t="shared" ref="CL1332" si="1357">0*$R$1332</f>
        <v>0</v>
      </c>
      <c r="CM1332" s="204">
        <f t="shared" si="1289"/>
        <v>0</v>
      </c>
      <c r="CN1332" s="120">
        <f>0.4*$R$1332</f>
        <v>0</v>
      </c>
      <c r="CO1332" s="204">
        <f t="shared" si="1290"/>
        <v>0</v>
      </c>
      <c r="CP1332" s="120">
        <f t="shared" ref="CP1332" si="1358">0*$R$1332</f>
        <v>0</v>
      </c>
      <c r="CQ1332" s="206">
        <f t="shared" si="1291"/>
        <v>0</v>
      </c>
      <c r="CR1332" s="120">
        <f t="shared" ref="CR1332" si="1359">0*$R$1332</f>
        <v>0</v>
      </c>
      <c r="CS1332" s="206">
        <f t="shared" si="1292"/>
        <v>0</v>
      </c>
      <c r="CT1332" s="120">
        <f t="shared" ref="CT1332" si="1360">0*$R$1332</f>
        <v>0</v>
      </c>
      <c r="CU1332" s="206">
        <f t="shared" si="1293"/>
        <v>0</v>
      </c>
      <c r="CV1332" s="120">
        <f t="shared" ref="CV1332" si="1361">0*$R$1332</f>
        <v>0</v>
      </c>
      <c r="CW1332" s="206">
        <f t="shared" si="1294"/>
        <v>0</v>
      </c>
      <c r="CX1332" s="120">
        <f t="shared" ref="CX1332" si="1362">0*$R$1332</f>
        <v>0</v>
      </c>
      <c r="CY1332" s="206">
        <f t="shared" si="1295"/>
        <v>0</v>
      </c>
      <c r="CZ1332" s="107"/>
      <c r="DA1332" s="107"/>
      <c r="DB1332" s="107"/>
      <c r="DC1332" s="109"/>
      <c r="DD1332" s="109"/>
      <c r="DE1332" s="109"/>
      <c r="DF1332" s="110">
        <f>0.0017+0.0054+0.0006+0.0037</f>
        <v>1.14E-2</v>
      </c>
      <c r="DG1332" s="120">
        <f>0*$R$1332</f>
        <v>0</v>
      </c>
      <c r="DH1332" s="120">
        <f t="shared" si="1296"/>
        <v>0</v>
      </c>
      <c r="DI1332" s="120">
        <v>0</v>
      </c>
      <c r="DJ1332" s="120">
        <f t="shared" si="1297"/>
        <v>0</v>
      </c>
      <c r="DK1332" s="145">
        <v>0.5</v>
      </c>
      <c r="DL1332" s="120">
        <f t="shared" si="1298"/>
        <v>5.7000000000000002E-3</v>
      </c>
      <c r="DM1332" s="145">
        <v>0.5</v>
      </c>
      <c r="DN1332" s="120">
        <f t="shared" si="1299"/>
        <v>5.7000000000000002E-3</v>
      </c>
      <c r="DO1332" s="120">
        <f t="shared" ref="DO1332:EC1332" si="1363">0*$R$1332</f>
        <v>0</v>
      </c>
      <c r="DP1332" s="120">
        <f t="shared" si="1300"/>
        <v>0</v>
      </c>
      <c r="DQ1332" s="120">
        <f t="shared" si="1363"/>
        <v>0</v>
      </c>
      <c r="DR1332" s="120">
        <f t="shared" si="1301"/>
        <v>0</v>
      </c>
      <c r="DS1332" s="120">
        <f>0.4*$R$1332</f>
        <v>0</v>
      </c>
      <c r="DT1332" s="120">
        <f t="shared" si="1302"/>
        <v>0</v>
      </c>
      <c r="DU1332" s="120">
        <f t="shared" si="1363"/>
        <v>0</v>
      </c>
      <c r="DV1332" s="120">
        <f t="shared" si="1303"/>
        <v>0</v>
      </c>
      <c r="DW1332" s="120">
        <f t="shared" si="1363"/>
        <v>0</v>
      </c>
      <c r="DX1332" s="120">
        <f t="shared" si="1304"/>
        <v>0</v>
      </c>
      <c r="DY1332" s="120">
        <f t="shared" si="1363"/>
        <v>0</v>
      </c>
      <c r="DZ1332" s="120">
        <f t="shared" si="1305"/>
        <v>0</v>
      </c>
      <c r="EA1332" s="120">
        <f t="shared" si="1363"/>
        <v>0</v>
      </c>
      <c r="EB1332" s="120">
        <f t="shared" si="1306"/>
        <v>0</v>
      </c>
      <c r="EC1332" s="120">
        <f t="shared" si="1363"/>
        <v>0</v>
      </c>
      <c r="ED1332" s="120">
        <f t="shared" si="1307"/>
        <v>0</v>
      </c>
      <c r="EE1332" s="120"/>
      <c r="EF1332" s="120"/>
      <c r="EG1332" s="120"/>
      <c r="EH1332" s="120"/>
      <c r="EI1332" s="120">
        <f t="shared" si="1308"/>
        <v>1.14E-2</v>
      </c>
      <c r="EJ1332" s="148">
        <f t="shared" si="1309"/>
        <v>1</v>
      </c>
    </row>
    <row r="1333" spans="1:140" s="10" customFormat="1" ht="17.25" customHeight="1" x14ac:dyDescent="0.25">
      <c r="A1333" s="33"/>
      <c r="B1333" s="34"/>
      <c r="C1333" s="35"/>
      <c r="D1333" s="49"/>
      <c r="E1333" s="36"/>
      <c r="F1333" s="36"/>
      <c r="G1333" s="52"/>
      <c r="H1333" s="38"/>
      <c r="I1333" s="50"/>
      <c r="J1333" s="54" t="s">
        <v>774</v>
      </c>
      <c r="K1333" s="46" t="s">
        <v>1698</v>
      </c>
      <c r="L1333" s="46" t="s">
        <v>54</v>
      </c>
      <c r="M1333" s="46" t="s">
        <v>1684</v>
      </c>
      <c r="R1333" s="104">
        <v>2.0500000000000001E-2</v>
      </c>
      <c r="S1333" s="104">
        <v>0</v>
      </c>
      <c r="T1333" s="104">
        <f t="shared" si="892"/>
        <v>0</v>
      </c>
      <c r="U1333" s="144">
        <v>0.5</v>
      </c>
      <c r="V1333" s="120">
        <f t="shared" si="1280"/>
        <v>1.025E-2</v>
      </c>
      <c r="W1333" s="144">
        <v>0.5</v>
      </c>
      <c r="X1333" s="104">
        <f t="shared" si="1158"/>
        <v>1.025E-2</v>
      </c>
      <c r="Y1333" s="104">
        <v>0</v>
      </c>
      <c r="Z1333" s="120">
        <f t="shared" si="846"/>
        <v>0</v>
      </c>
      <c r="AA1333" s="104">
        <f>0*$R$1333</f>
        <v>0</v>
      </c>
      <c r="AB1333" s="104">
        <f t="shared" si="847"/>
        <v>0</v>
      </c>
      <c r="AC1333" s="104">
        <f>0*$R$1333</f>
        <v>0</v>
      </c>
      <c r="AD1333" s="104">
        <f t="shared" si="848"/>
        <v>0</v>
      </c>
      <c r="AE1333" s="104">
        <f>0*$R$1333</f>
        <v>0</v>
      </c>
      <c r="AF1333" s="104">
        <f t="shared" si="849"/>
        <v>0</v>
      </c>
      <c r="AG1333" s="104">
        <f>0*$R$1333</f>
        <v>0</v>
      </c>
      <c r="AH1333" s="104">
        <f t="shared" si="850"/>
        <v>0</v>
      </c>
      <c r="AI1333" s="104">
        <f>0*$R$1333</f>
        <v>0</v>
      </c>
      <c r="AJ1333" s="104">
        <f t="shared" si="851"/>
        <v>0</v>
      </c>
      <c r="AK1333" s="104">
        <f>0*$R$1333</f>
        <v>0</v>
      </c>
      <c r="AL1333" s="104">
        <f t="shared" si="894"/>
        <v>0</v>
      </c>
      <c r="AM1333" s="104">
        <f>0*$R$1333</f>
        <v>0</v>
      </c>
      <c r="AN1333" s="104">
        <f t="shared" si="957"/>
        <v>0</v>
      </c>
      <c r="AO1333" s="104">
        <f>0*$R$1333</f>
        <v>0</v>
      </c>
      <c r="AP1333" s="120">
        <f t="shared" si="853"/>
        <v>0</v>
      </c>
      <c r="AQ1333" s="104"/>
      <c r="AR1333" s="104"/>
      <c r="AS1333" s="104"/>
      <c r="AT1333" s="104"/>
      <c r="AU1333" s="146">
        <f t="shared" si="854"/>
        <v>2.0500000000000001E-2</v>
      </c>
      <c r="AV1333" s="105">
        <f t="shared" si="855"/>
        <v>1</v>
      </c>
      <c r="AW1333" s="112"/>
      <c r="AX1333" s="208"/>
      <c r="AY1333" s="209"/>
      <c r="AZ1333" s="210"/>
      <c r="BA1333" s="209"/>
      <c r="BB1333" s="211"/>
      <c r="BC1333" s="209"/>
      <c r="BD1333" s="211"/>
      <c r="BE1333" s="209"/>
      <c r="BF1333" s="211"/>
      <c r="BG1333" s="209"/>
      <c r="BH1333" s="211"/>
      <c r="BI1333" s="209"/>
      <c r="BJ1333" s="211"/>
      <c r="BK1333" s="209"/>
      <c r="BL1333" s="211"/>
      <c r="BM1333" s="209"/>
      <c r="BN1333" s="212"/>
      <c r="BO1333" s="209"/>
      <c r="BP1333" s="212"/>
      <c r="BQ1333" s="209"/>
      <c r="BR1333" s="212"/>
      <c r="BS1333" s="209"/>
      <c r="BT1333" s="212"/>
      <c r="BU1333" s="209"/>
      <c r="BV1333" s="212"/>
      <c r="BW1333" s="107"/>
      <c r="BX1333" s="107"/>
      <c r="BY1333" s="107"/>
      <c r="BZ1333" s="107"/>
      <c r="CA1333" s="200"/>
      <c r="CB1333" s="120">
        <v>0</v>
      </c>
      <c r="CC1333" s="199"/>
      <c r="CD1333" s="145">
        <v>0.5</v>
      </c>
      <c r="CE1333" s="204">
        <f t="shared" si="1285"/>
        <v>0</v>
      </c>
      <c r="CF1333" s="145">
        <v>0.5</v>
      </c>
      <c r="CG1333" s="204">
        <f t="shared" si="1286"/>
        <v>0</v>
      </c>
      <c r="CH1333" s="120">
        <v>0</v>
      </c>
      <c r="CI1333" s="204">
        <f t="shared" si="1287"/>
        <v>0</v>
      </c>
      <c r="CJ1333" s="120">
        <f>0*$R$1333</f>
        <v>0</v>
      </c>
      <c r="CK1333" s="204">
        <f t="shared" si="1288"/>
        <v>0</v>
      </c>
      <c r="CL1333" s="120">
        <f>0*$R$1333</f>
        <v>0</v>
      </c>
      <c r="CM1333" s="204">
        <f t="shared" si="1289"/>
        <v>0</v>
      </c>
      <c r="CN1333" s="120">
        <f>0*$R$1333</f>
        <v>0</v>
      </c>
      <c r="CO1333" s="204">
        <f t="shared" si="1290"/>
        <v>0</v>
      </c>
      <c r="CP1333" s="120">
        <f>0*$R$1333</f>
        <v>0</v>
      </c>
      <c r="CQ1333" s="206">
        <f t="shared" si="1291"/>
        <v>0</v>
      </c>
      <c r="CR1333" s="120">
        <f>0*$R$1333</f>
        <v>0</v>
      </c>
      <c r="CS1333" s="206">
        <f t="shared" si="1292"/>
        <v>0</v>
      </c>
      <c r="CT1333" s="120">
        <f>0*$R$1333</f>
        <v>0</v>
      </c>
      <c r="CU1333" s="206">
        <f t="shared" si="1293"/>
        <v>0</v>
      </c>
      <c r="CV1333" s="120">
        <f>0*$R$1333</f>
        <v>0</v>
      </c>
      <c r="CW1333" s="206">
        <f t="shared" si="1294"/>
        <v>0</v>
      </c>
      <c r="CX1333" s="120">
        <f>0*$R$1333</f>
        <v>0</v>
      </c>
      <c r="CY1333" s="206">
        <f t="shared" si="1295"/>
        <v>0</v>
      </c>
      <c r="CZ1333" s="107"/>
      <c r="DA1333" s="107"/>
      <c r="DB1333" s="107"/>
      <c r="DC1333" s="109"/>
      <c r="DD1333" s="109"/>
      <c r="DE1333" s="109"/>
      <c r="DF1333" s="110">
        <f>0.0155+0.0197+0.0156</f>
        <v>5.0799999999999998E-2</v>
      </c>
      <c r="DG1333" s="120">
        <v>0</v>
      </c>
      <c r="DH1333" s="120">
        <f t="shared" si="1296"/>
        <v>0</v>
      </c>
      <c r="DI1333" s="145">
        <v>0.5</v>
      </c>
      <c r="DJ1333" s="120">
        <f t="shared" si="1297"/>
        <v>2.5399999999999999E-2</v>
      </c>
      <c r="DK1333" s="145">
        <v>0.5</v>
      </c>
      <c r="DL1333" s="120">
        <f t="shared" si="1298"/>
        <v>2.5399999999999999E-2</v>
      </c>
      <c r="DM1333" s="120">
        <v>0</v>
      </c>
      <c r="DN1333" s="120">
        <f t="shared" si="1299"/>
        <v>0</v>
      </c>
      <c r="DO1333" s="120">
        <f>0*$R$1333</f>
        <v>0</v>
      </c>
      <c r="DP1333" s="120">
        <f t="shared" si="1300"/>
        <v>0</v>
      </c>
      <c r="DQ1333" s="120">
        <f>0*$R$1333</f>
        <v>0</v>
      </c>
      <c r="DR1333" s="120">
        <f t="shared" si="1301"/>
        <v>0</v>
      </c>
      <c r="DS1333" s="120">
        <f>0*$R$1333</f>
        <v>0</v>
      </c>
      <c r="DT1333" s="120">
        <f t="shared" si="1302"/>
        <v>0</v>
      </c>
      <c r="DU1333" s="120">
        <f>0*$R$1333</f>
        <v>0</v>
      </c>
      <c r="DV1333" s="120">
        <f t="shared" si="1303"/>
        <v>0</v>
      </c>
      <c r="DW1333" s="120">
        <f>0*$R$1333</f>
        <v>0</v>
      </c>
      <c r="DX1333" s="120">
        <f t="shared" si="1304"/>
        <v>0</v>
      </c>
      <c r="DY1333" s="120">
        <f>0*$R$1333</f>
        <v>0</v>
      </c>
      <c r="DZ1333" s="120">
        <f t="shared" si="1305"/>
        <v>0</v>
      </c>
      <c r="EA1333" s="120">
        <f>0*$R$1333</f>
        <v>0</v>
      </c>
      <c r="EB1333" s="120">
        <f t="shared" si="1306"/>
        <v>0</v>
      </c>
      <c r="EC1333" s="120">
        <f>0*$R$1333</f>
        <v>0</v>
      </c>
      <c r="ED1333" s="120">
        <f t="shared" si="1307"/>
        <v>0</v>
      </c>
      <c r="EE1333" s="120"/>
      <c r="EF1333" s="120"/>
      <c r="EG1333" s="120"/>
      <c r="EH1333" s="120"/>
      <c r="EI1333" s="120">
        <f t="shared" si="1308"/>
        <v>5.0799999999999998E-2</v>
      </c>
      <c r="EJ1333" s="148">
        <f t="shared" si="1309"/>
        <v>1</v>
      </c>
    </row>
    <row r="1334" spans="1:140" s="10" customFormat="1" ht="17.25" customHeight="1" x14ac:dyDescent="0.25">
      <c r="A1334" s="33"/>
      <c r="B1334" s="34"/>
      <c r="C1334" s="35"/>
      <c r="D1334" s="49"/>
      <c r="E1334" s="36"/>
      <c r="F1334" s="36"/>
      <c r="G1334" s="52"/>
      <c r="H1334" s="38"/>
      <c r="I1334" s="50"/>
      <c r="J1334" s="272" t="s">
        <v>1894</v>
      </c>
      <c r="K1334" s="264" t="s">
        <v>2048</v>
      </c>
      <c r="Q1334" s="9" t="s">
        <v>1899</v>
      </c>
      <c r="R1334" s="104"/>
      <c r="S1334" s="104"/>
      <c r="T1334" s="104"/>
      <c r="U1334" s="144"/>
      <c r="V1334" s="120"/>
      <c r="W1334" s="144"/>
      <c r="X1334" s="104"/>
      <c r="Y1334" s="104"/>
      <c r="Z1334" s="120"/>
      <c r="AA1334" s="104"/>
      <c r="AB1334" s="104"/>
      <c r="AC1334" s="104"/>
      <c r="AD1334" s="104"/>
      <c r="AE1334" s="104"/>
      <c r="AF1334" s="104"/>
      <c r="AG1334" s="104"/>
      <c r="AH1334" s="104"/>
      <c r="AI1334" s="104"/>
      <c r="AJ1334" s="104"/>
      <c r="AK1334" s="104"/>
      <c r="AL1334" s="104"/>
      <c r="AM1334" s="104"/>
      <c r="AN1334" s="104"/>
      <c r="AO1334" s="104"/>
      <c r="AP1334" s="120"/>
      <c r="AQ1334" s="104"/>
      <c r="AR1334" s="104"/>
      <c r="AS1334" s="104"/>
      <c r="AT1334" s="104"/>
      <c r="AU1334" s="146"/>
      <c r="AV1334" s="105"/>
      <c r="AW1334" s="112"/>
      <c r="AX1334" s="208"/>
      <c r="AY1334" s="209"/>
      <c r="AZ1334" s="210"/>
      <c r="BA1334" s="209"/>
      <c r="BB1334" s="211"/>
      <c r="BC1334" s="209"/>
      <c r="BD1334" s="211"/>
      <c r="BE1334" s="209"/>
      <c r="BF1334" s="211"/>
      <c r="BG1334" s="209"/>
      <c r="BH1334" s="211"/>
      <c r="BI1334" s="209"/>
      <c r="BJ1334" s="211"/>
      <c r="BK1334" s="209"/>
      <c r="BL1334" s="211"/>
      <c r="BM1334" s="209"/>
      <c r="BN1334" s="212"/>
      <c r="BO1334" s="209"/>
      <c r="BP1334" s="212"/>
      <c r="BQ1334" s="209"/>
      <c r="BR1334" s="212"/>
      <c r="BS1334" s="209"/>
      <c r="BT1334" s="212"/>
      <c r="BU1334" s="209"/>
      <c r="BV1334" s="212"/>
      <c r="BW1334" s="107"/>
      <c r="BX1334" s="107"/>
      <c r="BY1334" s="107"/>
      <c r="BZ1334" s="107"/>
      <c r="CA1334" s="200"/>
      <c r="CB1334" s="120"/>
      <c r="CC1334" s="199"/>
      <c r="CD1334" s="145"/>
      <c r="CE1334" s="204"/>
      <c r="CF1334" s="145"/>
      <c r="CG1334" s="204"/>
      <c r="CH1334" s="120"/>
      <c r="CI1334" s="204"/>
      <c r="CJ1334" s="120"/>
      <c r="CK1334" s="204"/>
      <c r="CL1334" s="120"/>
      <c r="CM1334" s="204"/>
      <c r="CN1334" s="120"/>
      <c r="CO1334" s="204"/>
      <c r="CP1334" s="120"/>
      <c r="CQ1334" s="206"/>
      <c r="CR1334" s="120"/>
      <c r="CS1334" s="206"/>
      <c r="CT1334" s="120"/>
      <c r="CU1334" s="206"/>
      <c r="CV1334" s="120"/>
      <c r="CW1334" s="206"/>
      <c r="CX1334" s="120"/>
      <c r="CY1334" s="206"/>
      <c r="CZ1334" s="107"/>
      <c r="DA1334" s="107"/>
      <c r="DB1334" s="107"/>
      <c r="DC1334" s="109"/>
      <c r="DD1334" s="109"/>
      <c r="DE1334" s="109"/>
      <c r="DF1334" s="110"/>
      <c r="DG1334" s="120"/>
      <c r="DH1334" s="120"/>
      <c r="DI1334" s="145"/>
      <c r="DJ1334" s="120"/>
      <c r="DK1334" s="145"/>
      <c r="DL1334" s="120"/>
      <c r="DM1334" s="120"/>
      <c r="DN1334" s="120"/>
      <c r="DO1334" s="120"/>
      <c r="DP1334" s="120"/>
      <c r="DQ1334" s="120"/>
      <c r="DR1334" s="120"/>
      <c r="DS1334" s="120"/>
      <c r="DT1334" s="120"/>
      <c r="DU1334" s="120"/>
      <c r="DV1334" s="120"/>
      <c r="DW1334" s="120"/>
      <c r="DX1334" s="120"/>
      <c r="DY1334" s="120"/>
      <c r="DZ1334" s="120"/>
      <c r="EA1334" s="120"/>
      <c r="EB1334" s="120"/>
      <c r="EC1334" s="120"/>
      <c r="ED1334" s="120"/>
      <c r="EE1334" s="120"/>
      <c r="EF1334" s="120"/>
      <c r="EG1334" s="120"/>
      <c r="EH1334" s="120"/>
      <c r="EI1334" s="120"/>
      <c r="EJ1334" s="148"/>
    </row>
    <row r="1335" spans="1:140" s="10" customFormat="1" ht="17.25" customHeight="1" x14ac:dyDescent="0.25">
      <c r="A1335" s="33"/>
      <c r="B1335" s="34"/>
      <c r="C1335" s="35"/>
      <c r="D1335" s="49"/>
      <c r="E1335" s="36"/>
      <c r="F1335" s="36"/>
      <c r="G1335" s="52"/>
      <c r="H1335" s="38"/>
      <c r="I1335" s="50"/>
      <c r="J1335" s="272"/>
      <c r="K1335" s="264" t="s">
        <v>2051</v>
      </c>
      <c r="Q1335" s="9" t="s">
        <v>1899</v>
      </c>
      <c r="R1335" s="104"/>
      <c r="S1335" s="104"/>
      <c r="T1335" s="104"/>
      <c r="U1335" s="144"/>
      <c r="V1335" s="120"/>
      <c r="W1335" s="144"/>
      <c r="X1335" s="104"/>
      <c r="Y1335" s="104"/>
      <c r="Z1335" s="120"/>
      <c r="AA1335" s="104"/>
      <c r="AB1335" s="104"/>
      <c r="AC1335" s="104"/>
      <c r="AD1335" s="104"/>
      <c r="AE1335" s="104"/>
      <c r="AF1335" s="104"/>
      <c r="AG1335" s="104"/>
      <c r="AH1335" s="104"/>
      <c r="AI1335" s="104"/>
      <c r="AJ1335" s="104"/>
      <c r="AK1335" s="104"/>
      <c r="AL1335" s="104"/>
      <c r="AM1335" s="104"/>
      <c r="AN1335" s="104"/>
      <c r="AO1335" s="104"/>
      <c r="AP1335" s="120"/>
      <c r="AQ1335" s="104"/>
      <c r="AR1335" s="104"/>
      <c r="AS1335" s="104"/>
      <c r="AT1335" s="104"/>
      <c r="AU1335" s="146"/>
      <c r="AV1335" s="105"/>
      <c r="AW1335" s="112"/>
      <c r="AX1335" s="208"/>
      <c r="AY1335" s="209"/>
      <c r="AZ1335" s="210"/>
      <c r="BA1335" s="209"/>
      <c r="BB1335" s="211"/>
      <c r="BC1335" s="209"/>
      <c r="BD1335" s="211"/>
      <c r="BE1335" s="209"/>
      <c r="BF1335" s="211"/>
      <c r="BG1335" s="209"/>
      <c r="BH1335" s="211"/>
      <c r="BI1335" s="209"/>
      <c r="BJ1335" s="211"/>
      <c r="BK1335" s="209"/>
      <c r="BL1335" s="211"/>
      <c r="BM1335" s="209"/>
      <c r="BN1335" s="212"/>
      <c r="BO1335" s="209"/>
      <c r="BP1335" s="212"/>
      <c r="BQ1335" s="209"/>
      <c r="BR1335" s="212"/>
      <c r="BS1335" s="209"/>
      <c r="BT1335" s="212"/>
      <c r="BU1335" s="209"/>
      <c r="BV1335" s="212"/>
      <c r="BW1335" s="107"/>
      <c r="BX1335" s="107"/>
      <c r="BY1335" s="107"/>
      <c r="BZ1335" s="107"/>
      <c r="CA1335" s="200"/>
      <c r="CB1335" s="120"/>
      <c r="CC1335" s="199"/>
      <c r="CD1335" s="145"/>
      <c r="CE1335" s="204"/>
      <c r="CF1335" s="145"/>
      <c r="CG1335" s="204"/>
      <c r="CH1335" s="120"/>
      <c r="CI1335" s="204"/>
      <c r="CJ1335" s="120"/>
      <c r="CK1335" s="204"/>
      <c r="CL1335" s="120"/>
      <c r="CM1335" s="204"/>
      <c r="CN1335" s="120"/>
      <c r="CO1335" s="204"/>
      <c r="CP1335" s="120"/>
      <c r="CQ1335" s="206"/>
      <c r="CR1335" s="120"/>
      <c r="CS1335" s="206"/>
      <c r="CT1335" s="120"/>
      <c r="CU1335" s="206"/>
      <c r="CV1335" s="120"/>
      <c r="CW1335" s="206"/>
      <c r="CX1335" s="120"/>
      <c r="CY1335" s="206"/>
      <c r="CZ1335" s="107"/>
      <c r="DA1335" s="107"/>
      <c r="DB1335" s="107"/>
      <c r="DC1335" s="109"/>
      <c r="DD1335" s="109"/>
      <c r="DE1335" s="109"/>
      <c r="DF1335" s="110"/>
      <c r="DG1335" s="120"/>
      <c r="DH1335" s="120"/>
      <c r="DI1335" s="145"/>
      <c r="DJ1335" s="120"/>
      <c r="DK1335" s="145"/>
      <c r="DL1335" s="120"/>
      <c r="DM1335" s="120"/>
      <c r="DN1335" s="120"/>
      <c r="DO1335" s="120"/>
      <c r="DP1335" s="120"/>
      <c r="DQ1335" s="120"/>
      <c r="DR1335" s="120"/>
      <c r="DS1335" s="120"/>
      <c r="DT1335" s="120"/>
      <c r="DU1335" s="120"/>
      <c r="DV1335" s="120"/>
      <c r="DW1335" s="120"/>
      <c r="DX1335" s="120"/>
      <c r="DY1335" s="120"/>
      <c r="DZ1335" s="120"/>
      <c r="EA1335" s="120"/>
      <c r="EB1335" s="120"/>
      <c r="EC1335" s="120"/>
      <c r="ED1335" s="120"/>
      <c r="EE1335" s="120"/>
      <c r="EF1335" s="120"/>
      <c r="EG1335" s="120"/>
      <c r="EH1335" s="120"/>
      <c r="EI1335" s="120"/>
      <c r="EJ1335" s="148"/>
    </row>
    <row r="1336" spans="1:140" s="10" customFormat="1" ht="17.25" customHeight="1" x14ac:dyDescent="0.25">
      <c r="A1336" s="33"/>
      <c r="B1336" s="34"/>
      <c r="C1336" s="35"/>
      <c r="D1336" s="49"/>
      <c r="E1336" s="36"/>
      <c r="F1336" s="36"/>
      <c r="G1336" s="52"/>
      <c r="H1336" s="38"/>
      <c r="I1336" s="50"/>
      <c r="J1336" s="272"/>
      <c r="K1336" s="264" t="s">
        <v>2049</v>
      </c>
      <c r="Q1336" s="9" t="s">
        <v>1899</v>
      </c>
      <c r="R1336" s="104"/>
      <c r="S1336" s="104"/>
      <c r="T1336" s="104"/>
      <c r="U1336" s="144"/>
      <c r="V1336" s="120"/>
      <c r="W1336" s="144"/>
      <c r="X1336" s="104"/>
      <c r="Y1336" s="104"/>
      <c r="Z1336" s="120"/>
      <c r="AA1336" s="104"/>
      <c r="AB1336" s="104"/>
      <c r="AC1336" s="104"/>
      <c r="AD1336" s="104"/>
      <c r="AE1336" s="104"/>
      <c r="AF1336" s="104"/>
      <c r="AG1336" s="104"/>
      <c r="AH1336" s="104"/>
      <c r="AI1336" s="104"/>
      <c r="AJ1336" s="104"/>
      <c r="AK1336" s="104"/>
      <c r="AL1336" s="104"/>
      <c r="AM1336" s="104"/>
      <c r="AN1336" s="104"/>
      <c r="AO1336" s="104"/>
      <c r="AP1336" s="120"/>
      <c r="AQ1336" s="104"/>
      <c r="AR1336" s="104"/>
      <c r="AS1336" s="104"/>
      <c r="AT1336" s="104"/>
      <c r="AU1336" s="146"/>
      <c r="AV1336" s="105"/>
      <c r="AW1336" s="112"/>
      <c r="AX1336" s="208"/>
      <c r="AY1336" s="209"/>
      <c r="AZ1336" s="210"/>
      <c r="BA1336" s="209"/>
      <c r="BB1336" s="211"/>
      <c r="BC1336" s="209"/>
      <c r="BD1336" s="211"/>
      <c r="BE1336" s="209"/>
      <c r="BF1336" s="211"/>
      <c r="BG1336" s="209"/>
      <c r="BH1336" s="211"/>
      <c r="BI1336" s="209"/>
      <c r="BJ1336" s="211"/>
      <c r="BK1336" s="209"/>
      <c r="BL1336" s="211"/>
      <c r="BM1336" s="209"/>
      <c r="BN1336" s="212"/>
      <c r="BO1336" s="209"/>
      <c r="BP1336" s="212"/>
      <c r="BQ1336" s="209"/>
      <c r="BR1336" s="212"/>
      <c r="BS1336" s="209"/>
      <c r="BT1336" s="212"/>
      <c r="BU1336" s="209"/>
      <c r="BV1336" s="212"/>
      <c r="BW1336" s="107"/>
      <c r="BX1336" s="107"/>
      <c r="BY1336" s="107"/>
      <c r="BZ1336" s="107"/>
      <c r="CA1336" s="200"/>
      <c r="CB1336" s="120"/>
      <c r="CC1336" s="199"/>
      <c r="CD1336" s="145"/>
      <c r="CE1336" s="204"/>
      <c r="CF1336" s="145"/>
      <c r="CG1336" s="204"/>
      <c r="CH1336" s="120"/>
      <c r="CI1336" s="204"/>
      <c r="CJ1336" s="120"/>
      <c r="CK1336" s="204"/>
      <c r="CL1336" s="120"/>
      <c r="CM1336" s="204"/>
      <c r="CN1336" s="120"/>
      <c r="CO1336" s="204"/>
      <c r="CP1336" s="120"/>
      <c r="CQ1336" s="206"/>
      <c r="CR1336" s="120"/>
      <c r="CS1336" s="206"/>
      <c r="CT1336" s="120"/>
      <c r="CU1336" s="206"/>
      <c r="CV1336" s="120"/>
      <c r="CW1336" s="206"/>
      <c r="CX1336" s="120"/>
      <c r="CY1336" s="206"/>
      <c r="CZ1336" s="107"/>
      <c r="DA1336" s="107"/>
      <c r="DB1336" s="107"/>
      <c r="DC1336" s="109"/>
      <c r="DD1336" s="109"/>
      <c r="DE1336" s="109"/>
      <c r="DF1336" s="110"/>
      <c r="DG1336" s="120"/>
      <c r="DH1336" s="120"/>
      <c r="DI1336" s="145"/>
      <c r="DJ1336" s="120"/>
      <c r="DK1336" s="145"/>
      <c r="DL1336" s="120"/>
      <c r="DM1336" s="120"/>
      <c r="DN1336" s="120"/>
      <c r="DO1336" s="120"/>
      <c r="DP1336" s="120"/>
      <c r="DQ1336" s="120"/>
      <c r="DR1336" s="120"/>
      <c r="DS1336" s="120"/>
      <c r="DT1336" s="120"/>
      <c r="DU1336" s="120"/>
      <c r="DV1336" s="120"/>
      <c r="DW1336" s="120"/>
      <c r="DX1336" s="120"/>
      <c r="DY1336" s="120"/>
      <c r="DZ1336" s="120"/>
      <c r="EA1336" s="120"/>
      <c r="EB1336" s="120"/>
      <c r="EC1336" s="120"/>
      <c r="ED1336" s="120"/>
      <c r="EE1336" s="120"/>
      <c r="EF1336" s="120"/>
      <c r="EG1336" s="120"/>
      <c r="EH1336" s="120"/>
      <c r="EI1336" s="120"/>
      <c r="EJ1336" s="148"/>
    </row>
    <row r="1337" spans="1:140" s="10" customFormat="1" ht="17.25" customHeight="1" x14ac:dyDescent="0.25">
      <c r="A1337" s="33"/>
      <c r="B1337" s="34"/>
      <c r="C1337" s="35"/>
      <c r="D1337" s="49"/>
      <c r="E1337" s="36"/>
      <c r="F1337" s="36"/>
      <c r="G1337" s="52"/>
      <c r="H1337" s="38"/>
      <c r="I1337" s="50"/>
      <c r="J1337" s="54"/>
      <c r="K1337" s="264" t="s">
        <v>2050</v>
      </c>
      <c r="Q1337" s="9" t="s">
        <v>1899</v>
      </c>
      <c r="R1337" s="104"/>
      <c r="S1337" s="104"/>
      <c r="T1337" s="104"/>
      <c r="U1337" s="144"/>
      <c r="V1337" s="120"/>
      <c r="W1337" s="144"/>
      <c r="X1337" s="104"/>
      <c r="Y1337" s="104"/>
      <c r="Z1337" s="120"/>
      <c r="AA1337" s="104"/>
      <c r="AB1337" s="104"/>
      <c r="AC1337" s="104"/>
      <c r="AD1337" s="104"/>
      <c r="AE1337" s="104"/>
      <c r="AF1337" s="104"/>
      <c r="AG1337" s="104"/>
      <c r="AH1337" s="104"/>
      <c r="AI1337" s="104"/>
      <c r="AJ1337" s="104"/>
      <c r="AK1337" s="104"/>
      <c r="AL1337" s="104"/>
      <c r="AM1337" s="104"/>
      <c r="AN1337" s="104"/>
      <c r="AO1337" s="104"/>
      <c r="AP1337" s="120"/>
      <c r="AQ1337" s="104"/>
      <c r="AR1337" s="104"/>
      <c r="AS1337" s="104"/>
      <c r="AT1337" s="104"/>
      <c r="AU1337" s="146"/>
      <c r="AV1337" s="105"/>
      <c r="AW1337" s="112"/>
      <c r="AX1337" s="208"/>
      <c r="AY1337" s="209"/>
      <c r="AZ1337" s="210"/>
      <c r="BA1337" s="209"/>
      <c r="BB1337" s="211"/>
      <c r="BC1337" s="209"/>
      <c r="BD1337" s="211"/>
      <c r="BE1337" s="209"/>
      <c r="BF1337" s="211"/>
      <c r="BG1337" s="209"/>
      <c r="BH1337" s="211"/>
      <c r="BI1337" s="209"/>
      <c r="BJ1337" s="211"/>
      <c r="BK1337" s="209"/>
      <c r="BL1337" s="211"/>
      <c r="BM1337" s="209"/>
      <c r="BN1337" s="212"/>
      <c r="BO1337" s="209"/>
      <c r="BP1337" s="212"/>
      <c r="BQ1337" s="209"/>
      <c r="BR1337" s="212"/>
      <c r="BS1337" s="209"/>
      <c r="BT1337" s="212"/>
      <c r="BU1337" s="209"/>
      <c r="BV1337" s="212"/>
      <c r="BW1337" s="107"/>
      <c r="BX1337" s="107"/>
      <c r="BY1337" s="107"/>
      <c r="BZ1337" s="107"/>
      <c r="CA1337" s="200"/>
      <c r="CB1337" s="120"/>
      <c r="CC1337" s="199"/>
      <c r="CD1337" s="145"/>
      <c r="CE1337" s="204"/>
      <c r="CF1337" s="145"/>
      <c r="CG1337" s="204"/>
      <c r="CH1337" s="120"/>
      <c r="CI1337" s="204"/>
      <c r="CJ1337" s="120"/>
      <c r="CK1337" s="204"/>
      <c r="CL1337" s="120"/>
      <c r="CM1337" s="204"/>
      <c r="CN1337" s="120"/>
      <c r="CO1337" s="204"/>
      <c r="CP1337" s="120"/>
      <c r="CQ1337" s="206"/>
      <c r="CR1337" s="120"/>
      <c r="CS1337" s="206"/>
      <c r="CT1337" s="120"/>
      <c r="CU1337" s="206"/>
      <c r="CV1337" s="120"/>
      <c r="CW1337" s="206"/>
      <c r="CX1337" s="120"/>
      <c r="CY1337" s="206"/>
      <c r="CZ1337" s="107"/>
      <c r="DA1337" s="107"/>
      <c r="DB1337" s="107"/>
      <c r="DC1337" s="109"/>
      <c r="DD1337" s="109"/>
      <c r="DE1337" s="109"/>
      <c r="DF1337" s="110"/>
      <c r="DG1337" s="120"/>
      <c r="DH1337" s="120"/>
      <c r="DI1337" s="145"/>
      <c r="DJ1337" s="120"/>
      <c r="DK1337" s="145"/>
      <c r="DL1337" s="120"/>
      <c r="DM1337" s="120"/>
      <c r="DN1337" s="120"/>
      <c r="DO1337" s="120"/>
      <c r="DP1337" s="120"/>
      <c r="DQ1337" s="120"/>
      <c r="DR1337" s="120"/>
      <c r="DS1337" s="120"/>
      <c r="DT1337" s="120"/>
      <c r="DU1337" s="120"/>
      <c r="DV1337" s="120"/>
      <c r="DW1337" s="120"/>
      <c r="DX1337" s="120"/>
      <c r="DY1337" s="120"/>
      <c r="DZ1337" s="120"/>
      <c r="EA1337" s="120"/>
      <c r="EB1337" s="120"/>
      <c r="EC1337" s="120"/>
      <c r="ED1337" s="120"/>
      <c r="EE1337" s="120"/>
      <c r="EF1337" s="120"/>
      <c r="EG1337" s="120"/>
      <c r="EH1337" s="120"/>
      <c r="EI1337" s="120"/>
      <c r="EJ1337" s="148"/>
    </row>
    <row r="1338" spans="1:140" s="10" customFormat="1" ht="17.25" customHeight="1" x14ac:dyDescent="0.25">
      <c r="A1338" s="33"/>
      <c r="B1338" s="34"/>
      <c r="C1338" s="35"/>
      <c r="D1338" s="49"/>
      <c r="E1338" s="36"/>
      <c r="F1338" s="36"/>
      <c r="G1338" s="52"/>
      <c r="H1338" s="38"/>
      <c r="I1338" s="50"/>
      <c r="J1338" s="54"/>
      <c r="K1338" s="264" t="s">
        <v>2052</v>
      </c>
      <c r="Q1338" s="9"/>
      <c r="R1338" s="104"/>
      <c r="S1338" s="104"/>
      <c r="T1338" s="104"/>
      <c r="U1338" s="144"/>
      <c r="V1338" s="120"/>
      <c r="W1338" s="144"/>
      <c r="X1338" s="104"/>
      <c r="Y1338" s="104"/>
      <c r="Z1338" s="120"/>
      <c r="AA1338" s="104"/>
      <c r="AB1338" s="104"/>
      <c r="AC1338" s="104"/>
      <c r="AD1338" s="104"/>
      <c r="AE1338" s="104"/>
      <c r="AF1338" s="104"/>
      <c r="AG1338" s="104"/>
      <c r="AH1338" s="104"/>
      <c r="AI1338" s="104"/>
      <c r="AJ1338" s="104"/>
      <c r="AK1338" s="104"/>
      <c r="AL1338" s="104"/>
      <c r="AM1338" s="104"/>
      <c r="AN1338" s="104"/>
      <c r="AO1338" s="104"/>
      <c r="AP1338" s="120"/>
      <c r="AQ1338" s="104"/>
      <c r="AR1338" s="104"/>
      <c r="AS1338" s="104"/>
      <c r="AT1338" s="104"/>
      <c r="AU1338" s="146"/>
      <c r="AV1338" s="105"/>
      <c r="AW1338" s="112"/>
      <c r="AX1338" s="208"/>
      <c r="AY1338" s="209"/>
      <c r="AZ1338" s="210"/>
      <c r="BA1338" s="209"/>
      <c r="BB1338" s="211"/>
      <c r="BC1338" s="209"/>
      <c r="BD1338" s="211"/>
      <c r="BE1338" s="209"/>
      <c r="BF1338" s="211"/>
      <c r="BG1338" s="209"/>
      <c r="BH1338" s="211"/>
      <c r="BI1338" s="209"/>
      <c r="BJ1338" s="211"/>
      <c r="BK1338" s="209"/>
      <c r="BL1338" s="211"/>
      <c r="BM1338" s="209"/>
      <c r="BN1338" s="212"/>
      <c r="BO1338" s="209"/>
      <c r="BP1338" s="212"/>
      <c r="BQ1338" s="209"/>
      <c r="BR1338" s="212"/>
      <c r="BS1338" s="209"/>
      <c r="BT1338" s="212"/>
      <c r="BU1338" s="209"/>
      <c r="BV1338" s="212"/>
      <c r="BW1338" s="107"/>
      <c r="BX1338" s="107"/>
      <c r="BY1338" s="107"/>
      <c r="BZ1338" s="107"/>
      <c r="CA1338" s="200"/>
      <c r="CB1338" s="120"/>
      <c r="CC1338" s="199"/>
      <c r="CD1338" s="145"/>
      <c r="CE1338" s="204"/>
      <c r="CF1338" s="145"/>
      <c r="CG1338" s="204"/>
      <c r="CH1338" s="120"/>
      <c r="CI1338" s="204"/>
      <c r="CJ1338" s="120"/>
      <c r="CK1338" s="204"/>
      <c r="CL1338" s="120"/>
      <c r="CM1338" s="204"/>
      <c r="CN1338" s="120"/>
      <c r="CO1338" s="204"/>
      <c r="CP1338" s="120"/>
      <c r="CQ1338" s="206"/>
      <c r="CR1338" s="120"/>
      <c r="CS1338" s="206"/>
      <c r="CT1338" s="120"/>
      <c r="CU1338" s="206"/>
      <c r="CV1338" s="120"/>
      <c r="CW1338" s="206"/>
      <c r="CX1338" s="120"/>
      <c r="CY1338" s="206"/>
      <c r="CZ1338" s="107"/>
      <c r="DA1338" s="107"/>
      <c r="DB1338" s="107"/>
      <c r="DC1338" s="109"/>
      <c r="DD1338" s="109"/>
      <c r="DE1338" s="109"/>
      <c r="DF1338" s="110"/>
      <c r="DG1338" s="120"/>
      <c r="DH1338" s="120"/>
      <c r="DI1338" s="145"/>
      <c r="DJ1338" s="120"/>
      <c r="DK1338" s="145"/>
      <c r="DL1338" s="120"/>
      <c r="DM1338" s="120"/>
      <c r="DN1338" s="120"/>
      <c r="DO1338" s="120"/>
      <c r="DP1338" s="120"/>
      <c r="DQ1338" s="120"/>
      <c r="DR1338" s="120"/>
      <c r="DS1338" s="120"/>
      <c r="DT1338" s="120"/>
      <c r="DU1338" s="120"/>
      <c r="DV1338" s="120"/>
      <c r="DW1338" s="120"/>
      <c r="DX1338" s="120"/>
      <c r="DY1338" s="120"/>
      <c r="DZ1338" s="120"/>
      <c r="EA1338" s="120"/>
      <c r="EB1338" s="120"/>
      <c r="EC1338" s="120"/>
      <c r="ED1338" s="120"/>
      <c r="EE1338" s="120"/>
      <c r="EF1338" s="120"/>
      <c r="EG1338" s="120"/>
      <c r="EH1338" s="120"/>
      <c r="EI1338" s="120"/>
      <c r="EJ1338" s="148"/>
    </row>
    <row r="1339" spans="1:140" s="10" customFormat="1" ht="17.25" customHeight="1" x14ac:dyDescent="0.25">
      <c r="A1339" s="33"/>
      <c r="B1339" s="34"/>
      <c r="C1339" s="35"/>
      <c r="D1339" s="49"/>
      <c r="E1339" s="36"/>
      <c r="F1339" s="36"/>
      <c r="G1339" s="52"/>
      <c r="H1339" s="38"/>
      <c r="I1339" s="50"/>
      <c r="J1339" s="54"/>
      <c r="K1339" s="264" t="s">
        <v>2053</v>
      </c>
      <c r="Q1339" s="9"/>
      <c r="R1339" s="104"/>
      <c r="S1339" s="104"/>
      <c r="T1339" s="104"/>
      <c r="U1339" s="144"/>
      <c r="V1339" s="120"/>
      <c r="W1339" s="144"/>
      <c r="X1339" s="104"/>
      <c r="Y1339" s="104"/>
      <c r="Z1339" s="120"/>
      <c r="AA1339" s="104"/>
      <c r="AB1339" s="104"/>
      <c r="AC1339" s="104"/>
      <c r="AD1339" s="104"/>
      <c r="AE1339" s="104"/>
      <c r="AF1339" s="104"/>
      <c r="AG1339" s="104"/>
      <c r="AH1339" s="104"/>
      <c r="AI1339" s="104"/>
      <c r="AJ1339" s="104"/>
      <c r="AK1339" s="104"/>
      <c r="AL1339" s="104"/>
      <c r="AM1339" s="104"/>
      <c r="AN1339" s="104"/>
      <c r="AO1339" s="104"/>
      <c r="AP1339" s="120"/>
      <c r="AQ1339" s="104"/>
      <c r="AR1339" s="104"/>
      <c r="AS1339" s="104"/>
      <c r="AT1339" s="104"/>
      <c r="AU1339" s="146"/>
      <c r="AV1339" s="105"/>
      <c r="AW1339" s="112"/>
      <c r="AX1339" s="208"/>
      <c r="AY1339" s="209"/>
      <c r="AZ1339" s="210"/>
      <c r="BA1339" s="209"/>
      <c r="BB1339" s="211"/>
      <c r="BC1339" s="209"/>
      <c r="BD1339" s="211"/>
      <c r="BE1339" s="209"/>
      <c r="BF1339" s="211"/>
      <c r="BG1339" s="209"/>
      <c r="BH1339" s="211"/>
      <c r="BI1339" s="209"/>
      <c r="BJ1339" s="211"/>
      <c r="BK1339" s="209"/>
      <c r="BL1339" s="211"/>
      <c r="BM1339" s="209"/>
      <c r="BN1339" s="212"/>
      <c r="BO1339" s="209"/>
      <c r="BP1339" s="212"/>
      <c r="BQ1339" s="209"/>
      <c r="BR1339" s="212"/>
      <c r="BS1339" s="209"/>
      <c r="BT1339" s="212"/>
      <c r="BU1339" s="209"/>
      <c r="BV1339" s="212"/>
      <c r="BW1339" s="107"/>
      <c r="BX1339" s="107"/>
      <c r="BY1339" s="107"/>
      <c r="BZ1339" s="107"/>
      <c r="CA1339" s="200"/>
      <c r="CB1339" s="120"/>
      <c r="CC1339" s="199"/>
      <c r="CD1339" s="145"/>
      <c r="CE1339" s="204"/>
      <c r="CF1339" s="145"/>
      <c r="CG1339" s="204"/>
      <c r="CH1339" s="120"/>
      <c r="CI1339" s="204"/>
      <c r="CJ1339" s="120"/>
      <c r="CK1339" s="204"/>
      <c r="CL1339" s="120"/>
      <c r="CM1339" s="204"/>
      <c r="CN1339" s="120"/>
      <c r="CO1339" s="204"/>
      <c r="CP1339" s="120"/>
      <c r="CQ1339" s="206"/>
      <c r="CR1339" s="120"/>
      <c r="CS1339" s="206"/>
      <c r="CT1339" s="120"/>
      <c r="CU1339" s="206"/>
      <c r="CV1339" s="120"/>
      <c r="CW1339" s="206"/>
      <c r="CX1339" s="120"/>
      <c r="CY1339" s="206"/>
      <c r="CZ1339" s="107"/>
      <c r="DA1339" s="107"/>
      <c r="DB1339" s="107"/>
      <c r="DC1339" s="109"/>
      <c r="DD1339" s="109"/>
      <c r="DE1339" s="109"/>
      <c r="DF1339" s="110"/>
      <c r="DG1339" s="120"/>
      <c r="DH1339" s="120"/>
      <c r="DI1339" s="145"/>
      <c r="DJ1339" s="120"/>
      <c r="DK1339" s="145"/>
      <c r="DL1339" s="120"/>
      <c r="DM1339" s="120"/>
      <c r="DN1339" s="120"/>
      <c r="DO1339" s="120"/>
      <c r="DP1339" s="120"/>
      <c r="DQ1339" s="120"/>
      <c r="DR1339" s="120"/>
      <c r="DS1339" s="120"/>
      <c r="DT1339" s="120"/>
      <c r="DU1339" s="120"/>
      <c r="DV1339" s="120"/>
      <c r="DW1339" s="120"/>
      <c r="DX1339" s="120"/>
      <c r="DY1339" s="120"/>
      <c r="DZ1339" s="120"/>
      <c r="EA1339" s="120"/>
      <c r="EB1339" s="120"/>
      <c r="EC1339" s="120"/>
      <c r="ED1339" s="120"/>
      <c r="EE1339" s="120"/>
      <c r="EF1339" s="120"/>
      <c r="EG1339" s="120"/>
      <c r="EH1339" s="120"/>
      <c r="EI1339" s="120"/>
      <c r="EJ1339" s="148"/>
    </row>
    <row r="1340" spans="1:140" s="10" customFormat="1" ht="17.25" customHeight="1" x14ac:dyDescent="0.25">
      <c r="A1340" s="33"/>
      <c r="B1340" s="34"/>
      <c r="C1340" s="35"/>
      <c r="D1340" s="49"/>
      <c r="E1340" s="36"/>
      <c r="F1340" s="36"/>
      <c r="G1340" s="52"/>
      <c r="H1340" s="38"/>
      <c r="I1340" s="50"/>
      <c r="J1340" s="54" t="s">
        <v>28</v>
      </c>
      <c r="K1340" s="264" t="s">
        <v>2054</v>
      </c>
      <c r="Q1340" s="9" t="s">
        <v>1899</v>
      </c>
      <c r="R1340" s="104"/>
      <c r="S1340" s="104"/>
      <c r="T1340" s="104"/>
      <c r="U1340" s="144"/>
      <c r="V1340" s="120"/>
      <c r="W1340" s="144"/>
      <c r="X1340" s="104"/>
      <c r="Y1340" s="104"/>
      <c r="Z1340" s="120"/>
      <c r="AA1340" s="104"/>
      <c r="AB1340" s="104"/>
      <c r="AC1340" s="104"/>
      <c r="AD1340" s="104"/>
      <c r="AE1340" s="104"/>
      <c r="AF1340" s="104"/>
      <c r="AG1340" s="104"/>
      <c r="AH1340" s="104"/>
      <c r="AI1340" s="104"/>
      <c r="AJ1340" s="104"/>
      <c r="AK1340" s="104"/>
      <c r="AL1340" s="104"/>
      <c r="AM1340" s="104"/>
      <c r="AN1340" s="104"/>
      <c r="AO1340" s="104"/>
      <c r="AP1340" s="120"/>
      <c r="AQ1340" s="104"/>
      <c r="AR1340" s="104"/>
      <c r="AS1340" s="104"/>
      <c r="AT1340" s="104"/>
      <c r="AU1340" s="146"/>
      <c r="AV1340" s="105"/>
      <c r="AW1340" s="112"/>
      <c r="AX1340" s="208"/>
      <c r="AY1340" s="209"/>
      <c r="AZ1340" s="210"/>
      <c r="BA1340" s="209"/>
      <c r="BB1340" s="211"/>
      <c r="BC1340" s="209"/>
      <c r="BD1340" s="211"/>
      <c r="BE1340" s="209"/>
      <c r="BF1340" s="211"/>
      <c r="BG1340" s="209"/>
      <c r="BH1340" s="211"/>
      <c r="BI1340" s="209"/>
      <c r="BJ1340" s="211"/>
      <c r="BK1340" s="209"/>
      <c r="BL1340" s="211"/>
      <c r="BM1340" s="209"/>
      <c r="BN1340" s="212"/>
      <c r="BO1340" s="209"/>
      <c r="BP1340" s="212"/>
      <c r="BQ1340" s="209"/>
      <c r="BR1340" s="212"/>
      <c r="BS1340" s="209"/>
      <c r="BT1340" s="212"/>
      <c r="BU1340" s="209"/>
      <c r="BV1340" s="212"/>
      <c r="BW1340" s="107"/>
      <c r="BX1340" s="107"/>
      <c r="BY1340" s="107"/>
      <c r="BZ1340" s="107"/>
      <c r="CA1340" s="200"/>
      <c r="CB1340" s="120"/>
      <c r="CC1340" s="199"/>
      <c r="CD1340" s="145"/>
      <c r="CE1340" s="204"/>
      <c r="CF1340" s="145"/>
      <c r="CG1340" s="204"/>
      <c r="CH1340" s="120"/>
      <c r="CI1340" s="204"/>
      <c r="CJ1340" s="120"/>
      <c r="CK1340" s="204"/>
      <c r="CL1340" s="120"/>
      <c r="CM1340" s="204"/>
      <c r="CN1340" s="120"/>
      <c r="CO1340" s="204"/>
      <c r="CP1340" s="120"/>
      <c r="CQ1340" s="206"/>
      <c r="CR1340" s="120"/>
      <c r="CS1340" s="206"/>
      <c r="CT1340" s="120"/>
      <c r="CU1340" s="206"/>
      <c r="CV1340" s="120"/>
      <c r="CW1340" s="206"/>
      <c r="CX1340" s="120"/>
      <c r="CY1340" s="206"/>
      <c r="CZ1340" s="107"/>
      <c r="DA1340" s="107"/>
      <c r="DB1340" s="107"/>
      <c r="DC1340" s="109"/>
      <c r="DD1340" s="109"/>
      <c r="DE1340" s="109"/>
      <c r="DF1340" s="110"/>
      <c r="DG1340" s="120"/>
      <c r="DH1340" s="120"/>
      <c r="DI1340" s="145"/>
      <c r="DJ1340" s="120"/>
      <c r="DK1340" s="145"/>
      <c r="DL1340" s="120"/>
      <c r="DM1340" s="120"/>
      <c r="DN1340" s="120"/>
      <c r="DO1340" s="120"/>
      <c r="DP1340" s="120"/>
      <c r="DQ1340" s="120"/>
      <c r="DR1340" s="120"/>
      <c r="DS1340" s="120"/>
      <c r="DT1340" s="120"/>
      <c r="DU1340" s="120"/>
      <c r="DV1340" s="120"/>
      <c r="DW1340" s="120"/>
      <c r="DX1340" s="120"/>
      <c r="DY1340" s="120"/>
      <c r="DZ1340" s="120"/>
      <c r="EA1340" s="120"/>
      <c r="EB1340" s="120"/>
      <c r="EC1340" s="120"/>
      <c r="ED1340" s="120"/>
      <c r="EE1340" s="120"/>
      <c r="EF1340" s="120"/>
      <c r="EG1340" s="120"/>
      <c r="EH1340" s="120"/>
      <c r="EI1340" s="120"/>
      <c r="EJ1340" s="148"/>
    </row>
    <row r="1341" spans="1:140" s="10" customFormat="1" ht="17.25" customHeight="1" x14ac:dyDescent="0.25">
      <c r="A1341" s="33"/>
      <c r="B1341" s="34"/>
      <c r="C1341" s="35"/>
      <c r="D1341" s="49"/>
      <c r="E1341" s="36"/>
      <c r="F1341" s="36"/>
      <c r="G1341" s="52"/>
      <c r="H1341" s="38"/>
      <c r="I1341" s="50"/>
      <c r="J1341" s="275" t="s">
        <v>1921</v>
      </c>
      <c r="K1341" s="271" t="s">
        <v>2029</v>
      </c>
      <c r="L1341" s="276" t="s">
        <v>1899</v>
      </c>
      <c r="M1341" s="46"/>
      <c r="R1341" s="104"/>
      <c r="S1341" s="104"/>
      <c r="T1341" s="104"/>
      <c r="U1341" s="144"/>
      <c r="V1341" s="120"/>
      <c r="W1341" s="144"/>
      <c r="X1341" s="104"/>
      <c r="Y1341" s="104"/>
      <c r="Z1341" s="120"/>
      <c r="AA1341" s="104"/>
      <c r="AB1341" s="104"/>
      <c r="AC1341" s="104"/>
      <c r="AD1341" s="104"/>
      <c r="AE1341" s="104"/>
      <c r="AF1341" s="104"/>
      <c r="AG1341" s="104"/>
      <c r="AH1341" s="104"/>
      <c r="AI1341" s="104"/>
      <c r="AJ1341" s="104"/>
      <c r="AK1341" s="104"/>
      <c r="AL1341" s="104"/>
      <c r="AM1341" s="104"/>
      <c r="AN1341" s="104"/>
      <c r="AO1341" s="104"/>
      <c r="AP1341" s="120"/>
      <c r="AQ1341" s="104"/>
      <c r="AR1341" s="104"/>
      <c r="AS1341" s="104"/>
      <c r="AT1341" s="104"/>
      <c r="AU1341" s="146"/>
      <c r="AV1341" s="105"/>
      <c r="AW1341" s="112"/>
      <c r="AX1341" s="208"/>
      <c r="AY1341" s="209"/>
      <c r="AZ1341" s="210"/>
      <c r="BA1341" s="209"/>
      <c r="BB1341" s="211"/>
      <c r="BC1341" s="209"/>
      <c r="BD1341" s="211"/>
      <c r="BE1341" s="209"/>
      <c r="BF1341" s="211"/>
      <c r="BG1341" s="209"/>
      <c r="BH1341" s="211"/>
      <c r="BI1341" s="209"/>
      <c r="BJ1341" s="211"/>
      <c r="BK1341" s="209"/>
      <c r="BL1341" s="211"/>
      <c r="BM1341" s="209"/>
      <c r="BN1341" s="212"/>
      <c r="BO1341" s="209"/>
      <c r="BP1341" s="212"/>
      <c r="BQ1341" s="209"/>
      <c r="BR1341" s="212"/>
      <c r="BS1341" s="209"/>
      <c r="BT1341" s="212"/>
      <c r="BU1341" s="209"/>
      <c r="BV1341" s="212"/>
      <c r="BW1341" s="107"/>
      <c r="BX1341" s="107"/>
      <c r="BY1341" s="107"/>
      <c r="BZ1341" s="107"/>
      <c r="CA1341" s="200"/>
      <c r="CB1341" s="120"/>
      <c r="CC1341" s="199"/>
      <c r="CD1341" s="145"/>
      <c r="CE1341" s="204"/>
      <c r="CF1341" s="145"/>
      <c r="CG1341" s="204"/>
      <c r="CH1341" s="120"/>
      <c r="CI1341" s="204"/>
      <c r="CJ1341" s="120"/>
      <c r="CK1341" s="204"/>
      <c r="CL1341" s="120"/>
      <c r="CM1341" s="204"/>
      <c r="CN1341" s="120"/>
      <c r="CO1341" s="204"/>
      <c r="CP1341" s="120"/>
      <c r="CQ1341" s="206"/>
      <c r="CR1341" s="120"/>
      <c r="CS1341" s="206"/>
      <c r="CT1341" s="120"/>
      <c r="CU1341" s="206"/>
      <c r="CV1341" s="120"/>
      <c r="CW1341" s="206"/>
      <c r="CX1341" s="120"/>
      <c r="CY1341" s="206"/>
      <c r="CZ1341" s="107"/>
      <c r="DA1341" s="107"/>
      <c r="DB1341" s="107"/>
      <c r="DC1341" s="109"/>
      <c r="DD1341" s="109"/>
      <c r="DE1341" s="109"/>
      <c r="DF1341" s="110"/>
      <c r="DG1341" s="120"/>
      <c r="DH1341" s="120"/>
      <c r="DI1341" s="145"/>
      <c r="DJ1341" s="120"/>
      <c r="DK1341" s="145"/>
      <c r="DL1341" s="120"/>
      <c r="DM1341" s="120"/>
      <c r="DN1341" s="120"/>
      <c r="DO1341" s="120"/>
      <c r="DP1341" s="120"/>
      <c r="DQ1341" s="120"/>
      <c r="DR1341" s="120"/>
      <c r="DS1341" s="120"/>
      <c r="DT1341" s="120"/>
      <c r="DU1341" s="120"/>
      <c r="DV1341" s="120"/>
      <c r="DW1341" s="120"/>
      <c r="DX1341" s="120"/>
      <c r="DY1341" s="120"/>
      <c r="DZ1341" s="120"/>
      <c r="EA1341" s="120"/>
      <c r="EB1341" s="120"/>
      <c r="EC1341" s="120"/>
      <c r="ED1341" s="120"/>
      <c r="EE1341" s="120"/>
      <c r="EF1341" s="120"/>
      <c r="EG1341" s="120"/>
      <c r="EH1341" s="120"/>
      <c r="EI1341" s="120"/>
      <c r="EJ1341" s="148"/>
    </row>
    <row r="1342" spans="1:140" s="10" customFormat="1" ht="17.25" customHeight="1" x14ac:dyDescent="0.25">
      <c r="A1342" s="33"/>
      <c r="B1342" s="34"/>
      <c r="C1342" s="35"/>
      <c r="D1342" s="49"/>
      <c r="E1342" s="36"/>
      <c r="F1342" s="36"/>
      <c r="G1342" s="52"/>
      <c r="H1342" s="38"/>
      <c r="I1342" s="50"/>
      <c r="J1342" s="54"/>
      <c r="K1342" s="271" t="s">
        <v>2031</v>
      </c>
      <c r="L1342" s="276" t="s">
        <v>1899</v>
      </c>
      <c r="M1342" s="46"/>
      <c r="R1342" s="104"/>
      <c r="S1342" s="104"/>
      <c r="T1342" s="104"/>
      <c r="U1342" s="144"/>
      <c r="V1342" s="120"/>
      <c r="W1342" s="144"/>
      <c r="X1342" s="104"/>
      <c r="Y1342" s="104"/>
      <c r="Z1342" s="120"/>
      <c r="AA1342" s="104"/>
      <c r="AB1342" s="104"/>
      <c r="AC1342" s="104"/>
      <c r="AD1342" s="104"/>
      <c r="AE1342" s="104"/>
      <c r="AF1342" s="104"/>
      <c r="AG1342" s="104"/>
      <c r="AH1342" s="104"/>
      <c r="AI1342" s="104"/>
      <c r="AJ1342" s="104"/>
      <c r="AK1342" s="104"/>
      <c r="AL1342" s="104"/>
      <c r="AM1342" s="104"/>
      <c r="AN1342" s="104"/>
      <c r="AO1342" s="104"/>
      <c r="AP1342" s="120"/>
      <c r="AQ1342" s="104"/>
      <c r="AR1342" s="104"/>
      <c r="AS1342" s="104"/>
      <c r="AT1342" s="104"/>
      <c r="AU1342" s="146"/>
      <c r="AV1342" s="105"/>
      <c r="AW1342" s="112"/>
      <c r="AX1342" s="208"/>
      <c r="AY1342" s="209"/>
      <c r="AZ1342" s="210"/>
      <c r="BA1342" s="209"/>
      <c r="BB1342" s="211"/>
      <c r="BC1342" s="209"/>
      <c r="BD1342" s="211"/>
      <c r="BE1342" s="209"/>
      <c r="BF1342" s="211"/>
      <c r="BG1342" s="209"/>
      <c r="BH1342" s="211"/>
      <c r="BI1342" s="209"/>
      <c r="BJ1342" s="211"/>
      <c r="BK1342" s="209"/>
      <c r="BL1342" s="211"/>
      <c r="BM1342" s="209"/>
      <c r="BN1342" s="212"/>
      <c r="BO1342" s="209"/>
      <c r="BP1342" s="212"/>
      <c r="BQ1342" s="209"/>
      <c r="BR1342" s="212"/>
      <c r="BS1342" s="209"/>
      <c r="BT1342" s="212"/>
      <c r="BU1342" s="209"/>
      <c r="BV1342" s="212"/>
      <c r="BW1342" s="107"/>
      <c r="BX1342" s="107"/>
      <c r="BY1342" s="107"/>
      <c r="BZ1342" s="107"/>
      <c r="CA1342" s="200"/>
      <c r="CB1342" s="120"/>
      <c r="CC1342" s="199"/>
      <c r="CD1342" s="145"/>
      <c r="CE1342" s="204"/>
      <c r="CF1342" s="145"/>
      <c r="CG1342" s="204"/>
      <c r="CH1342" s="120"/>
      <c r="CI1342" s="204"/>
      <c r="CJ1342" s="120"/>
      <c r="CK1342" s="204"/>
      <c r="CL1342" s="120"/>
      <c r="CM1342" s="204"/>
      <c r="CN1342" s="120"/>
      <c r="CO1342" s="204"/>
      <c r="CP1342" s="120"/>
      <c r="CQ1342" s="206"/>
      <c r="CR1342" s="120"/>
      <c r="CS1342" s="206"/>
      <c r="CT1342" s="120"/>
      <c r="CU1342" s="206"/>
      <c r="CV1342" s="120"/>
      <c r="CW1342" s="206"/>
      <c r="CX1342" s="120"/>
      <c r="CY1342" s="206"/>
      <c r="CZ1342" s="107"/>
      <c r="DA1342" s="107"/>
      <c r="DB1342" s="107"/>
      <c r="DC1342" s="109"/>
      <c r="DD1342" s="109"/>
      <c r="DE1342" s="109"/>
      <c r="DF1342" s="110"/>
      <c r="DG1342" s="120"/>
      <c r="DH1342" s="120"/>
      <c r="DI1342" s="145"/>
      <c r="DJ1342" s="120"/>
      <c r="DK1342" s="145"/>
      <c r="DL1342" s="120"/>
      <c r="DM1342" s="120"/>
      <c r="DN1342" s="120"/>
      <c r="DO1342" s="120"/>
      <c r="DP1342" s="120"/>
      <c r="DQ1342" s="120"/>
      <c r="DR1342" s="120"/>
      <c r="DS1342" s="120"/>
      <c r="DT1342" s="120"/>
      <c r="DU1342" s="120"/>
      <c r="DV1342" s="120"/>
      <c r="DW1342" s="120"/>
      <c r="DX1342" s="120"/>
      <c r="DY1342" s="120"/>
      <c r="DZ1342" s="120"/>
      <c r="EA1342" s="120"/>
      <c r="EB1342" s="120"/>
      <c r="EC1342" s="120"/>
      <c r="ED1342" s="120"/>
      <c r="EE1342" s="120"/>
      <c r="EF1342" s="120"/>
      <c r="EG1342" s="120"/>
      <c r="EH1342" s="120"/>
      <c r="EI1342" s="120"/>
      <c r="EJ1342" s="148"/>
    </row>
    <row r="1343" spans="1:140" s="10" customFormat="1" ht="17.25" customHeight="1" x14ac:dyDescent="0.25">
      <c r="A1343" s="33"/>
      <c r="B1343" s="34"/>
      <c r="C1343" s="35"/>
      <c r="D1343" s="49"/>
      <c r="E1343" s="36"/>
      <c r="F1343" s="36"/>
      <c r="G1343" s="52"/>
      <c r="H1343" s="38"/>
      <c r="I1343" s="50"/>
      <c r="J1343" s="54"/>
      <c r="K1343" s="271" t="s">
        <v>2032</v>
      </c>
      <c r="L1343" s="276" t="s">
        <v>1899</v>
      </c>
      <c r="M1343" s="46"/>
      <c r="R1343" s="104"/>
      <c r="S1343" s="104"/>
      <c r="T1343" s="104"/>
      <c r="U1343" s="144"/>
      <c r="V1343" s="120"/>
      <c r="W1343" s="144"/>
      <c r="X1343" s="104"/>
      <c r="Y1343" s="104"/>
      <c r="Z1343" s="120"/>
      <c r="AA1343" s="104"/>
      <c r="AB1343" s="104"/>
      <c r="AC1343" s="104"/>
      <c r="AD1343" s="104"/>
      <c r="AE1343" s="104"/>
      <c r="AF1343" s="104"/>
      <c r="AG1343" s="104"/>
      <c r="AH1343" s="104"/>
      <c r="AI1343" s="104"/>
      <c r="AJ1343" s="104"/>
      <c r="AK1343" s="104"/>
      <c r="AL1343" s="104"/>
      <c r="AM1343" s="104"/>
      <c r="AN1343" s="104"/>
      <c r="AO1343" s="104"/>
      <c r="AP1343" s="120"/>
      <c r="AQ1343" s="104"/>
      <c r="AR1343" s="104"/>
      <c r="AS1343" s="104"/>
      <c r="AT1343" s="104"/>
      <c r="AU1343" s="146"/>
      <c r="AV1343" s="105"/>
      <c r="AW1343" s="112"/>
      <c r="AX1343" s="208"/>
      <c r="AY1343" s="209"/>
      <c r="AZ1343" s="210"/>
      <c r="BA1343" s="209"/>
      <c r="BB1343" s="211"/>
      <c r="BC1343" s="209"/>
      <c r="BD1343" s="211"/>
      <c r="BE1343" s="209"/>
      <c r="BF1343" s="211"/>
      <c r="BG1343" s="209"/>
      <c r="BH1343" s="211"/>
      <c r="BI1343" s="209"/>
      <c r="BJ1343" s="211"/>
      <c r="BK1343" s="209"/>
      <c r="BL1343" s="211"/>
      <c r="BM1343" s="209"/>
      <c r="BN1343" s="212"/>
      <c r="BO1343" s="209"/>
      <c r="BP1343" s="212"/>
      <c r="BQ1343" s="209"/>
      <c r="BR1343" s="212"/>
      <c r="BS1343" s="209"/>
      <c r="BT1343" s="212"/>
      <c r="BU1343" s="209"/>
      <c r="BV1343" s="212"/>
      <c r="BW1343" s="107"/>
      <c r="BX1343" s="107"/>
      <c r="BY1343" s="107"/>
      <c r="BZ1343" s="107"/>
      <c r="CA1343" s="200"/>
      <c r="CB1343" s="120"/>
      <c r="CC1343" s="199"/>
      <c r="CD1343" s="145"/>
      <c r="CE1343" s="204"/>
      <c r="CF1343" s="145"/>
      <c r="CG1343" s="204"/>
      <c r="CH1343" s="120"/>
      <c r="CI1343" s="204"/>
      <c r="CJ1343" s="120"/>
      <c r="CK1343" s="204"/>
      <c r="CL1343" s="120"/>
      <c r="CM1343" s="204"/>
      <c r="CN1343" s="120"/>
      <c r="CO1343" s="204"/>
      <c r="CP1343" s="120"/>
      <c r="CQ1343" s="206"/>
      <c r="CR1343" s="120"/>
      <c r="CS1343" s="206"/>
      <c r="CT1343" s="120"/>
      <c r="CU1343" s="206"/>
      <c r="CV1343" s="120"/>
      <c r="CW1343" s="206"/>
      <c r="CX1343" s="120"/>
      <c r="CY1343" s="206"/>
      <c r="CZ1343" s="107"/>
      <c r="DA1343" s="107"/>
      <c r="DB1343" s="107"/>
      <c r="DC1343" s="109"/>
      <c r="DD1343" s="109"/>
      <c r="DE1343" s="109"/>
      <c r="DF1343" s="110"/>
      <c r="DG1343" s="120"/>
      <c r="DH1343" s="120"/>
      <c r="DI1343" s="145"/>
      <c r="DJ1343" s="120"/>
      <c r="DK1343" s="145"/>
      <c r="DL1343" s="120"/>
      <c r="DM1343" s="120"/>
      <c r="DN1343" s="120"/>
      <c r="DO1343" s="120"/>
      <c r="DP1343" s="120"/>
      <c r="DQ1343" s="120"/>
      <c r="DR1343" s="120"/>
      <c r="DS1343" s="120"/>
      <c r="DT1343" s="120"/>
      <c r="DU1343" s="120"/>
      <c r="DV1343" s="120"/>
      <c r="DW1343" s="120"/>
      <c r="DX1343" s="120"/>
      <c r="DY1343" s="120"/>
      <c r="DZ1343" s="120"/>
      <c r="EA1343" s="120"/>
      <c r="EB1343" s="120"/>
      <c r="EC1343" s="120"/>
      <c r="ED1343" s="120"/>
      <c r="EE1343" s="120"/>
      <c r="EF1343" s="120"/>
      <c r="EG1343" s="120"/>
      <c r="EH1343" s="120"/>
      <c r="EI1343" s="120"/>
      <c r="EJ1343" s="148"/>
    </row>
    <row r="1344" spans="1:140" s="10" customFormat="1" ht="17.25" customHeight="1" x14ac:dyDescent="0.25">
      <c r="A1344" s="33"/>
      <c r="B1344" s="34"/>
      <c r="C1344" s="35"/>
      <c r="D1344" s="49"/>
      <c r="E1344" s="36"/>
      <c r="F1344" s="36"/>
      <c r="G1344" s="52"/>
      <c r="H1344" s="38"/>
      <c r="I1344" s="50"/>
      <c r="J1344" s="54"/>
      <c r="K1344" s="271" t="s">
        <v>2036</v>
      </c>
      <c r="L1344" s="276">
        <v>200</v>
      </c>
      <c r="M1344" s="46"/>
      <c r="R1344" s="104"/>
      <c r="S1344" s="104"/>
      <c r="T1344" s="104"/>
      <c r="U1344" s="144"/>
      <c r="V1344" s="120"/>
      <c r="W1344" s="144"/>
      <c r="X1344" s="104"/>
      <c r="Y1344" s="104"/>
      <c r="Z1344" s="120"/>
      <c r="AA1344" s="104"/>
      <c r="AB1344" s="104"/>
      <c r="AC1344" s="104"/>
      <c r="AD1344" s="104"/>
      <c r="AE1344" s="104"/>
      <c r="AF1344" s="104"/>
      <c r="AG1344" s="104"/>
      <c r="AH1344" s="104"/>
      <c r="AI1344" s="104"/>
      <c r="AJ1344" s="104"/>
      <c r="AK1344" s="104"/>
      <c r="AL1344" s="104"/>
      <c r="AM1344" s="104"/>
      <c r="AN1344" s="104"/>
      <c r="AO1344" s="104"/>
      <c r="AP1344" s="120"/>
      <c r="AQ1344" s="104"/>
      <c r="AR1344" s="104"/>
      <c r="AS1344" s="104"/>
      <c r="AT1344" s="104"/>
      <c r="AU1344" s="146"/>
      <c r="AV1344" s="105"/>
      <c r="AW1344" s="112"/>
      <c r="AX1344" s="208"/>
      <c r="AY1344" s="209"/>
      <c r="AZ1344" s="210"/>
      <c r="BA1344" s="209"/>
      <c r="BB1344" s="211"/>
      <c r="BC1344" s="209"/>
      <c r="BD1344" s="211"/>
      <c r="BE1344" s="209"/>
      <c r="BF1344" s="211"/>
      <c r="BG1344" s="209"/>
      <c r="BH1344" s="211"/>
      <c r="BI1344" s="209"/>
      <c r="BJ1344" s="211"/>
      <c r="BK1344" s="209"/>
      <c r="BL1344" s="211"/>
      <c r="BM1344" s="209"/>
      <c r="BN1344" s="212"/>
      <c r="BO1344" s="209"/>
      <c r="BP1344" s="212"/>
      <c r="BQ1344" s="209"/>
      <c r="BR1344" s="212"/>
      <c r="BS1344" s="209"/>
      <c r="BT1344" s="212"/>
      <c r="BU1344" s="209"/>
      <c r="BV1344" s="212"/>
      <c r="BW1344" s="107"/>
      <c r="BX1344" s="107"/>
      <c r="BY1344" s="107"/>
      <c r="BZ1344" s="107"/>
      <c r="CA1344" s="200"/>
      <c r="CB1344" s="120"/>
      <c r="CC1344" s="199"/>
      <c r="CD1344" s="145"/>
      <c r="CE1344" s="204"/>
      <c r="CF1344" s="145"/>
      <c r="CG1344" s="204"/>
      <c r="CH1344" s="120"/>
      <c r="CI1344" s="204"/>
      <c r="CJ1344" s="120"/>
      <c r="CK1344" s="204"/>
      <c r="CL1344" s="120"/>
      <c r="CM1344" s="204"/>
      <c r="CN1344" s="120"/>
      <c r="CO1344" s="204"/>
      <c r="CP1344" s="120"/>
      <c r="CQ1344" s="206"/>
      <c r="CR1344" s="120"/>
      <c r="CS1344" s="206"/>
      <c r="CT1344" s="120"/>
      <c r="CU1344" s="206"/>
      <c r="CV1344" s="120"/>
      <c r="CW1344" s="206"/>
      <c r="CX1344" s="120"/>
      <c r="CY1344" s="206"/>
      <c r="CZ1344" s="107"/>
      <c r="DA1344" s="107"/>
      <c r="DB1344" s="107"/>
      <c r="DC1344" s="109"/>
      <c r="DD1344" s="109"/>
      <c r="DE1344" s="109"/>
      <c r="DF1344" s="110"/>
      <c r="DG1344" s="120"/>
      <c r="DH1344" s="120"/>
      <c r="DI1344" s="145"/>
      <c r="DJ1344" s="120"/>
      <c r="DK1344" s="145"/>
      <c r="DL1344" s="120"/>
      <c r="DM1344" s="120"/>
      <c r="DN1344" s="120"/>
      <c r="DO1344" s="120"/>
      <c r="DP1344" s="120"/>
      <c r="DQ1344" s="120"/>
      <c r="DR1344" s="120"/>
      <c r="DS1344" s="120"/>
      <c r="DT1344" s="120"/>
      <c r="DU1344" s="120"/>
      <c r="DV1344" s="120"/>
      <c r="DW1344" s="120"/>
      <c r="DX1344" s="120"/>
      <c r="DY1344" s="120"/>
      <c r="DZ1344" s="120"/>
      <c r="EA1344" s="120"/>
      <c r="EB1344" s="120"/>
      <c r="EC1344" s="120"/>
      <c r="ED1344" s="120"/>
      <c r="EE1344" s="120"/>
      <c r="EF1344" s="120"/>
      <c r="EG1344" s="120"/>
      <c r="EH1344" s="120"/>
      <c r="EI1344" s="120"/>
      <c r="EJ1344" s="148"/>
    </row>
    <row r="1345" spans="1:140" s="10" customFormat="1" ht="17.25" customHeight="1" x14ac:dyDescent="0.25">
      <c r="A1345" s="33"/>
      <c r="B1345" s="34"/>
      <c r="C1345" s="35"/>
      <c r="D1345" s="49"/>
      <c r="E1345" s="36"/>
      <c r="F1345" s="36"/>
      <c r="G1345" s="52"/>
      <c r="H1345" s="38"/>
      <c r="I1345" s="50"/>
      <c r="J1345" s="54"/>
      <c r="K1345" s="271" t="s">
        <v>2034</v>
      </c>
      <c r="L1345" s="276">
        <v>150</v>
      </c>
      <c r="M1345" s="46"/>
      <c r="R1345" s="104"/>
      <c r="S1345" s="104"/>
      <c r="T1345" s="104"/>
      <c r="U1345" s="144"/>
      <c r="V1345" s="120"/>
      <c r="W1345" s="144"/>
      <c r="X1345" s="104"/>
      <c r="Y1345" s="104"/>
      <c r="Z1345" s="120"/>
      <c r="AA1345" s="104"/>
      <c r="AB1345" s="104"/>
      <c r="AC1345" s="104"/>
      <c r="AD1345" s="104"/>
      <c r="AE1345" s="104"/>
      <c r="AF1345" s="104"/>
      <c r="AG1345" s="104"/>
      <c r="AH1345" s="104"/>
      <c r="AI1345" s="104"/>
      <c r="AJ1345" s="104"/>
      <c r="AK1345" s="104"/>
      <c r="AL1345" s="104"/>
      <c r="AM1345" s="104"/>
      <c r="AN1345" s="104"/>
      <c r="AO1345" s="104"/>
      <c r="AP1345" s="120"/>
      <c r="AQ1345" s="104"/>
      <c r="AR1345" s="104"/>
      <c r="AS1345" s="104"/>
      <c r="AT1345" s="104"/>
      <c r="AU1345" s="146"/>
      <c r="AV1345" s="105"/>
      <c r="AW1345" s="112"/>
      <c r="AX1345" s="208"/>
      <c r="AY1345" s="209"/>
      <c r="AZ1345" s="210"/>
      <c r="BA1345" s="209"/>
      <c r="BB1345" s="211"/>
      <c r="BC1345" s="209"/>
      <c r="BD1345" s="211"/>
      <c r="BE1345" s="209"/>
      <c r="BF1345" s="211"/>
      <c r="BG1345" s="209"/>
      <c r="BH1345" s="211"/>
      <c r="BI1345" s="209"/>
      <c r="BJ1345" s="211"/>
      <c r="BK1345" s="209"/>
      <c r="BL1345" s="211"/>
      <c r="BM1345" s="209"/>
      <c r="BN1345" s="212"/>
      <c r="BO1345" s="209"/>
      <c r="BP1345" s="212"/>
      <c r="BQ1345" s="209"/>
      <c r="BR1345" s="212"/>
      <c r="BS1345" s="209"/>
      <c r="BT1345" s="212"/>
      <c r="BU1345" s="209"/>
      <c r="BV1345" s="212"/>
      <c r="BW1345" s="107"/>
      <c r="BX1345" s="107"/>
      <c r="BY1345" s="107"/>
      <c r="BZ1345" s="107"/>
      <c r="CA1345" s="200"/>
      <c r="CB1345" s="120"/>
      <c r="CC1345" s="199"/>
      <c r="CD1345" s="145"/>
      <c r="CE1345" s="204"/>
      <c r="CF1345" s="145"/>
      <c r="CG1345" s="204"/>
      <c r="CH1345" s="120"/>
      <c r="CI1345" s="204"/>
      <c r="CJ1345" s="120"/>
      <c r="CK1345" s="204"/>
      <c r="CL1345" s="120"/>
      <c r="CM1345" s="204"/>
      <c r="CN1345" s="120"/>
      <c r="CO1345" s="204"/>
      <c r="CP1345" s="120"/>
      <c r="CQ1345" s="206"/>
      <c r="CR1345" s="120"/>
      <c r="CS1345" s="206"/>
      <c r="CT1345" s="120"/>
      <c r="CU1345" s="206"/>
      <c r="CV1345" s="120"/>
      <c r="CW1345" s="206"/>
      <c r="CX1345" s="120"/>
      <c r="CY1345" s="206"/>
      <c r="CZ1345" s="107"/>
      <c r="DA1345" s="107"/>
      <c r="DB1345" s="107"/>
      <c r="DC1345" s="109"/>
      <c r="DD1345" s="109"/>
      <c r="DE1345" s="109"/>
      <c r="DF1345" s="110"/>
      <c r="DG1345" s="120"/>
      <c r="DH1345" s="120"/>
      <c r="DI1345" s="145"/>
      <c r="DJ1345" s="120"/>
      <c r="DK1345" s="145"/>
      <c r="DL1345" s="120"/>
      <c r="DM1345" s="120"/>
      <c r="DN1345" s="120"/>
      <c r="DO1345" s="120"/>
      <c r="DP1345" s="120"/>
      <c r="DQ1345" s="120"/>
      <c r="DR1345" s="120"/>
      <c r="DS1345" s="120"/>
      <c r="DT1345" s="120"/>
      <c r="DU1345" s="120"/>
      <c r="DV1345" s="120"/>
      <c r="DW1345" s="120"/>
      <c r="DX1345" s="120"/>
      <c r="DY1345" s="120"/>
      <c r="DZ1345" s="120"/>
      <c r="EA1345" s="120"/>
      <c r="EB1345" s="120"/>
      <c r="EC1345" s="120"/>
      <c r="ED1345" s="120"/>
      <c r="EE1345" s="120"/>
      <c r="EF1345" s="120"/>
      <c r="EG1345" s="120"/>
      <c r="EH1345" s="120"/>
      <c r="EI1345" s="120"/>
      <c r="EJ1345" s="148"/>
    </row>
    <row r="1346" spans="1:140" s="10" customFormat="1" ht="17.25" customHeight="1" x14ac:dyDescent="0.25">
      <c r="A1346" s="33"/>
      <c r="B1346" s="34"/>
      <c r="C1346" s="35"/>
      <c r="D1346" s="49"/>
      <c r="E1346" s="36"/>
      <c r="F1346" s="36"/>
      <c r="G1346" s="52"/>
      <c r="H1346" s="38"/>
      <c r="I1346" s="50"/>
      <c r="J1346" s="54" t="s">
        <v>775</v>
      </c>
      <c r="K1346" s="46" t="s">
        <v>1699</v>
      </c>
      <c r="L1346" s="46" t="s">
        <v>54</v>
      </c>
      <c r="M1346" s="46" t="s">
        <v>1686</v>
      </c>
      <c r="R1346" s="104">
        <v>1.1599999999999999E-2</v>
      </c>
      <c r="S1346" s="104">
        <f>0*$R$1346</f>
        <v>0</v>
      </c>
      <c r="T1346" s="104">
        <f t="shared" si="892"/>
        <v>0</v>
      </c>
      <c r="U1346" s="144">
        <v>0.5</v>
      </c>
      <c r="V1346" s="120">
        <f t="shared" si="1280"/>
        <v>5.7999999999999996E-3</v>
      </c>
      <c r="W1346" s="144">
        <v>0.5</v>
      </c>
      <c r="X1346" s="104">
        <f t="shared" si="1158"/>
        <v>5.7999999999999996E-3</v>
      </c>
      <c r="Y1346" s="104">
        <v>0</v>
      </c>
      <c r="Z1346" s="120">
        <f t="shared" si="846"/>
        <v>0</v>
      </c>
      <c r="AA1346" s="104">
        <f t="shared" ref="AA1346:AO1347" si="1364">0*$R$1346</f>
        <v>0</v>
      </c>
      <c r="AB1346" s="104">
        <f t="shared" si="847"/>
        <v>0</v>
      </c>
      <c r="AC1346" s="104">
        <f t="shared" si="1364"/>
        <v>0</v>
      </c>
      <c r="AD1346" s="104">
        <f t="shared" si="848"/>
        <v>0</v>
      </c>
      <c r="AE1346" s="104">
        <f t="shared" si="1364"/>
        <v>0</v>
      </c>
      <c r="AF1346" s="104">
        <f t="shared" si="849"/>
        <v>0</v>
      </c>
      <c r="AG1346" s="104">
        <f t="shared" si="1364"/>
        <v>0</v>
      </c>
      <c r="AH1346" s="104">
        <f t="shared" si="850"/>
        <v>0</v>
      </c>
      <c r="AI1346" s="104">
        <f t="shared" si="1364"/>
        <v>0</v>
      </c>
      <c r="AJ1346" s="104">
        <f t="shared" si="851"/>
        <v>0</v>
      </c>
      <c r="AK1346" s="104">
        <f t="shared" si="1364"/>
        <v>0</v>
      </c>
      <c r="AL1346" s="104">
        <f t="shared" si="894"/>
        <v>0</v>
      </c>
      <c r="AM1346" s="104">
        <f t="shared" si="1364"/>
        <v>0</v>
      </c>
      <c r="AN1346" s="104">
        <f t="shared" si="957"/>
        <v>0</v>
      </c>
      <c r="AO1346" s="104">
        <f t="shared" si="1364"/>
        <v>0</v>
      </c>
      <c r="AP1346" s="120">
        <f t="shared" si="853"/>
        <v>0</v>
      </c>
      <c r="AQ1346" s="104"/>
      <c r="AR1346" s="104"/>
      <c r="AS1346" s="104"/>
      <c r="AT1346" s="104"/>
      <c r="AU1346" s="146">
        <f t="shared" si="854"/>
        <v>1.1599999999999999E-2</v>
      </c>
      <c r="AV1346" s="105">
        <f t="shared" si="855"/>
        <v>1</v>
      </c>
      <c r="AW1346" s="112"/>
      <c r="AX1346" s="208"/>
      <c r="AY1346" s="209"/>
      <c r="AZ1346" s="210"/>
      <c r="BA1346" s="209"/>
      <c r="BB1346" s="211"/>
      <c r="BC1346" s="209"/>
      <c r="BD1346" s="211"/>
      <c r="BE1346" s="209"/>
      <c r="BF1346" s="211"/>
      <c r="BG1346" s="209"/>
      <c r="BH1346" s="211"/>
      <c r="BI1346" s="209"/>
      <c r="BJ1346" s="211"/>
      <c r="BK1346" s="209"/>
      <c r="BL1346" s="211"/>
      <c r="BM1346" s="209"/>
      <c r="BN1346" s="212"/>
      <c r="BO1346" s="209"/>
      <c r="BP1346" s="212"/>
      <c r="BQ1346" s="209"/>
      <c r="BR1346" s="212"/>
      <c r="BS1346" s="209"/>
      <c r="BT1346" s="212"/>
      <c r="BU1346" s="209"/>
      <c r="BV1346" s="212"/>
      <c r="BW1346" s="107"/>
      <c r="BX1346" s="107"/>
      <c r="BY1346" s="107"/>
      <c r="BZ1346" s="107"/>
      <c r="CA1346" s="200"/>
      <c r="CB1346" s="120">
        <f>0*$R$1346</f>
        <v>0</v>
      </c>
      <c r="CC1346" s="199"/>
      <c r="CD1346" s="145">
        <v>0.5</v>
      </c>
      <c r="CE1346" s="204">
        <f t="shared" si="1285"/>
        <v>0</v>
      </c>
      <c r="CF1346" s="145">
        <v>0.5</v>
      </c>
      <c r="CG1346" s="204">
        <f t="shared" si="1286"/>
        <v>0</v>
      </c>
      <c r="CH1346" s="120">
        <v>0</v>
      </c>
      <c r="CI1346" s="204">
        <f t="shared" si="1287"/>
        <v>0</v>
      </c>
      <c r="CJ1346" s="120">
        <f t="shared" ref="CJ1346:CJ1347" si="1365">0*$R$1346</f>
        <v>0</v>
      </c>
      <c r="CK1346" s="204">
        <f t="shared" si="1288"/>
        <v>0</v>
      </c>
      <c r="CL1346" s="120">
        <f t="shared" ref="CL1346:CL1347" si="1366">0*$R$1346</f>
        <v>0</v>
      </c>
      <c r="CM1346" s="204">
        <f t="shared" si="1289"/>
        <v>0</v>
      </c>
      <c r="CN1346" s="120">
        <f t="shared" ref="CN1346:CN1347" si="1367">0*$R$1346</f>
        <v>0</v>
      </c>
      <c r="CO1346" s="204">
        <f t="shared" si="1290"/>
        <v>0</v>
      </c>
      <c r="CP1346" s="120">
        <f t="shared" ref="CP1346:CP1347" si="1368">0*$R$1346</f>
        <v>0</v>
      </c>
      <c r="CQ1346" s="206">
        <f t="shared" si="1291"/>
        <v>0</v>
      </c>
      <c r="CR1346" s="120">
        <f t="shared" ref="CR1346:CR1347" si="1369">0*$R$1346</f>
        <v>0</v>
      </c>
      <c r="CS1346" s="206">
        <f t="shared" si="1292"/>
        <v>0</v>
      </c>
      <c r="CT1346" s="120">
        <f t="shared" ref="CT1346:CT1347" si="1370">0*$R$1346</f>
        <v>0</v>
      </c>
      <c r="CU1346" s="206">
        <f t="shared" si="1293"/>
        <v>0</v>
      </c>
      <c r="CV1346" s="120">
        <f t="shared" ref="CV1346:CV1347" si="1371">0*$R$1346</f>
        <v>0</v>
      </c>
      <c r="CW1346" s="206">
        <f t="shared" si="1294"/>
        <v>0</v>
      </c>
      <c r="CX1346" s="120">
        <f t="shared" ref="CX1346:CX1347" si="1372">0*$R$1346</f>
        <v>0</v>
      </c>
      <c r="CY1346" s="206">
        <f t="shared" si="1295"/>
        <v>0</v>
      </c>
      <c r="CZ1346" s="107"/>
      <c r="DA1346" s="107"/>
      <c r="DB1346" s="107"/>
      <c r="DC1346" s="109"/>
      <c r="DD1346" s="109"/>
      <c r="DE1346" s="109"/>
      <c r="DF1346" s="110">
        <f>0.0039+0.0077+0.0037</f>
        <v>1.5299999999999999E-2</v>
      </c>
      <c r="DG1346" s="120">
        <f>0*$R$1346</f>
        <v>0</v>
      </c>
      <c r="DH1346" s="120">
        <f t="shared" si="1296"/>
        <v>0</v>
      </c>
      <c r="DI1346" s="145">
        <v>0.5</v>
      </c>
      <c r="DJ1346" s="120">
        <f t="shared" si="1297"/>
        <v>7.6499999999999997E-3</v>
      </c>
      <c r="DK1346" s="145">
        <v>0.5</v>
      </c>
      <c r="DL1346" s="120">
        <f t="shared" si="1298"/>
        <v>7.6499999999999997E-3</v>
      </c>
      <c r="DM1346" s="120">
        <v>0</v>
      </c>
      <c r="DN1346" s="120">
        <f t="shared" si="1299"/>
        <v>0</v>
      </c>
      <c r="DO1346" s="120">
        <f t="shared" ref="DO1346:EC1347" si="1373">0*$R$1346</f>
        <v>0</v>
      </c>
      <c r="DP1346" s="120">
        <f t="shared" si="1300"/>
        <v>0</v>
      </c>
      <c r="DQ1346" s="120">
        <f t="shared" si="1373"/>
        <v>0</v>
      </c>
      <c r="DR1346" s="120">
        <f t="shared" si="1301"/>
        <v>0</v>
      </c>
      <c r="DS1346" s="120">
        <f t="shared" si="1373"/>
        <v>0</v>
      </c>
      <c r="DT1346" s="120">
        <f t="shared" si="1302"/>
        <v>0</v>
      </c>
      <c r="DU1346" s="120">
        <f t="shared" si="1373"/>
        <v>0</v>
      </c>
      <c r="DV1346" s="120">
        <f t="shared" si="1303"/>
        <v>0</v>
      </c>
      <c r="DW1346" s="120">
        <f t="shared" si="1373"/>
        <v>0</v>
      </c>
      <c r="DX1346" s="120">
        <f t="shared" si="1304"/>
        <v>0</v>
      </c>
      <c r="DY1346" s="120">
        <f t="shared" si="1373"/>
        <v>0</v>
      </c>
      <c r="DZ1346" s="120">
        <f t="shared" si="1305"/>
        <v>0</v>
      </c>
      <c r="EA1346" s="120">
        <f t="shared" si="1373"/>
        <v>0</v>
      </c>
      <c r="EB1346" s="120">
        <f t="shared" si="1306"/>
        <v>0</v>
      </c>
      <c r="EC1346" s="120">
        <f t="shared" si="1373"/>
        <v>0</v>
      </c>
      <c r="ED1346" s="120">
        <f t="shared" si="1307"/>
        <v>0</v>
      </c>
      <c r="EE1346" s="120"/>
      <c r="EF1346" s="120"/>
      <c r="EG1346" s="120"/>
      <c r="EH1346" s="120"/>
      <c r="EI1346" s="120">
        <f t="shared" si="1308"/>
        <v>1.5299999999999999E-2</v>
      </c>
      <c r="EJ1346" s="148">
        <f t="shared" si="1309"/>
        <v>1</v>
      </c>
    </row>
    <row r="1347" spans="1:140" s="10" customFormat="1" ht="18.75" customHeight="1" x14ac:dyDescent="0.25">
      <c r="A1347" s="33"/>
      <c r="B1347" s="34"/>
      <c r="C1347" s="35"/>
      <c r="D1347" s="49"/>
      <c r="E1347" s="36"/>
      <c r="F1347" s="36"/>
      <c r="G1347" s="52"/>
      <c r="H1347" s="38"/>
      <c r="I1347" s="50"/>
      <c r="J1347" s="54" t="s">
        <v>778</v>
      </c>
      <c r="K1347" s="46" t="s">
        <v>1700</v>
      </c>
      <c r="L1347" s="46" t="s">
        <v>54</v>
      </c>
      <c r="M1347" s="46" t="s">
        <v>1697</v>
      </c>
      <c r="R1347" s="104">
        <v>3.8999999999999998E-3</v>
      </c>
      <c r="S1347" s="104">
        <f>0*$R$1346</f>
        <v>0</v>
      </c>
      <c r="T1347" s="104">
        <f t="shared" si="892"/>
        <v>0</v>
      </c>
      <c r="U1347" s="104">
        <v>0</v>
      </c>
      <c r="V1347" s="120">
        <f t="shared" si="1280"/>
        <v>0</v>
      </c>
      <c r="W1347" s="104">
        <v>0</v>
      </c>
      <c r="X1347" s="104">
        <f t="shared" si="1158"/>
        <v>0</v>
      </c>
      <c r="Y1347" s="145">
        <v>1</v>
      </c>
      <c r="Z1347" s="120">
        <f t="shared" si="846"/>
        <v>3.8999999999999998E-3</v>
      </c>
      <c r="AA1347" s="104">
        <f t="shared" si="1364"/>
        <v>0</v>
      </c>
      <c r="AB1347" s="104">
        <f t="shared" si="847"/>
        <v>0</v>
      </c>
      <c r="AC1347" s="104">
        <f t="shared" si="1364"/>
        <v>0</v>
      </c>
      <c r="AD1347" s="104">
        <f t="shared" si="848"/>
        <v>0</v>
      </c>
      <c r="AE1347" s="104">
        <f t="shared" si="1364"/>
        <v>0</v>
      </c>
      <c r="AF1347" s="104">
        <f t="shared" si="849"/>
        <v>0</v>
      </c>
      <c r="AG1347" s="104">
        <f t="shared" si="1364"/>
        <v>0</v>
      </c>
      <c r="AH1347" s="104">
        <f t="shared" si="850"/>
        <v>0</v>
      </c>
      <c r="AI1347" s="104">
        <f t="shared" si="1364"/>
        <v>0</v>
      </c>
      <c r="AJ1347" s="104">
        <f t="shared" si="851"/>
        <v>0</v>
      </c>
      <c r="AK1347" s="104">
        <f t="shared" si="1364"/>
        <v>0</v>
      </c>
      <c r="AL1347" s="104">
        <f t="shared" si="894"/>
        <v>0</v>
      </c>
      <c r="AM1347" s="104">
        <f t="shared" si="1364"/>
        <v>0</v>
      </c>
      <c r="AN1347" s="104">
        <f t="shared" si="957"/>
        <v>0</v>
      </c>
      <c r="AO1347" s="104">
        <f t="shared" si="1364"/>
        <v>0</v>
      </c>
      <c r="AP1347" s="120">
        <f t="shared" si="853"/>
        <v>0</v>
      </c>
      <c r="AQ1347" s="104"/>
      <c r="AR1347" s="104"/>
      <c r="AS1347" s="104"/>
      <c r="AT1347" s="104"/>
      <c r="AU1347" s="146">
        <f t="shared" si="854"/>
        <v>3.8999999999999998E-3</v>
      </c>
      <c r="AV1347" s="105">
        <f t="shared" si="855"/>
        <v>1</v>
      </c>
      <c r="AW1347" s="105"/>
      <c r="AX1347" s="106">
        <v>4.0000000000000002E-4</v>
      </c>
      <c r="AY1347" s="120">
        <f>0*$R$1348</f>
        <v>0</v>
      </c>
      <c r="AZ1347" s="106">
        <f t="shared" ref="AZ1347" si="1374">AY1347*AX1347</f>
        <v>0</v>
      </c>
      <c r="BA1347" s="120">
        <v>0</v>
      </c>
      <c r="BB1347" s="196">
        <f t="shared" ref="BB1347" si="1375">BA1347*AX1347</f>
        <v>0</v>
      </c>
      <c r="BC1347" s="186">
        <v>0.5</v>
      </c>
      <c r="BD1347" s="196">
        <f t="shared" ref="BD1347" si="1376">BC1347*AX1347</f>
        <v>2.0000000000000001E-4</v>
      </c>
      <c r="BE1347" s="145">
        <f>100%-50%</f>
        <v>0.5</v>
      </c>
      <c r="BF1347" s="196">
        <f t="shared" ref="BF1347" si="1377">BE1347*AX1347</f>
        <v>2.0000000000000001E-4</v>
      </c>
      <c r="BG1347" s="120">
        <f t="shared" ref="BG1347:BG1348" si="1378">0*$R$1348</f>
        <v>0</v>
      </c>
      <c r="BH1347" s="196">
        <f t="shared" ref="BH1347" si="1379">BG1347*AX1347</f>
        <v>0</v>
      </c>
      <c r="BI1347" s="120">
        <f t="shared" ref="BI1347:BI1348" si="1380">0*$R$1348</f>
        <v>0</v>
      </c>
      <c r="BJ1347" s="196">
        <f t="shared" ref="BJ1347" si="1381">BI1347*AX1347</f>
        <v>0</v>
      </c>
      <c r="BK1347" s="120">
        <f t="shared" ref="BK1347:BK1348" si="1382">0*$R$1348</f>
        <v>0</v>
      </c>
      <c r="BL1347" s="196">
        <f t="shared" ref="BL1347" si="1383">BK1347*AX1347</f>
        <v>0</v>
      </c>
      <c r="BM1347" s="120">
        <f t="shared" ref="BM1347:BM1348" si="1384">0*$R$1348</f>
        <v>0</v>
      </c>
      <c r="BN1347" s="197">
        <f t="shared" ref="BN1347" si="1385">BM1347*AX1347</f>
        <v>0</v>
      </c>
      <c r="BO1347" s="120">
        <f t="shared" ref="BO1347:BO1348" si="1386">0*$R$1348</f>
        <v>0</v>
      </c>
      <c r="BP1347" s="197">
        <f t="shared" ref="BP1347" si="1387">BO1347*AX1347</f>
        <v>0</v>
      </c>
      <c r="BQ1347" s="120">
        <f t="shared" ref="BQ1347:BQ1348" si="1388">0*$R$1348</f>
        <v>0</v>
      </c>
      <c r="BR1347" s="197">
        <f t="shared" ref="BR1347" si="1389">BQ1347*AX1347</f>
        <v>0</v>
      </c>
      <c r="BS1347" s="120">
        <f t="shared" ref="BS1347:BS1348" si="1390">0*$R$1348</f>
        <v>0</v>
      </c>
      <c r="BT1347" s="197">
        <f t="shared" ref="BT1347" si="1391">BS1347*AX1347</f>
        <v>0</v>
      </c>
      <c r="BU1347" s="120">
        <f t="shared" ref="BU1347:BU1348" si="1392">0*$R$1348</f>
        <v>0</v>
      </c>
      <c r="BV1347" s="197">
        <f t="shared" ref="BV1347" si="1393">BU1347*AX1347</f>
        <v>0</v>
      </c>
      <c r="BW1347" s="107"/>
      <c r="BX1347" s="107"/>
      <c r="BY1347" s="107"/>
      <c r="BZ1347" s="107"/>
      <c r="CA1347" s="200"/>
      <c r="CB1347" s="120">
        <f>0*$R$1346</f>
        <v>0</v>
      </c>
      <c r="CC1347" s="199"/>
      <c r="CD1347" s="120">
        <v>0</v>
      </c>
      <c r="CE1347" s="204">
        <f t="shared" si="1285"/>
        <v>0</v>
      </c>
      <c r="CF1347" s="120">
        <v>0</v>
      </c>
      <c r="CG1347" s="204">
        <f t="shared" si="1286"/>
        <v>0</v>
      </c>
      <c r="CH1347" s="145">
        <v>1</v>
      </c>
      <c r="CI1347" s="204">
        <f t="shared" si="1287"/>
        <v>0</v>
      </c>
      <c r="CJ1347" s="120">
        <f t="shared" si="1365"/>
        <v>0</v>
      </c>
      <c r="CK1347" s="204">
        <f t="shared" si="1288"/>
        <v>0</v>
      </c>
      <c r="CL1347" s="120">
        <f t="shared" si="1366"/>
        <v>0</v>
      </c>
      <c r="CM1347" s="204">
        <f t="shared" si="1289"/>
        <v>0</v>
      </c>
      <c r="CN1347" s="120">
        <f t="shared" si="1367"/>
        <v>0</v>
      </c>
      <c r="CO1347" s="204">
        <f t="shared" si="1290"/>
        <v>0</v>
      </c>
      <c r="CP1347" s="120">
        <f t="shared" si="1368"/>
        <v>0</v>
      </c>
      <c r="CQ1347" s="206">
        <f t="shared" si="1291"/>
        <v>0</v>
      </c>
      <c r="CR1347" s="120">
        <f t="shared" si="1369"/>
        <v>0</v>
      </c>
      <c r="CS1347" s="206">
        <f t="shared" si="1292"/>
        <v>0</v>
      </c>
      <c r="CT1347" s="120">
        <f t="shared" si="1370"/>
        <v>0</v>
      </c>
      <c r="CU1347" s="206">
        <f t="shared" si="1293"/>
        <v>0</v>
      </c>
      <c r="CV1347" s="120">
        <f t="shared" si="1371"/>
        <v>0</v>
      </c>
      <c r="CW1347" s="206">
        <f t="shared" si="1294"/>
        <v>0</v>
      </c>
      <c r="CX1347" s="120">
        <f t="shared" si="1372"/>
        <v>0</v>
      </c>
      <c r="CY1347" s="206">
        <f t="shared" si="1295"/>
        <v>0</v>
      </c>
      <c r="CZ1347" s="107"/>
      <c r="DA1347" s="107"/>
      <c r="DB1347" s="107"/>
      <c r="DC1347" s="109"/>
      <c r="DD1347" s="109"/>
      <c r="DE1347" s="109"/>
      <c r="DF1347" s="110">
        <f>0.0039+0.0077+0.0037</f>
        <v>1.5299999999999999E-2</v>
      </c>
      <c r="DG1347" s="120">
        <f>0*$R$1346</f>
        <v>0</v>
      </c>
      <c r="DH1347" s="120">
        <f t="shared" si="1296"/>
        <v>0</v>
      </c>
      <c r="DI1347" s="120">
        <v>0</v>
      </c>
      <c r="DJ1347" s="120">
        <f t="shared" si="1297"/>
        <v>0</v>
      </c>
      <c r="DK1347" s="120">
        <v>0</v>
      </c>
      <c r="DL1347" s="120">
        <f t="shared" si="1298"/>
        <v>0</v>
      </c>
      <c r="DM1347" s="145">
        <v>1</v>
      </c>
      <c r="DN1347" s="120">
        <f t="shared" si="1299"/>
        <v>1.5299999999999999E-2</v>
      </c>
      <c r="DO1347" s="120">
        <f t="shared" si="1373"/>
        <v>0</v>
      </c>
      <c r="DP1347" s="120">
        <f t="shared" si="1300"/>
        <v>0</v>
      </c>
      <c r="DQ1347" s="120">
        <f t="shared" si="1373"/>
        <v>0</v>
      </c>
      <c r="DR1347" s="120">
        <f t="shared" si="1301"/>
        <v>0</v>
      </c>
      <c r="DS1347" s="120">
        <f t="shared" si="1373"/>
        <v>0</v>
      </c>
      <c r="DT1347" s="120">
        <f t="shared" si="1302"/>
        <v>0</v>
      </c>
      <c r="DU1347" s="120">
        <f t="shared" si="1373"/>
        <v>0</v>
      </c>
      <c r="DV1347" s="120">
        <f t="shared" si="1303"/>
        <v>0</v>
      </c>
      <c r="DW1347" s="120">
        <f t="shared" si="1373"/>
        <v>0</v>
      </c>
      <c r="DX1347" s="120">
        <f t="shared" si="1304"/>
        <v>0</v>
      </c>
      <c r="DY1347" s="120">
        <f t="shared" si="1373"/>
        <v>0</v>
      </c>
      <c r="DZ1347" s="120">
        <f t="shared" si="1305"/>
        <v>0</v>
      </c>
      <c r="EA1347" s="120">
        <f t="shared" si="1373"/>
        <v>0</v>
      </c>
      <c r="EB1347" s="120">
        <f t="shared" si="1306"/>
        <v>0</v>
      </c>
      <c r="EC1347" s="120">
        <f t="shared" si="1373"/>
        <v>0</v>
      </c>
      <c r="ED1347" s="120">
        <f t="shared" si="1307"/>
        <v>0</v>
      </c>
      <c r="EE1347" s="120"/>
      <c r="EF1347" s="120"/>
      <c r="EG1347" s="120"/>
      <c r="EH1347" s="120"/>
      <c r="EI1347" s="120">
        <f t="shared" si="1308"/>
        <v>1.5299999999999999E-2</v>
      </c>
      <c r="EJ1347" s="148">
        <f t="shared" si="1309"/>
        <v>1</v>
      </c>
    </row>
    <row r="1348" spans="1:140" s="10" customFormat="1" ht="17.25" customHeight="1" x14ac:dyDescent="0.25">
      <c r="A1348" s="33"/>
      <c r="B1348" s="34"/>
      <c r="C1348" s="35"/>
      <c r="D1348" s="49"/>
      <c r="E1348" s="36"/>
      <c r="F1348" s="36"/>
      <c r="G1348" s="52"/>
      <c r="H1348" s="38"/>
      <c r="I1348" s="50"/>
      <c r="J1348" s="54" t="s">
        <v>1477</v>
      </c>
      <c r="K1348" s="46" t="s">
        <v>1703</v>
      </c>
      <c r="L1348" s="46" t="s">
        <v>54</v>
      </c>
      <c r="M1348" s="46" t="s">
        <v>1686</v>
      </c>
      <c r="R1348" s="104"/>
      <c r="S1348" s="104">
        <f>0*$R$1348</f>
        <v>0</v>
      </c>
      <c r="T1348" s="104">
        <f t="shared" si="892"/>
        <v>0</v>
      </c>
      <c r="U1348" s="104">
        <v>0</v>
      </c>
      <c r="V1348" s="120">
        <f t="shared" si="1280"/>
        <v>0</v>
      </c>
      <c r="W1348" s="184">
        <v>0.5</v>
      </c>
      <c r="X1348" s="104">
        <f t="shared" si="1158"/>
        <v>0</v>
      </c>
      <c r="Y1348" s="145">
        <f>100%-50%</f>
        <v>0.5</v>
      </c>
      <c r="Z1348" s="120">
        <f t="shared" si="846"/>
        <v>0</v>
      </c>
      <c r="AA1348" s="104">
        <f t="shared" ref="AA1348:AO1348" si="1394">0*$R$1348</f>
        <v>0</v>
      </c>
      <c r="AB1348" s="104">
        <f t="shared" si="847"/>
        <v>0</v>
      </c>
      <c r="AC1348" s="104">
        <f t="shared" si="1394"/>
        <v>0</v>
      </c>
      <c r="AD1348" s="104">
        <f t="shared" si="848"/>
        <v>0</v>
      </c>
      <c r="AE1348" s="104">
        <f t="shared" si="1394"/>
        <v>0</v>
      </c>
      <c r="AF1348" s="104">
        <f t="shared" si="849"/>
        <v>0</v>
      </c>
      <c r="AG1348" s="104">
        <f t="shared" si="1394"/>
        <v>0</v>
      </c>
      <c r="AH1348" s="104">
        <f t="shared" si="850"/>
        <v>0</v>
      </c>
      <c r="AI1348" s="104">
        <f t="shared" si="1394"/>
        <v>0</v>
      </c>
      <c r="AJ1348" s="104">
        <f t="shared" si="851"/>
        <v>0</v>
      </c>
      <c r="AK1348" s="104">
        <f t="shared" si="1394"/>
        <v>0</v>
      </c>
      <c r="AL1348" s="104">
        <f t="shared" si="894"/>
        <v>0</v>
      </c>
      <c r="AM1348" s="104">
        <f t="shared" si="1394"/>
        <v>0</v>
      </c>
      <c r="AN1348" s="104">
        <f t="shared" si="957"/>
        <v>0</v>
      </c>
      <c r="AO1348" s="104">
        <f t="shared" si="1394"/>
        <v>0</v>
      </c>
      <c r="AP1348" s="120">
        <f t="shared" si="853"/>
        <v>0</v>
      </c>
      <c r="AQ1348" s="104"/>
      <c r="AR1348" s="104"/>
      <c r="AS1348" s="104"/>
      <c r="AT1348" s="104"/>
      <c r="AU1348" s="146">
        <f t="shared" si="854"/>
        <v>0</v>
      </c>
      <c r="AV1348" s="105">
        <f t="shared" si="855"/>
        <v>1</v>
      </c>
      <c r="AW1348" s="105"/>
      <c r="AX1348" s="106">
        <v>4.5000000000000005E-3</v>
      </c>
      <c r="AY1348" s="120">
        <f>0*$R$1348</f>
        <v>0</v>
      </c>
      <c r="AZ1348" s="106">
        <f t="shared" ref="AZ1348:AZ1361" si="1395">AY1348*AX1348</f>
        <v>0</v>
      </c>
      <c r="BA1348" s="120">
        <v>0</v>
      </c>
      <c r="BB1348" s="196">
        <f t="shared" si="1281"/>
        <v>0</v>
      </c>
      <c r="BC1348" s="186">
        <v>0.5</v>
      </c>
      <c r="BD1348" s="196">
        <f t="shared" si="1282"/>
        <v>2.2500000000000003E-3</v>
      </c>
      <c r="BE1348" s="145">
        <f>100%-50%</f>
        <v>0.5</v>
      </c>
      <c r="BF1348" s="196">
        <f t="shared" si="1283"/>
        <v>2.2500000000000003E-3</v>
      </c>
      <c r="BG1348" s="120">
        <f t="shared" si="1378"/>
        <v>0</v>
      </c>
      <c r="BH1348" s="196">
        <f t="shared" si="1284"/>
        <v>0</v>
      </c>
      <c r="BI1348" s="120">
        <f t="shared" si="1380"/>
        <v>0</v>
      </c>
      <c r="BJ1348" s="196">
        <f t="shared" si="861"/>
        <v>0</v>
      </c>
      <c r="BK1348" s="120">
        <f t="shared" si="1382"/>
        <v>0</v>
      </c>
      <c r="BL1348" s="196">
        <f t="shared" si="862"/>
        <v>0</v>
      </c>
      <c r="BM1348" s="120">
        <f t="shared" si="1384"/>
        <v>0</v>
      </c>
      <c r="BN1348" s="197">
        <f t="shared" si="863"/>
        <v>0</v>
      </c>
      <c r="BO1348" s="120">
        <f t="shared" si="1386"/>
        <v>0</v>
      </c>
      <c r="BP1348" s="197">
        <f t="shared" si="864"/>
        <v>0</v>
      </c>
      <c r="BQ1348" s="120">
        <f t="shared" si="1388"/>
        <v>0</v>
      </c>
      <c r="BR1348" s="197">
        <f t="shared" si="865"/>
        <v>0</v>
      </c>
      <c r="BS1348" s="120">
        <f t="shared" si="1390"/>
        <v>0</v>
      </c>
      <c r="BT1348" s="197">
        <f t="shared" si="866"/>
        <v>0</v>
      </c>
      <c r="BU1348" s="120">
        <f t="shared" si="1392"/>
        <v>0</v>
      </c>
      <c r="BV1348" s="197">
        <f t="shared" si="867"/>
        <v>0</v>
      </c>
      <c r="BW1348" s="107"/>
      <c r="BX1348" s="107"/>
      <c r="BY1348" s="107"/>
      <c r="BZ1348" s="107"/>
      <c r="CA1348" s="199">
        <v>4.5000000000000005E-3</v>
      </c>
      <c r="CB1348" s="120">
        <f>0*$R$1348</f>
        <v>0</v>
      </c>
      <c r="CC1348" s="199">
        <f t="shared" ref="CC1348:CC1361" si="1396">CB1348*CA1348</f>
        <v>0</v>
      </c>
      <c r="CD1348" s="120">
        <v>0</v>
      </c>
      <c r="CE1348" s="204">
        <f t="shared" si="1285"/>
        <v>0</v>
      </c>
      <c r="CF1348" s="186">
        <v>0.5</v>
      </c>
      <c r="CG1348" s="204">
        <f t="shared" si="1286"/>
        <v>2.2500000000000003E-3</v>
      </c>
      <c r="CH1348" s="145">
        <f>100%-50%</f>
        <v>0.5</v>
      </c>
      <c r="CI1348" s="204">
        <f t="shared" si="1287"/>
        <v>2.2500000000000003E-3</v>
      </c>
      <c r="CJ1348" s="120">
        <f t="shared" ref="CJ1348" si="1397">0*$R$1348</f>
        <v>0</v>
      </c>
      <c r="CK1348" s="204">
        <f t="shared" si="1288"/>
        <v>0</v>
      </c>
      <c r="CL1348" s="120">
        <f t="shared" ref="CL1348" si="1398">0*$R$1348</f>
        <v>0</v>
      </c>
      <c r="CM1348" s="204">
        <f t="shared" si="1289"/>
        <v>0</v>
      </c>
      <c r="CN1348" s="120">
        <f t="shared" ref="CN1348" si="1399">0*$R$1348</f>
        <v>0</v>
      </c>
      <c r="CO1348" s="204">
        <f t="shared" si="1290"/>
        <v>0</v>
      </c>
      <c r="CP1348" s="120">
        <f t="shared" ref="CP1348" si="1400">0*$R$1348</f>
        <v>0</v>
      </c>
      <c r="CQ1348" s="206">
        <f t="shared" si="1291"/>
        <v>0</v>
      </c>
      <c r="CR1348" s="120">
        <f t="shared" ref="CR1348" si="1401">0*$R$1348</f>
        <v>0</v>
      </c>
      <c r="CS1348" s="206">
        <f t="shared" si="1292"/>
        <v>0</v>
      </c>
      <c r="CT1348" s="120">
        <f t="shared" ref="CT1348" si="1402">0*$R$1348</f>
        <v>0</v>
      </c>
      <c r="CU1348" s="206">
        <f t="shared" si="1293"/>
        <v>0</v>
      </c>
      <c r="CV1348" s="120">
        <f t="shared" ref="CV1348" si="1403">0*$R$1348</f>
        <v>0</v>
      </c>
      <c r="CW1348" s="206">
        <f t="shared" si="1294"/>
        <v>0</v>
      </c>
      <c r="CX1348" s="120">
        <f t="shared" ref="CX1348" si="1404">0*$R$1348</f>
        <v>0</v>
      </c>
      <c r="CY1348" s="206">
        <f t="shared" si="1295"/>
        <v>0</v>
      </c>
      <c r="CZ1348" s="107"/>
      <c r="DA1348" s="107"/>
      <c r="DB1348" s="107"/>
      <c r="DC1348" s="109"/>
      <c r="DD1348" s="109"/>
      <c r="DE1348" s="109"/>
      <c r="DF1348" s="110">
        <v>4.5000000000000005E-3</v>
      </c>
      <c r="DG1348" s="120">
        <f>0*$R$1348</f>
        <v>0</v>
      </c>
      <c r="DH1348" s="120">
        <f t="shared" si="1296"/>
        <v>0</v>
      </c>
      <c r="DI1348" s="120">
        <v>0</v>
      </c>
      <c r="DJ1348" s="120">
        <f t="shared" si="1297"/>
        <v>0</v>
      </c>
      <c r="DK1348" s="186">
        <v>0.5</v>
      </c>
      <c r="DL1348" s="120">
        <f t="shared" si="1298"/>
        <v>2.2500000000000003E-3</v>
      </c>
      <c r="DM1348" s="145">
        <f>100%-50%</f>
        <v>0.5</v>
      </c>
      <c r="DN1348" s="120">
        <f t="shared" si="1299"/>
        <v>2.2500000000000003E-3</v>
      </c>
      <c r="DO1348" s="120">
        <f t="shared" ref="DO1348:EC1348" si="1405">0*$R$1348</f>
        <v>0</v>
      </c>
      <c r="DP1348" s="120">
        <f t="shared" si="1300"/>
        <v>0</v>
      </c>
      <c r="DQ1348" s="120">
        <f t="shared" si="1405"/>
        <v>0</v>
      </c>
      <c r="DR1348" s="120">
        <f t="shared" si="1301"/>
        <v>0</v>
      </c>
      <c r="DS1348" s="120">
        <f t="shared" si="1405"/>
        <v>0</v>
      </c>
      <c r="DT1348" s="120">
        <f t="shared" si="1302"/>
        <v>0</v>
      </c>
      <c r="DU1348" s="120">
        <f t="shared" si="1405"/>
        <v>0</v>
      </c>
      <c r="DV1348" s="120">
        <f t="shared" si="1303"/>
        <v>0</v>
      </c>
      <c r="DW1348" s="120">
        <f t="shared" si="1405"/>
        <v>0</v>
      </c>
      <c r="DX1348" s="120">
        <f t="shared" si="1304"/>
        <v>0</v>
      </c>
      <c r="DY1348" s="120">
        <f t="shared" si="1405"/>
        <v>0</v>
      </c>
      <c r="DZ1348" s="120">
        <f t="shared" si="1305"/>
        <v>0</v>
      </c>
      <c r="EA1348" s="120">
        <f t="shared" si="1405"/>
        <v>0</v>
      </c>
      <c r="EB1348" s="120">
        <f t="shared" si="1306"/>
        <v>0</v>
      </c>
      <c r="EC1348" s="120">
        <f t="shared" si="1405"/>
        <v>0</v>
      </c>
      <c r="ED1348" s="120">
        <f t="shared" si="1307"/>
        <v>0</v>
      </c>
      <c r="EE1348" s="120"/>
      <c r="EF1348" s="120"/>
      <c r="EG1348" s="120"/>
      <c r="EH1348" s="120"/>
      <c r="EI1348" s="120">
        <f t="shared" si="1308"/>
        <v>4.5000000000000005E-3</v>
      </c>
      <c r="EJ1348" s="148">
        <f t="shared" si="1309"/>
        <v>1</v>
      </c>
    </row>
    <row r="1349" spans="1:140" s="10" customFormat="1" ht="17.25" customHeight="1" x14ac:dyDescent="0.25">
      <c r="A1349" s="33"/>
      <c r="B1349" s="34"/>
      <c r="C1349" s="35"/>
      <c r="D1349" s="49"/>
      <c r="E1349" s="36"/>
      <c r="F1349" s="36"/>
      <c r="G1349" s="52"/>
      <c r="H1349" s="38"/>
      <c r="I1349" s="50"/>
      <c r="J1349" s="272" t="s">
        <v>1894</v>
      </c>
      <c r="K1349" s="264" t="s">
        <v>2048</v>
      </c>
      <c r="Q1349" s="9" t="s">
        <v>1899</v>
      </c>
      <c r="R1349" s="104"/>
      <c r="S1349" s="104"/>
      <c r="T1349" s="104"/>
      <c r="U1349" s="104"/>
      <c r="V1349" s="120"/>
      <c r="W1349" s="184"/>
      <c r="X1349" s="104"/>
      <c r="Y1349" s="145"/>
      <c r="Z1349" s="120"/>
      <c r="AA1349" s="104"/>
      <c r="AB1349" s="104"/>
      <c r="AC1349" s="104"/>
      <c r="AD1349" s="104"/>
      <c r="AE1349" s="104"/>
      <c r="AF1349" s="104"/>
      <c r="AG1349" s="104"/>
      <c r="AH1349" s="104"/>
      <c r="AI1349" s="104"/>
      <c r="AJ1349" s="104"/>
      <c r="AK1349" s="104"/>
      <c r="AL1349" s="104"/>
      <c r="AM1349" s="104"/>
      <c r="AN1349" s="104"/>
      <c r="AO1349" s="104"/>
      <c r="AP1349" s="120"/>
      <c r="AQ1349" s="104"/>
      <c r="AR1349" s="104"/>
      <c r="AS1349" s="104"/>
      <c r="AT1349" s="104"/>
      <c r="AU1349" s="146"/>
      <c r="AV1349" s="105"/>
      <c r="AW1349" s="105"/>
      <c r="AX1349" s="106"/>
      <c r="AY1349" s="120"/>
      <c r="AZ1349" s="106"/>
      <c r="BA1349" s="120"/>
      <c r="BB1349" s="196"/>
      <c r="BC1349" s="186"/>
      <c r="BD1349" s="196"/>
      <c r="BE1349" s="145"/>
      <c r="BF1349" s="196"/>
      <c r="BG1349" s="120"/>
      <c r="BH1349" s="196"/>
      <c r="BI1349" s="120"/>
      <c r="BJ1349" s="196"/>
      <c r="BK1349" s="120"/>
      <c r="BL1349" s="196"/>
      <c r="BM1349" s="120"/>
      <c r="BN1349" s="197"/>
      <c r="BO1349" s="120"/>
      <c r="BP1349" s="197"/>
      <c r="BQ1349" s="120"/>
      <c r="BR1349" s="197"/>
      <c r="BS1349" s="120"/>
      <c r="BT1349" s="197"/>
      <c r="BU1349" s="120"/>
      <c r="BV1349" s="197"/>
      <c r="BW1349" s="107"/>
      <c r="BX1349" s="107"/>
      <c r="BY1349" s="107"/>
      <c r="BZ1349" s="107"/>
      <c r="CA1349" s="199"/>
      <c r="CB1349" s="120"/>
      <c r="CC1349" s="199"/>
      <c r="CD1349" s="120"/>
      <c r="CE1349" s="204"/>
      <c r="CF1349" s="186"/>
      <c r="CG1349" s="204"/>
      <c r="CH1349" s="145"/>
      <c r="CI1349" s="204"/>
      <c r="CJ1349" s="120"/>
      <c r="CK1349" s="204"/>
      <c r="CL1349" s="120"/>
      <c r="CM1349" s="204"/>
      <c r="CN1349" s="120"/>
      <c r="CO1349" s="204"/>
      <c r="CP1349" s="120"/>
      <c r="CQ1349" s="206"/>
      <c r="CR1349" s="120"/>
      <c r="CS1349" s="206"/>
      <c r="CT1349" s="120"/>
      <c r="CU1349" s="206"/>
      <c r="CV1349" s="120"/>
      <c r="CW1349" s="206"/>
      <c r="CX1349" s="120"/>
      <c r="CY1349" s="206"/>
      <c r="CZ1349" s="107"/>
      <c r="DA1349" s="107"/>
      <c r="DB1349" s="107"/>
      <c r="DC1349" s="109"/>
      <c r="DD1349" s="109"/>
      <c r="DE1349" s="109"/>
      <c r="DF1349" s="110"/>
      <c r="DG1349" s="120"/>
      <c r="DH1349" s="120"/>
      <c r="DI1349" s="120"/>
      <c r="DJ1349" s="120"/>
      <c r="DK1349" s="186"/>
      <c r="DL1349" s="120"/>
      <c r="DM1349" s="145"/>
      <c r="DN1349" s="120"/>
      <c r="DO1349" s="120"/>
      <c r="DP1349" s="120"/>
      <c r="DQ1349" s="120"/>
      <c r="DR1349" s="120"/>
      <c r="DS1349" s="120"/>
      <c r="DT1349" s="120"/>
      <c r="DU1349" s="120"/>
      <c r="DV1349" s="120"/>
      <c r="DW1349" s="120"/>
      <c r="DX1349" s="120"/>
      <c r="DY1349" s="120"/>
      <c r="DZ1349" s="120"/>
      <c r="EA1349" s="120"/>
      <c r="EB1349" s="120"/>
      <c r="EC1349" s="120"/>
      <c r="ED1349" s="120"/>
      <c r="EE1349" s="120"/>
      <c r="EF1349" s="120"/>
      <c r="EG1349" s="120"/>
      <c r="EH1349" s="120"/>
      <c r="EI1349" s="120"/>
      <c r="EJ1349" s="148"/>
    </row>
    <row r="1350" spans="1:140" s="10" customFormat="1" ht="17.25" customHeight="1" x14ac:dyDescent="0.25">
      <c r="A1350" s="33"/>
      <c r="B1350" s="34"/>
      <c r="C1350" s="35"/>
      <c r="D1350" s="49"/>
      <c r="E1350" s="36"/>
      <c r="F1350" s="36"/>
      <c r="G1350" s="52"/>
      <c r="H1350" s="38"/>
      <c r="I1350" s="50"/>
      <c r="J1350" s="272"/>
      <c r="K1350" s="264" t="s">
        <v>2051</v>
      </c>
      <c r="Q1350" s="9" t="s">
        <v>1899</v>
      </c>
      <c r="R1350" s="104"/>
      <c r="S1350" s="104"/>
      <c r="T1350" s="104"/>
      <c r="U1350" s="104"/>
      <c r="V1350" s="120"/>
      <c r="W1350" s="184"/>
      <c r="X1350" s="104"/>
      <c r="Y1350" s="145"/>
      <c r="Z1350" s="120"/>
      <c r="AA1350" s="104"/>
      <c r="AB1350" s="104"/>
      <c r="AC1350" s="104"/>
      <c r="AD1350" s="104"/>
      <c r="AE1350" s="104"/>
      <c r="AF1350" s="104"/>
      <c r="AG1350" s="104"/>
      <c r="AH1350" s="104"/>
      <c r="AI1350" s="104"/>
      <c r="AJ1350" s="104"/>
      <c r="AK1350" s="104"/>
      <c r="AL1350" s="104"/>
      <c r="AM1350" s="104"/>
      <c r="AN1350" s="104"/>
      <c r="AO1350" s="104"/>
      <c r="AP1350" s="120"/>
      <c r="AQ1350" s="104"/>
      <c r="AR1350" s="104"/>
      <c r="AS1350" s="104"/>
      <c r="AT1350" s="104"/>
      <c r="AU1350" s="146"/>
      <c r="AV1350" s="105"/>
      <c r="AW1350" s="105"/>
      <c r="AX1350" s="106"/>
      <c r="AY1350" s="120"/>
      <c r="AZ1350" s="106"/>
      <c r="BA1350" s="120"/>
      <c r="BB1350" s="196"/>
      <c r="BC1350" s="186"/>
      <c r="BD1350" s="196"/>
      <c r="BE1350" s="145"/>
      <c r="BF1350" s="196"/>
      <c r="BG1350" s="120"/>
      <c r="BH1350" s="196"/>
      <c r="BI1350" s="120"/>
      <c r="BJ1350" s="196"/>
      <c r="BK1350" s="120"/>
      <c r="BL1350" s="196"/>
      <c r="BM1350" s="120"/>
      <c r="BN1350" s="197"/>
      <c r="BO1350" s="120"/>
      <c r="BP1350" s="197"/>
      <c r="BQ1350" s="120"/>
      <c r="BR1350" s="197"/>
      <c r="BS1350" s="120"/>
      <c r="BT1350" s="197"/>
      <c r="BU1350" s="120"/>
      <c r="BV1350" s="197"/>
      <c r="BW1350" s="107"/>
      <c r="BX1350" s="107"/>
      <c r="BY1350" s="107"/>
      <c r="BZ1350" s="107"/>
      <c r="CA1350" s="199"/>
      <c r="CB1350" s="120"/>
      <c r="CC1350" s="199"/>
      <c r="CD1350" s="120"/>
      <c r="CE1350" s="204"/>
      <c r="CF1350" s="186"/>
      <c r="CG1350" s="204"/>
      <c r="CH1350" s="145"/>
      <c r="CI1350" s="204"/>
      <c r="CJ1350" s="120"/>
      <c r="CK1350" s="204"/>
      <c r="CL1350" s="120"/>
      <c r="CM1350" s="204"/>
      <c r="CN1350" s="120"/>
      <c r="CO1350" s="204"/>
      <c r="CP1350" s="120"/>
      <c r="CQ1350" s="206"/>
      <c r="CR1350" s="120"/>
      <c r="CS1350" s="206"/>
      <c r="CT1350" s="120"/>
      <c r="CU1350" s="206"/>
      <c r="CV1350" s="120"/>
      <c r="CW1350" s="206"/>
      <c r="CX1350" s="120"/>
      <c r="CY1350" s="206"/>
      <c r="CZ1350" s="107"/>
      <c r="DA1350" s="107"/>
      <c r="DB1350" s="107"/>
      <c r="DC1350" s="109"/>
      <c r="DD1350" s="109"/>
      <c r="DE1350" s="109"/>
      <c r="DF1350" s="110"/>
      <c r="DG1350" s="120"/>
      <c r="DH1350" s="120"/>
      <c r="DI1350" s="120"/>
      <c r="DJ1350" s="120"/>
      <c r="DK1350" s="186"/>
      <c r="DL1350" s="120"/>
      <c r="DM1350" s="145"/>
      <c r="DN1350" s="120"/>
      <c r="DO1350" s="120"/>
      <c r="DP1350" s="120"/>
      <c r="DQ1350" s="120"/>
      <c r="DR1350" s="120"/>
      <c r="DS1350" s="120"/>
      <c r="DT1350" s="120"/>
      <c r="DU1350" s="120"/>
      <c r="DV1350" s="120"/>
      <c r="DW1350" s="120"/>
      <c r="DX1350" s="120"/>
      <c r="DY1350" s="120"/>
      <c r="DZ1350" s="120"/>
      <c r="EA1350" s="120"/>
      <c r="EB1350" s="120"/>
      <c r="EC1350" s="120"/>
      <c r="ED1350" s="120"/>
      <c r="EE1350" s="120"/>
      <c r="EF1350" s="120"/>
      <c r="EG1350" s="120"/>
      <c r="EH1350" s="120"/>
      <c r="EI1350" s="120"/>
      <c r="EJ1350" s="148"/>
    </row>
    <row r="1351" spans="1:140" s="10" customFormat="1" ht="17.25" customHeight="1" x14ac:dyDescent="0.25">
      <c r="A1351" s="33"/>
      <c r="B1351" s="34"/>
      <c r="C1351" s="35"/>
      <c r="D1351" s="49"/>
      <c r="E1351" s="36"/>
      <c r="F1351" s="36"/>
      <c r="G1351" s="52"/>
      <c r="H1351" s="38"/>
      <c r="I1351" s="50"/>
      <c r="J1351" s="272"/>
      <c r="K1351" s="264" t="s">
        <v>2049</v>
      </c>
      <c r="Q1351" s="9" t="s">
        <v>1899</v>
      </c>
      <c r="R1351" s="104"/>
      <c r="S1351" s="104"/>
      <c r="T1351" s="104"/>
      <c r="U1351" s="104"/>
      <c r="V1351" s="120"/>
      <c r="W1351" s="184"/>
      <c r="X1351" s="104"/>
      <c r="Y1351" s="145"/>
      <c r="Z1351" s="120"/>
      <c r="AA1351" s="104"/>
      <c r="AB1351" s="104"/>
      <c r="AC1351" s="104"/>
      <c r="AD1351" s="104"/>
      <c r="AE1351" s="104"/>
      <c r="AF1351" s="104"/>
      <c r="AG1351" s="104"/>
      <c r="AH1351" s="104"/>
      <c r="AI1351" s="104"/>
      <c r="AJ1351" s="104"/>
      <c r="AK1351" s="104"/>
      <c r="AL1351" s="104"/>
      <c r="AM1351" s="104"/>
      <c r="AN1351" s="104"/>
      <c r="AO1351" s="104"/>
      <c r="AP1351" s="120"/>
      <c r="AQ1351" s="104"/>
      <c r="AR1351" s="104"/>
      <c r="AS1351" s="104"/>
      <c r="AT1351" s="104"/>
      <c r="AU1351" s="146"/>
      <c r="AV1351" s="105"/>
      <c r="AW1351" s="105"/>
      <c r="AX1351" s="106"/>
      <c r="AY1351" s="120"/>
      <c r="AZ1351" s="106"/>
      <c r="BA1351" s="120"/>
      <c r="BB1351" s="196"/>
      <c r="BC1351" s="186"/>
      <c r="BD1351" s="196"/>
      <c r="BE1351" s="145"/>
      <c r="BF1351" s="196"/>
      <c r="BG1351" s="120"/>
      <c r="BH1351" s="196"/>
      <c r="BI1351" s="120"/>
      <c r="BJ1351" s="196"/>
      <c r="BK1351" s="120"/>
      <c r="BL1351" s="196"/>
      <c r="BM1351" s="120"/>
      <c r="BN1351" s="197"/>
      <c r="BO1351" s="120"/>
      <c r="BP1351" s="197"/>
      <c r="BQ1351" s="120"/>
      <c r="BR1351" s="197"/>
      <c r="BS1351" s="120"/>
      <c r="BT1351" s="197"/>
      <c r="BU1351" s="120"/>
      <c r="BV1351" s="197"/>
      <c r="BW1351" s="107"/>
      <c r="BX1351" s="107"/>
      <c r="BY1351" s="107"/>
      <c r="BZ1351" s="107"/>
      <c r="CA1351" s="199"/>
      <c r="CB1351" s="120"/>
      <c r="CC1351" s="199"/>
      <c r="CD1351" s="120"/>
      <c r="CE1351" s="204"/>
      <c r="CF1351" s="186"/>
      <c r="CG1351" s="204"/>
      <c r="CH1351" s="145"/>
      <c r="CI1351" s="204"/>
      <c r="CJ1351" s="120"/>
      <c r="CK1351" s="204"/>
      <c r="CL1351" s="120"/>
      <c r="CM1351" s="204"/>
      <c r="CN1351" s="120"/>
      <c r="CO1351" s="204"/>
      <c r="CP1351" s="120"/>
      <c r="CQ1351" s="206"/>
      <c r="CR1351" s="120"/>
      <c r="CS1351" s="206"/>
      <c r="CT1351" s="120"/>
      <c r="CU1351" s="206"/>
      <c r="CV1351" s="120"/>
      <c r="CW1351" s="206"/>
      <c r="CX1351" s="120"/>
      <c r="CY1351" s="206"/>
      <c r="CZ1351" s="107"/>
      <c r="DA1351" s="107"/>
      <c r="DB1351" s="107"/>
      <c r="DC1351" s="109"/>
      <c r="DD1351" s="109"/>
      <c r="DE1351" s="109"/>
      <c r="DF1351" s="110"/>
      <c r="DG1351" s="120"/>
      <c r="DH1351" s="120"/>
      <c r="DI1351" s="120"/>
      <c r="DJ1351" s="120"/>
      <c r="DK1351" s="186"/>
      <c r="DL1351" s="120"/>
      <c r="DM1351" s="145"/>
      <c r="DN1351" s="120"/>
      <c r="DO1351" s="120"/>
      <c r="DP1351" s="120"/>
      <c r="DQ1351" s="120"/>
      <c r="DR1351" s="120"/>
      <c r="DS1351" s="120"/>
      <c r="DT1351" s="120"/>
      <c r="DU1351" s="120"/>
      <c r="DV1351" s="120"/>
      <c r="DW1351" s="120"/>
      <c r="DX1351" s="120"/>
      <c r="DY1351" s="120"/>
      <c r="DZ1351" s="120"/>
      <c r="EA1351" s="120"/>
      <c r="EB1351" s="120"/>
      <c r="EC1351" s="120"/>
      <c r="ED1351" s="120"/>
      <c r="EE1351" s="120"/>
      <c r="EF1351" s="120"/>
      <c r="EG1351" s="120"/>
      <c r="EH1351" s="120"/>
      <c r="EI1351" s="120"/>
      <c r="EJ1351" s="148"/>
    </row>
    <row r="1352" spans="1:140" s="10" customFormat="1" ht="17.25" customHeight="1" x14ac:dyDescent="0.25">
      <c r="A1352" s="33"/>
      <c r="B1352" s="34"/>
      <c r="C1352" s="35"/>
      <c r="D1352" s="49"/>
      <c r="E1352" s="36"/>
      <c r="F1352" s="36"/>
      <c r="G1352" s="52"/>
      <c r="H1352" s="38"/>
      <c r="I1352" s="50"/>
      <c r="J1352" s="54"/>
      <c r="K1352" s="264" t="s">
        <v>2050</v>
      </c>
      <c r="Q1352" s="9" t="s">
        <v>1899</v>
      </c>
      <c r="R1352" s="104"/>
      <c r="S1352" s="104"/>
      <c r="T1352" s="104"/>
      <c r="U1352" s="104"/>
      <c r="V1352" s="120"/>
      <c r="W1352" s="184"/>
      <c r="X1352" s="104"/>
      <c r="Y1352" s="145"/>
      <c r="Z1352" s="120"/>
      <c r="AA1352" s="104"/>
      <c r="AB1352" s="104"/>
      <c r="AC1352" s="104"/>
      <c r="AD1352" s="104"/>
      <c r="AE1352" s="104"/>
      <c r="AF1352" s="104"/>
      <c r="AG1352" s="104"/>
      <c r="AH1352" s="104"/>
      <c r="AI1352" s="104"/>
      <c r="AJ1352" s="104"/>
      <c r="AK1352" s="104"/>
      <c r="AL1352" s="104"/>
      <c r="AM1352" s="104"/>
      <c r="AN1352" s="104"/>
      <c r="AO1352" s="104"/>
      <c r="AP1352" s="120"/>
      <c r="AQ1352" s="104"/>
      <c r="AR1352" s="104"/>
      <c r="AS1352" s="104"/>
      <c r="AT1352" s="104"/>
      <c r="AU1352" s="146"/>
      <c r="AV1352" s="105"/>
      <c r="AW1352" s="105"/>
      <c r="AX1352" s="106"/>
      <c r="AY1352" s="120"/>
      <c r="AZ1352" s="106"/>
      <c r="BA1352" s="120"/>
      <c r="BB1352" s="196"/>
      <c r="BC1352" s="186"/>
      <c r="BD1352" s="196"/>
      <c r="BE1352" s="145"/>
      <c r="BF1352" s="196"/>
      <c r="BG1352" s="120"/>
      <c r="BH1352" s="196"/>
      <c r="BI1352" s="120"/>
      <c r="BJ1352" s="196"/>
      <c r="BK1352" s="120"/>
      <c r="BL1352" s="196"/>
      <c r="BM1352" s="120"/>
      <c r="BN1352" s="197"/>
      <c r="BO1352" s="120"/>
      <c r="BP1352" s="197"/>
      <c r="BQ1352" s="120"/>
      <c r="BR1352" s="197"/>
      <c r="BS1352" s="120"/>
      <c r="BT1352" s="197"/>
      <c r="BU1352" s="120"/>
      <c r="BV1352" s="197"/>
      <c r="BW1352" s="107"/>
      <c r="BX1352" s="107"/>
      <c r="BY1352" s="107"/>
      <c r="BZ1352" s="107"/>
      <c r="CA1352" s="199"/>
      <c r="CB1352" s="120"/>
      <c r="CC1352" s="199"/>
      <c r="CD1352" s="120"/>
      <c r="CE1352" s="204"/>
      <c r="CF1352" s="186"/>
      <c r="CG1352" s="204"/>
      <c r="CH1352" s="145"/>
      <c r="CI1352" s="204"/>
      <c r="CJ1352" s="120"/>
      <c r="CK1352" s="204"/>
      <c r="CL1352" s="120"/>
      <c r="CM1352" s="204"/>
      <c r="CN1352" s="120"/>
      <c r="CO1352" s="204"/>
      <c r="CP1352" s="120"/>
      <c r="CQ1352" s="206"/>
      <c r="CR1352" s="120"/>
      <c r="CS1352" s="206"/>
      <c r="CT1352" s="120"/>
      <c r="CU1352" s="206"/>
      <c r="CV1352" s="120"/>
      <c r="CW1352" s="206"/>
      <c r="CX1352" s="120"/>
      <c r="CY1352" s="206"/>
      <c r="CZ1352" s="107"/>
      <c r="DA1352" s="107"/>
      <c r="DB1352" s="107"/>
      <c r="DC1352" s="109"/>
      <c r="DD1352" s="109"/>
      <c r="DE1352" s="109"/>
      <c r="DF1352" s="110"/>
      <c r="DG1352" s="120"/>
      <c r="DH1352" s="120"/>
      <c r="DI1352" s="120"/>
      <c r="DJ1352" s="120"/>
      <c r="DK1352" s="186"/>
      <c r="DL1352" s="120"/>
      <c r="DM1352" s="145"/>
      <c r="DN1352" s="120"/>
      <c r="DO1352" s="120"/>
      <c r="DP1352" s="120"/>
      <c r="DQ1352" s="120"/>
      <c r="DR1352" s="120"/>
      <c r="DS1352" s="120"/>
      <c r="DT1352" s="120"/>
      <c r="DU1352" s="120"/>
      <c r="DV1352" s="120"/>
      <c r="DW1352" s="120"/>
      <c r="DX1352" s="120"/>
      <c r="DY1352" s="120"/>
      <c r="DZ1352" s="120"/>
      <c r="EA1352" s="120"/>
      <c r="EB1352" s="120"/>
      <c r="EC1352" s="120"/>
      <c r="ED1352" s="120"/>
      <c r="EE1352" s="120"/>
      <c r="EF1352" s="120"/>
      <c r="EG1352" s="120"/>
      <c r="EH1352" s="120"/>
      <c r="EI1352" s="120"/>
      <c r="EJ1352" s="148"/>
    </row>
    <row r="1353" spans="1:140" s="10" customFormat="1" ht="17.25" customHeight="1" x14ac:dyDescent="0.25">
      <c r="A1353" s="33"/>
      <c r="B1353" s="34"/>
      <c r="C1353" s="35"/>
      <c r="D1353" s="49"/>
      <c r="E1353" s="36"/>
      <c r="F1353" s="36"/>
      <c r="G1353" s="52"/>
      <c r="H1353" s="38"/>
      <c r="I1353" s="50"/>
      <c r="J1353" s="54"/>
      <c r="K1353" s="264" t="s">
        <v>2052</v>
      </c>
      <c r="Q1353" s="9"/>
      <c r="R1353" s="104"/>
      <c r="S1353" s="104"/>
      <c r="T1353" s="104"/>
      <c r="U1353" s="104"/>
      <c r="V1353" s="120"/>
      <c r="W1353" s="184"/>
      <c r="X1353" s="104"/>
      <c r="Y1353" s="145"/>
      <c r="Z1353" s="120"/>
      <c r="AA1353" s="104"/>
      <c r="AB1353" s="104"/>
      <c r="AC1353" s="104"/>
      <c r="AD1353" s="104"/>
      <c r="AE1353" s="104"/>
      <c r="AF1353" s="104"/>
      <c r="AG1353" s="104"/>
      <c r="AH1353" s="104"/>
      <c r="AI1353" s="104"/>
      <c r="AJ1353" s="104"/>
      <c r="AK1353" s="104"/>
      <c r="AL1353" s="104"/>
      <c r="AM1353" s="104"/>
      <c r="AN1353" s="104"/>
      <c r="AO1353" s="104"/>
      <c r="AP1353" s="120"/>
      <c r="AQ1353" s="104"/>
      <c r="AR1353" s="104"/>
      <c r="AS1353" s="104"/>
      <c r="AT1353" s="104"/>
      <c r="AU1353" s="146"/>
      <c r="AV1353" s="105"/>
      <c r="AW1353" s="105"/>
      <c r="AX1353" s="106"/>
      <c r="AY1353" s="120"/>
      <c r="AZ1353" s="106"/>
      <c r="BA1353" s="120"/>
      <c r="BB1353" s="196"/>
      <c r="BC1353" s="186"/>
      <c r="BD1353" s="196"/>
      <c r="BE1353" s="145"/>
      <c r="BF1353" s="196"/>
      <c r="BG1353" s="120"/>
      <c r="BH1353" s="196"/>
      <c r="BI1353" s="120"/>
      <c r="BJ1353" s="196"/>
      <c r="BK1353" s="120"/>
      <c r="BL1353" s="196"/>
      <c r="BM1353" s="120"/>
      <c r="BN1353" s="197"/>
      <c r="BO1353" s="120"/>
      <c r="BP1353" s="197"/>
      <c r="BQ1353" s="120"/>
      <c r="BR1353" s="197"/>
      <c r="BS1353" s="120"/>
      <c r="BT1353" s="197"/>
      <c r="BU1353" s="120"/>
      <c r="BV1353" s="197"/>
      <c r="BW1353" s="107"/>
      <c r="BX1353" s="107"/>
      <c r="BY1353" s="107"/>
      <c r="BZ1353" s="107"/>
      <c r="CA1353" s="199"/>
      <c r="CB1353" s="120"/>
      <c r="CC1353" s="199"/>
      <c r="CD1353" s="120"/>
      <c r="CE1353" s="204"/>
      <c r="CF1353" s="186"/>
      <c r="CG1353" s="204"/>
      <c r="CH1353" s="145"/>
      <c r="CI1353" s="204"/>
      <c r="CJ1353" s="120"/>
      <c r="CK1353" s="204"/>
      <c r="CL1353" s="120"/>
      <c r="CM1353" s="204"/>
      <c r="CN1353" s="120"/>
      <c r="CO1353" s="204"/>
      <c r="CP1353" s="120"/>
      <c r="CQ1353" s="206"/>
      <c r="CR1353" s="120"/>
      <c r="CS1353" s="206"/>
      <c r="CT1353" s="120"/>
      <c r="CU1353" s="206"/>
      <c r="CV1353" s="120"/>
      <c r="CW1353" s="206"/>
      <c r="CX1353" s="120"/>
      <c r="CY1353" s="206"/>
      <c r="CZ1353" s="107"/>
      <c r="DA1353" s="107"/>
      <c r="DB1353" s="107"/>
      <c r="DC1353" s="109"/>
      <c r="DD1353" s="109"/>
      <c r="DE1353" s="109"/>
      <c r="DF1353" s="110"/>
      <c r="DG1353" s="120"/>
      <c r="DH1353" s="120"/>
      <c r="DI1353" s="120"/>
      <c r="DJ1353" s="120"/>
      <c r="DK1353" s="186"/>
      <c r="DL1353" s="120"/>
      <c r="DM1353" s="145"/>
      <c r="DN1353" s="120"/>
      <c r="DO1353" s="120"/>
      <c r="DP1353" s="120"/>
      <c r="DQ1353" s="120"/>
      <c r="DR1353" s="120"/>
      <c r="DS1353" s="120"/>
      <c r="DT1353" s="120"/>
      <c r="DU1353" s="120"/>
      <c r="DV1353" s="120"/>
      <c r="DW1353" s="120"/>
      <c r="DX1353" s="120"/>
      <c r="DY1353" s="120"/>
      <c r="DZ1353" s="120"/>
      <c r="EA1353" s="120"/>
      <c r="EB1353" s="120"/>
      <c r="EC1353" s="120"/>
      <c r="ED1353" s="120"/>
      <c r="EE1353" s="120"/>
      <c r="EF1353" s="120"/>
      <c r="EG1353" s="120"/>
      <c r="EH1353" s="120"/>
      <c r="EI1353" s="120"/>
      <c r="EJ1353" s="148"/>
    </row>
    <row r="1354" spans="1:140" s="10" customFormat="1" ht="17.25" customHeight="1" x14ac:dyDescent="0.25">
      <c r="A1354" s="33"/>
      <c r="B1354" s="34"/>
      <c r="C1354" s="35"/>
      <c r="D1354" s="49"/>
      <c r="E1354" s="36"/>
      <c r="F1354" s="36"/>
      <c r="G1354" s="52"/>
      <c r="H1354" s="38"/>
      <c r="I1354" s="50"/>
      <c r="J1354" s="54"/>
      <c r="K1354" s="264" t="s">
        <v>2053</v>
      </c>
      <c r="Q1354" s="9"/>
      <c r="R1354" s="104"/>
      <c r="S1354" s="104"/>
      <c r="T1354" s="104"/>
      <c r="U1354" s="104"/>
      <c r="V1354" s="120"/>
      <c r="W1354" s="184"/>
      <c r="X1354" s="104"/>
      <c r="Y1354" s="145"/>
      <c r="Z1354" s="120"/>
      <c r="AA1354" s="104"/>
      <c r="AB1354" s="104"/>
      <c r="AC1354" s="104"/>
      <c r="AD1354" s="104"/>
      <c r="AE1354" s="104"/>
      <c r="AF1354" s="104"/>
      <c r="AG1354" s="104"/>
      <c r="AH1354" s="104"/>
      <c r="AI1354" s="104"/>
      <c r="AJ1354" s="104"/>
      <c r="AK1354" s="104"/>
      <c r="AL1354" s="104"/>
      <c r="AM1354" s="104"/>
      <c r="AN1354" s="104"/>
      <c r="AO1354" s="104"/>
      <c r="AP1354" s="120"/>
      <c r="AQ1354" s="104"/>
      <c r="AR1354" s="104"/>
      <c r="AS1354" s="104"/>
      <c r="AT1354" s="104"/>
      <c r="AU1354" s="146"/>
      <c r="AV1354" s="105"/>
      <c r="AW1354" s="105"/>
      <c r="AX1354" s="106"/>
      <c r="AY1354" s="120"/>
      <c r="AZ1354" s="106"/>
      <c r="BA1354" s="120"/>
      <c r="BB1354" s="196"/>
      <c r="BC1354" s="186"/>
      <c r="BD1354" s="196"/>
      <c r="BE1354" s="145"/>
      <c r="BF1354" s="196"/>
      <c r="BG1354" s="120"/>
      <c r="BH1354" s="196"/>
      <c r="BI1354" s="120"/>
      <c r="BJ1354" s="196"/>
      <c r="BK1354" s="120"/>
      <c r="BL1354" s="196"/>
      <c r="BM1354" s="120"/>
      <c r="BN1354" s="197"/>
      <c r="BO1354" s="120"/>
      <c r="BP1354" s="197"/>
      <c r="BQ1354" s="120"/>
      <c r="BR1354" s="197"/>
      <c r="BS1354" s="120"/>
      <c r="BT1354" s="197"/>
      <c r="BU1354" s="120"/>
      <c r="BV1354" s="197"/>
      <c r="BW1354" s="107"/>
      <c r="BX1354" s="107"/>
      <c r="BY1354" s="107"/>
      <c r="BZ1354" s="107"/>
      <c r="CA1354" s="199"/>
      <c r="CB1354" s="120"/>
      <c r="CC1354" s="199"/>
      <c r="CD1354" s="120"/>
      <c r="CE1354" s="204"/>
      <c r="CF1354" s="186"/>
      <c r="CG1354" s="204"/>
      <c r="CH1354" s="145"/>
      <c r="CI1354" s="204"/>
      <c r="CJ1354" s="120"/>
      <c r="CK1354" s="204"/>
      <c r="CL1354" s="120"/>
      <c r="CM1354" s="204"/>
      <c r="CN1354" s="120"/>
      <c r="CO1354" s="204"/>
      <c r="CP1354" s="120"/>
      <c r="CQ1354" s="206"/>
      <c r="CR1354" s="120"/>
      <c r="CS1354" s="206"/>
      <c r="CT1354" s="120"/>
      <c r="CU1354" s="206"/>
      <c r="CV1354" s="120"/>
      <c r="CW1354" s="206"/>
      <c r="CX1354" s="120"/>
      <c r="CY1354" s="206"/>
      <c r="CZ1354" s="107"/>
      <c r="DA1354" s="107"/>
      <c r="DB1354" s="107"/>
      <c r="DC1354" s="109"/>
      <c r="DD1354" s="109"/>
      <c r="DE1354" s="109"/>
      <c r="DF1354" s="110"/>
      <c r="DG1354" s="120"/>
      <c r="DH1354" s="120"/>
      <c r="DI1354" s="120"/>
      <c r="DJ1354" s="120"/>
      <c r="DK1354" s="186"/>
      <c r="DL1354" s="120"/>
      <c r="DM1354" s="145"/>
      <c r="DN1354" s="120"/>
      <c r="DO1354" s="120"/>
      <c r="DP1354" s="120"/>
      <c r="DQ1354" s="120"/>
      <c r="DR1354" s="120"/>
      <c r="DS1354" s="120"/>
      <c r="DT1354" s="120"/>
      <c r="DU1354" s="120"/>
      <c r="DV1354" s="120"/>
      <c r="DW1354" s="120"/>
      <c r="DX1354" s="120"/>
      <c r="DY1354" s="120"/>
      <c r="DZ1354" s="120"/>
      <c r="EA1354" s="120"/>
      <c r="EB1354" s="120"/>
      <c r="EC1354" s="120"/>
      <c r="ED1354" s="120"/>
      <c r="EE1354" s="120"/>
      <c r="EF1354" s="120"/>
      <c r="EG1354" s="120"/>
      <c r="EH1354" s="120"/>
      <c r="EI1354" s="120"/>
      <c r="EJ1354" s="148"/>
    </row>
    <row r="1355" spans="1:140" s="10" customFormat="1" ht="17.25" customHeight="1" x14ac:dyDescent="0.25">
      <c r="A1355" s="33"/>
      <c r="B1355" s="34"/>
      <c r="C1355" s="35"/>
      <c r="D1355" s="49"/>
      <c r="E1355" s="36"/>
      <c r="F1355" s="36"/>
      <c r="G1355" s="52"/>
      <c r="H1355" s="38"/>
      <c r="I1355" s="50"/>
      <c r="J1355" s="54" t="s">
        <v>28</v>
      </c>
      <c r="K1355" s="264" t="s">
        <v>2054</v>
      </c>
      <c r="Q1355" s="9" t="s">
        <v>1899</v>
      </c>
      <c r="R1355" s="104"/>
      <c r="S1355" s="104"/>
      <c r="T1355" s="104"/>
      <c r="U1355" s="104"/>
      <c r="V1355" s="120"/>
      <c r="W1355" s="184"/>
      <c r="X1355" s="104"/>
      <c r="Y1355" s="145"/>
      <c r="Z1355" s="120"/>
      <c r="AA1355" s="104"/>
      <c r="AB1355" s="104"/>
      <c r="AC1355" s="104"/>
      <c r="AD1355" s="104"/>
      <c r="AE1355" s="104"/>
      <c r="AF1355" s="104"/>
      <c r="AG1355" s="104"/>
      <c r="AH1355" s="104"/>
      <c r="AI1355" s="104"/>
      <c r="AJ1355" s="104"/>
      <c r="AK1355" s="104"/>
      <c r="AL1355" s="104"/>
      <c r="AM1355" s="104"/>
      <c r="AN1355" s="104"/>
      <c r="AO1355" s="104"/>
      <c r="AP1355" s="120"/>
      <c r="AQ1355" s="104"/>
      <c r="AR1355" s="104"/>
      <c r="AS1355" s="104"/>
      <c r="AT1355" s="104"/>
      <c r="AU1355" s="146"/>
      <c r="AV1355" s="105"/>
      <c r="AW1355" s="105"/>
      <c r="AX1355" s="106"/>
      <c r="AY1355" s="120"/>
      <c r="AZ1355" s="106"/>
      <c r="BA1355" s="120"/>
      <c r="BB1355" s="196"/>
      <c r="BC1355" s="186"/>
      <c r="BD1355" s="196"/>
      <c r="BE1355" s="145"/>
      <c r="BF1355" s="196"/>
      <c r="BG1355" s="120"/>
      <c r="BH1355" s="196"/>
      <c r="BI1355" s="120"/>
      <c r="BJ1355" s="196"/>
      <c r="BK1355" s="120"/>
      <c r="BL1355" s="196"/>
      <c r="BM1355" s="120"/>
      <c r="BN1355" s="197"/>
      <c r="BO1355" s="120"/>
      <c r="BP1355" s="197"/>
      <c r="BQ1355" s="120"/>
      <c r="BR1355" s="197"/>
      <c r="BS1355" s="120"/>
      <c r="BT1355" s="197"/>
      <c r="BU1355" s="120"/>
      <c r="BV1355" s="197"/>
      <c r="BW1355" s="107"/>
      <c r="BX1355" s="107"/>
      <c r="BY1355" s="107"/>
      <c r="BZ1355" s="107"/>
      <c r="CA1355" s="199"/>
      <c r="CB1355" s="120"/>
      <c r="CC1355" s="199"/>
      <c r="CD1355" s="120"/>
      <c r="CE1355" s="204"/>
      <c r="CF1355" s="186"/>
      <c r="CG1355" s="204"/>
      <c r="CH1355" s="145"/>
      <c r="CI1355" s="204"/>
      <c r="CJ1355" s="120"/>
      <c r="CK1355" s="204"/>
      <c r="CL1355" s="120"/>
      <c r="CM1355" s="204"/>
      <c r="CN1355" s="120"/>
      <c r="CO1355" s="204"/>
      <c r="CP1355" s="120"/>
      <c r="CQ1355" s="206"/>
      <c r="CR1355" s="120"/>
      <c r="CS1355" s="206"/>
      <c r="CT1355" s="120"/>
      <c r="CU1355" s="206"/>
      <c r="CV1355" s="120"/>
      <c r="CW1355" s="206"/>
      <c r="CX1355" s="120"/>
      <c r="CY1355" s="206"/>
      <c r="CZ1355" s="107"/>
      <c r="DA1355" s="107"/>
      <c r="DB1355" s="107"/>
      <c r="DC1355" s="109"/>
      <c r="DD1355" s="109"/>
      <c r="DE1355" s="109"/>
      <c r="DF1355" s="110"/>
      <c r="DG1355" s="120"/>
      <c r="DH1355" s="120"/>
      <c r="DI1355" s="120"/>
      <c r="DJ1355" s="120"/>
      <c r="DK1355" s="186"/>
      <c r="DL1355" s="120"/>
      <c r="DM1355" s="145"/>
      <c r="DN1355" s="120"/>
      <c r="DO1355" s="120"/>
      <c r="DP1355" s="120"/>
      <c r="DQ1355" s="120"/>
      <c r="DR1355" s="120"/>
      <c r="DS1355" s="120"/>
      <c r="DT1355" s="120"/>
      <c r="DU1355" s="120"/>
      <c r="DV1355" s="120"/>
      <c r="DW1355" s="120"/>
      <c r="DX1355" s="120"/>
      <c r="DY1355" s="120"/>
      <c r="DZ1355" s="120"/>
      <c r="EA1355" s="120"/>
      <c r="EB1355" s="120"/>
      <c r="EC1355" s="120"/>
      <c r="ED1355" s="120"/>
      <c r="EE1355" s="120"/>
      <c r="EF1355" s="120"/>
      <c r="EG1355" s="120"/>
      <c r="EH1355" s="120"/>
      <c r="EI1355" s="120"/>
      <c r="EJ1355" s="148"/>
    </row>
    <row r="1356" spans="1:140" s="10" customFormat="1" ht="17.25" customHeight="1" x14ac:dyDescent="0.25">
      <c r="A1356" s="33"/>
      <c r="B1356" s="34"/>
      <c r="C1356" s="35"/>
      <c r="D1356" s="49"/>
      <c r="E1356" s="36"/>
      <c r="F1356" s="36"/>
      <c r="G1356" s="52"/>
      <c r="H1356" s="38"/>
      <c r="I1356" s="50"/>
      <c r="J1356" s="275" t="s">
        <v>1921</v>
      </c>
      <c r="K1356" s="271" t="s">
        <v>2029</v>
      </c>
      <c r="L1356" s="276" t="s">
        <v>1899</v>
      </c>
      <c r="M1356" s="46"/>
      <c r="R1356" s="104"/>
      <c r="S1356" s="104"/>
      <c r="T1356" s="104"/>
      <c r="U1356" s="104"/>
      <c r="V1356" s="120"/>
      <c r="W1356" s="184"/>
      <c r="X1356" s="104"/>
      <c r="Y1356" s="145"/>
      <c r="Z1356" s="120"/>
      <c r="AA1356" s="104"/>
      <c r="AB1356" s="104"/>
      <c r="AC1356" s="104"/>
      <c r="AD1356" s="104"/>
      <c r="AE1356" s="104"/>
      <c r="AF1356" s="104"/>
      <c r="AG1356" s="104"/>
      <c r="AH1356" s="104"/>
      <c r="AI1356" s="104"/>
      <c r="AJ1356" s="104"/>
      <c r="AK1356" s="104"/>
      <c r="AL1356" s="104"/>
      <c r="AM1356" s="104"/>
      <c r="AN1356" s="104"/>
      <c r="AO1356" s="104"/>
      <c r="AP1356" s="120"/>
      <c r="AQ1356" s="104"/>
      <c r="AR1356" s="104"/>
      <c r="AS1356" s="104"/>
      <c r="AT1356" s="104"/>
      <c r="AU1356" s="146"/>
      <c r="AV1356" s="105"/>
      <c r="AW1356" s="105"/>
      <c r="AX1356" s="106"/>
      <c r="AY1356" s="120"/>
      <c r="AZ1356" s="106"/>
      <c r="BA1356" s="120"/>
      <c r="BB1356" s="196"/>
      <c r="BC1356" s="186"/>
      <c r="BD1356" s="196"/>
      <c r="BE1356" s="145"/>
      <c r="BF1356" s="196"/>
      <c r="BG1356" s="120"/>
      <c r="BH1356" s="196"/>
      <c r="BI1356" s="120"/>
      <c r="BJ1356" s="196"/>
      <c r="BK1356" s="120"/>
      <c r="BL1356" s="196"/>
      <c r="BM1356" s="120"/>
      <c r="BN1356" s="197"/>
      <c r="BO1356" s="120"/>
      <c r="BP1356" s="197"/>
      <c r="BQ1356" s="120"/>
      <c r="BR1356" s="197"/>
      <c r="BS1356" s="120"/>
      <c r="BT1356" s="197"/>
      <c r="BU1356" s="120"/>
      <c r="BV1356" s="197"/>
      <c r="BW1356" s="107"/>
      <c r="BX1356" s="107"/>
      <c r="BY1356" s="107"/>
      <c r="BZ1356" s="107"/>
      <c r="CA1356" s="199"/>
      <c r="CB1356" s="120"/>
      <c r="CC1356" s="199"/>
      <c r="CD1356" s="120"/>
      <c r="CE1356" s="204"/>
      <c r="CF1356" s="186"/>
      <c r="CG1356" s="204"/>
      <c r="CH1356" s="145"/>
      <c r="CI1356" s="204"/>
      <c r="CJ1356" s="120"/>
      <c r="CK1356" s="204"/>
      <c r="CL1356" s="120"/>
      <c r="CM1356" s="204"/>
      <c r="CN1356" s="120"/>
      <c r="CO1356" s="204"/>
      <c r="CP1356" s="120"/>
      <c r="CQ1356" s="206"/>
      <c r="CR1356" s="120"/>
      <c r="CS1356" s="206"/>
      <c r="CT1356" s="120"/>
      <c r="CU1356" s="206"/>
      <c r="CV1356" s="120"/>
      <c r="CW1356" s="206"/>
      <c r="CX1356" s="120"/>
      <c r="CY1356" s="206"/>
      <c r="CZ1356" s="107"/>
      <c r="DA1356" s="107"/>
      <c r="DB1356" s="107"/>
      <c r="DC1356" s="109"/>
      <c r="DD1356" s="109"/>
      <c r="DE1356" s="109"/>
      <c r="DF1356" s="110"/>
      <c r="DG1356" s="120"/>
      <c r="DH1356" s="120"/>
      <c r="DI1356" s="120"/>
      <c r="DJ1356" s="120"/>
      <c r="DK1356" s="186"/>
      <c r="DL1356" s="120"/>
      <c r="DM1356" s="145"/>
      <c r="DN1356" s="120"/>
      <c r="DO1356" s="120"/>
      <c r="DP1356" s="120"/>
      <c r="DQ1356" s="120"/>
      <c r="DR1356" s="120"/>
      <c r="DS1356" s="120"/>
      <c r="DT1356" s="120"/>
      <c r="DU1356" s="120"/>
      <c r="DV1356" s="120"/>
      <c r="DW1356" s="120"/>
      <c r="DX1356" s="120"/>
      <c r="DY1356" s="120"/>
      <c r="DZ1356" s="120"/>
      <c r="EA1356" s="120"/>
      <c r="EB1356" s="120"/>
      <c r="EC1356" s="120"/>
      <c r="ED1356" s="120"/>
      <c r="EE1356" s="120"/>
      <c r="EF1356" s="120"/>
      <c r="EG1356" s="120"/>
      <c r="EH1356" s="120"/>
      <c r="EI1356" s="120"/>
      <c r="EJ1356" s="148"/>
    </row>
    <row r="1357" spans="1:140" s="10" customFormat="1" ht="17.25" customHeight="1" x14ac:dyDescent="0.25">
      <c r="A1357" s="33"/>
      <c r="B1357" s="34"/>
      <c r="C1357" s="35"/>
      <c r="D1357" s="49"/>
      <c r="E1357" s="36"/>
      <c r="F1357" s="36"/>
      <c r="G1357" s="52"/>
      <c r="H1357" s="38"/>
      <c r="I1357" s="50"/>
      <c r="J1357" s="54"/>
      <c r="K1357" s="271" t="s">
        <v>2031</v>
      </c>
      <c r="L1357" s="276" t="s">
        <v>1899</v>
      </c>
      <c r="M1357" s="46"/>
      <c r="R1357" s="104"/>
      <c r="S1357" s="104"/>
      <c r="T1357" s="104"/>
      <c r="U1357" s="104"/>
      <c r="V1357" s="120"/>
      <c r="W1357" s="184"/>
      <c r="X1357" s="104"/>
      <c r="Y1357" s="145"/>
      <c r="Z1357" s="120"/>
      <c r="AA1357" s="104"/>
      <c r="AB1357" s="104"/>
      <c r="AC1357" s="104"/>
      <c r="AD1357" s="104"/>
      <c r="AE1357" s="104"/>
      <c r="AF1357" s="104"/>
      <c r="AG1357" s="104"/>
      <c r="AH1357" s="104"/>
      <c r="AI1357" s="104"/>
      <c r="AJ1357" s="104"/>
      <c r="AK1357" s="104"/>
      <c r="AL1357" s="104"/>
      <c r="AM1357" s="104"/>
      <c r="AN1357" s="104"/>
      <c r="AO1357" s="104"/>
      <c r="AP1357" s="120"/>
      <c r="AQ1357" s="104"/>
      <c r="AR1357" s="104"/>
      <c r="AS1357" s="104"/>
      <c r="AT1357" s="104"/>
      <c r="AU1357" s="146"/>
      <c r="AV1357" s="105"/>
      <c r="AW1357" s="105"/>
      <c r="AX1357" s="106"/>
      <c r="AY1357" s="120"/>
      <c r="AZ1357" s="106"/>
      <c r="BA1357" s="120"/>
      <c r="BB1357" s="196"/>
      <c r="BC1357" s="186"/>
      <c r="BD1357" s="196"/>
      <c r="BE1357" s="145"/>
      <c r="BF1357" s="196"/>
      <c r="BG1357" s="120"/>
      <c r="BH1357" s="196"/>
      <c r="BI1357" s="120"/>
      <c r="BJ1357" s="196"/>
      <c r="BK1357" s="120"/>
      <c r="BL1357" s="196"/>
      <c r="BM1357" s="120"/>
      <c r="BN1357" s="197"/>
      <c r="BO1357" s="120"/>
      <c r="BP1357" s="197"/>
      <c r="BQ1357" s="120"/>
      <c r="BR1357" s="197"/>
      <c r="BS1357" s="120"/>
      <c r="BT1357" s="197"/>
      <c r="BU1357" s="120"/>
      <c r="BV1357" s="197"/>
      <c r="BW1357" s="107"/>
      <c r="BX1357" s="107"/>
      <c r="BY1357" s="107"/>
      <c r="BZ1357" s="107"/>
      <c r="CA1357" s="199"/>
      <c r="CB1357" s="120"/>
      <c r="CC1357" s="199"/>
      <c r="CD1357" s="120"/>
      <c r="CE1357" s="204"/>
      <c r="CF1357" s="186"/>
      <c r="CG1357" s="204"/>
      <c r="CH1357" s="145"/>
      <c r="CI1357" s="204"/>
      <c r="CJ1357" s="120"/>
      <c r="CK1357" s="204"/>
      <c r="CL1357" s="120"/>
      <c r="CM1357" s="204"/>
      <c r="CN1357" s="120"/>
      <c r="CO1357" s="204"/>
      <c r="CP1357" s="120"/>
      <c r="CQ1357" s="206"/>
      <c r="CR1357" s="120"/>
      <c r="CS1357" s="206"/>
      <c r="CT1357" s="120"/>
      <c r="CU1357" s="206"/>
      <c r="CV1357" s="120"/>
      <c r="CW1357" s="206"/>
      <c r="CX1357" s="120"/>
      <c r="CY1357" s="206"/>
      <c r="CZ1357" s="107"/>
      <c r="DA1357" s="107"/>
      <c r="DB1357" s="107"/>
      <c r="DC1357" s="109"/>
      <c r="DD1357" s="109"/>
      <c r="DE1357" s="109"/>
      <c r="DF1357" s="110"/>
      <c r="DG1357" s="120"/>
      <c r="DH1357" s="120"/>
      <c r="DI1357" s="120"/>
      <c r="DJ1357" s="120"/>
      <c r="DK1357" s="186"/>
      <c r="DL1357" s="120"/>
      <c r="DM1357" s="145"/>
      <c r="DN1357" s="120"/>
      <c r="DO1357" s="120"/>
      <c r="DP1357" s="120"/>
      <c r="DQ1357" s="120"/>
      <c r="DR1357" s="120"/>
      <c r="DS1357" s="120"/>
      <c r="DT1357" s="120"/>
      <c r="DU1357" s="120"/>
      <c r="DV1357" s="120"/>
      <c r="DW1357" s="120"/>
      <c r="DX1357" s="120"/>
      <c r="DY1357" s="120"/>
      <c r="DZ1357" s="120"/>
      <c r="EA1357" s="120"/>
      <c r="EB1357" s="120"/>
      <c r="EC1357" s="120"/>
      <c r="ED1357" s="120"/>
      <c r="EE1357" s="120"/>
      <c r="EF1357" s="120"/>
      <c r="EG1357" s="120"/>
      <c r="EH1357" s="120"/>
      <c r="EI1357" s="120"/>
      <c r="EJ1357" s="148"/>
    </row>
    <row r="1358" spans="1:140" s="10" customFormat="1" ht="17.25" customHeight="1" x14ac:dyDescent="0.25">
      <c r="A1358" s="33"/>
      <c r="B1358" s="34"/>
      <c r="C1358" s="35"/>
      <c r="D1358" s="49"/>
      <c r="E1358" s="36"/>
      <c r="F1358" s="36"/>
      <c r="G1358" s="52"/>
      <c r="H1358" s="38"/>
      <c r="I1358" s="50"/>
      <c r="J1358" s="54"/>
      <c r="K1358" s="271" t="s">
        <v>2032</v>
      </c>
      <c r="L1358" s="276" t="s">
        <v>1899</v>
      </c>
      <c r="M1358" s="46"/>
      <c r="R1358" s="104"/>
      <c r="S1358" s="104"/>
      <c r="T1358" s="104"/>
      <c r="U1358" s="104"/>
      <c r="V1358" s="120"/>
      <c r="W1358" s="184"/>
      <c r="X1358" s="104"/>
      <c r="Y1358" s="145"/>
      <c r="Z1358" s="120"/>
      <c r="AA1358" s="104"/>
      <c r="AB1358" s="104"/>
      <c r="AC1358" s="104"/>
      <c r="AD1358" s="104"/>
      <c r="AE1358" s="104"/>
      <c r="AF1358" s="104"/>
      <c r="AG1358" s="104"/>
      <c r="AH1358" s="104"/>
      <c r="AI1358" s="104"/>
      <c r="AJ1358" s="104"/>
      <c r="AK1358" s="104"/>
      <c r="AL1358" s="104"/>
      <c r="AM1358" s="104"/>
      <c r="AN1358" s="104"/>
      <c r="AO1358" s="104"/>
      <c r="AP1358" s="120"/>
      <c r="AQ1358" s="104"/>
      <c r="AR1358" s="104"/>
      <c r="AS1358" s="104"/>
      <c r="AT1358" s="104"/>
      <c r="AU1358" s="146"/>
      <c r="AV1358" s="105"/>
      <c r="AW1358" s="105"/>
      <c r="AX1358" s="106"/>
      <c r="AY1358" s="120"/>
      <c r="AZ1358" s="106"/>
      <c r="BA1358" s="120"/>
      <c r="BB1358" s="196"/>
      <c r="BC1358" s="186"/>
      <c r="BD1358" s="196"/>
      <c r="BE1358" s="145"/>
      <c r="BF1358" s="196"/>
      <c r="BG1358" s="120"/>
      <c r="BH1358" s="196"/>
      <c r="BI1358" s="120"/>
      <c r="BJ1358" s="196"/>
      <c r="BK1358" s="120"/>
      <c r="BL1358" s="196"/>
      <c r="BM1358" s="120"/>
      <c r="BN1358" s="197"/>
      <c r="BO1358" s="120"/>
      <c r="BP1358" s="197"/>
      <c r="BQ1358" s="120"/>
      <c r="BR1358" s="197"/>
      <c r="BS1358" s="120"/>
      <c r="BT1358" s="197"/>
      <c r="BU1358" s="120"/>
      <c r="BV1358" s="197"/>
      <c r="BW1358" s="107"/>
      <c r="BX1358" s="107"/>
      <c r="BY1358" s="107"/>
      <c r="BZ1358" s="107"/>
      <c r="CA1358" s="199"/>
      <c r="CB1358" s="120"/>
      <c r="CC1358" s="199"/>
      <c r="CD1358" s="120"/>
      <c r="CE1358" s="204"/>
      <c r="CF1358" s="186"/>
      <c r="CG1358" s="204"/>
      <c r="CH1358" s="145"/>
      <c r="CI1358" s="204"/>
      <c r="CJ1358" s="120"/>
      <c r="CK1358" s="204"/>
      <c r="CL1358" s="120"/>
      <c r="CM1358" s="204"/>
      <c r="CN1358" s="120"/>
      <c r="CO1358" s="204"/>
      <c r="CP1358" s="120"/>
      <c r="CQ1358" s="206"/>
      <c r="CR1358" s="120"/>
      <c r="CS1358" s="206"/>
      <c r="CT1358" s="120"/>
      <c r="CU1358" s="206"/>
      <c r="CV1358" s="120"/>
      <c r="CW1358" s="206"/>
      <c r="CX1358" s="120"/>
      <c r="CY1358" s="206"/>
      <c r="CZ1358" s="107"/>
      <c r="DA1358" s="107"/>
      <c r="DB1358" s="107"/>
      <c r="DC1358" s="109"/>
      <c r="DD1358" s="109"/>
      <c r="DE1358" s="109"/>
      <c r="DF1358" s="110"/>
      <c r="DG1358" s="120"/>
      <c r="DH1358" s="120"/>
      <c r="DI1358" s="120"/>
      <c r="DJ1358" s="120"/>
      <c r="DK1358" s="186"/>
      <c r="DL1358" s="120"/>
      <c r="DM1358" s="145"/>
      <c r="DN1358" s="120"/>
      <c r="DO1358" s="120"/>
      <c r="DP1358" s="120"/>
      <c r="DQ1358" s="120"/>
      <c r="DR1358" s="120"/>
      <c r="DS1358" s="120"/>
      <c r="DT1358" s="120"/>
      <c r="DU1358" s="120"/>
      <c r="DV1358" s="120"/>
      <c r="DW1358" s="120"/>
      <c r="DX1358" s="120"/>
      <c r="DY1358" s="120"/>
      <c r="DZ1358" s="120"/>
      <c r="EA1358" s="120"/>
      <c r="EB1358" s="120"/>
      <c r="EC1358" s="120"/>
      <c r="ED1358" s="120"/>
      <c r="EE1358" s="120"/>
      <c r="EF1358" s="120"/>
      <c r="EG1358" s="120"/>
      <c r="EH1358" s="120"/>
      <c r="EI1358" s="120"/>
      <c r="EJ1358" s="148"/>
    </row>
    <row r="1359" spans="1:140" s="10" customFormat="1" ht="17.25" customHeight="1" x14ac:dyDescent="0.25">
      <c r="A1359" s="33"/>
      <c r="B1359" s="34"/>
      <c r="C1359" s="35"/>
      <c r="D1359" s="49"/>
      <c r="E1359" s="36"/>
      <c r="F1359" s="36"/>
      <c r="G1359" s="52"/>
      <c r="H1359" s="38"/>
      <c r="I1359" s="50"/>
      <c r="J1359" s="54"/>
      <c r="K1359" s="271" t="s">
        <v>2036</v>
      </c>
      <c r="L1359" s="276">
        <v>200</v>
      </c>
      <c r="M1359" s="46"/>
      <c r="R1359" s="104"/>
      <c r="S1359" s="104"/>
      <c r="T1359" s="104"/>
      <c r="U1359" s="104"/>
      <c r="V1359" s="120"/>
      <c r="W1359" s="184"/>
      <c r="X1359" s="104"/>
      <c r="Y1359" s="145"/>
      <c r="Z1359" s="120"/>
      <c r="AA1359" s="104"/>
      <c r="AB1359" s="104"/>
      <c r="AC1359" s="104"/>
      <c r="AD1359" s="104"/>
      <c r="AE1359" s="104"/>
      <c r="AF1359" s="104"/>
      <c r="AG1359" s="104"/>
      <c r="AH1359" s="104"/>
      <c r="AI1359" s="104"/>
      <c r="AJ1359" s="104"/>
      <c r="AK1359" s="104"/>
      <c r="AL1359" s="104"/>
      <c r="AM1359" s="104"/>
      <c r="AN1359" s="104"/>
      <c r="AO1359" s="104"/>
      <c r="AP1359" s="120"/>
      <c r="AQ1359" s="104"/>
      <c r="AR1359" s="104"/>
      <c r="AS1359" s="104"/>
      <c r="AT1359" s="104"/>
      <c r="AU1359" s="146"/>
      <c r="AV1359" s="105"/>
      <c r="AW1359" s="105"/>
      <c r="AX1359" s="106"/>
      <c r="AY1359" s="120"/>
      <c r="AZ1359" s="106"/>
      <c r="BA1359" s="120"/>
      <c r="BB1359" s="196"/>
      <c r="BC1359" s="186"/>
      <c r="BD1359" s="196"/>
      <c r="BE1359" s="145"/>
      <c r="BF1359" s="196"/>
      <c r="BG1359" s="120"/>
      <c r="BH1359" s="196"/>
      <c r="BI1359" s="120"/>
      <c r="BJ1359" s="196"/>
      <c r="BK1359" s="120"/>
      <c r="BL1359" s="196"/>
      <c r="BM1359" s="120"/>
      <c r="BN1359" s="197"/>
      <c r="BO1359" s="120"/>
      <c r="BP1359" s="197"/>
      <c r="BQ1359" s="120"/>
      <c r="BR1359" s="197"/>
      <c r="BS1359" s="120"/>
      <c r="BT1359" s="197"/>
      <c r="BU1359" s="120"/>
      <c r="BV1359" s="197"/>
      <c r="BW1359" s="107"/>
      <c r="BX1359" s="107"/>
      <c r="BY1359" s="107"/>
      <c r="BZ1359" s="107"/>
      <c r="CA1359" s="199"/>
      <c r="CB1359" s="120"/>
      <c r="CC1359" s="199"/>
      <c r="CD1359" s="120"/>
      <c r="CE1359" s="204"/>
      <c r="CF1359" s="186"/>
      <c r="CG1359" s="204"/>
      <c r="CH1359" s="145"/>
      <c r="CI1359" s="204"/>
      <c r="CJ1359" s="120"/>
      <c r="CK1359" s="204"/>
      <c r="CL1359" s="120"/>
      <c r="CM1359" s="204"/>
      <c r="CN1359" s="120"/>
      <c r="CO1359" s="204"/>
      <c r="CP1359" s="120"/>
      <c r="CQ1359" s="206"/>
      <c r="CR1359" s="120"/>
      <c r="CS1359" s="206"/>
      <c r="CT1359" s="120"/>
      <c r="CU1359" s="206"/>
      <c r="CV1359" s="120"/>
      <c r="CW1359" s="206"/>
      <c r="CX1359" s="120"/>
      <c r="CY1359" s="206"/>
      <c r="CZ1359" s="107"/>
      <c r="DA1359" s="107"/>
      <c r="DB1359" s="107"/>
      <c r="DC1359" s="109"/>
      <c r="DD1359" s="109"/>
      <c r="DE1359" s="109"/>
      <c r="DF1359" s="110"/>
      <c r="DG1359" s="120"/>
      <c r="DH1359" s="120"/>
      <c r="DI1359" s="120"/>
      <c r="DJ1359" s="120"/>
      <c r="DK1359" s="186"/>
      <c r="DL1359" s="120"/>
      <c r="DM1359" s="145"/>
      <c r="DN1359" s="120"/>
      <c r="DO1359" s="120"/>
      <c r="DP1359" s="120"/>
      <c r="DQ1359" s="120"/>
      <c r="DR1359" s="120"/>
      <c r="DS1359" s="120"/>
      <c r="DT1359" s="120"/>
      <c r="DU1359" s="120"/>
      <c r="DV1359" s="120"/>
      <c r="DW1359" s="120"/>
      <c r="DX1359" s="120"/>
      <c r="DY1359" s="120"/>
      <c r="DZ1359" s="120"/>
      <c r="EA1359" s="120"/>
      <c r="EB1359" s="120"/>
      <c r="EC1359" s="120"/>
      <c r="ED1359" s="120"/>
      <c r="EE1359" s="120"/>
      <c r="EF1359" s="120"/>
      <c r="EG1359" s="120"/>
      <c r="EH1359" s="120"/>
      <c r="EI1359" s="120"/>
      <c r="EJ1359" s="148"/>
    </row>
    <row r="1360" spans="1:140" s="10" customFormat="1" ht="17.25" customHeight="1" x14ac:dyDescent="0.25">
      <c r="A1360" s="33"/>
      <c r="B1360" s="34"/>
      <c r="C1360" s="35"/>
      <c r="D1360" s="49"/>
      <c r="E1360" s="36"/>
      <c r="F1360" s="36"/>
      <c r="G1360" s="52"/>
      <c r="H1360" s="38"/>
      <c r="I1360" s="50"/>
      <c r="J1360" s="54"/>
      <c r="K1360" s="271" t="s">
        <v>2034</v>
      </c>
      <c r="L1360" s="276">
        <v>150</v>
      </c>
      <c r="M1360" s="46"/>
      <c r="R1360" s="104"/>
      <c r="S1360" s="104"/>
      <c r="T1360" s="104"/>
      <c r="U1360" s="104"/>
      <c r="V1360" s="120"/>
      <c r="W1360" s="184"/>
      <c r="X1360" s="104"/>
      <c r="Y1360" s="145"/>
      <c r="Z1360" s="120"/>
      <c r="AA1360" s="104"/>
      <c r="AB1360" s="104"/>
      <c r="AC1360" s="104"/>
      <c r="AD1360" s="104"/>
      <c r="AE1360" s="104"/>
      <c r="AF1360" s="104"/>
      <c r="AG1360" s="104"/>
      <c r="AH1360" s="104"/>
      <c r="AI1360" s="104"/>
      <c r="AJ1360" s="104"/>
      <c r="AK1360" s="104"/>
      <c r="AL1360" s="104"/>
      <c r="AM1360" s="104"/>
      <c r="AN1360" s="104"/>
      <c r="AO1360" s="104"/>
      <c r="AP1360" s="120"/>
      <c r="AQ1360" s="104"/>
      <c r="AR1360" s="104"/>
      <c r="AS1360" s="104"/>
      <c r="AT1360" s="104"/>
      <c r="AU1360" s="146"/>
      <c r="AV1360" s="105"/>
      <c r="AW1360" s="105"/>
      <c r="AX1360" s="106"/>
      <c r="AY1360" s="120"/>
      <c r="AZ1360" s="106"/>
      <c r="BA1360" s="120"/>
      <c r="BB1360" s="196"/>
      <c r="BC1360" s="186"/>
      <c r="BD1360" s="196"/>
      <c r="BE1360" s="145"/>
      <c r="BF1360" s="196"/>
      <c r="BG1360" s="120"/>
      <c r="BH1360" s="196"/>
      <c r="BI1360" s="120"/>
      <c r="BJ1360" s="196"/>
      <c r="BK1360" s="120"/>
      <c r="BL1360" s="196"/>
      <c r="BM1360" s="120"/>
      <c r="BN1360" s="197"/>
      <c r="BO1360" s="120"/>
      <c r="BP1360" s="197"/>
      <c r="BQ1360" s="120"/>
      <c r="BR1360" s="197"/>
      <c r="BS1360" s="120"/>
      <c r="BT1360" s="197"/>
      <c r="BU1360" s="120"/>
      <c r="BV1360" s="197"/>
      <c r="BW1360" s="107"/>
      <c r="BX1360" s="107"/>
      <c r="BY1360" s="107"/>
      <c r="BZ1360" s="107"/>
      <c r="CA1360" s="199"/>
      <c r="CB1360" s="120"/>
      <c r="CC1360" s="199"/>
      <c r="CD1360" s="120"/>
      <c r="CE1360" s="204"/>
      <c r="CF1360" s="186"/>
      <c r="CG1360" s="204"/>
      <c r="CH1360" s="145"/>
      <c r="CI1360" s="204"/>
      <c r="CJ1360" s="120"/>
      <c r="CK1360" s="204"/>
      <c r="CL1360" s="120"/>
      <c r="CM1360" s="204"/>
      <c r="CN1360" s="120"/>
      <c r="CO1360" s="204"/>
      <c r="CP1360" s="120"/>
      <c r="CQ1360" s="206"/>
      <c r="CR1360" s="120"/>
      <c r="CS1360" s="206"/>
      <c r="CT1360" s="120"/>
      <c r="CU1360" s="206"/>
      <c r="CV1360" s="120"/>
      <c r="CW1360" s="206"/>
      <c r="CX1360" s="120"/>
      <c r="CY1360" s="206"/>
      <c r="CZ1360" s="107"/>
      <c r="DA1360" s="107"/>
      <c r="DB1360" s="107"/>
      <c r="DC1360" s="109"/>
      <c r="DD1360" s="109"/>
      <c r="DE1360" s="109"/>
      <c r="DF1360" s="110"/>
      <c r="DG1360" s="120"/>
      <c r="DH1360" s="120"/>
      <c r="DI1360" s="120"/>
      <c r="DJ1360" s="120"/>
      <c r="DK1360" s="186"/>
      <c r="DL1360" s="120"/>
      <c r="DM1360" s="145"/>
      <c r="DN1360" s="120"/>
      <c r="DO1360" s="120"/>
      <c r="DP1360" s="120"/>
      <c r="DQ1360" s="120"/>
      <c r="DR1360" s="120"/>
      <c r="DS1360" s="120"/>
      <c r="DT1360" s="120"/>
      <c r="DU1360" s="120"/>
      <c r="DV1360" s="120"/>
      <c r="DW1360" s="120"/>
      <c r="DX1360" s="120"/>
      <c r="DY1360" s="120"/>
      <c r="DZ1360" s="120"/>
      <c r="EA1360" s="120"/>
      <c r="EB1360" s="120"/>
      <c r="EC1360" s="120"/>
      <c r="ED1360" s="120"/>
      <c r="EE1360" s="120"/>
      <c r="EF1360" s="120"/>
      <c r="EG1360" s="120"/>
      <c r="EH1360" s="120"/>
      <c r="EI1360" s="120"/>
      <c r="EJ1360" s="148"/>
    </row>
    <row r="1361" spans="1:140" s="10" customFormat="1" ht="32.25" customHeight="1" x14ac:dyDescent="0.25">
      <c r="A1361" s="33"/>
      <c r="B1361" s="34"/>
      <c r="C1361" s="35"/>
      <c r="D1361" s="49"/>
      <c r="E1361" s="36"/>
      <c r="F1361" s="36"/>
      <c r="G1361" s="52"/>
      <c r="H1361" s="38"/>
      <c r="I1361" s="50"/>
      <c r="J1361" s="54" t="s">
        <v>1478</v>
      </c>
      <c r="K1361" s="46" t="s">
        <v>1704</v>
      </c>
      <c r="L1361" s="46" t="s">
        <v>54</v>
      </c>
      <c r="M1361" s="46" t="s">
        <v>1701</v>
      </c>
      <c r="R1361" s="104"/>
      <c r="S1361" s="104">
        <f>0*$R$1361</f>
        <v>0</v>
      </c>
      <c r="T1361" s="104">
        <f t="shared" si="892"/>
        <v>0</v>
      </c>
      <c r="U1361" s="104">
        <v>0</v>
      </c>
      <c r="V1361" s="120">
        <f t="shared" si="1280"/>
        <v>0</v>
      </c>
      <c r="W1361" s="144">
        <v>1</v>
      </c>
      <c r="X1361" s="104">
        <f t="shared" si="1158"/>
        <v>0</v>
      </c>
      <c r="Y1361" s="104">
        <f t="shared" ref="Y1361:AO1361" si="1406">0*$R$1361</f>
        <v>0</v>
      </c>
      <c r="Z1361" s="120">
        <f t="shared" si="846"/>
        <v>0</v>
      </c>
      <c r="AA1361" s="104">
        <f t="shared" si="1406"/>
        <v>0</v>
      </c>
      <c r="AB1361" s="104">
        <f t="shared" si="847"/>
        <v>0</v>
      </c>
      <c r="AC1361" s="104">
        <f t="shared" si="1406"/>
        <v>0</v>
      </c>
      <c r="AD1361" s="104">
        <f t="shared" si="848"/>
        <v>0</v>
      </c>
      <c r="AE1361" s="104">
        <f t="shared" si="1406"/>
        <v>0</v>
      </c>
      <c r="AF1361" s="104">
        <f t="shared" si="849"/>
        <v>0</v>
      </c>
      <c r="AG1361" s="104">
        <f t="shared" si="1406"/>
        <v>0</v>
      </c>
      <c r="AH1361" s="104">
        <f t="shared" si="850"/>
        <v>0</v>
      </c>
      <c r="AI1361" s="104">
        <f t="shared" si="1406"/>
        <v>0</v>
      </c>
      <c r="AJ1361" s="104">
        <f t="shared" si="851"/>
        <v>0</v>
      </c>
      <c r="AK1361" s="104">
        <f t="shared" si="1406"/>
        <v>0</v>
      </c>
      <c r="AL1361" s="104">
        <f t="shared" si="894"/>
        <v>0</v>
      </c>
      <c r="AM1361" s="104">
        <f t="shared" si="1406"/>
        <v>0</v>
      </c>
      <c r="AN1361" s="104">
        <f t="shared" si="957"/>
        <v>0</v>
      </c>
      <c r="AO1361" s="104">
        <f t="shared" si="1406"/>
        <v>0</v>
      </c>
      <c r="AP1361" s="120">
        <f t="shared" si="853"/>
        <v>0</v>
      </c>
      <c r="AQ1361" s="104"/>
      <c r="AR1361" s="104"/>
      <c r="AS1361" s="104"/>
      <c r="AT1361" s="104"/>
      <c r="AU1361" s="146">
        <f t="shared" si="854"/>
        <v>0</v>
      </c>
      <c r="AV1361" s="105">
        <f t="shared" si="855"/>
        <v>1</v>
      </c>
      <c r="AW1361" s="105"/>
      <c r="AX1361" s="106">
        <f>0.0052+0.0101+0.008</f>
        <v>2.3300000000000001E-2</v>
      </c>
      <c r="AY1361" s="120">
        <f>0*$R$1361</f>
        <v>0</v>
      </c>
      <c r="AZ1361" s="106">
        <f t="shared" si="1395"/>
        <v>0</v>
      </c>
      <c r="BA1361" s="120">
        <v>0</v>
      </c>
      <c r="BB1361" s="196">
        <f t="shared" si="1281"/>
        <v>0</v>
      </c>
      <c r="BC1361" s="145">
        <v>1</v>
      </c>
      <c r="BD1361" s="196">
        <f t="shared" si="1282"/>
        <v>2.3300000000000001E-2</v>
      </c>
      <c r="BE1361" s="120">
        <f t="shared" ref="BE1361" si="1407">0*$R$1361</f>
        <v>0</v>
      </c>
      <c r="BF1361" s="196">
        <f t="shared" si="1283"/>
        <v>0</v>
      </c>
      <c r="BG1361" s="120">
        <f t="shared" ref="BG1361" si="1408">0*$R$1361</f>
        <v>0</v>
      </c>
      <c r="BH1361" s="196">
        <f t="shared" si="1284"/>
        <v>0</v>
      </c>
      <c r="BI1361" s="120">
        <f t="shared" ref="BI1361" si="1409">0*$R$1361</f>
        <v>0</v>
      </c>
      <c r="BJ1361" s="196">
        <f t="shared" si="861"/>
        <v>0</v>
      </c>
      <c r="BK1361" s="120">
        <f t="shared" ref="BK1361" si="1410">0*$R$1361</f>
        <v>0</v>
      </c>
      <c r="BL1361" s="196">
        <f t="shared" si="862"/>
        <v>0</v>
      </c>
      <c r="BM1361" s="120">
        <f t="shared" ref="BM1361" si="1411">0*$R$1361</f>
        <v>0</v>
      </c>
      <c r="BN1361" s="197">
        <f t="shared" si="863"/>
        <v>0</v>
      </c>
      <c r="BO1361" s="120">
        <f t="shared" ref="BO1361" si="1412">0*$R$1361</f>
        <v>0</v>
      </c>
      <c r="BP1361" s="197">
        <f t="shared" si="864"/>
        <v>0</v>
      </c>
      <c r="BQ1361" s="120">
        <f t="shared" ref="BQ1361" si="1413">0*$R$1361</f>
        <v>0</v>
      </c>
      <c r="BR1361" s="197">
        <f t="shared" si="865"/>
        <v>0</v>
      </c>
      <c r="BS1361" s="120">
        <f t="shared" ref="BS1361" si="1414">0*$R$1361</f>
        <v>0</v>
      </c>
      <c r="BT1361" s="197">
        <f t="shared" si="866"/>
        <v>0</v>
      </c>
      <c r="BU1361" s="120">
        <f t="shared" ref="BU1361" si="1415">0*$R$1361</f>
        <v>0</v>
      </c>
      <c r="BV1361" s="197">
        <f t="shared" si="867"/>
        <v>0</v>
      </c>
      <c r="BW1361" s="107"/>
      <c r="BX1361" s="107"/>
      <c r="BY1361" s="107"/>
      <c r="BZ1361" s="107"/>
      <c r="CA1361" s="199">
        <f>0.0052+0.0101+0.008</f>
        <v>2.3300000000000001E-2</v>
      </c>
      <c r="CB1361" s="120">
        <f>0*$R$1361</f>
        <v>0</v>
      </c>
      <c r="CC1361" s="199">
        <f t="shared" si="1396"/>
        <v>0</v>
      </c>
      <c r="CD1361" s="120">
        <v>0</v>
      </c>
      <c r="CE1361" s="204">
        <f t="shared" si="1285"/>
        <v>0</v>
      </c>
      <c r="CF1361" s="145">
        <v>1</v>
      </c>
      <c r="CG1361" s="204">
        <f t="shared" si="1286"/>
        <v>2.3300000000000001E-2</v>
      </c>
      <c r="CH1361" s="120">
        <f t="shared" ref="CH1361" si="1416">0*$R$1361</f>
        <v>0</v>
      </c>
      <c r="CI1361" s="204">
        <f t="shared" si="1287"/>
        <v>0</v>
      </c>
      <c r="CJ1361" s="120">
        <f t="shared" ref="CJ1361" si="1417">0*$R$1361</f>
        <v>0</v>
      </c>
      <c r="CK1361" s="204">
        <f t="shared" si="1288"/>
        <v>0</v>
      </c>
      <c r="CL1361" s="120">
        <f t="shared" ref="CL1361" si="1418">0*$R$1361</f>
        <v>0</v>
      </c>
      <c r="CM1361" s="204">
        <f t="shared" si="1289"/>
        <v>0</v>
      </c>
      <c r="CN1361" s="120">
        <f t="shared" ref="CN1361" si="1419">0*$R$1361</f>
        <v>0</v>
      </c>
      <c r="CO1361" s="204">
        <f t="shared" si="1290"/>
        <v>0</v>
      </c>
      <c r="CP1361" s="120">
        <f t="shared" ref="CP1361" si="1420">0*$R$1361</f>
        <v>0</v>
      </c>
      <c r="CQ1361" s="206">
        <f t="shared" si="1291"/>
        <v>0</v>
      </c>
      <c r="CR1361" s="120">
        <f t="shared" ref="CR1361" si="1421">0*$R$1361</f>
        <v>0</v>
      </c>
      <c r="CS1361" s="206">
        <f t="shared" si="1292"/>
        <v>0</v>
      </c>
      <c r="CT1361" s="120">
        <f t="shared" ref="CT1361" si="1422">0*$R$1361</f>
        <v>0</v>
      </c>
      <c r="CU1361" s="206">
        <f t="shared" si="1293"/>
        <v>0</v>
      </c>
      <c r="CV1361" s="120">
        <f t="shared" ref="CV1361" si="1423">0*$R$1361</f>
        <v>0</v>
      </c>
      <c r="CW1361" s="206">
        <f t="shared" si="1294"/>
        <v>0</v>
      </c>
      <c r="CX1361" s="120">
        <f t="shared" ref="CX1361" si="1424">0*$R$1361</f>
        <v>0</v>
      </c>
      <c r="CY1361" s="206">
        <f t="shared" si="1295"/>
        <v>0</v>
      </c>
      <c r="CZ1361" s="107"/>
      <c r="DA1361" s="107"/>
      <c r="DB1361" s="107"/>
      <c r="DC1361" s="109"/>
      <c r="DD1361" s="109"/>
      <c r="DE1361" s="109"/>
      <c r="DF1361" s="110">
        <f>0.0052+0.0101+0.008</f>
        <v>2.3300000000000001E-2</v>
      </c>
      <c r="DG1361" s="120">
        <f>0*$R$1361</f>
        <v>0</v>
      </c>
      <c r="DH1361" s="120">
        <f t="shared" si="1296"/>
        <v>0</v>
      </c>
      <c r="DI1361" s="120">
        <v>0</v>
      </c>
      <c r="DJ1361" s="120">
        <f t="shared" si="1297"/>
        <v>0</v>
      </c>
      <c r="DK1361" s="145">
        <v>1</v>
      </c>
      <c r="DL1361" s="120">
        <f t="shared" si="1298"/>
        <v>2.3300000000000001E-2</v>
      </c>
      <c r="DM1361" s="120">
        <f t="shared" ref="DM1361:EC1361" si="1425">0*$R$1361</f>
        <v>0</v>
      </c>
      <c r="DN1361" s="120">
        <f t="shared" si="1299"/>
        <v>0</v>
      </c>
      <c r="DO1361" s="120">
        <f t="shared" si="1425"/>
        <v>0</v>
      </c>
      <c r="DP1361" s="120">
        <f t="shared" si="1300"/>
        <v>0</v>
      </c>
      <c r="DQ1361" s="120">
        <f t="shared" si="1425"/>
        <v>0</v>
      </c>
      <c r="DR1361" s="120">
        <f t="shared" si="1301"/>
        <v>0</v>
      </c>
      <c r="DS1361" s="120">
        <f t="shared" si="1425"/>
        <v>0</v>
      </c>
      <c r="DT1361" s="120">
        <f t="shared" si="1302"/>
        <v>0</v>
      </c>
      <c r="DU1361" s="120">
        <f t="shared" si="1425"/>
        <v>0</v>
      </c>
      <c r="DV1361" s="120">
        <f t="shared" si="1303"/>
        <v>0</v>
      </c>
      <c r="DW1361" s="120">
        <f t="shared" si="1425"/>
        <v>0</v>
      </c>
      <c r="DX1361" s="120">
        <f t="shared" si="1304"/>
        <v>0</v>
      </c>
      <c r="DY1361" s="120">
        <f t="shared" si="1425"/>
        <v>0</v>
      </c>
      <c r="DZ1361" s="120">
        <f t="shared" si="1305"/>
        <v>0</v>
      </c>
      <c r="EA1361" s="120">
        <f t="shared" si="1425"/>
        <v>0</v>
      </c>
      <c r="EB1361" s="120">
        <f t="shared" si="1306"/>
        <v>0</v>
      </c>
      <c r="EC1361" s="120">
        <f t="shared" si="1425"/>
        <v>0</v>
      </c>
      <c r="ED1361" s="120">
        <f t="shared" si="1307"/>
        <v>0</v>
      </c>
      <c r="EE1361" s="120"/>
      <c r="EF1361" s="120"/>
      <c r="EG1361" s="120"/>
      <c r="EH1361" s="120"/>
      <c r="EI1361" s="120">
        <f t="shared" si="1308"/>
        <v>2.3300000000000001E-2</v>
      </c>
      <c r="EJ1361" s="148">
        <f t="shared" si="1309"/>
        <v>1</v>
      </c>
    </row>
    <row r="1362" spans="1:140" s="10" customFormat="1" ht="32.25" customHeight="1" x14ac:dyDescent="0.25">
      <c r="A1362" s="33"/>
      <c r="B1362" s="34"/>
      <c r="C1362" s="35"/>
      <c r="D1362" s="49"/>
      <c r="E1362" s="36"/>
      <c r="F1362" s="36"/>
      <c r="G1362" s="52"/>
      <c r="H1362" s="38"/>
      <c r="I1362" s="50"/>
      <c r="J1362" s="272" t="s">
        <v>1894</v>
      </c>
      <c r="K1362" s="264" t="s">
        <v>2048</v>
      </c>
      <c r="Q1362" s="9" t="s">
        <v>1899</v>
      </c>
      <c r="R1362" s="104"/>
      <c r="S1362" s="104"/>
      <c r="T1362" s="104"/>
      <c r="U1362" s="104"/>
      <c r="V1362" s="120"/>
      <c r="W1362" s="144"/>
      <c r="X1362" s="104"/>
      <c r="Y1362" s="104"/>
      <c r="Z1362" s="120"/>
      <c r="AA1362" s="104"/>
      <c r="AB1362" s="104"/>
      <c r="AC1362" s="104"/>
      <c r="AD1362" s="104"/>
      <c r="AE1362" s="104"/>
      <c r="AF1362" s="104"/>
      <c r="AG1362" s="104"/>
      <c r="AH1362" s="104"/>
      <c r="AI1362" s="104"/>
      <c r="AJ1362" s="104"/>
      <c r="AK1362" s="104"/>
      <c r="AL1362" s="104"/>
      <c r="AM1362" s="104"/>
      <c r="AN1362" s="104"/>
      <c r="AO1362" s="104"/>
      <c r="AP1362" s="120"/>
      <c r="AQ1362" s="104"/>
      <c r="AR1362" s="104"/>
      <c r="AS1362" s="104"/>
      <c r="AT1362" s="104"/>
      <c r="AU1362" s="146"/>
      <c r="AV1362" s="105"/>
      <c r="AW1362" s="105"/>
      <c r="AX1362" s="106"/>
      <c r="AY1362" s="120"/>
      <c r="AZ1362" s="106"/>
      <c r="BA1362" s="120"/>
      <c r="BB1362" s="196"/>
      <c r="BC1362" s="145"/>
      <c r="BD1362" s="196"/>
      <c r="BE1362" s="120"/>
      <c r="BF1362" s="196"/>
      <c r="BG1362" s="120"/>
      <c r="BH1362" s="196"/>
      <c r="BI1362" s="120"/>
      <c r="BJ1362" s="196"/>
      <c r="BK1362" s="120"/>
      <c r="BL1362" s="196"/>
      <c r="BM1362" s="120"/>
      <c r="BN1362" s="197"/>
      <c r="BO1362" s="120"/>
      <c r="BP1362" s="197"/>
      <c r="BQ1362" s="120"/>
      <c r="BR1362" s="197"/>
      <c r="BS1362" s="120"/>
      <c r="BT1362" s="197"/>
      <c r="BU1362" s="120"/>
      <c r="BV1362" s="197"/>
      <c r="BW1362" s="107"/>
      <c r="BX1362" s="107"/>
      <c r="BY1362" s="107"/>
      <c r="BZ1362" s="107"/>
      <c r="CA1362" s="199"/>
      <c r="CB1362" s="120"/>
      <c r="CC1362" s="199"/>
      <c r="CD1362" s="120"/>
      <c r="CE1362" s="204"/>
      <c r="CF1362" s="145"/>
      <c r="CG1362" s="204"/>
      <c r="CH1362" s="120"/>
      <c r="CI1362" s="204"/>
      <c r="CJ1362" s="120"/>
      <c r="CK1362" s="204"/>
      <c r="CL1362" s="120"/>
      <c r="CM1362" s="204"/>
      <c r="CN1362" s="120"/>
      <c r="CO1362" s="204"/>
      <c r="CP1362" s="120"/>
      <c r="CQ1362" s="206"/>
      <c r="CR1362" s="120"/>
      <c r="CS1362" s="206"/>
      <c r="CT1362" s="120"/>
      <c r="CU1362" s="206"/>
      <c r="CV1362" s="120"/>
      <c r="CW1362" s="206"/>
      <c r="CX1362" s="120"/>
      <c r="CY1362" s="206"/>
      <c r="CZ1362" s="107"/>
      <c r="DA1362" s="107"/>
      <c r="DB1362" s="107"/>
      <c r="DC1362" s="109"/>
      <c r="DD1362" s="109"/>
      <c r="DE1362" s="109"/>
      <c r="DF1362" s="110"/>
      <c r="DG1362" s="120"/>
      <c r="DH1362" s="120"/>
      <c r="DI1362" s="120"/>
      <c r="DJ1362" s="120"/>
      <c r="DK1362" s="145"/>
      <c r="DL1362" s="120"/>
      <c r="DM1362" s="120"/>
      <c r="DN1362" s="120"/>
      <c r="DO1362" s="120"/>
      <c r="DP1362" s="120"/>
      <c r="DQ1362" s="120"/>
      <c r="DR1362" s="120"/>
      <c r="DS1362" s="120"/>
      <c r="DT1362" s="120"/>
      <c r="DU1362" s="120"/>
      <c r="DV1362" s="120"/>
      <c r="DW1362" s="120"/>
      <c r="DX1362" s="120"/>
      <c r="DY1362" s="120"/>
      <c r="DZ1362" s="120"/>
      <c r="EA1362" s="120"/>
      <c r="EB1362" s="120"/>
      <c r="EC1362" s="120"/>
      <c r="ED1362" s="120"/>
      <c r="EE1362" s="120"/>
      <c r="EF1362" s="120"/>
      <c r="EG1362" s="120"/>
      <c r="EH1362" s="120"/>
      <c r="EI1362" s="120"/>
      <c r="EJ1362" s="148"/>
    </row>
    <row r="1363" spans="1:140" s="10" customFormat="1" ht="32.25" customHeight="1" x14ac:dyDescent="0.25">
      <c r="A1363" s="33"/>
      <c r="B1363" s="34"/>
      <c r="C1363" s="35"/>
      <c r="D1363" s="49"/>
      <c r="E1363" s="36"/>
      <c r="F1363" s="36"/>
      <c r="G1363" s="52"/>
      <c r="H1363" s="38"/>
      <c r="I1363" s="50"/>
      <c r="J1363" s="272"/>
      <c r="K1363" s="264" t="s">
        <v>2051</v>
      </c>
      <c r="Q1363" s="9" t="s">
        <v>1899</v>
      </c>
      <c r="R1363" s="104"/>
      <c r="S1363" s="104"/>
      <c r="T1363" s="104"/>
      <c r="U1363" s="104"/>
      <c r="V1363" s="120"/>
      <c r="W1363" s="144"/>
      <c r="X1363" s="104"/>
      <c r="Y1363" s="104"/>
      <c r="Z1363" s="120"/>
      <c r="AA1363" s="104"/>
      <c r="AB1363" s="104"/>
      <c r="AC1363" s="104"/>
      <c r="AD1363" s="104"/>
      <c r="AE1363" s="104"/>
      <c r="AF1363" s="104"/>
      <c r="AG1363" s="104"/>
      <c r="AH1363" s="104"/>
      <c r="AI1363" s="104"/>
      <c r="AJ1363" s="104"/>
      <c r="AK1363" s="104"/>
      <c r="AL1363" s="104"/>
      <c r="AM1363" s="104"/>
      <c r="AN1363" s="104"/>
      <c r="AO1363" s="104"/>
      <c r="AP1363" s="120"/>
      <c r="AQ1363" s="104"/>
      <c r="AR1363" s="104"/>
      <c r="AS1363" s="104"/>
      <c r="AT1363" s="104"/>
      <c r="AU1363" s="146"/>
      <c r="AV1363" s="105"/>
      <c r="AW1363" s="105"/>
      <c r="AX1363" s="106"/>
      <c r="AY1363" s="120"/>
      <c r="AZ1363" s="106"/>
      <c r="BA1363" s="120"/>
      <c r="BB1363" s="196"/>
      <c r="BC1363" s="145"/>
      <c r="BD1363" s="196"/>
      <c r="BE1363" s="120"/>
      <c r="BF1363" s="196"/>
      <c r="BG1363" s="120"/>
      <c r="BH1363" s="196"/>
      <c r="BI1363" s="120"/>
      <c r="BJ1363" s="196"/>
      <c r="BK1363" s="120"/>
      <c r="BL1363" s="196"/>
      <c r="BM1363" s="120"/>
      <c r="BN1363" s="197"/>
      <c r="BO1363" s="120"/>
      <c r="BP1363" s="197"/>
      <c r="BQ1363" s="120"/>
      <c r="BR1363" s="197"/>
      <c r="BS1363" s="120"/>
      <c r="BT1363" s="197"/>
      <c r="BU1363" s="120"/>
      <c r="BV1363" s="197"/>
      <c r="BW1363" s="107"/>
      <c r="BX1363" s="107"/>
      <c r="BY1363" s="107"/>
      <c r="BZ1363" s="107"/>
      <c r="CA1363" s="199"/>
      <c r="CB1363" s="120"/>
      <c r="CC1363" s="199"/>
      <c r="CD1363" s="120"/>
      <c r="CE1363" s="204"/>
      <c r="CF1363" s="145"/>
      <c r="CG1363" s="204"/>
      <c r="CH1363" s="120"/>
      <c r="CI1363" s="204"/>
      <c r="CJ1363" s="120"/>
      <c r="CK1363" s="204"/>
      <c r="CL1363" s="120"/>
      <c r="CM1363" s="204"/>
      <c r="CN1363" s="120"/>
      <c r="CO1363" s="204"/>
      <c r="CP1363" s="120"/>
      <c r="CQ1363" s="206"/>
      <c r="CR1363" s="120"/>
      <c r="CS1363" s="206"/>
      <c r="CT1363" s="120"/>
      <c r="CU1363" s="206"/>
      <c r="CV1363" s="120"/>
      <c r="CW1363" s="206"/>
      <c r="CX1363" s="120"/>
      <c r="CY1363" s="206"/>
      <c r="CZ1363" s="107"/>
      <c r="DA1363" s="107"/>
      <c r="DB1363" s="107"/>
      <c r="DC1363" s="109"/>
      <c r="DD1363" s="109"/>
      <c r="DE1363" s="109"/>
      <c r="DF1363" s="110"/>
      <c r="DG1363" s="120"/>
      <c r="DH1363" s="120"/>
      <c r="DI1363" s="120"/>
      <c r="DJ1363" s="120"/>
      <c r="DK1363" s="145"/>
      <c r="DL1363" s="120"/>
      <c r="DM1363" s="120"/>
      <c r="DN1363" s="120"/>
      <c r="DO1363" s="120"/>
      <c r="DP1363" s="120"/>
      <c r="DQ1363" s="120"/>
      <c r="DR1363" s="120"/>
      <c r="DS1363" s="120"/>
      <c r="DT1363" s="120"/>
      <c r="DU1363" s="120"/>
      <c r="DV1363" s="120"/>
      <c r="DW1363" s="120"/>
      <c r="DX1363" s="120"/>
      <c r="DY1363" s="120"/>
      <c r="DZ1363" s="120"/>
      <c r="EA1363" s="120"/>
      <c r="EB1363" s="120"/>
      <c r="EC1363" s="120"/>
      <c r="ED1363" s="120"/>
      <c r="EE1363" s="120"/>
      <c r="EF1363" s="120"/>
      <c r="EG1363" s="120"/>
      <c r="EH1363" s="120"/>
      <c r="EI1363" s="120"/>
      <c r="EJ1363" s="148"/>
    </row>
    <row r="1364" spans="1:140" s="10" customFormat="1" ht="32.25" customHeight="1" x14ac:dyDescent="0.25">
      <c r="A1364" s="33"/>
      <c r="B1364" s="34"/>
      <c r="C1364" s="35"/>
      <c r="D1364" s="49"/>
      <c r="E1364" s="36"/>
      <c r="F1364" s="36"/>
      <c r="G1364" s="52"/>
      <c r="H1364" s="38"/>
      <c r="I1364" s="50"/>
      <c r="J1364" s="272"/>
      <c r="K1364" s="264" t="s">
        <v>2049</v>
      </c>
      <c r="Q1364" s="9" t="s">
        <v>1899</v>
      </c>
      <c r="R1364" s="104"/>
      <c r="S1364" s="104"/>
      <c r="T1364" s="104"/>
      <c r="U1364" s="104"/>
      <c r="V1364" s="120"/>
      <c r="W1364" s="144"/>
      <c r="X1364" s="104"/>
      <c r="Y1364" s="104"/>
      <c r="Z1364" s="120"/>
      <c r="AA1364" s="104"/>
      <c r="AB1364" s="104"/>
      <c r="AC1364" s="104"/>
      <c r="AD1364" s="104"/>
      <c r="AE1364" s="104"/>
      <c r="AF1364" s="104"/>
      <c r="AG1364" s="104"/>
      <c r="AH1364" s="104"/>
      <c r="AI1364" s="104"/>
      <c r="AJ1364" s="104"/>
      <c r="AK1364" s="104"/>
      <c r="AL1364" s="104"/>
      <c r="AM1364" s="104"/>
      <c r="AN1364" s="104"/>
      <c r="AO1364" s="104"/>
      <c r="AP1364" s="120"/>
      <c r="AQ1364" s="104"/>
      <c r="AR1364" s="104"/>
      <c r="AS1364" s="104"/>
      <c r="AT1364" s="104"/>
      <c r="AU1364" s="146"/>
      <c r="AV1364" s="105"/>
      <c r="AW1364" s="105"/>
      <c r="AX1364" s="106"/>
      <c r="AY1364" s="120"/>
      <c r="AZ1364" s="106"/>
      <c r="BA1364" s="120"/>
      <c r="BB1364" s="196"/>
      <c r="BC1364" s="145"/>
      <c r="BD1364" s="196"/>
      <c r="BE1364" s="120"/>
      <c r="BF1364" s="196"/>
      <c r="BG1364" s="120"/>
      <c r="BH1364" s="196"/>
      <c r="BI1364" s="120"/>
      <c r="BJ1364" s="196"/>
      <c r="BK1364" s="120"/>
      <c r="BL1364" s="196"/>
      <c r="BM1364" s="120"/>
      <c r="BN1364" s="197"/>
      <c r="BO1364" s="120"/>
      <c r="BP1364" s="197"/>
      <c r="BQ1364" s="120"/>
      <c r="BR1364" s="197"/>
      <c r="BS1364" s="120"/>
      <c r="BT1364" s="197"/>
      <c r="BU1364" s="120"/>
      <c r="BV1364" s="197"/>
      <c r="BW1364" s="107"/>
      <c r="BX1364" s="107"/>
      <c r="BY1364" s="107"/>
      <c r="BZ1364" s="107"/>
      <c r="CA1364" s="199"/>
      <c r="CB1364" s="120"/>
      <c r="CC1364" s="199"/>
      <c r="CD1364" s="120"/>
      <c r="CE1364" s="204"/>
      <c r="CF1364" s="145"/>
      <c r="CG1364" s="204"/>
      <c r="CH1364" s="120"/>
      <c r="CI1364" s="204"/>
      <c r="CJ1364" s="120"/>
      <c r="CK1364" s="204"/>
      <c r="CL1364" s="120"/>
      <c r="CM1364" s="204"/>
      <c r="CN1364" s="120"/>
      <c r="CO1364" s="204"/>
      <c r="CP1364" s="120"/>
      <c r="CQ1364" s="206"/>
      <c r="CR1364" s="120"/>
      <c r="CS1364" s="206"/>
      <c r="CT1364" s="120"/>
      <c r="CU1364" s="206"/>
      <c r="CV1364" s="120"/>
      <c r="CW1364" s="206"/>
      <c r="CX1364" s="120"/>
      <c r="CY1364" s="206"/>
      <c r="CZ1364" s="107"/>
      <c r="DA1364" s="107"/>
      <c r="DB1364" s="107"/>
      <c r="DC1364" s="109"/>
      <c r="DD1364" s="109"/>
      <c r="DE1364" s="109"/>
      <c r="DF1364" s="110"/>
      <c r="DG1364" s="120"/>
      <c r="DH1364" s="120"/>
      <c r="DI1364" s="120"/>
      <c r="DJ1364" s="120"/>
      <c r="DK1364" s="145"/>
      <c r="DL1364" s="120"/>
      <c r="DM1364" s="120"/>
      <c r="DN1364" s="120"/>
      <c r="DO1364" s="120"/>
      <c r="DP1364" s="120"/>
      <c r="DQ1364" s="120"/>
      <c r="DR1364" s="120"/>
      <c r="DS1364" s="120"/>
      <c r="DT1364" s="120"/>
      <c r="DU1364" s="120"/>
      <c r="DV1364" s="120"/>
      <c r="DW1364" s="120"/>
      <c r="DX1364" s="120"/>
      <c r="DY1364" s="120"/>
      <c r="DZ1364" s="120"/>
      <c r="EA1364" s="120"/>
      <c r="EB1364" s="120"/>
      <c r="EC1364" s="120"/>
      <c r="ED1364" s="120"/>
      <c r="EE1364" s="120"/>
      <c r="EF1364" s="120"/>
      <c r="EG1364" s="120"/>
      <c r="EH1364" s="120"/>
      <c r="EI1364" s="120"/>
      <c r="EJ1364" s="148"/>
    </row>
    <row r="1365" spans="1:140" s="10" customFormat="1" ht="32.25" customHeight="1" x14ac:dyDescent="0.25">
      <c r="A1365" s="33"/>
      <c r="B1365" s="34"/>
      <c r="C1365" s="35"/>
      <c r="D1365" s="49"/>
      <c r="E1365" s="36"/>
      <c r="F1365" s="36"/>
      <c r="G1365" s="52"/>
      <c r="H1365" s="38"/>
      <c r="I1365" s="50"/>
      <c r="J1365" s="54"/>
      <c r="K1365" s="264" t="s">
        <v>2050</v>
      </c>
      <c r="Q1365" s="9" t="s">
        <v>1899</v>
      </c>
      <c r="R1365" s="104"/>
      <c r="S1365" s="104"/>
      <c r="T1365" s="104"/>
      <c r="U1365" s="104"/>
      <c r="V1365" s="120"/>
      <c r="W1365" s="144"/>
      <c r="X1365" s="104"/>
      <c r="Y1365" s="104"/>
      <c r="Z1365" s="120"/>
      <c r="AA1365" s="104"/>
      <c r="AB1365" s="104"/>
      <c r="AC1365" s="104"/>
      <c r="AD1365" s="104"/>
      <c r="AE1365" s="104"/>
      <c r="AF1365" s="104"/>
      <c r="AG1365" s="104"/>
      <c r="AH1365" s="104"/>
      <c r="AI1365" s="104"/>
      <c r="AJ1365" s="104"/>
      <c r="AK1365" s="104"/>
      <c r="AL1365" s="104"/>
      <c r="AM1365" s="104"/>
      <c r="AN1365" s="104"/>
      <c r="AO1365" s="104"/>
      <c r="AP1365" s="120"/>
      <c r="AQ1365" s="104"/>
      <c r="AR1365" s="104"/>
      <c r="AS1365" s="104"/>
      <c r="AT1365" s="104"/>
      <c r="AU1365" s="146"/>
      <c r="AV1365" s="105"/>
      <c r="AW1365" s="105"/>
      <c r="AX1365" s="106"/>
      <c r="AY1365" s="120"/>
      <c r="AZ1365" s="106"/>
      <c r="BA1365" s="120"/>
      <c r="BB1365" s="196"/>
      <c r="BC1365" s="145"/>
      <c r="BD1365" s="196"/>
      <c r="BE1365" s="120"/>
      <c r="BF1365" s="196"/>
      <c r="BG1365" s="120"/>
      <c r="BH1365" s="196"/>
      <c r="BI1365" s="120"/>
      <c r="BJ1365" s="196"/>
      <c r="BK1365" s="120"/>
      <c r="BL1365" s="196"/>
      <c r="BM1365" s="120"/>
      <c r="BN1365" s="197"/>
      <c r="BO1365" s="120"/>
      <c r="BP1365" s="197"/>
      <c r="BQ1365" s="120"/>
      <c r="BR1365" s="197"/>
      <c r="BS1365" s="120"/>
      <c r="BT1365" s="197"/>
      <c r="BU1365" s="120"/>
      <c r="BV1365" s="197"/>
      <c r="BW1365" s="107"/>
      <c r="BX1365" s="107"/>
      <c r="BY1365" s="107"/>
      <c r="BZ1365" s="107"/>
      <c r="CA1365" s="199"/>
      <c r="CB1365" s="120"/>
      <c r="CC1365" s="199"/>
      <c r="CD1365" s="120"/>
      <c r="CE1365" s="204"/>
      <c r="CF1365" s="145"/>
      <c r="CG1365" s="204"/>
      <c r="CH1365" s="120"/>
      <c r="CI1365" s="204"/>
      <c r="CJ1365" s="120"/>
      <c r="CK1365" s="204"/>
      <c r="CL1365" s="120"/>
      <c r="CM1365" s="204"/>
      <c r="CN1365" s="120"/>
      <c r="CO1365" s="204"/>
      <c r="CP1365" s="120"/>
      <c r="CQ1365" s="206"/>
      <c r="CR1365" s="120"/>
      <c r="CS1365" s="206"/>
      <c r="CT1365" s="120"/>
      <c r="CU1365" s="206"/>
      <c r="CV1365" s="120"/>
      <c r="CW1365" s="206"/>
      <c r="CX1365" s="120"/>
      <c r="CY1365" s="206"/>
      <c r="CZ1365" s="107"/>
      <c r="DA1365" s="107"/>
      <c r="DB1365" s="107"/>
      <c r="DC1365" s="109"/>
      <c r="DD1365" s="109"/>
      <c r="DE1365" s="109"/>
      <c r="DF1365" s="110"/>
      <c r="DG1365" s="120"/>
      <c r="DH1365" s="120"/>
      <c r="DI1365" s="120"/>
      <c r="DJ1365" s="120"/>
      <c r="DK1365" s="145"/>
      <c r="DL1365" s="120"/>
      <c r="DM1365" s="120"/>
      <c r="DN1365" s="120"/>
      <c r="DO1365" s="120"/>
      <c r="DP1365" s="120"/>
      <c r="DQ1365" s="120"/>
      <c r="DR1365" s="120"/>
      <c r="DS1365" s="120"/>
      <c r="DT1365" s="120"/>
      <c r="DU1365" s="120"/>
      <c r="DV1365" s="120"/>
      <c r="DW1365" s="120"/>
      <c r="DX1365" s="120"/>
      <c r="DY1365" s="120"/>
      <c r="DZ1365" s="120"/>
      <c r="EA1365" s="120"/>
      <c r="EB1365" s="120"/>
      <c r="EC1365" s="120"/>
      <c r="ED1365" s="120"/>
      <c r="EE1365" s="120"/>
      <c r="EF1365" s="120"/>
      <c r="EG1365" s="120"/>
      <c r="EH1365" s="120"/>
      <c r="EI1365" s="120"/>
      <c r="EJ1365" s="148"/>
    </row>
    <row r="1366" spans="1:140" s="10" customFormat="1" ht="32.25" customHeight="1" x14ac:dyDescent="0.25">
      <c r="A1366" s="33"/>
      <c r="B1366" s="34"/>
      <c r="C1366" s="35"/>
      <c r="D1366" s="49"/>
      <c r="E1366" s="36"/>
      <c r="F1366" s="36"/>
      <c r="G1366" s="52"/>
      <c r="H1366" s="38"/>
      <c r="I1366" s="50"/>
      <c r="J1366" s="54"/>
      <c r="K1366" s="264" t="s">
        <v>2052</v>
      </c>
      <c r="Q1366" s="9"/>
      <c r="R1366" s="104"/>
      <c r="S1366" s="104"/>
      <c r="T1366" s="104"/>
      <c r="U1366" s="104"/>
      <c r="V1366" s="120"/>
      <c r="W1366" s="144"/>
      <c r="X1366" s="104"/>
      <c r="Y1366" s="104"/>
      <c r="Z1366" s="120"/>
      <c r="AA1366" s="104"/>
      <c r="AB1366" s="104"/>
      <c r="AC1366" s="104"/>
      <c r="AD1366" s="104"/>
      <c r="AE1366" s="104"/>
      <c r="AF1366" s="104"/>
      <c r="AG1366" s="104"/>
      <c r="AH1366" s="104"/>
      <c r="AI1366" s="104"/>
      <c r="AJ1366" s="104"/>
      <c r="AK1366" s="104"/>
      <c r="AL1366" s="104"/>
      <c r="AM1366" s="104"/>
      <c r="AN1366" s="104"/>
      <c r="AO1366" s="104"/>
      <c r="AP1366" s="120"/>
      <c r="AQ1366" s="104"/>
      <c r="AR1366" s="104"/>
      <c r="AS1366" s="104"/>
      <c r="AT1366" s="104"/>
      <c r="AU1366" s="146"/>
      <c r="AV1366" s="105"/>
      <c r="AW1366" s="105"/>
      <c r="AX1366" s="106"/>
      <c r="AY1366" s="120"/>
      <c r="AZ1366" s="106"/>
      <c r="BA1366" s="120"/>
      <c r="BB1366" s="196"/>
      <c r="BC1366" s="145"/>
      <c r="BD1366" s="196"/>
      <c r="BE1366" s="120"/>
      <c r="BF1366" s="196"/>
      <c r="BG1366" s="120"/>
      <c r="BH1366" s="196"/>
      <c r="BI1366" s="120"/>
      <c r="BJ1366" s="196"/>
      <c r="BK1366" s="120"/>
      <c r="BL1366" s="196"/>
      <c r="BM1366" s="120"/>
      <c r="BN1366" s="197"/>
      <c r="BO1366" s="120"/>
      <c r="BP1366" s="197"/>
      <c r="BQ1366" s="120"/>
      <c r="BR1366" s="197"/>
      <c r="BS1366" s="120"/>
      <c r="BT1366" s="197"/>
      <c r="BU1366" s="120"/>
      <c r="BV1366" s="197"/>
      <c r="BW1366" s="107"/>
      <c r="BX1366" s="107"/>
      <c r="BY1366" s="107"/>
      <c r="BZ1366" s="107"/>
      <c r="CA1366" s="199"/>
      <c r="CB1366" s="120"/>
      <c r="CC1366" s="199"/>
      <c r="CD1366" s="120"/>
      <c r="CE1366" s="204"/>
      <c r="CF1366" s="145"/>
      <c r="CG1366" s="204"/>
      <c r="CH1366" s="120"/>
      <c r="CI1366" s="204"/>
      <c r="CJ1366" s="120"/>
      <c r="CK1366" s="204"/>
      <c r="CL1366" s="120"/>
      <c r="CM1366" s="204"/>
      <c r="CN1366" s="120"/>
      <c r="CO1366" s="204"/>
      <c r="CP1366" s="120"/>
      <c r="CQ1366" s="206"/>
      <c r="CR1366" s="120"/>
      <c r="CS1366" s="206"/>
      <c r="CT1366" s="120"/>
      <c r="CU1366" s="206"/>
      <c r="CV1366" s="120"/>
      <c r="CW1366" s="206"/>
      <c r="CX1366" s="120"/>
      <c r="CY1366" s="206"/>
      <c r="CZ1366" s="107"/>
      <c r="DA1366" s="107"/>
      <c r="DB1366" s="107"/>
      <c r="DC1366" s="109"/>
      <c r="DD1366" s="109"/>
      <c r="DE1366" s="109"/>
      <c r="DF1366" s="110"/>
      <c r="DG1366" s="120"/>
      <c r="DH1366" s="120"/>
      <c r="DI1366" s="120"/>
      <c r="DJ1366" s="120"/>
      <c r="DK1366" s="145"/>
      <c r="DL1366" s="120"/>
      <c r="DM1366" s="120"/>
      <c r="DN1366" s="120"/>
      <c r="DO1366" s="120"/>
      <c r="DP1366" s="120"/>
      <c r="DQ1366" s="120"/>
      <c r="DR1366" s="120"/>
      <c r="DS1366" s="120"/>
      <c r="DT1366" s="120"/>
      <c r="DU1366" s="120"/>
      <c r="DV1366" s="120"/>
      <c r="DW1366" s="120"/>
      <c r="DX1366" s="120"/>
      <c r="DY1366" s="120"/>
      <c r="DZ1366" s="120"/>
      <c r="EA1366" s="120"/>
      <c r="EB1366" s="120"/>
      <c r="EC1366" s="120"/>
      <c r="ED1366" s="120"/>
      <c r="EE1366" s="120"/>
      <c r="EF1366" s="120"/>
      <c r="EG1366" s="120"/>
      <c r="EH1366" s="120"/>
      <c r="EI1366" s="120"/>
      <c r="EJ1366" s="148"/>
    </row>
    <row r="1367" spans="1:140" s="10" customFormat="1" ht="32.25" customHeight="1" x14ac:dyDescent="0.25">
      <c r="A1367" s="33"/>
      <c r="B1367" s="34"/>
      <c r="C1367" s="35"/>
      <c r="D1367" s="49"/>
      <c r="E1367" s="36"/>
      <c r="F1367" s="36"/>
      <c r="G1367" s="52"/>
      <c r="H1367" s="38"/>
      <c r="I1367" s="50"/>
      <c r="J1367" s="54"/>
      <c r="K1367" s="264" t="s">
        <v>2053</v>
      </c>
      <c r="Q1367" s="9"/>
      <c r="R1367" s="104"/>
      <c r="S1367" s="104"/>
      <c r="T1367" s="104"/>
      <c r="U1367" s="104"/>
      <c r="V1367" s="120"/>
      <c r="W1367" s="144"/>
      <c r="X1367" s="104"/>
      <c r="Y1367" s="104"/>
      <c r="Z1367" s="120"/>
      <c r="AA1367" s="104"/>
      <c r="AB1367" s="104"/>
      <c r="AC1367" s="104"/>
      <c r="AD1367" s="104"/>
      <c r="AE1367" s="104"/>
      <c r="AF1367" s="104"/>
      <c r="AG1367" s="104"/>
      <c r="AH1367" s="104"/>
      <c r="AI1367" s="104"/>
      <c r="AJ1367" s="104"/>
      <c r="AK1367" s="104"/>
      <c r="AL1367" s="104"/>
      <c r="AM1367" s="104"/>
      <c r="AN1367" s="104"/>
      <c r="AO1367" s="104"/>
      <c r="AP1367" s="120"/>
      <c r="AQ1367" s="104"/>
      <c r="AR1367" s="104"/>
      <c r="AS1367" s="104"/>
      <c r="AT1367" s="104"/>
      <c r="AU1367" s="146"/>
      <c r="AV1367" s="105"/>
      <c r="AW1367" s="105"/>
      <c r="AX1367" s="106"/>
      <c r="AY1367" s="120"/>
      <c r="AZ1367" s="106"/>
      <c r="BA1367" s="120"/>
      <c r="BB1367" s="196"/>
      <c r="BC1367" s="145"/>
      <c r="BD1367" s="196"/>
      <c r="BE1367" s="120"/>
      <c r="BF1367" s="196"/>
      <c r="BG1367" s="120"/>
      <c r="BH1367" s="196"/>
      <c r="BI1367" s="120"/>
      <c r="BJ1367" s="196"/>
      <c r="BK1367" s="120"/>
      <c r="BL1367" s="196"/>
      <c r="BM1367" s="120"/>
      <c r="BN1367" s="197"/>
      <c r="BO1367" s="120"/>
      <c r="BP1367" s="197"/>
      <c r="BQ1367" s="120"/>
      <c r="BR1367" s="197"/>
      <c r="BS1367" s="120"/>
      <c r="BT1367" s="197"/>
      <c r="BU1367" s="120"/>
      <c r="BV1367" s="197"/>
      <c r="BW1367" s="107"/>
      <c r="BX1367" s="107"/>
      <c r="BY1367" s="107"/>
      <c r="BZ1367" s="107"/>
      <c r="CA1367" s="199"/>
      <c r="CB1367" s="120"/>
      <c r="CC1367" s="199"/>
      <c r="CD1367" s="120"/>
      <c r="CE1367" s="204"/>
      <c r="CF1367" s="145"/>
      <c r="CG1367" s="204"/>
      <c r="CH1367" s="120"/>
      <c r="CI1367" s="204"/>
      <c r="CJ1367" s="120"/>
      <c r="CK1367" s="204"/>
      <c r="CL1367" s="120"/>
      <c r="CM1367" s="204"/>
      <c r="CN1367" s="120"/>
      <c r="CO1367" s="204"/>
      <c r="CP1367" s="120"/>
      <c r="CQ1367" s="206"/>
      <c r="CR1367" s="120"/>
      <c r="CS1367" s="206"/>
      <c r="CT1367" s="120"/>
      <c r="CU1367" s="206"/>
      <c r="CV1367" s="120"/>
      <c r="CW1367" s="206"/>
      <c r="CX1367" s="120"/>
      <c r="CY1367" s="206"/>
      <c r="CZ1367" s="107"/>
      <c r="DA1367" s="107"/>
      <c r="DB1367" s="107"/>
      <c r="DC1367" s="109"/>
      <c r="DD1367" s="109"/>
      <c r="DE1367" s="109"/>
      <c r="DF1367" s="110"/>
      <c r="DG1367" s="120"/>
      <c r="DH1367" s="120"/>
      <c r="DI1367" s="120"/>
      <c r="DJ1367" s="120"/>
      <c r="DK1367" s="145"/>
      <c r="DL1367" s="120"/>
      <c r="DM1367" s="120"/>
      <c r="DN1367" s="120"/>
      <c r="DO1367" s="120"/>
      <c r="DP1367" s="120"/>
      <c r="DQ1367" s="120"/>
      <c r="DR1367" s="120"/>
      <c r="DS1367" s="120"/>
      <c r="DT1367" s="120"/>
      <c r="DU1367" s="120"/>
      <c r="DV1367" s="120"/>
      <c r="DW1367" s="120"/>
      <c r="DX1367" s="120"/>
      <c r="DY1367" s="120"/>
      <c r="DZ1367" s="120"/>
      <c r="EA1367" s="120"/>
      <c r="EB1367" s="120"/>
      <c r="EC1367" s="120"/>
      <c r="ED1367" s="120"/>
      <c r="EE1367" s="120"/>
      <c r="EF1367" s="120"/>
      <c r="EG1367" s="120"/>
      <c r="EH1367" s="120"/>
      <c r="EI1367" s="120"/>
      <c r="EJ1367" s="148"/>
    </row>
    <row r="1368" spans="1:140" s="10" customFormat="1" ht="32.25" customHeight="1" x14ac:dyDescent="0.25">
      <c r="A1368" s="33"/>
      <c r="B1368" s="34"/>
      <c r="C1368" s="35"/>
      <c r="D1368" s="49"/>
      <c r="E1368" s="36"/>
      <c r="F1368" s="36"/>
      <c r="G1368" s="52"/>
      <c r="H1368" s="38"/>
      <c r="I1368" s="50"/>
      <c r="J1368" s="54" t="s">
        <v>28</v>
      </c>
      <c r="K1368" s="264" t="s">
        <v>2054</v>
      </c>
      <c r="Q1368" s="9" t="s">
        <v>1899</v>
      </c>
      <c r="R1368" s="104"/>
      <c r="S1368" s="104"/>
      <c r="T1368" s="104"/>
      <c r="U1368" s="104"/>
      <c r="V1368" s="120"/>
      <c r="W1368" s="144"/>
      <c r="X1368" s="104"/>
      <c r="Y1368" s="104"/>
      <c r="Z1368" s="120"/>
      <c r="AA1368" s="104"/>
      <c r="AB1368" s="104"/>
      <c r="AC1368" s="104"/>
      <c r="AD1368" s="104"/>
      <c r="AE1368" s="104"/>
      <c r="AF1368" s="104"/>
      <c r="AG1368" s="104"/>
      <c r="AH1368" s="104"/>
      <c r="AI1368" s="104"/>
      <c r="AJ1368" s="104"/>
      <c r="AK1368" s="104"/>
      <c r="AL1368" s="104"/>
      <c r="AM1368" s="104"/>
      <c r="AN1368" s="104"/>
      <c r="AO1368" s="104"/>
      <c r="AP1368" s="120"/>
      <c r="AQ1368" s="104"/>
      <c r="AR1368" s="104"/>
      <c r="AS1368" s="104"/>
      <c r="AT1368" s="104"/>
      <c r="AU1368" s="146"/>
      <c r="AV1368" s="105"/>
      <c r="AW1368" s="105"/>
      <c r="AX1368" s="106"/>
      <c r="AY1368" s="120"/>
      <c r="AZ1368" s="106"/>
      <c r="BA1368" s="120"/>
      <c r="BB1368" s="196"/>
      <c r="BC1368" s="145"/>
      <c r="BD1368" s="196"/>
      <c r="BE1368" s="120"/>
      <c r="BF1368" s="196"/>
      <c r="BG1368" s="120"/>
      <c r="BH1368" s="196"/>
      <c r="BI1368" s="120"/>
      <c r="BJ1368" s="196"/>
      <c r="BK1368" s="120"/>
      <c r="BL1368" s="196"/>
      <c r="BM1368" s="120"/>
      <c r="BN1368" s="197"/>
      <c r="BO1368" s="120"/>
      <c r="BP1368" s="197"/>
      <c r="BQ1368" s="120"/>
      <c r="BR1368" s="197"/>
      <c r="BS1368" s="120"/>
      <c r="BT1368" s="197"/>
      <c r="BU1368" s="120"/>
      <c r="BV1368" s="197"/>
      <c r="BW1368" s="107"/>
      <c r="BX1368" s="107"/>
      <c r="BY1368" s="107"/>
      <c r="BZ1368" s="107"/>
      <c r="CA1368" s="199"/>
      <c r="CB1368" s="120"/>
      <c r="CC1368" s="199"/>
      <c r="CD1368" s="120"/>
      <c r="CE1368" s="204"/>
      <c r="CF1368" s="145"/>
      <c r="CG1368" s="204"/>
      <c r="CH1368" s="120"/>
      <c r="CI1368" s="204"/>
      <c r="CJ1368" s="120"/>
      <c r="CK1368" s="204"/>
      <c r="CL1368" s="120"/>
      <c r="CM1368" s="204"/>
      <c r="CN1368" s="120"/>
      <c r="CO1368" s="204"/>
      <c r="CP1368" s="120"/>
      <c r="CQ1368" s="206"/>
      <c r="CR1368" s="120"/>
      <c r="CS1368" s="206"/>
      <c r="CT1368" s="120"/>
      <c r="CU1368" s="206"/>
      <c r="CV1368" s="120"/>
      <c r="CW1368" s="206"/>
      <c r="CX1368" s="120"/>
      <c r="CY1368" s="206"/>
      <c r="CZ1368" s="107"/>
      <c r="DA1368" s="107"/>
      <c r="DB1368" s="107"/>
      <c r="DC1368" s="109"/>
      <c r="DD1368" s="109"/>
      <c r="DE1368" s="109"/>
      <c r="DF1368" s="110"/>
      <c r="DG1368" s="120"/>
      <c r="DH1368" s="120"/>
      <c r="DI1368" s="120"/>
      <c r="DJ1368" s="120"/>
      <c r="DK1368" s="145"/>
      <c r="DL1368" s="120"/>
      <c r="DM1368" s="120"/>
      <c r="DN1368" s="120"/>
      <c r="DO1368" s="120"/>
      <c r="DP1368" s="120"/>
      <c r="DQ1368" s="120"/>
      <c r="DR1368" s="120"/>
      <c r="DS1368" s="120"/>
      <c r="DT1368" s="120"/>
      <c r="DU1368" s="120"/>
      <c r="DV1368" s="120"/>
      <c r="DW1368" s="120"/>
      <c r="DX1368" s="120"/>
      <c r="DY1368" s="120"/>
      <c r="DZ1368" s="120"/>
      <c r="EA1368" s="120"/>
      <c r="EB1368" s="120"/>
      <c r="EC1368" s="120"/>
      <c r="ED1368" s="120"/>
      <c r="EE1368" s="120"/>
      <c r="EF1368" s="120"/>
      <c r="EG1368" s="120"/>
      <c r="EH1368" s="120"/>
      <c r="EI1368" s="120"/>
      <c r="EJ1368" s="148"/>
    </row>
    <row r="1369" spans="1:140" s="10" customFormat="1" ht="32.25" customHeight="1" x14ac:dyDescent="0.25">
      <c r="A1369" s="33"/>
      <c r="B1369" s="34"/>
      <c r="C1369" s="35"/>
      <c r="D1369" s="49"/>
      <c r="E1369" s="36"/>
      <c r="F1369" s="36"/>
      <c r="G1369" s="52"/>
      <c r="H1369" s="38"/>
      <c r="I1369" s="50"/>
      <c r="J1369" s="275" t="s">
        <v>1921</v>
      </c>
      <c r="K1369" s="271" t="s">
        <v>2029</v>
      </c>
      <c r="L1369" s="276" t="s">
        <v>1899</v>
      </c>
      <c r="M1369" s="46"/>
      <c r="R1369" s="104"/>
      <c r="S1369" s="104"/>
      <c r="T1369" s="104"/>
      <c r="U1369" s="104"/>
      <c r="V1369" s="120"/>
      <c r="W1369" s="144"/>
      <c r="X1369" s="104"/>
      <c r="Y1369" s="104"/>
      <c r="Z1369" s="120"/>
      <c r="AA1369" s="104"/>
      <c r="AB1369" s="104"/>
      <c r="AC1369" s="104"/>
      <c r="AD1369" s="104"/>
      <c r="AE1369" s="104"/>
      <c r="AF1369" s="104"/>
      <c r="AG1369" s="104"/>
      <c r="AH1369" s="104"/>
      <c r="AI1369" s="104"/>
      <c r="AJ1369" s="104"/>
      <c r="AK1369" s="104"/>
      <c r="AL1369" s="104"/>
      <c r="AM1369" s="104"/>
      <c r="AN1369" s="104"/>
      <c r="AO1369" s="104"/>
      <c r="AP1369" s="120"/>
      <c r="AQ1369" s="104"/>
      <c r="AR1369" s="104"/>
      <c r="AS1369" s="104"/>
      <c r="AT1369" s="104"/>
      <c r="AU1369" s="146"/>
      <c r="AV1369" s="105"/>
      <c r="AW1369" s="105"/>
      <c r="AX1369" s="106"/>
      <c r="AY1369" s="120"/>
      <c r="AZ1369" s="106"/>
      <c r="BA1369" s="120"/>
      <c r="BB1369" s="196"/>
      <c r="BC1369" s="145"/>
      <c r="BD1369" s="196"/>
      <c r="BE1369" s="120"/>
      <c r="BF1369" s="196"/>
      <c r="BG1369" s="120"/>
      <c r="BH1369" s="196"/>
      <c r="BI1369" s="120"/>
      <c r="BJ1369" s="196"/>
      <c r="BK1369" s="120"/>
      <c r="BL1369" s="196"/>
      <c r="BM1369" s="120"/>
      <c r="BN1369" s="197"/>
      <c r="BO1369" s="120"/>
      <c r="BP1369" s="197"/>
      <c r="BQ1369" s="120"/>
      <c r="BR1369" s="197"/>
      <c r="BS1369" s="120"/>
      <c r="BT1369" s="197"/>
      <c r="BU1369" s="120"/>
      <c r="BV1369" s="197"/>
      <c r="BW1369" s="107"/>
      <c r="BX1369" s="107"/>
      <c r="BY1369" s="107"/>
      <c r="BZ1369" s="107"/>
      <c r="CA1369" s="199"/>
      <c r="CB1369" s="120"/>
      <c r="CC1369" s="199"/>
      <c r="CD1369" s="120"/>
      <c r="CE1369" s="204"/>
      <c r="CF1369" s="145"/>
      <c r="CG1369" s="204"/>
      <c r="CH1369" s="120"/>
      <c r="CI1369" s="204"/>
      <c r="CJ1369" s="120"/>
      <c r="CK1369" s="204"/>
      <c r="CL1369" s="120"/>
      <c r="CM1369" s="204"/>
      <c r="CN1369" s="120"/>
      <c r="CO1369" s="204"/>
      <c r="CP1369" s="120"/>
      <c r="CQ1369" s="206"/>
      <c r="CR1369" s="120"/>
      <c r="CS1369" s="206"/>
      <c r="CT1369" s="120"/>
      <c r="CU1369" s="206"/>
      <c r="CV1369" s="120"/>
      <c r="CW1369" s="206"/>
      <c r="CX1369" s="120"/>
      <c r="CY1369" s="206"/>
      <c r="CZ1369" s="107"/>
      <c r="DA1369" s="107"/>
      <c r="DB1369" s="107"/>
      <c r="DC1369" s="109"/>
      <c r="DD1369" s="109"/>
      <c r="DE1369" s="109"/>
      <c r="DF1369" s="110"/>
      <c r="DG1369" s="120"/>
      <c r="DH1369" s="120"/>
      <c r="DI1369" s="120"/>
      <c r="DJ1369" s="120"/>
      <c r="DK1369" s="145"/>
      <c r="DL1369" s="120"/>
      <c r="DM1369" s="120"/>
      <c r="DN1369" s="120"/>
      <c r="DO1369" s="120"/>
      <c r="DP1369" s="120"/>
      <c r="DQ1369" s="120"/>
      <c r="DR1369" s="120"/>
      <c r="DS1369" s="120"/>
      <c r="DT1369" s="120"/>
      <c r="DU1369" s="120"/>
      <c r="DV1369" s="120"/>
      <c r="DW1369" s="120"/>
      <c r="DX1369" s="120"/>
      <c r="DY1369" s="120"/>
      <c r="DZ1369" s="120"/>
      <c r="EA1369" s="120"/>
      <c r="EB1369" s="120"/>
      <c r="EC1369" s="120"/>
      <c r="ED1369" s="120"/>
      <c r="EE1369" s="120"/>
      <c r="EF1369" s="120"/>
      <c r="EG1369" s="120"/>
      <c r="EH1369" s="120"/>
      <c r="EI1369" s="120"/>
      <c r="EJ1369" s="148"/>
    </row>
    <row r="1370" spans="1:140" s="10" customFormat="1" ht="32.25" customHeight="1" x14ac:dyDescent="0.25">
      <c r="A1370" s="33"/>
      <c r="B1370" s="34"/>
      <c r="C1370" s="35"/>
      <c r="D1370" s="49"/>
      <c r="E1370" s="36"/>
      <c r="F1370" s="36"/>
      <c r="G1370" s="52"/>
      <c r="H1370" s="38"/>
      <c r="I1370" s="50"/>
      <c r="J1370" s="54"/>
      <c r="K1370" s="271" t="s">
        <v>2031</v>
      </c>
      <c r="L1370" s="276" t="s">
        <v>1899</v>
      </c>
      <c r="M1370" s="46"/>
      <c r="R1370" s="104"/>
      <c r="S1370" s="104"/>
      <c r="T1370" s="104"/>
      <c r="U1370" s="104"/>
      <c r="V1370" s="120"/>
      <c r="W1370" s="144"/>
      <c r="X1370" s="104"/>
      <c r="Y1370" s="104"/>
      <c r="Z1370" s="120"/>
      <c r="AA1370" s="104"/>
      <c r="AB1370" s="104"/>
      <c r="AC1370" s="104"/>
      <c r="AD1370" s="104"/>
      <c r="AE1370" s="104"/>
      <c r="AF1370" s="104"/>
      <c r="AG1370" s="104"/>
      <c r="AH1370" s="104"/>
      <c r="AI1370" s="104"/>
      <c r="AJ1370" s="104"/>
      <c r="AK1370" s="104"/>
      <c r="AL1370" s="104"/>
      <c r="AM1370" s="104"/>
      <c r="AN1370" s="104"/>
      <c r="AO1370" s="104"/>
      <c r="AP1370" s="120"/>
      <c r="AQ1370" s="104"/>
      <c r="AR1370" s="104"/>
      <c r="AS1370" s="104"/>
      <c r="AT1370" s="104"/>
      <c r="AU1370" s="146"/>
      <c r="AV1370" s="105"/>
      <c r="AW1370" s="105"/>
      <c r="AX1370" s="106"/>
      <c r="AY1370" s="120"/>
      <c r="AZ1370" s="106"/>
      <c r="BA1370" s="120"/>
      <c r="BB1370" s="196"/>
      <c r="BC1370" s="145"/>
      <c r="BD1370" s="196"/>
      <c r="BE1370" s="120"/>
      <c r="BF1370" s="196"/>
      <c r="BG1370" s="120"/>
      <c r="BH1370" s="196"/>
      <c r="BI1370" s="120"/>
      <c r="BJ1370" s="196"/>
      <c r="BK1370" s="120"/>
      <c r="BL1370" s="196"/>
      <c r="BM1370" s="120"/>
      <c r="BN1370" s="197"/>
      <c r="BO1370" s="120"/>
      <c r="BP1370" s="197"/>
      <c r="BQ1370" s="120"/>
      <c r="BR1370" s="197"/>
      <c r="BS1370" s="120"/>
      <c r="BT1370" s="197"/>
      <c r="BU1370" s="120"/>
      <c r="BV1370" s="197"/>
      <c r="BW1370" s="107"/>
      <c r="BX1370" s="107"/>
      <c r="BY1370" s="107"/>
      <c r="BZ1370" s="107"/>
      <c r="CA1370" s="199"/>
      <c r="CB1370" s="120"/>
      <c r="CC1370" s="199"/>
      <c r="CD1370" s="120"/>
      <c r="CE1370" s="204"/>
      <c r="CF1370" s="145"/>
      <c r="CG1370" s="204"/>
      <c r="CH1370" s="120"/>
      <c r="CI1370" s="204"/>
      <c r="CJ1370" s="120"/>
      <c r="CK1370" s="204"/>
      <c r="CL1370" s="120"/>
      <c r="CM1370" s="204"/>
      <c r="CN1370" s="120"/>
      <c r="CO1370" s="204"/>
      <c r="CP1370" s="120"/>
      <c r="CQ1370" s="206"/>
      <c r="CR1370" s="120"/>
      <c r="CS1370" s="206"/>
      <c r="CT1370" s="120"/>
      <c r="CU1370" s="206"/>
      <c r="CV1370" s="120"/>
      <c r="CW1370" s="206"/>
      <c r="CX1370" s="120"/>
      <c r="CY1370" s="206"/>
      <c r="CZ1370" s="107"/>
      <c r="DA1370" s="107"/>
      <c r="DB1370" s="107"/>
      <c r="DC1370" s="109"/>
      <c r="DD1370" s="109"/>
      <c r="DE1370" s="109"/>
      <c r="DF1370" s="110"/>
      <c r="DG1370" s="120"/>
      <c r="DH1370" s="120"/>
      <c r="DI1370" s="120"/>
      <c r="DJ1370" s="120"/>
      <c r="DK1370" s="145"/>
      <c r="DL1370" s="120"/>
      <c r="DM1370" s="120"/>
      <c r="DN1370" s="120"/>
      <c r="DO1370" s="120"/>
      <c r="DP1370" s="120"/>
      <c r="DQ1370" s="120"/>
      <c r="DR1370" s="120"/>
      <c r="DS1370" s="120"/>
      <c r="DT1370" s="120"/>
      <c r="DU1370" s="120"/>
      <c r="DV1370" s="120"/>
      <c r="DW1370" s="120"/>
      <c r="DX1370" s="120"/>
      <c r="DY1370" s="120"/>
      <c r="DZ1370" s="120"/>
      <c r="EA1370" s="120"/>
      <c r="EB1370" s="120"/>
      <c r="EC1370" s="120"/>
      <c r="ED1370" s="120"/>
      <c r="EE1370" s="120"/>
      <c r="EF1370" s="120"/>
      <c r="EG1370" s="120"/>
      <c r="EH1370" s="120"/>
      <c r="EI1370" s="120"/>
      <c r="EJ1370" s="148"/>
    </row>
    <row r="1371" spans="1:140" s="10" customFormat="1" ht="32.25" customHeight="1" x14ac:dyDescent="0.25">
      <c r="A1371" s="33"/>
      <c r="B1371" s="34"/>
      <c r="C1371" s="35"/>
      <c r="D1371" s="49"/>
      <c r="E1371" s="36"/>
      <c r="F1371" s="36"/>
      <c r="G1371" s="52"/>
      <c r="H1371" s="38"/>
      <c r="I1371" s="50"/>
      <c r="J1371" s="54"/>
      <c r="K1371" s="271" t="s">
        <v>2032</v>
      </c>
      <c r="L1371" s="276" t="s">
        <v>1899</v>
      </c>
      <c r="M1371" s="46"/>
      <c r="R1371" s="104"/>
      <c r="S1371" s="104"/>
      <c r="T1371" s="104"/>
      <c r="U1371" s="104"/>
      <c r="V1371" s="120"/>
      <c r="W1371" s="144"/>
      <c r="X1371" s="104"/>
      <c r="Y1371" s="104"/>
      <c r="Z1371" s="120"/>
      <c r="AA1371" s="104"/>
      <c r="AB1371" s="104"/>
      <c r="AC1371" s="104"/>
      <c r="AD1371" s="104"/>
      <c r="AE1371" s="104"/>
      <c r="AF1371" s="104"/>
      <c r="AG1371" s="104"/>
      <c r="AH1371" s="104"/>
      <c r="AI1371" s="104"/>
      <c r="AJ1371" s="104"/>
      <c r="AK1371" s="104"/>
      <c r="AL1371" s="104"/>
      <c r="AM1371" s="104"/>
      <c r="AN1371" s="104"/>
      <c r="AO1371" s="104"/>
      <c r="AP1371" s="120"/>
      <c r="AQ1371" s="104"/>
      <c r="AR1371" s="104"/>
      <c r="AS1371" s="104"/>
      <c r="AT1371" s="104"/>
      <c r="AU1371" s="146"/>
      <c r="AV1371" s="105"/>
      <c r="AW1371" s="105"/>
      <c r="AX1371" s="106"/>
      <c r="AY1371" s="120"/>
      <c r="AZ1371" s="106"/>
      <c r="BA1371" s="120"/>
      <c r="BB1371" s="196"/>
      <c r="BC1371" s="145"/>
      <c r="BD1371" s="196"/>
      <c r="BE1371" s="120"/>
      <c r="BF1371" s="196"/>
      <c r="BG1371" s="120"/>
      <c r="BH1371" s="196"/>
      <c r="BI1371" s="120"/>
      <c r="BJ1371" s="196"/>
      <c r="BK1371" s="120"/>
      <c r="BL1371" s="196"/>
      <c r="BM1371" s="120"/>
      <c r="BN1371" s="197"/>
      <c r="BO1371" s="120"/>
      <c r="BP1371" s="197"/>
      <c r="BQ1371" s="120"/>
      <c r="BR1371" s="197"/>
      <c r="BS1371" s="120"/>
      <c r="BT1371" s="197"/>
      <c r="BU1371" s="120"/>
      <c r="BV1371" s="197"/>
      <c r="BW1371" s="107"/>
      <c r="BX1371" s="107"/>
      <c r="BY1371" s="107"/>
      <c r="BZ1371" s="107"/>
      <c r="CA1371" s="199"/>
      <c r="CB1371" s="120"/>
      <c r="CC1371" s="199"/>
      <c r="CD1371" s="120"/>
      <c r="CE1371" s="204"/>
      <c r="CF1371" s="145"/>
      <c r="CG1371" s="204"/>
      <c r="CH1371" s="120"/>
      <c r="CI1371" s="204"/>
      <c r="CJ1371" s="120"/>
      <c r="CK1371" s="204"/>
      <c r="CL1371" s="120"/>
      <c r="CM1371" s="204"/>
      <c r="CN1371" s="120"/>
      <c r="CO1371" s="204"/>
      <c r="CP1371" s="120"/>
      <c r="CQ1371" s="206"/>
      <c r="CR1371" s="120"/>
      <c r="CS1371" s="206"/>
      <c r="CT1371" s="120"/>
      <c r="CU1371" s="206"/>
      <c r="CV1371" s="120"/>
      <c r="CW1371" s="206"/>
      <c r="CX1371" s="120"/>
      <c r="CY1371" s="206"/>
      <c r="CZ1371" s="107"/>
      <c r="DA1371" s="107"/>
      <c r="DB1371" s="107"/>
      <c r="DC1371" s="109"/>
      <c r="DD1371" s="109"/>
      <c r="DE1371" s="109"/>
      <c r="DF1371" s="110"/>
      <c r="DG1371" s="120"/>
      <c r="DH1371" s="120"/>
      <c r="DI1371" s="120"/>
      <c r="DJ1371" s="120"/>
      <c r="DK1371" s="145"/>
      <c r="DL1371" s="120"/>
      <c r="DM1371" s="120"/>
      <c r="DN1371" s="120"/>
      <c r="DO1371" s="120"/>
      <c r="DP1371" s="120"/>
      <c r="DQ1371" s="120"/>
      <c r="DR1371" s="120"/>
      <c r="DS1371" s="120"/>
      <c r="DT1371" s="120"/>
      <c r="DU1371" s="120"/>
      <c r="DV1371" s="120"/>
      <c r="DW1371" s="120"/>
      <c r="DX1371" s="120"/>
      <c r="DY1371" s="120"/>
      <c r="DZ1371" s="120"/>
      <c r="EA1371" s="120"/>
      <c r="EB1371" s="120"/>
      <c r="EC1371" s="120"/>
      <c r="ED1371" s="120"/>
      <c r="EE1371" s="120"/>
      <c r="EF1371" s="120"/>
      <c r="EG1371" s="120"/>
      <c r="EH1371" s="120"/>
      <c r="EI1371" s="120"/>
      <c r="EJ1371" s="148"/>
    </row>
    <row r="1372" spans="1:140" s="10" customFormat="1" ht="32.25" customHeight="1" x14ac:dyDescent="0.25">
      <c r="A1372" s="33"/>
      <c r="B1372" s="34"/>
      <c r="C1372" s="35"/>
      <c r="D1372" s="49"/>
      <c r="E1372" s="36"/>
      <c r="F1372" s="36"/>
      <c r="G1372" s="52"/>
      <c r="H1372" s="38"/>
      <c r="I1372" s="50"/>
      <c r="J1372" s="54"/>
      <c r="K1372" s="271" t="s">
        <v>2036</v>
      </c>
      <c r="L1372" s="276">
        <v>200</v>
      </c>
      <c r="M1372" s="46"/>
      <c r="R1372" s="104"/>
      <c r="S1372" s="104"/>
      <c r="T1372" s="104"/>
      <c r="U1372" s="104"/>
      <c r="V1372" s="120"/>
      <c r="W1372" s="144"/>
      <c r="X1372" s="104"/>
      <c r="Y1372" s="104"/>
      <c r="Z1372" s="120"/>
      <c r="AA1372" s="104"/>
      <c r="AB1372" s="104"/>
      <c r="AC1372" s="104"/>
      <c r="AD1372" s="104"/>
      <c r="AE1372" s="104"/>
      <c r="AF1372" s="104"/>
      <c r="AG1372" s="104"/>
      <c r="AH1372" s="104"/>
      <c r="AI1372" s="104"/>
      <c r="AJ1372" s="104"/>
      <c r="AK1372" s="104"/>
      <c r="AL1372" s="104"/>
      <c r="AM1372" s="104"/>
      <c r="AN1372" s="104"/>
      <c r="AO1372" s="104"/>
      <c r="AP1372" s="120"/>
      <c r="AQ1372" s="104"/>
      <c r="AR1372" s="104"/>
      <c r="AS1372" s="104"/>
      <c r="AT1372" s="104"/>
      <c r="AU1372" s="146"/>
      <c r="AV1372" s="105"/>
      <c r="AW1372" s="105"/>
      <c r="AX1372" s="106"/>
      <c r="AY1372" s="120"/>
      <c r="AZ1372" s="106"/>
      <c r="BA1372" s="120"/>
      <c r="BB1372" s="196"/>
      <c r="BC1372" s="145"/>
      <c r="BD1372" s="196"/>
      <c r="BE1372" s="120"/>
      <c r="BF1372" s="196"/>
      <c r="BG1372" s="120"/>
      <c r="BH1372" s="196"/>
      <c r="BI1372" s="120"/>
      <c r="BJ1372" s="196"/>
      <c r="BK1372" s="120"/>
      <c r="BL1372" s="196"/>
      <c r="BM1372" s="120"/>
      <c r="BN1372" s="197"/>
      <c r="BO1372" s="120"/>
      <c r="BP1372" s="197"/>
      <c r="BQ1372" s="120"/>
      <c r="BR1372" s="197"/>
      <c r="BS1372" s="120"/>
      <c r="BT1372" s="197"/>
      <c r="BU1372" s="120"/>
      <c r="BV1372" s="197"/>
      <c r="BW1372" s="107"/>
      <c r="BX1372" s="107"/>
      <c r="BY1372" s="107"/>
      <c r="BZ1372" s="107"/>
      <c r="CA1372" s="199"/>
      <c r="CB1372" s="120"/>
      <c r="CC1372" s="199"/>
      <c r="CD1372" s="120"/>
      <c r="CE1372" s="204"/>
      <c r="CF1372" s="145"/>
      <c r="CG1372" s="204"/>
      <c r="CH1372" s="120"/>
      <c r="CI1372" s="204"/>
      <c r="CJ1372" s="120"/>
      <c r="CK1372" s="204"/>
      <c r="CL1372" s="120"/>
      <c r="CM1372" s="204"/>
      <c r="CN1372" s="120"/>
      <c r="CO1372" s="204"/>
      <c r="CP1372" s="120"/>
      <c r="CQ1372" s="206"/>
      <c r="CR1372" s="120"/>
      <c r="CS1372" s="206"/>
      <c r="CT1372" s="120"/>
      <c r="CU1372" s="206"/>
      <c r="CV1372" s="120"/>
      <c r="CW1372" s="206"/>
      <c r="CX1372" s="120"/>
      <c r="CY1372" s="206"/>
      <c r="CZ1372" s="107"/>
      <c r="DA1372" s="107"/>
      <c r="DB1372" s="107"/>
      <c r="DC1372" s="109"/>
      <c r="DD1372" s="109"/>
      <c r="DE1372" s="109"/>
      <c r="DF1372" s="110"/>
      <c r="DG1372" s="120"/>
      <c r="DH1372" s="120"/>
      <c r="DI1372" s="120"/>
      <c r="DJ1372" s="120"/>
      <c r="DK1372" s="145"/>
      <c r="DL1372" s="120"/>
      <c r="DM1372" s="120"/>
      <c r="DN1372" s="120"/>
      <c r="DO1372" s="120"/>
      <c r="DP1372" s="120"/>
      <c r="DQ1372" s="120"/>
      <c r="DR1372" s="120"/>
      <c r="DS1372" s="120"/>
      <c r="DT1372" s="120"/>
      <c r="DU1372" s="120"/>
      <c r="DV1372" s="120"/>
      <c r="DW1372" s="120"/>
      <c r="DX1372" s="120"/>
      <c r="DY1372" s="120"/>
      <c r="DZ1372" s="120"/>
      <c r="EA1372" s="120"/>
      <c r="EB1372" s="120"/>
      <c r="EC1372" s="120"/>
      <c r="ED1372" s="120"/>
      <c r="EE1372" s="120"/>
      <c r="EF1372" s="120"/>
      <c r="EG1372" s="120"/>
      <c r="EH1372" s="120"/>
      <c r="EI1372" s="120"/>
      <c r="EJ1372" s="148"/>
    </row>
    <row r="1373" spans="1:140" s="10" customFormat="1" ht="32.25" customHeight="1" x14ac:dyDescent="0.25">
      <c r="A1373" s="33"/>
      <c r="B1373" s="34"/>
      <c r="C1373" s="35"/>
      <c r="D1373" s="49"/>
      <c r="E1373" s="36"/>
      <c r="F1373" s="36"/>
      <c r="G1373" s="52"/>
      <c r="H1373" s="38"/>
      <c r="I1373" s="50"/>
      <c r="J1373" s="54"/>
      <c r="K1373" s="271" t="s">
        <v>2034</v>
      </c>
      <c r="L1373" s="276">
        <v>150</v>
      </c>
      <c r="M1373" s="46"/>
      <c r="R1373" s="104"/>
      <c r="S1373" s="104"/>
      <c r="T1373" s="104"/>
      <c r="U1373" s="104"/>
      <c r="V1373" s="120"/>
      <c r="W1373" s="144"/>
      <c r="X1373" s="104"/>
      <c r="Y1373" s="104"/>
      <c r="Z1373" s="120"/>
      <c r="AA1373" s="104"/>
      <c r="AB1373" s="104"/>
      <c r="AC1373" s="104"/>
      <c r="AD1373" s="104"/>
      <c r="AE1373" s="104"/>
      <c r="AF1373" s="104"/>
      <c r="AG1373" s="104"/>
      <c r="AH1373" s="104"/>
      <c r="AI1373" s="104"/>
      <c r="AJ1373" s="104"/>
      <c r="AK1373" s="104"/>
      <c r="AL1373" s="104"/>
      <c r="AM1373" s="104"/>
      <c r="AN1373" s="104"/>
      <c r="AO1373" s="104"/>
      <c r="AP1373" s="120"/>
      <c r="AQ1373" s="104"/>
      <c r="AR1373" s="104"/>
      <c r="AS1373" s="104"/>
      <c r="AT1373" s="104"/>
      <c r="AU1373" s="146"/>
      <c r="AV1373" s="105"/>
      <c r="AW1373" s="105"/>
      <c r="AX1373" s="106"/>
      <c r="AY1373" s="120"/>
      <c r="AZ1373" s="106"/>
      <c r="BA1373" s="120"/>
      <c r="BB1373" s="196"/>
      <c r="BC1373" s="145"/>
      <c r="BD1373" s="196"/>
      <c r="BE1373" s="120"/>
      <c r="BF1373" s="196"/>
      <c r="BG1373" s="120"/>
      <c r="BH1373" s="196"/>
      <c r="BI1373" s="120"/>
      <c r="BJ1373" s="196"/>
      <c r="BK1373" s="120"/>
      <c r="BL1373" s="196"/>
      <c r="BM1373" s="120"/>
      <c r="BN1373" s="197"/>
      <c r="BO1373" s="120"/>
      <c r="BP1373" s="197"/>
      <c r="BQ1373" s="120"/>
      <c r="BR1373" s="197"/>
      <c r="BS1373" s="120"/>
      <c r="BT1373" s="197"/>
      <c r="BU1373" s="120"/>
      <c r="BV1373" s="197"/>
      <c r="BW1373" s="107"/>
      <c r="BX1373" s="107"/>
      <c r="BY1373" s="107"/>
      <c r="BZ1373" s="107"/>
      <c r="CA1373" s="199"/>
      <c r="CB1373" s="120"/>
      <c r="CC1373" s="199"/>
      <c r="CD1373" s="120"/>
      <c r="CE1373" s="204"/>
      <c r="CF1373" s="145"/>
      <c r="CG1373" s="204"/>
      <c r="CH1373" s="120"/>
      <c r="CI1373" s="204"/>
      <c r="CJ1373" s="120"/>
      <c r="CK1373" s="204"/>
      <c r="CL1373" s="120"/>
      <c r="CM1373" s="204"/>
      <c r="CN1373" s="120"/>
      <c r="CO1373" s="204"/>
      <c r="CP1373" s="120"/>
      <c r="CQ1373" s="206"/>
      <c r="CR1373" s="120"/>
      <c r="CS1373" s="206"/>
      <c r="CT1373" s="120"/>
      <c r="CU1373" s="206"/>
      <c r="CV1373" s="120"/>
      <c r="CW1373" s="206"/>
      <c r="CX1373" s="120"/>
      <c r="CY1373" s="206"/>
      <c r="CZ1373" s="107"/>
      <c r="DA1373" s="107"/>
      <c r="DB1373" s="107"/>
      <c r="DC1373" s="109"/>
      <c r="DD1373" s="109"/>
      <c r="DE1373" s="109"/>
      <c r="DF1373" s="110"/>
      <c r="DG1373" s="120"/>
      <c r="DH1373" s="120"/>
      <c r="DI1373" s="120"/>
      <c r="DJ1373" s="120"/>
      <c r="DK1373" s="145"/>
      <c r="DL1373" s="120"/>
      <c r="DM1373" s="120"/>
      <c r="DN1373" s="120"/>
      <c r="DO1373" s="120"/>
      <c r="DP1373" s="120"/>
      <c r="DQ1373" s="120"/>
      <c r="DR1373" s="120"/>
      <c r="DS1373" s="120"/>
      <c r="DT1373" s="120"/>
      <c r="DU1373" s="120"/>
      <c r="DV1373" s="120"/>
      <c r="DW1373" s="120"/>
      <c r="DX1373" s="120"/>
      <c r="DY1373" s="120"/>
      <c r="DZ1373" s="120"/>
      <c r="EA1373" s="120"/>
      <c r="EB1373" s="120"/>
      <c r="EC1373" s="120"/>
      <c r="ED1373" s="120"/>
      <c r="EE1373" s="120"/>
      <c r="EF1373" s="120"/>
      <c r="EG1373" s="120"/>
      <c r="EH1373" s="120"/>
      <c r="EI1373" s="120"/>
      <c r="EJ1373" s="148"/>
    </row>
    <row r="1374" spans="1:140" s="10" customFormat="1" ht="17.25" customHeight="1" x14ac:dyDescent="0.25">
      <c r="A1374" s="33"/>
      <c r="B1374" s="34"/>
      <c r="C1374" s="35"/>
      <c r="D1374" s="49"/>
      <c r="E1374" s="36"/>
      <c r="F1374" s="36"/>
      <c r="G1374" s="52"/>
      <c r="H1374" s="38"/>
      <c r="I1374" s="50"/>
      <c r="J1374" s="54" t="s">
        <v>1479</v>
      </c>
      <c r="K1374" s="46" t="s">
        <v>1705</v>
      </c>
      <c r="L1374" s="46" t="s">
        <v>777</v>
      </c>
      <c r="M1374" s="46" t="s">
        <v>1702</v>
      </c>
      <c r="Q1374" s="222"/>
      <c r="R1374" s="223"/>
      <c r="S1374" s="223"/>
      <c r="T1374" s="223"/>
      <c r="U1374" s="223"/>
      <c r="V1374" s="209"/>
      <c r="W1374" s="209"/>
      <c r="X1374" s="223"/>
      <c r="Y1374" s="223"/>
      <c r="Z1374" s="209"/>
      <c r="AA1374" s="223"/>
      <c r="AB1374" s="223"/>
      <c r="AC1374" s="223"/>
      <c r="AD1374" s="223"/>
      <c r="AE1374" s="223"/>
      <c r="AF1374" s="223"/>
      <c r="AG1374" s="223"/>
      <c r="AH1374" s="223"/>
      <c r="AI1374" s="223"/>
      <c r="AJ1374" s="223"/>
      <c r="AK1374" s="223"/>
      <c r="AL1374" s="223"/>
      <c r="AM1374" s="223"/>
      <c r="AN1374" s="223"/>
      <c r="AO1374" s="223"/>
      <c r="AP1374" s="209"/>
      <c r="AQ1374" s="223"/>
      <c r="AR1374" s="223"/>
      <c r="AS1374" s="223"/>
      <c r="AT1374" s="223"/>
      <c r="AU1374" s="224"/>
      <c r="AV1374" s="213"/>
      <c r="AW1374" s="112"/>
      <c r="AX1374" s="208"/>
      <c r="AY1374" s="209"/>
      <c r="AZ1374" s="210"/>
      <c r="BA1374" s="209"/>
      <c r="BB1374" s="210"/>
      <c r="BC1374" s="209"/>
      <c r="BD1374" s="211"/>
      <c r="BE1374" s="209"/>
      <c r="BF1374" s="211"/>
      <c r="BG1374" s="209"/>
      <c r="BH1374" s="211"/>
      <c r="BI1374" s="209"/>
      <c r="BJ1374" s="211"/>
      <c r="BK1374" s="209"/>
      <c r="BL1374" s="211"/>
      <c r="BM1374" s="209"/>
      <c r="BN1374" s="212"/>
      <c r="BO1374" s="209"/>
      <c r="BP1374" s="212"/>
      <c r="BQ1374" s="209"/>
      <c r="BR1374" s="212"/>
      <c r="BS1374" s="209"/>
      <c r="BT1374" s="212"/>
      <c r="BU1374" s="209"/>
      <c r="BV1374" s="212"/>
      <c r="BW1374" s="112"/>
      <c r="BX1374" s="112"/>
      <c r="BY1374" s="112"/>
      <c r="BZ1374" s="208"/>
      <c r="CA1374" s="208"/>
      <c r="CB1374" s="209"/>
      <c r="CC1374" s="210"/>
      <c r="CD1374" s="209"/>
      <c r="CE1374" s="210"/>
      <c r="CF1374" s="209"/>
      <c r="CG1374" s="211"/>
      <c r="CH1374" s="209"/>
      <c r="CI1374" s="211"/>
      <c r="CJ1374" s="209"/>
      <c r="CK1374" s="211"/>
      <c r="CL1374" s="209"/>
      <c r="CM1374" s="211"/>
      <c r="CN1374" s="209"/>
      <c r="CO1374" s="211"/>
      <c r="CP1374" s="209"/>
      <c r="CQ1374" s="212"/>
      <c r="CR1374" s="209"/>
      <c r="CS1374" s="212"/>
      <c r="CT1374" s="209"/>
      <c r="CU1374" s="212"/>
      <c r="CV1374" s="209"/>
      <c r="CW1374" s="212"/>
      <c r="CX1374" s="209"/>
      <c r="CY1374" s="212"/>
      <c r="CZ1374" s="208"/>
      <c r="DA1374" s="208"/>
      <c r="DB1374" s="208"/>
      <c r="DC1374" s="109"/>
      <c r="DD1374" s="109"/>
      <c r="DE1374" s="109"/>
      <c r="DF1374" s="110">
        <v>0</v>
      </c>
      <c r="DG1374" s="120">
        <f>0*$R$1374</f>
        <v>0</v>
      </c>
      <c r="DH1374" s="120">
        <f t="shared" si="1296"/>
        <v>0</v>
      </c>
      <c r="DI1374" s="120">
        <v>0</v>
      </c>
      <c r="DJ1374" s="120">
        <f t="shared" si="1297"/>
        <v>0</v>
      </c>
      <c r="DK1374" s="145">
        <v>1</v>
      </c>
      <c r="DL1374" s="120">
        <f t="shared" si="1298"/>
        <v>0</v>
      </c>
      <c r="DM1374" s="120">
        <f>0*$R$1374</f>
        <v>0</v>
      </c>
      <c r="DN1374" s="120">
        <f t="shared" si="1299"/>
        <v>0</v>
      </c>
      <c r="DO1374" s="120">
        <f>0*$R$1374</f>
        <v>0</v>
      </c>
      <c r="DP1374" s="120">
        <f t="shared" si="1300"/>
        <v>0</v>
      </c>
      <c r="DQ1374" s="120">
        <f>0*$R$1374</f>
        <v>0</v>
      </c>
      <c r="DR1374" s="120">
        <f t="shared" si="1301"/>
        <v>0</v>
      </c>
      <c r="DS1374" s="120">
        <f>0*$R$1374</f>
        <v>0</v>
      </c>
      <c r="DT1374" s="120">
        <f t="shared" si="1302"/>
        <v>0</v>
      </c>
      <c r="DU1374" s="120">
        <f>0*$R$1374</f>
        <v>0</v>
      </c>
      <c r="DV1374" s="120">
        <f t="shared" si="1303"/>
        <v>0</v>
      </c>
      <c r="DW1374" s="120">
        <f>0*$R$1374</f>
        <v>0</v>
      </c>
      <c r="DX1374" s="120">
        <f t="shared" si="1304"/>
        <v>0</v>
      </c>
      <c r="DY1374" s="120">
        <f>0*$R$1374</f>
        <v>0</v>
      </c>
      <c r="DZ1374" s="120">
        <f t="shared" si="1305"/>
        <v>0</v>
      </c>
      <c r="EA1374" s="120">
        <f>0*$R$1374</f>
        <v>0</v>
      </c>
      <c r="EB1374" s="120">
        <f t="shared" si="1306"/>
        <v>0</v>
      </c>
      <c r="EC1374" s="120">
        <f>0*$R$1374</f>
        <v>0</v>
      </c>
      <c r="ED1374" s="120">
        <f t="shared" si="1307"/>
        <v>0</v>
      </c>
      <c r="EE1374" s="120"/>
      <c r="EF1374" s="120"/>
      <c r="EG1374" s="120"/>
      <c r="EH1374" s="120"/>
      <c r="EI1374" s="120">
        <f t="shared" si="1308"/>
        <v>0</v>
      </c>
      <c r="EJ1374" s="148">
        <f t="shared" si="1309"/>
        <v>1</v>
      </c>
    </row>
    <row r="1375" spans="1:140" s="10" customFormat="1" ht="20.25" customHeight="1" x14ac:dyDescent="0.25">
      <c r="A1375" s="33"/>
      <c r="B1375" s="34"/>
      <c r="C1375" s="35"/>
      <c r="D1375" s="49"/>
      <c r="E1375" s="36"/>
      <c r="F1375" s="36"/>
      <c r="G1375" s="52"/>
      <c r="H1375" s="38"/>
      <c r="I1375" s="50"/>
      <c r="J1375" s="272" t="s">
        <v>1894</v>
      </c>
      <c r="K1375" s="264" t="s">
        <v>2055</v>
      </c>
      <c r="Q1375" s="9" t="s">
        <v>1899</v>
      </c>
      <c r="R1375" s="223"/>
      <c r="S1375" s="223"/>
      <c r="T1375" s="223"/>
      <c r="U1375" s="223"/>
      <c r="V1375" s="209"/>
      <c r="W1375" s="209"/>
      <c r="X1375" s="223"/>
      <c r="Y1375" s="223"/>
      <c r="Z1375" s="209"/>
      <c r="AA1375" s="223"/>
      <c r="AB1375" s="223"/>
      <c r="AC1375" s="223"/>
      <c r="AD1375" s="223"/>
      <c r="AE1375" s="223"/>
      <c r="AF1375" s="223"/>
      <c r="AG1375" s="223"/>
      <c r="AH1375" s="223"/>
      <c r="AI1375" s="223"/>
      <c r="AJ1375" s="223"/>
      <c r="AK1375" s="223"/>
      <c r="AL1375" s="223"/>
      <c r="AM1375" s="223"/>
      <c r="AN1375" s="223"/>
      <c r="AO1375" s="223"/>
      <c r="AP1375" s="209"/>
      <c r="AQ1375" s="223"/>
      <c r="AR1375" s="223"/>
      <c r="AS1375" s="223"/>
      <c r="AT1375" s="223"/>
      <c r="AU1375" s="224"/>
      <c r="AV1375" s="213"/>
      <c r="AW1375" s="112"/>
      <c r="AX1375" s="208"/>
      <c r="AY1375" s="209"/>
      <c r="AZ1375" s="210"/>
      <c r="BA1375" s="209"/>
      <c r="BB1375" s="210"/>
      <c r="BC1375" s="209"/>
      <c r="BD1375" s="211"/>
      <c r="BE1375" s="209"/>
      <c r="BF1375" s="211"/>
      <c r="BG1375" s="209"/>
      <c r="BH1375" s="211"/>
      <c r="BI1375" s="209"/>
      <c r="BJ1375" s="211"/>
      <c r="BK1375" s="209"/>
      <c r="BL1375" s="211"/>
      <c r="BM1375" s="209"/>
      <c r="BN1375" s="212"/>
      <c r="BO1375" s="209"/>
      <c r="BP1375" s="212"/>
      <c r="BQ1375" s="209"/>
      <c r="BR1375" s="212"/>
      <c r="BS1375" s="209"/>
      <c r="BT1375" s="212"/>
      <c r="BU1375" s="209"/>
      <c r="BV1375" s="212"/>
      <c r="BW1375" s="112"/>
      <c r="BX1375" s="112"/>
      <c r="BY1375" s="112"/>
      <c r="BZ1375" s="208"/>
      <c r="CA1375" s="208"/>
      <c r="CB1375" s="209"/>
      <c r="CC1375" s="210"/>
      <c r="CD1375" s="209"/>
      <c r="CE1375" s="210"/>
      <c r="CF1375" s="209"/>
      <c r="CG1375" s="211"/>
      <c r="CH1375" s="209"/>
      <c r="CI1375" s="211"/>
      <c r="CJ1375" s="209"/>
      <c r="CK1375" s="211"/>
      <c r="CL1375" s="209"/>
      <c r="CM1375" s="211"/>
      <c r="CN1375" s="209"/>
      <c r="CO1375" s="211"/>
      <c r="CP1375" s="209"/>
      <c r="CQ1375" s="212"/>
      <c r="CR1375" s="209"/>
      <c r="CS1375" s="212"/>
      <c r="CT1375" s="209"/>
      <c r="CU1375" s="212"/>
      <c r="CV1375" s="209"/>
      <c r="CW1375" s="212"/>
      <c r="CX1375" s="209"/>
      <c r="CY1375" s="212"/>
      <c r="CZ1375" s="208"/>
      <c r="DA1375" s="208"/>
      <c r="DB1375" s="208"/>
      <c r="DC1375" s="109"/>
      <c r="DD1375" s="109"/>
      <c r="DE1375" s="109"/>
      <c r="DF1375" s="110"/>
      <c r="DG1375" s="120"/>
      <c r="DH1375" s="120"/>
      <c r="DI1375" s="120"/>
      <c r="DJ1375" s="120"/>
      <c r="DK1375" s="145"/>
      <c r="DL1375" s="120"/>
      <c r="DM1375" s="120"/>
      <c r="DN1375" s="120"/>
      <c r="DO1375" s="120"/>
      <c r="DP1375" s="120"/>
      <c r="DQ1375" s="120"/>
      <c r="DR1375" s="120"/>
      <c r="DS1375" s="120"/>
      <c r="DT1375" s="120"/>
      <c r="DU1375" s="120"/>
      <c r="DV1375" s="120"/>
      <c r="DW1375" s="120"/>
      <c r="DX1375" s="120"/>
      <c r="DY1375" s="120"/>
      <c r="DZ1375" s="120"/>
      <c r="EA1375" s="120"/>
      <c r="EB1375" s="120"/>
      <c r="EC1375" s="120"/>
      <c r="ED1375" s="120"/>
      <c r="EE1375" s="120"/>
      <c r="EF1375" s="120"/>
      <c r="EG1375" s="120"/>
      <c r="EH1375" s="120"/>
      <c r="EI1375" s="120"/>
      <c r="EJ1375" s="148"/>
    </row>
    <row r="1376" spans="1:140" s="10" customFormat="1" ht="38.25" customHeight="1" x14ac:dyDescent="0.25">
      <c r="A1376" s="33"/>
      <c r="B1376" s="34"/>
      <c r="C1376" s="35"/>
      <c r="D1376" s="49"/>
      <c r="E1376" s="36"/>
      <c r="F1376" s="36"/>
      <c r="G1376" s="52"/>
      <c r="H1376" s="38"/>
      <c r="I1376" s="50"/>
      <c r="J1376" s="272"/>
      <c r="K1376" s="264" t="s">
        <v>2056</v>
      </c>
      <c r="Q1376" s="9" t="s">
        <v>1899</v>
      </c>
      <c r="R1376" s="223"/>
      <c r="S1376" s="223"/>
      <c r="T1376" s="223"/>
      <c r="U1376" s="223"/>
      <c r="V1376" s="209"/>
      <c r="W1376" s="209"/>
      <c r="X1376" s="223"/>
      <c r="Y1376" s="223"/>
      <c r="Z1376" s="209"/>
      <c r="AA1376" s="223"/>
      <c r="AB1376" s="223"/>
      <c r="AC1376" s="223"/>
      <c r="AD1376" s="223"/>
      <c r="AE1376" s="223"/>
      <c r="AF1376" s="223"/>
      <c r="AG1376" s="223"/>
      <c r="AH1376" s="223"/>
      <c r="AI1376" s="223"/>
      <c r="AJ1376" s="223"/>
      <c r="AK1376" s="223"/>
      <c r="AL1376" s="223"/>
      <c r="AM1376" s="223"/>
      <c r="AN1376" s="223"/>
      <c r="AO1376" s="223"/>
      <c r="AP1376" s="209"/>
      <c r="AQ1376" s="223"/>
      <c r="AR1376" s="223"/>
      <c r="AS1376" s="223"/>
      <c r="AT1376" s="223"/>
      <c r="AU1376" s="224"/>
      <c r="AV1376" s="213"/>
      <c r="AW1376" s="112"/>
      <c r="AX1376" s="208"/>
      <c r="AY1376" s="209"/>
      <c r="AZ1376" s="210"/>
      <c r="BA1376" s="209"/>
      <c r="BB1376" s="210"/>
      <c r="BC1376" s="209"/>
      <c r="BD1376" s="211"/>
      <c r="BE1376" s="209"/>
      <c r="BF1376" s="211"/>
      <c r="BG1376" s="209"/>
      <c r="BH1376" s="211"/>
      <c r="BI1376" s="209"/>
      <c r="BJ1376" s="211"/>
      <c r="BK1376" s="209"/>
      <c r="BL1376" s="211"/>
      <c r="BM1376" s="209"/>
      <c r="BN1376" s="212"/>
      <c r="BO1376" s="209"/>
      <c r="BP1376" s="212"/>
      <c r="BQ1376" s="209"/>
      <c r="BR1376" s="212"/>
      <c r="BS1376" s="209"/>
      <c r="BT1376" s="212"/>
      <c r="BU1376" s="209"/>
      <c r="BV1376" s="212"/>
      <c r="BW1376" s="112"/>
      <c r="BX1376" s="112"/>
      <c r="BY1376" s="112"/>
      <c r="BZ1376" s="208"/>
      <c r="CA1376" s="208"/>
      <c r="CB1376" s="209"/>
      <c r="CC1376" s="210"/>
      <c r="CD1376" s="209"/>
      <c r="CE1376" s="210"/>
      <c r="CF1376" s="209"/>
      <c r="CG1376" s="211"/>
      <c r="CH1376" s="209"/>
      <c r="CI1376" s="211"/>
      <c r="CJ1376" s="209"/>
      <c r="CK1376" s="211"/>
      <c r="CL1376" s="209"/>
      <c r="CM1376" s="211"/>
      <c r="CN1376" s="209"/>
      <c r="CO1376" s="211"/>
      <c r="CP1376" s="209"/>
      <c r="CQ1376" s="212"/>
      <c r="CR1376" s="209"/>
      <c r="CS1376" s="212"/>
      <c r="CT1376" s="209"/>
      <c r="CU1376" s="212"/>
      <c r="CV1376" s="209"/>
      <c r="CW1376" s="212"/>
      <c r="CX1376" s="209"/>
      <c r="CY1376" s="212"/>
      <c r="CZ1376" s="208"/>
      <c r="DA1376" s="208"/>
      <c r="DB1376" s="208"/>
      <c r="DC1376" s="109"/>
      <c r="DD1376" s="109"/>
      <c r="DE1376" s="109"/>
      <c r="DF1376" s="110"/>
      <c r="DG1376" s="120"/>
      <c r="DH1376" s="120"/>
      <c r="DI1376" s="120"/>
      <c r="DJ1376" s="120"/>
      <c r="DK1376" s="145"/>
      <c r="DL1376" s="120"/>
      <c r="DM1376" s="120"/>
      <c r="DN1376" s="120"/>
      <c r="DO1376" s="120"/>
      <c r="DP1376" s="120"/>
      <c r="DQ1376" s="120"/>
      <c r="DR1376" s="120"/>
      <c r="DS1376" s="120"/>
      <c r="DT1376" s="120"/>
      <c r="DU1376" s="120"/>
      <c r="DV1376" s="120"/>
      <c r="DW1376" s="120"/>
      <c r="DX1376" s="120"/>
      <c r="DY1376" s="120"/>
      <c r="DZ1376" s="120"/>
      <c r="EA1376" s="120"/>
      <c r="EB1376" s="120"/>
      <c r="EC1376" s="120"/>
      <c r="ED1376" s="120"/>
      <c r="EE1376" s="120"/>
      <c r="EF1376" s="120"/>
      <c r="EG1376" s="120"/>
      <c r="EH1376" s="120"/>
      <c r="EI1376" s="120"/>
      <c r="EJ1376" s="148"/>
    </row>
    <row r="1377" spans="1:140" s="10" customFormat="1" ht="19.5" customHeight="1" x14ac:dyDescent="0.25">
      <c r="A1377" s="33"/>
      <c r="B1377" s="34"/>
      <c r="C1377" s="35"/>
      <c r="D1377" s="49"/>
      <c r="E1377" s="36"/>
      <c r="F1377" s="36"/>
      <c r="G1377" s="52"/>
      <c r="H1377" s="38"/>
      <c r="I1377" s="50"/>
      <c r="J1377" s="272"/>
      <c r="K1377" s="264" t="s">
        <v>2057</v>
      </c>
      <c r="Q1377" s="9" t="s">
        <v>1899</v>
      </c>
      <c r="R1377" s="223"/>
      <c r="S1377" s="223"/>
      <c r="T1377" s="223"/>
      <c r="U1377" s="223"/>
      <c r="V1377" s="209"/>
      <c r="W1377" s="209"/>
      <c r="X1377" s="223"/>
      <c r="Y1377" s="223"/>
      <c r="Z1377" s="209"/>
      <c r="AA1377" s="223"/>
      <c r="AB1377" s="223"/>
      <c r="AC1377" s="223"/>
      <c r="AD1377" s="223"/>
      <c r="AE1377" s="223"/>
      <c r="AF1377" s="223"/>
      <c r="AG1377" s="223"/>
      <c r="AH1377" s="223"/>
      <c r="AI1377" s="223"/>
      <c r="AJ1377" s="223"/>
      <c r="AK1377" s="223"/>
      <c r="AL1377" s="223"/>
      <c r="AM1377" s="223"/>
      <c r="AN1377" s="223"/>
      <c r="AO1377" s="223"/>
      <c r="AP1377" s="209"/>
      <c r="AQ1377" s="223"/>
      <c r="AR1377" s="223"/>
      <c r="AS1377" s="223"/>
      <c r="AT1377" s="223"/>
      <c r="AU1377" s="224"/>
      <c r="AV1377" s="213"/>
      <c r="AW1377" s="112"/>
      <c r="AX1377" s="208"/>
      <c r="AY1377" s="209"/>
      <c r="AZ1377" s="210"/>
      <c r="BA1377" s="209"/>
      <c r="BB1377" s="210"/>
      <c r="BC1377" s="209"/>
      <c r="BD1377" s="211"/>
      <c r="BE1377" s="209"/>
      <c r="BF1377" s="211"/>
      <c r="BG1377" s="209"/>
      <c r="BH1377" s="211"/>
      <c r="BI1377" s="209"/>
      <c r="BJ1377" s="211"/>
      <c r="BK1377" s="209"/>
      <c r="BL1377" s="211"/>
      <c r="BM1377" s="209"/>
      <c r="BN1377" s="212"/>
      <c r="BO1377" s="209"/>
      <c r="BP1377" s="212"/>
      <c r="BQ1377" s="209"/>
      <c r="BR1377" s="212"/>
      <c r="BS1377" s="209"/>
      <c r="BT1377" s="212"/>
      <c r="BU1377" s="209"/>
      <c r="BV1377" s="212"/>
      <c r="BW1377" s="112"/>
      <c r="BX1377" s="112"/>
      <c r="BY1377" s="112"/>
      <c r="BZ1377" s="208"/>
      <c r="CA1377" s="208"/>
      <c r="CB1377" s="209"/>
      <c r="CC1377" s="210"/>
      <c r="CD1377" s="209"/>
      <c r="CE1377" s="210"/>
      <c r="CF1377" s="209"/>
      <c r="CG1377" s="211"/>
      <c r="CH1377" s="209"/>
      <c r="CI1377" s="211"/>
      <c r="CJ1377" s="209"/>
      <c r="CK1377" s="211"/>
      <c r="CL1377" s="209"/>
      <c r="CM1377" s="211"/>
      <c r="CN1377" s="209"/>
      <c r="CO1377" s="211"/>
      <c r="CP1377" s="209"/>
      <c r="CQ1377" s="212"/>
      <c r="CR1377" s="209"/>
      <c r="CS1377" s="212"/>
      <c r="CT1377" s="209"/>
      <c r="CU1377" s="212"/>
      <c r="CV1377" s="209"/>
      <c r="CW1377" s="212"/>
      <c r="CX1377" s="209"/>
      <c r="CY1377" s="212"/>
      <c r="CZ1377" s="208"/>
      <c r="DA1377" s="208"/>
      <c r="DB1377" s="208"/>
      <c r="DC1377" s="109"/>
      <c r="DD1377" s="109"/>
      <c r="DE1377" s="109"/>
      <c r="DF1377" s="110"/>
      <c r="DG1377" s="120"/>
      <c r="DH1377" s="120"/>
      <c r="DI1377" s="120"/>
      <c r="DJ1377" s="120"/>
      <c r="DK1377" s="145"/>
      <c r="DL1377" s="120"/>
      <c r="DM1377" s="120"/>
      <c r="DN1377" s="120"/>
      <c r="DO1377" s="120"/>
      <c r="DP1377" s="120"/>
      <c r="DQ1377" s="120"/>
      <c r="DR1377" s="120"/>
      <c r="DS1377" s="120"/>
      <c r="DT1377" s="120"/>
      <c r="DU1377" s="120"/>
      <c r="DV1377" s="120"/>
      <c r="DW1377" s="120"/>
      <c r="DX1377" s="120"/>
      <c r="DY1377" s="120"/>
      <c r="DZ1377" s="120"/>
      <c r="EA1377" s="120"/>
      <c r="EB1377" s="120"/>
      <c r="EC1377" s="120"/>
      <c r="ED1377" s="120"/>
      <c r="EE1377" s="120"/>
      <c r="EF1377" s="120"/>
      <c r="EG1377" s="120"/>
      <c r="EH1377" s="120"/>
      <c r="EI1377" s="120"/>
      <c r="EJ1377" s="148"/>
    </row>
    <row r="1378" spans="1:140" s="10" customFormat="1" ht="25.5" customHeight="1" x14ac:dyDescent="0.25">
      <c r="A1378" s="33"/>
      <c r="B1378" s="34"/>
      <c r="C1378" s="35"/>
      <c r="D1378" s="49"/>
      <c r="E1378" s="36"/>
      <c r="F1378" s="36"/>
      <c r="G1378" s="52"/>
      <c r="H1378" s="38"/>
      <c r="I1378" s="50"/>
      <c r="J1378" s="54"/>
      <c r="K1378" s="264" t="s">
        <v>2058</v>
      </c>
      <c r="Q1378" s="9" t="s">
        <v>1899</v>
      </c>
      <c r="R1378" s="223"/>
      <c r="S1378" s="223"/>
      <c r="T1378" s="223"/>
      <c r="U1378" s="223"/>
      <c r="V1378" s="209"/>
      <c r="W1378" s="209"/>
      <c r="X1378" s="223"/>
      <c r="Y1378" s="223"/>
      <c r="Z1378" s="209"/>
      <c r="AA1378" s="223"/>
      <c r="AB1378" s="223"/>
      <c r="AC1378" s="223"/>
      <c r="AD1378" s="223"/>
      <c r="AE1378" s="223"/>
      <c r="AF1378" s="223"/>
      <c r="AG1378" s="223"/>
      <c r="AH1378" s="223"/>
      <c r="AI1378" s="223"/>
      <c r="AJ1378" s="223"/>
      <c r="AK1378" s="223"/>
      <c r="AL1378" s="223"/>
      <c r="AM1378" s="223"/>
      <c r="AN1378" s="223"/>
      <c r="AO1378" s="223"/>
      <c r="AP1378" s="209"/>
      <c r="AQ1378" s="223"/>
      <c r="AR1378" s="223"/>
      <c r="AS1378" s="223"/>
      <c r="AT1378" s="223"/>
      <c r="AU1378" s="224"/>
      <c r="AV1378" s="213"/>
      <c r="AW1378" s="112"/>
      <c r="AX1378" s="208"/>
      <c r="AY1378" s="209"/>
      <c r="AZ1378" s="210"/>
      <c r="BA1378" s="209"/>
      <c r="BB1378" s="210"/>
      <c r="BC1378" s="209"/>
      <c r="BD1378" s="211"/>
      <c r="BE1378" s="209"/>
      <c r="BF1378" s="211"/>
      <c r="BG1378" s="209"/>
      <c r="BH1378" s="211"/>
      <c r="BI1378" s="209"/>
      <c r="BJ1378" s="211"/>
      <c r="BK1378" s="209"/>
      <c r="BL1378" s="211"/>
      <c r="BM1378" s="209"/>
      <c r="BN1378" s="212"/>
      <c r="BO1378" s="209"/>
      <c r="BP1378" s="212"/>
      <c r="BQ1378" s="209"/>
      <c r="BR1378" s="212"/>
      <c r="BS1378" s="209"/>
      <c r="BT1378" s="212"/>
      <c r="BU1378" s="209"/>
      <c r="BV1378" s="212"/>
      <c r="BW1378" s="112"/>
      <c r="BX1378" s="112"/>
      <c r="BY1378" s="112"/>
      <c r="BZ1378" s="208"/>
      <c r="CA1378" s="208"/>
      <c r="CB1378" s="209"/>
      <c r="CC1378" s="210"/>
      <c r="CD1378" s="209"/>
      <c r="CE1378" s="210"/>
      <c r="CF1378" s="209"/>
      <c r="CG1378" s="211"/>
      <c r="CH1378" s="209"/>
      <c r="CI1378" s="211"/>
      <c r="CJ1378" s="209"/>
      <c r="CK1378" s="211"/>
      <c r="CL1378" s="209"/>
      <c r="CM1378" s="211"/>
      <c r="CN1378" s="209"/>
      <c r="CO1378" s="211"/>
      <c r="CP1378" s="209"/>
      <c r="CQ1378" s="212"/>
      <c r="CR1378" s="209"/>
      <c r="CS1378" s="212"/>
      <c r="CT1378" s="209"/>
      <c r="CU1378" s="212"/>
      <c r="CV1378" s="209"/>
      <c r="CW1378" s="212"/>
      <c r="CX1378" s="209"/>
      <c r="CY1378" s="212"/>
      <c r="CZ1378" s="208"/>
      <c r="DA1378" s="208"/>
      <c r="DB1378" s="208"/>
      <c r="DC1378" s="109"/>
      <c r="DD1378" s="109"/>
      <c r="DE1378" s="109"/>
      <c r="DF1378" s="110"/>
      <c r="DG1378" s="120"/>
      <c r="DH1378" s="120"/>
      <c r="DI1378" s="120"/>
      <c r="DJ1378" s="120"/>
      <c r="DK1378" s="145"/>
      <c r="DL1378" s="120"/>
      <c r="DM1378" s="120"/>
      <c r="DN1378" s="120"/>
      <c r="DO1378" s="120"/>
      <c r="DP1378" s="120"/>
      <c r="DQ1378" s="120"/>
      <c r="DR1378" s="120"/>
      <c r="DS1378" s="120"/>
      <c r="DT1378" s="120"/>
      <c r="DU1378" s="120"/>
      <c r="DV1378" s="120"/>
      <c r="DW1378" s="120"/>
      <c r="DX1378" s="120"/>
      <c r="DY1378" s="120"/>
      <c r="DZ1378" s="120"/>
      <c r="EA1378" s="120"/>
      <c r="EB1378" s="120"/>
      <c r="EC1378" s="120"/>
      <c r="ED1378" s="120"/>
      <c r="EE1378" s="120"/>
      <c r="EF1378" s="120"/>
      <c r="EG1378" s="120"/>
      <c r="EH1378" s="120"/>
      <c r="EI1378" s="120"/>
      <c r="EJ1378" s="148"/>
    </row>
    <row r="1379" spans="1:140" s="10" customFormat="1" ht="17.25" customHeight="1" x14ac:dyDescent="0.25">
      <c r="A1379" s="33"/>
      <c r="B1379" s="34"/>
      <c r="C1379" s="35"/>
      <c r="D1379" s="49"/>
      <c r="E1379" s="36"/>
      <c r="F1379" s="36"/>
      <c r="G1379" s="52"/>
      <c r="H1379" s="38"/>
      <c r="I1379" s="50"/>
      <c r="J1379" s="275" t="s">
        <v>1921</v>
      </c>
      <c r="K1379" s="271" t="s">
        <v>2059</v>
      </c>
      <c r="L1379" s="276" t="s">
        <v>1899</v>
      </c>
      <c r="M1379" s="46"/>
      <c r="R1379" s="223"/>
      <c r="S1379" s="223"/>
      <c r="T1379" s="223"/>
      <c r="U1379" s="223"/>
      <c r="V1379" s="209"/>
      <c r="W1379" s="209"/>
      <c r="X1379" s="223"/>
      <c r="Y1379" s="223"/>
      <c r="Z1379" s="209"/>
      <c r="AA1379" s="223"/>
      <c r="AB1379" s="223"/>
      <c r="AC1379" s="223"/>
      <c r="AD1379" s="223"/>
      <c r="AE1379" s="223"/>
      <c r="AF1379" s="223"/>
      <c r="AG1379" s="223"/>
      <c r="AH1379" s="223"/>
      <c r="AI1379" s="223"/>
      <c r="AJ1379" s="223"/>
      <c r="AK1379" s="223"/>
      <c r="AL1379" s="223"/>
      <c r="AM1379" s="223"/>
      <c r="AN1379" s="223"/>
      <c r="AO1379" s="223"/>
      <c r="AP1379" s="209"/>
      <c r="AQ1379" s="223"/>
      <c r="AR1379" s="223"/>
      <c r="AS1379" s="223"/>
      <c r="AT1379" s="223"/>
      <c r="AU1379" s="224"/>
      <c r="AV1379" s="213"/>
      <c r="AW1379" s="112"/>
      <c r="AX1379" s="208"/>
      <c r="AY1379" s="209"/>
      <c r="AZ1379" s="210"/>
      <c r="BA1379" s="209"/>
      <c r="BB1379" s="210"/>
      <c r="BC1379" s="209"/>
      <c r="BD1379" s="211"/>
      <c r="BE1379" s="209"/>
      <c r="BF1379" s="211"/>
      <c r="BG1379" s="209"/>
      <c r="BH1379" s="211"/>
      <c r="BI1379" s="209"/>
      <c r="BJ1379" s="211"/>
      <c r="BK1379" s="209"/>
      <c r="BL1379" s="211"/>
      <c r="BM1379" s="209"/>
      <c r="BN1379" s="212"/>
      <c r="BO1379" s="209"/>
      <c r="BP1379" s="212"/>
      <c r="BQ1379" s="209"/>
      <c r="BR1379" s="212"/>
      <c r="BS1379" s="209"/>
      <c r="BT1379" s="212"/>
      <c r="BU1379" s="209"/>
      <c r="BV1379" s="212"/>
      <c r="BW1379" s="112"/>
      <c r="BX1379" s="112"/>
      <c r="BY1379" s="112"/>
      <c r="BZ1379" s="208"/>
      <c r="CA1379" s="208"/>
      <c r="CB1379" s="209"/>
      <c r="CC1379" s="210"/>
      <c r="CD1379" s="209"/>
      <c r="CE1379" s="210"/>
      <c r="CF1379" s="209"/>
      <c r="CG1379" s="211"/>
      <c r="CH1379" s="209"/>
      <c r="CI1379" s="211"/>
      <c r="CJ1379" s="209"/>
      <c r="CK1379" s="211"/>
      <c r="CL1379" s="209"/>
      <c r="CM1379" s="211"/>
      <c r="CN1379" s="209"/>
      <c r="CO1379" s="211"/>
      <c r="CP1379" s="209"/>
      <c r="CQ1379" s="212"/>
      <c r="CR1379" s="209"/>
      <c r="CS1379" s="212"/>
      <c r="CT1379" s="209"/>
      <c r="CU1379" s="212"/>
      <c r="CV1379" s="209"/>
      <c r="CW1379" s="212"/>
      <c r="CX1379" s="209"/>
      <c r="CY1379" s="212"/>
      <c r="CZ1379" s="208"/>
      <c r="DA1379" s="208"/>
      <c r="DB1379" s="208"/>
      <c r="DC1379" s="109"/>
      <c r="DD1379" s="109"/>
      <c r="DE1379" s="109"/>
      <c r="DF1379" s="110"/>
      <c r="DG1379" s="120"/>
      <c r="DH1379" s="120"/>
      <c r="DI1379" s="120"/>
      <c r="DJ1379" s="120"/>
      <c r="DK1379" s="145"/>
      <c r="DL1379" s="120"/>
      <c r="DM1379" s="120"/>
      <c r="DN1379" s="120"/>
      <c r="DO1379" s="120"/>
      <c r="DP1379" s="120"/>
      <c r="DQ1379" s="120"/>
      <c r="DR1379" s="120"/>
      <c r="DS1379" s="120"/>
      <c r="DT1379" s="120"/>
      <c r="DU1379" s="120"/>
      <c r="DV1379" s="120"/>
      <c r="DW1379" s="120"/>
      <c r="DX1379" s="120"/>
      <c r="DY1379" s="120"/>
      <c r="DZ1379" s="120"/>
      <c r="EA1379" s="120"/>
      <c r="EB1379" s="120"/>
      <c r="EC1379" s="120"/>
      <c r="ED1379" s="120"/>
      <c r="EE1379" s="120"/>
      <c r="EF1379" s="120"/>
      <c r="EG1379" s="120"/>
      <c r="EH1379" s="120"/>
      <c r="EI1379" s="120"/>
      <c r="EJ1379" s="148"/>
    </row>
    <row r="1380" spans="1:140" s="10" customFormat="1" ht="17.25" customHeight="1" x14ac:dyDescent="0.25">
      <c r="A1380" s="33"/>
      <c r="B1380" s="34"/>
      <c r="C1380" s="35"/>
      <c r="D1380" s="49"/>
      <c r="E1380" s="36"/>
      <c r="F1380" s="36"/>
      <c r="G1380" s="52"/>
      <c r="H1380" s="38"/>
      <c r="I1380" s="50"/>
      <c r="J1380" s="54"/>
      <c r="K1380" s="271" t="s">
        <v>2060</v>
      </c>
      <c r="L1380" s="276" t="s">
        <v>1899</v>
      </c>
      <c r="M1380" s="46"/>
      <c r="R1380" s="223"/>
      <c r="S1380" s="223"/>
      <c r="T1380" s="223"/>
      <c r="U1380" s="223"/>
      <c r="V1380" s="209"/>
      <c r="W1380" s="209"/>
      <c r="X1380" s="223"/>
      <c r="Y1380" s="223"/>
      <c r="Z1380" s="209"/>
      <c r="AA1380" s="223"/>
      <c r="AB1380" s="223"/>
      <c r="AC1380" s="223"/>
      <c r="AD1380" s="223"/>
      <c r="AE1380" s="223"/>
      <c r="AF1380" s="223"/>
      <c r="AG1380" s="223"/>
      <c r="AH1380" s="223"/>
      <c r="AI1380" s="223"/>
      <c r="AJ1380" s="223"/>
      <c r="AK1380" s="223"/>
      <c r="AL1380" s="223"/>
      <c r="AM1380" s="223"/>
      <c r="AN1380" s="223"/>
      <c r="AO1380" s="223"/>
      <c r="AP1380" s="209"/>
      <c r="AQ1380" s="223"/>
      <c r="AR1380" s="223"/>
      <c r="AS1380" s="223"/>
      <c r="AT1380" s="223"/>
      <c r="AU1380" s="224"/>
      <c r="AV1380" s="213"/>
      <c r="AW1380" s="112"/>
      <c r="AX1380" s="208"/>
      <c r="AY1380" s="209"/>
      <c r="AZ1380" s="210"/>
      <c r="BA1380" s="209"/>
      <c r="BB1380" s="210"/>
      <c r="BC1380" s="209"/>
      <c r="BD1380" s="211"/>
      <c r="BE1380" s="209"/>
      <c r="BF1380" s="211"/>
      <c r="BG1380" s="209"/>
      <c r="BH1380" s="211"/>
      <c r="BI1380" s="209"/>
      <c r="BJ1380" s="211"/>
      <c r="BK1380" s="209"/>
      <c r="BL1380" s="211"/>
      <c r="BM1380" s="209"/>
      <c r="BN1380" s="212"/>
      <c r="BO1380" s="209"/>
      <c r="BP1380" s="212"/>
      <c r="BQ1380" s="209"/>
      <c r="BR1380" s="212"/>
      <c r="BS1380" s="209"/>
      <c r="BT1380" s="212"/>
      <c r="BU1380" s="209"/>
      <c r="BV1380" s="212"/>
      <c r="BW1380" s="112"/>
      <c r="BX1380" s="112"/>
      <c r="BY1380" s="112"/>
      <c r="BZ1380" s="208"/>
      <c r="CA1380" s="208"/>
      <c r="CB1380" s="209"/>
      <c r="CC1380" s="210"/>
      <c r="CD1380" s="209"/>
      <c r="CE1380" s="210"/>
      <c r="CF1380" s="209"/>
      <c r="CG1380" s="211"/>
      <c r="CH1380" s="209"/>
      <c r="CI1380" s="211"/>
      <c r="CJ1380" s="209"/>
      <c r="CK1380" s="211"/>
      <c r="CL1380" s="209"/>
      <c r="CM1380" s="211"/>
      <c r="CN1380" s="209"/>
      <c r="CO1380" s="211"/>
      <c r="CP1380" s="209"/>
      <c r="CQ1380" s="212"/>
      <c r="CR1380" s="209"/>
      <c r="CS1380" s="212"/>
      <c r="CT1380" s="209"/>
      <c r="CU1380" s="212"/>
      <c r="CV1380" s="209"/>
      <c r="CW1380" s="212"/>
      <c r="CX1380" s="209"/>
      <c r="CY1380" s="212"/>
      <c r="CZ1380" s="208"/>
      <c r="DA1380" s="208"/>
      <c r="DB1380" s="208"/>
      <c r="DC1380" s="109"/>
      <c r="DD1380" s="109"/>
      <c r="DE1380" s="109"/>
      <c r="DF1380" s="110"/>
      <c r="DG1380" s="120"/>
      <c r="DH1380" s="120"/>
      <c r="DI1380" s="120"/>
      <c r="DJ1380" s="120"/>
      <c r="DK1380" s="145"/>
      <c r="DL1380" s="120"/>
      <c r="DM1380" s="120"/>
      <c r="DN1380" s="120"/>
      <c r="DO1380" s="120"/>
      <c r="DP1380" s="120"/>
      <c r="DQ1380" s="120"/>
      <c r="DR1380" s="120"/>
      <c r="DS1380" s="120"/>
      <c r="DT1380" s="120"/>
      <c r="DU1380" s="120"/>
      <c r="DV1380" s="120"/>
      <c r="DW1380" s="120"/>
      <c r="DX1380" s="120"/>
      <c r="DY1380" s="120"/>
      <c r="DZ1380" s="120"/>
      <c r="EA1380" s="120"/>
      <c r="EB1380" s="120"/>
      <c r="EC1380" s="120"/>
      <c r="ED1380" s="120"/>
      <c r="EE1380" s="120"/>
      <c r="EF1380" s="120"/>
      <c r="EG1380" s="120"/>
      <c r="EH1380" s="120"/>
      <c r="EI1380" s="120"/>
      <c r="EJ1380" s="148"/>
    </row>
    <row r="1381" spans="1:140" s="10" customFormat="1" ht="17.25" customHeight="1" x14ac:dyDescent="0.25">
      <c r="A1381" s="33"/>
      <c r="B1381" s="34"/>
      <c r="C1381" s="35"/>
      <c r="D1381" s="49"/>
      <c r="E1381" s="36"/>
      <c r="F1381" s="36"/>
      <c r="G1381" s="52"/>
      <c r="H1381" s="38"/>
      <c r="I1381" s="50"/>
      <c r="J1381" s="54"/>
      <c r="K1381" s="271" t="s">
        <v>2061</v>
      </c>
      <c r="L1381" s="276" t="s">
        <v>1899</v>
      </c>
      <c r="M1381" s="46"/>
      <c r="R1381" s="223"/>
      <c r="S1381" s="223"/>
      <c r="T1381" s="223"/>
      <c r="U1381" s="223"/>
      <c r="V1381" s="209"/>
      <c r="W1381" s="209"/>
      <c r="X1381" s="223"/>
      <c r="Y1381" s="223"/>
      <c r="Z1381" s="209"/>
      <c r="AA1381" s="223"/>
      <c r="AB1381" s="223"/>
      <c r="AC1381" s="223"/>
      <c r="AD1381" s="223"/>
      <c r="AE1381" s="223"/>
      <c r="AF1381" s="223"/>
      <c r="AG1381" s="223"/>
      <c r="AH1381" s="223"/>
      <c r="AI1381" s="223"/>
      <c r="AJ1381" s="223"/>
      <c r="AK1381" s="223"/>
      <c r="AL1381" s="223"/>
      <c r="AM1381" s="223"/>
      <c r="AN1381" s="223"/>
      <c r="AO1381" s="223"/>
      <c r="AP1381" s="209"/>
      <c r="AQ1381" s="223"/>
      <c r="AR1381" s="223"/>
      <c r="AS1381" s="223"/>
      <c r="AT1381" s="223"/>
      <c r="AU1381" s="224"/>
      <c r="AV1381" s="213"/>
      <c r="AW1381" s="112"/>
      <c r="AX1381" s="208"/>
      <c r="AY1381" s="209"/>
      <c r="AZ1381" s="210"/>
      <c r="BA1381" s="209"/>
      <c r="BB1381" s="210"/>
      <c r="BC1381" s="209"/>
      <c r="BD1381" s="211"/>
      <c r="BE1381" s="209"/>
      <c r="BF1381" s="211"/>
      <c r="BG1381" s="209"/>
      <c r="BH1381" s="211"/>
      <c r="BI1381" s="209"/>
      <c r="BJ1381" s="211"/>
      <c r="BK1381" s="209"/>
      <c r="BL1381" s="211"/>
      <c r="BM1381" s="209"/>
      <c r="BN1381" s="212"/>
      <c r="BO1381" s="209"/>
      <c r="BP1381" s="212"/>
      <c r="BQ1381" s="209"/>
      <c r="BR1381" s="212"/>
      <c r="BS1381" s="209"/>
      <c r="BT1381" s="212"/>
      <c r="BU1381" s="209"/>
      <c r="BV1381" s="212"/>
      <c r="BW1381" s="112"/>
      <c r="BX1381" s="112"/>
      <c r="BY1381" s="112"/>
      <c r="BZ1381" s="208"/>
      <c r="CA1381" s="208"/>
      <c r="CB1381" s="209"/>
      <c r="CC1381" s="210"/>
      <c r="CD1381" s="209"/>
      <c r="CE1381" s="210"/>
      <c r="CF1381" s="209"/>
      <c r="CG1381" s="211"/>
      <c r="CH1381" s="209"/>
      <c r="CI1381" s="211"/>
      <c r="CJ1381" s="209"/>
      <c r="CK1381" s="211"/>
      <c r="CL1381" s="209"/>
      <c r="CM1381" s="211"/>
      <c r="CN1381" s="209"/>
      <c r="CO1381" s="211"/>
      <c r="CP1381" s="209"/>
      <c r="CQ1381" s="212"/>
      <c r="CR1381" s="209"/>
      <c r="CS1381" s="212"/>
      <c r="CT1381" s="209"/>
      <c r="CU1381" s="212"/>
      <c r="CV1381" s="209"/>
      <c r="CW1381" s="212"/>
      <c r="CX1381" s="209"/>
      <c r="CY1381" s="212"/>
      <c r="CZ1381" s="208"/>
      <c r="DA1381" s="208"/>
      <c r="DB1381" s="208"/>
      <c r="DC1381" s="109"/>
      <c r="DD1381" s="109"/>
      <c r="DE1381" s="109"/>
      <c r="DF1381" s="110"/>
      <c r="DG1381" s="120"/>
      <c r="DH1381" s="120"/>
      <c r="DI1381" s="120"/>
      <c r="DJ1381" s="120"/>
      <c r="DK1381" s="145"/>
      <c r="DL1381" s="120"/>
      <c r="DM1381" s="120"/>
      <c r="DN1381" s="120"/>
      <c r="DO1381" s="120"/>
      <c r="DP1381" s="120"/>
      <c r="DQ1381" s="120"/>
      <c r="DR1381" s="120"/>
      <c r="DS1381" s="120"/>
      <c r="DT1381" s="120"/>
      <c r="DU1381" s="120"/>
      <c r="DV1381" s="120"/>
      <c r="DW1381" s="120"/>
      <c r="DX1381" s="120"/>
      <c r="DY1381" s="120"/>
      <c r="DZ1381" s="120"/>
      <c r="EA1381" s="120"/>
      <c r="EB1381" s="120"/>
      <c r="EC1381" s="120"/>
      <c r="ED1381" s="120"/>
      <c r="EE1381" s="120"/>
      <c r="EF1381" s="120"/>
      <c r="EG1381" s="120"/>
      <c r="EH1381" s="120"/>
      <c r="EI1381" s="120"/>
      <c r="EJ1381" s="148"/>
    </row>
    <row r="1382" spans="1:140" s="10" customFormat="1" ht="17.25" customHeight="1" x14ac:dyDescent="0.25">
      <c r="A1382" s="33"/>
      <c r="B1382" s="34"/>
      <c r="C1382" s="35"/>
      <c r="D1382" s="49"/>
      <c r="E1382" s="36"/>
      <c r="F1382" s="36"/>
      <c r="G1382" s="52"/>
      <c r="H1382" s="38"/>
      <c r="I1382" s="50"/>
      <c r="J1382" s="54"/>
      <c r="K1382" s="271" t="s">
        <v>2062</v>
      </c>
      <c r="L1382" s="276">
        <v>200</v>
      </c>
      <c r="M1382" s="46"/>
      <c r="R1382" s="223"/>
      <c r="S1382" s="223"/>
      <c r="T1382" s="223"/>
      <c r="U1382" s="223"/>
      <c r="V1382" s="209"/>
      <c r="W1382" s="209"/>
      <c r="X1382" s="223"/>
      <c r="Y1382" s="223"/>
      <c r="Z1382" s="209"/>
      <c r="AA1382" s="223"/>
      <c r="AB1382" s="223"/>
      <c r="AC1382" s="223"/>
      <c r="AD1382" s="223"/>
      <c r="AE1382" s="223"/>
      <c r="AF1382" s="223"/>
      <c r="AG1382" s="223"/>
      <c r="AH1382" s="223"/>
      <c r="AI1382" s="223"/>
      <c r="AJ1382" s="223"/>
      <c r="AK1382" s="223"/>
      <c r="AL1382" s="223"/>
      <c r="AM1382" s="223"/>
      <c r="AN1382" s="223"/>
      <c r="AO1382" s="223"/>
      <c r="AP1382" s="209"/>
      <c r="AQ1382" s="223"/>
      <c r="AR1382" s="223"/>
      <c r="AS1382" s="223"/>
      <c r="AT1382" s="223"/>
      <c r="AU1382" s="224"/>
      <c r="AV1382" s="213"/>
      <c r="AW1382" s="112"/>
      <c r="AX1382" s="208"/>
      <c r="AY1382" s="209"/>
      <c r="AZ1382" s="210"/>
      <c r="BA1382" s="209"/>
      <c r="BB1382" s="210"/>
      <c r="BC1382" s="209"/>
      <c r="BD1382" s="211"/>
      <c r="BE1382" s="209"/>
      <c r="BF1382" s="211"/>
      <c r="BG1382" s="209"/>
      <c r="BH1382" s="211"/>
      <c r="BI1382" s="209"/>
      <c r="BJ1382" s="211"/>
      <c r="BK1382" s="209"/>
      <c r="BL1382" s="211"/>
      <c r="BM1382" s="209"/>
      <c r="BN1382" s="212"/>
      <c r="BO1382" s="209"/>
      <c r="BP1382" s="212"/>
      <c r="BQ1382" s="209"/>
      <c r="BR1382" s="212"/>
      <c r="BS1382" s="209"/>
      <c r="BT1382" s="212"/>
      <c r="BU1382" s="209"/>
      <c r="BV1382" s="212"/>
      <c r="BW1382" s="112"/>
      <c r="BX1382" s="112"/>
      <c r="BY1382" s="112"/>
      <c r="BZ1382" s="208"/>
      <c r="CA1382" s="208"/>
      <c r="CB1382" s="209"/>
      <c r="CC1382" s="210"/>
      <c r="CD1382" s="209"/>
      <c r="CE1382" s="210"/>
      <c r="CF1382" s="209"/>
      <c r="CG1382" s="211"/>
      <c r="CH1382" s="209"/>
      <c r="CI1382" s="211"/>
      <c r="CJ1382" s="209"/>
      <c r="CK1382" s="211"/>
      <c r="CL1382" s="209"/>
      <c r="CM1382" s="211"/>
      <c r="CN1382" s="209"/>
      <c r="CO1382" s="211"/>
      <c r="CP1382" s="209"/>
      <c r="CQ1382" s="212"/>
      <c r="CR1382" s="209"/>
      <c r="CS1382" s="212"/>
      <c r="CT1382" s="209"/>
      <c r="CU1382" s="212"/>
      <c r="CV1382" s="209"/>
      <c r="CW1382" s="212"/>
      <c r="CX1382" s="209"/>
      <c r="CY1382" s="212"/>
      <c r="CZ1382" s="208"/>
      <c r="DA1382" s="208"/>
      <c r="DB1382" s="208"/>
      <c r="DC1382" s="109"/>
      <c r="DD1382" s="109"/>
      <c r="DE1382" s="109"/>
      <c r="DF1382" s="110"/>
      <c r="DG1382" s="120"/>
      <c r="DH1382" s="120"/>
      <c r="DI1382" s="120"/>
      <c r="DJ1382" s="120"/>
      <c r="DK1382" s="145"/>
      <c r="DL1382" s="120"/>
      <c r="DM1382" s="120"/>
      <c r="DN1382" s="120"/>
      <c r="DO1382" s="120"/>
      <c r="DP1382" s="120"/>
      <c r="DQ1382" s="120"/>
      <c r="DR1382" s="120"/>
      <c r="DS1382" s="120"/>
      <c r="DT1382" s="120"/>
      <c r="DU1382" s="120"/>
      <c r="DV1382" s="120"/>
      <c r="DW1382" s="120"/>
      <c r="DX1382" s="120"/>
      <c r="DY1382" s="120"/>
      <c r="DZ1382" s="120"/>
      <c r="EA1382" s="120"/>
      <c r="EB1382" s="120"/>
      <c r="EC1382" s="120"/>
      <c r="ED1382" s="120"/>
      <c r="EE1382" s="120"/>
      <c r="EF1382" s="120"/>
      <c r="EG1382" s="120"/>
      <c r="EH1382" s="120"/>
      <c r="EI1382" s="120"/>
      <c r="EJ1382" s="148"/>
    </row>
    <row r="1383" spans="1:140" s="10" customFormat="1" ht="24.75" customHeight="1" x14ac:dyDescent="0.25">
      <c r="A1383" s="33"/>
      <c r="B1383" s="34"/>
      <c r="C1383" s="35"/>
      <c r="D1383" s="49"/>
      <c r="E1383" s="36"/>
      <c r="F1383" s="36"/>
      <c r="G1383" s="52"/>
      <c r="H1383" s="38"/>
      <c r="I1383" s="50"/>
      <c r="J1383" s="54" t="s">
        <v>1480</v>
      </c>
      <c r="K1383" s="46" t="s">
        <v>1706</v>
      </c>
      <c r="L1383" s="46" t="s">
        <v>54</v>
      </c>
      <c r="M1383" s="46" t="s">
        <v>1686</v>
      </c>
      <c r="Q1383" s="222"/>
      <c r="R1383" s="223"/>
      <c r="S1383" s="223"/>
      <c r="T1383" s="223"/>
      <c r="U1383" s="209"/>
      <c r="V1383" s="209"/>
      <c r="W1383" s="223"/>
      <c r="X1383" s="223"/>
      <c r="Y1383" s="223"/>
      <c r="Z1383" s="209"/>
      <c r="AA1383" s="223"/>
      <c r="AB1383" s="223"/>
      <c r="AC1383" s="223"/>
      <c r="AD1383" s="223"/>
      <c r="AE1383" s="223"/>
      <c r="AF1383" s="223"/>
      <c r="AG1383" s="223"/>
      <c r="AH1383" s="223"/>
      <c r="AI1383" s="223"/>
      <c r="AJ1383" s="223"/>
      <c r="AK1383" s="223"/>
      <c r="AL1383" s="223"/>
      <c r="AM1383" s="223"/>
      <c r="AN1383" s="223"/>
      <c r="AO1383" s="223"/>
      <c r="AP1383" s="209"/>
      <c r="AQ1383" s="223"/>
      <c r="AR1383" s="223"/>
      <c r="AS1383" s="223"/>
      <c r="AT1383" s="223"/>
      <c r="AU1383" s="224"/>
      <c r="AV1383" s="213"/>
      <c r="AW1383" s="112"/>
      <c r="AX1383" s="208"/>
      <c r="AY1383" s="209"/>
      <c r="AZ1383" s="210"/>
      <c r="BA1383" s="209"/>
      <c r="BB1383" s="210"/>
      <c r="BC1383" s="209"/>
      <c r="BD1383" s="211"/>
      <c r="BE1383" s="209"/>
      <c r="BF1383" s="211"/>
      <c r="BG1383" s="209"/>
      <c r="BH1383" s="211"/>
      <c r="BI1383" s="209"/>
      <c r="BJ1383" s="211"/>
      <c r="BK1383" s="209"/>
      <c r="BL1383" s="211"/>
      <c r="BM1383" s="209"/>
      <c r="BN1383" s="212"/>
      <c r="BO1383" s="209"/>
      <c r="BP1383" s="212"/>
      <c r="BQ1383" s="209"/>
      <c r="BR1383" s="212"/>
      <c r="BS1383" s="209"/>
      <c r="BT1383" s="212"/>
      <c r="BU1383" s="209"/>
      <c r="BV1383" s="212"/>
      <c r="BW1383" s="112"/>
      <c r="BX1383" s="112"/>
      <c r="BY1383" s="112"/>
      <c r="BZ1383" s="208"/>
      <c r="CA1383" s="208"/>
      <c r="CB1383" s="209"/>
      <c r="CC1383" s="210"/>
      <c r="CD1383" s="209"/>
      <c r="CE1383" s="210"/>
      <c r="CF1383" s="209"/>
      <c r="CG1383" s="211"/>
      <c r="CH1383" s="209"/>
      <c r="CI1383" s="211"/>
      <c r="CJ1383" s="209"/>
      <c r="CK1383" s="211"/>
      <c r="CL1383" s="209"/>
      <c r="CM1383" s="211"/>
      <c r="CN1383" s="209"/>
      <c r="CO1383" s="211"/>
      <c r="CP1383" s="209"/>
      <c r="CQ1383" s="212"/>
      <c r="CR1383" s="209"/>
      <c r="CS1383" s="212"/>
      <c r="CT1383" s="209"/>
      <c r="CU1383" s="212"/>
      <c r="CV1383" s="209"/>
      <c r="CW1383" s="212"/>
      <c r="CX1383" s="209"/>
      <c r="CY1383" s="212"/>
      <c r="CZ1383" s="208"/>
      <c r="DA1383" s="208"/>
      <c r="DB1383" s="208"/>
      <c r="DC1383" s="109"/>
      <c r="DD1383" s="109"/>
      <c r="DE1383" s="109"/>
      <c r="DF1383" s="110">
        <v>0</v>
      </c>
      <c r="DG1383" s="120">
        <f>0*$R$1383</f>
        <v>0</v>
      </c>
      <c r="DH1383" s="120">
        <f t="shared" si="1296"/>
        <v>0</v>
      </c>
      <c r="DI1383" s="145">
        <v>1</v>
      </c>
      <c r="DJ1383" s="120">
        <f t="shared" si="1297"/>
        <v>0</v>
      </c>
      <c r="DK1383" s="120">
        <f t="shared" ref="DK1383:EC1383" si="1426">0*$R$1383</f>
        <v>0</v>
      </c>
      <c r="DL1383" s="120">
        <f t="shared" si="1298"/>
        <v>0</v>
      </c>
      <c r="DM1383" s="120">
        <f t="shared" si="1426"/>
        <v>0</v>
      </c>
      <c r="DN1383" s="120">
        <f t="shared" si="1299"/>
        <v>0</v>
      </c>
      <c r="DO1383" s="120">
        <f t="shared" si="1426"/>
        <v>0</v>
      </c>
      <c r="DP1383" s="120">
        <f t="shared" si="1300"/>
        <v>0</v>
      </c>
      <c r="DQ1383" s="120">
        <f t="shared" si="1426"/>
        <v>0</v>
      </c>
      <c r="DR1383" s="120">
        <f t="shared" si="1301"/>
        <v>0</v>
      </c>
      <c r="DS1383" s="120">
        <f t="shared" si="1426"/>
        <v>0</v>
      </c>
      <c r="DT1383" s="120">
        <f t="shared" si="1302"/>
        <v>0</v>
      </c>
      <c r="DU1383" s="120">
        <f t="shared" si="1426"/>
        <v>0</v>
      </c>
      <c r="DV1383" s="120">
        <f t="shared" si="1303"/>
        <v>0</v>
      </c>
      <c r="DW1383" s="120">
        <f t="shared" si="1426"/>
        <v>0</v>
      </c>
      <c r="DX1383" s="120">
        <f t="shared" si="1304"/>
        <v>0</v>
      </c>
      <c r="DY1383" s="120">
        <f t="shared" si="1426"/>
        <v>0</v>
      </c>
      <c r="DZ1383" s="120">
        <f t="shared" si="1305"/>
        <v>0</v>
      </c>
      <c r="EA1383" s="120">
        <f t="shared" si="1426"/>
        <v>0</v>
      </c>
      <c r="EB1383" s="120">
        <f t="shared" si="1306"/>
        <v>0</v>
      </c>
      <c r="EC1383" s="120">
        <f t="shared" si="1426"/>
        <v>0</v>
      </c>
      <c r="ED1383" s="120">
        <f t="shared" si="1307"/>
        <v>0</v>
      </c>
      <c r="EE1383" s="120"/>
      <c r="EF1383" s="120"/>
      <c r="EG1383" s="120"/>
      <c r="EH1383" s="120"/>
      <c r="EI1383" s="120">
        <f t="shared" si="1308"/>
        <v>0</v>
      </c>
      <c r="EJ1383" s="148">
        <f t="shared" si="1309"/>
        <v>1</v>
      </c>
    </row>
    <row r="1384" spans="1:140" s="10" customFormat="1" ht="47.25" customHeight="1" x14ac:dyDescent="0.25">
      <c r="A1384" s="33"/>
      <c r="B1384" s="34"/>
      <c r="C1384" s="35"/>
      <c r="D1384" s="49"/>
      <c r="E1384" s="36"/>
      <c r="F1384" s="36"/>
      <c r="G1384" s="52"/>
      <c r="H1384" s="38"/>
      <c r="I1384" s="50"/>
      <c r="J1384" s="272" t="s">
        <v>1894</v>
      </c>
      <c r="K1384" s="264" t="s">
        <v>2038</v>
      </c>
      <c r="Q1384" s="9" t="s">
        <v>1899</v>
      </c>
      <c r="R1384" s="223"/>
      <c r="S1384" s="223"/>
      <c r="T1384" s="223"/>
      <c r="U1384" s="209"/>
      <c r="V1384" s="209"/>
      <c r="W1384" s="223"/>
      <c r="X1384" s="223"/>
      <c r="Y1384" s="223"/>
      <c r="Z1384" s="209"/>
      <c r="AA1384" s="223"/>
      <c r="AB1384" s="223"/>
      <c r="AC1384" s="223"/>
      <c r="AD1384" s="223"/>
      <c r="AE1384" s="223"/>
      <c r="AF1384" s="223"/>
      <c r="AG1384" s="223"/>
      <c r="AH1384" s="223"/>
      <c r="AI1384" s="223"/>
      <c r="AJ1384" s="223"/>
      <c r="AK1384" s="223"/>
      <c r="AL1384" s="223"/>
      <c r="AM1384" s="223"/>
      <c r="AN1384" s="223"/>
      <c r="AO1384" s="223"/>
      <c r="AP1384" s="209"/>
      <c r="AQ1384" s="223"/>
      <c r="AR1384" s="223"/>
      <c r="AS1384" s="223"/>
      <c r="AT1384" s="223"/>
      <c r="AU1384" s="224"/>
      <c r="AV1384" s="213"/>
      <c r="AW1384" s="112"/>
      <c r="AX1384" s="208"/>
      <c r="AY1384" s="209"/>
      <c r="AZ1384" s="210"/>
      <c r="BA1384" s="209"/>
      <c r="BB1384" s="210"/>
      <c r="BC1384" s="209"/>
      <c r="BD1384" s="211"/>
      <c r="BE1384" s="209"/>
      <c r="BF1384" s="211"/>
      <c r="BG1384" s="209"/>
      <c r="BH1384" s="211"/>
      <c r="BI1384" s="209"/>
      <c r="BJ1384" s="211"/>
      <c r="BK1384" s="209"/>
      <c r="BL1384" s="211"/>
      <c r="BM1384" s="209"/>
      <c r="BN1384" s="212"/>
      <c r="BO1384" s="209"/>
      <c r="BP1384" s="212"/>
      <c r="BQ1384" s="209"/>
      <c r="BR1384" s="212"/>
      <c r="BS1384" s="209"/>
      <c r="BT1384" s="212"/>
      <c r="BU1384" s="209"/>
      <c r="BV1384" s="212"/>
      <c r="BW1384" s="112"/>
      <c r="BX1384" s="112"/>
      <c r="BY1384" s="112"/>
      <c r="BZ1384" s="208"/>
      <c r="CA1384" s="208"/>
      <c r="CB1384" s="209"/>
      <c r="CC1384" s="210"/>
      <c r="CD1384" s="209"/>
      <c r="CE1384" s="210"/>
      <c r="CF1384" s="209"/>
      <c r="CG1384" s="211"/>
      <c r="CH1384" s="209"/>
      <c r="CI1384" s="211"/>
      <c r="CJ1384" s="209"/>
      <c r="CK1384" s="211"/>
      <c r="CL1384" s="209"/>
      <c r="CM1384" s="211"/>
      <c r="CN1384" s="209"/>
      <c r="CO1384" s="211"/>
      <c r="CP1384" s="209"/>
      <c r="CQ1384" s="212"/>
      <c r="CR1384" s="209"/>
      <c r="CS1384" s="212"/>
      <c r="CT1384" s="209"/>
      <c r="CU1384" s="212"/>
      <c r="CV1384" s="209"/>
      <c r="CW1384" s="212"/>
      <c r="CX1384" s="209"/>
      <c r="CY1384" s="212"/>
      <c r="CZ1384" s="208"/>
      <c r="DA1384" s="208"/>
      <c r="DB1384" s="208"/>
      <c r="DC1384" s="109"/>
      <c r="DD1384" s="109"/>
      <c r="DE1384" s="109"/>
      <c r="DF1384" s="110"/>
      <c r="DG1384" s="120"/>
      <c r="DH1384" s="120"/>
      <c r="DI1384" s="145"/>
      <c r="DJ1384" s="120"/>
      <c r="DK1384" s="120"/>
      <c r="DL1384" s="120"/>
      <c r="DM1384" s="120"/>
      <c r="DN1384" s="120"/>
      <c r="DO1384" s="120"/>
      <c r="DP1384" s="120"/>
      <c r="DQ1384" s="120"/>
      <c r="DR1384" s="120"/>
      <c r="DS1384" s="120"/>
      <c r="DT1384" s="120"/>
      <c r="DU1384" s="120"/>
      <c r="DV1384" s="120"/>
      <c r="DW1384" s="120"/>
      <c r="DX1384" s="120"/>
      <c r="DY1384" s="120"/>
      <c r="DZ1384" s="120"/>
      <c r="EA1384" s="120"/>
      <c r="EB1384" s="120"/>
      <c r="EC1384" s="120"/>
      <c r="ED1384" s="120"/>
      <c r="EE1384" s="120"/>
      <c r="EF1384" s="120"/>
      <c r="EG1384" s="120"/>
      <c r="EH1384" s="120"/>
      <c r="EI1384" s="120"/>
      <c r="EJ1384" s="148"/>
    </row>
    <row r="1385" spans="1:140" s="10" customFormat="1" ht="32.25" customHeight="1" x14ac:dyDescent="0.25">
      <c r="A1385" s="33"/>
      <c r="B1385" s="34"/>
      <c r="C1385" s="35"/>
      <c r="D1385" s="49"/>
      <c r="E1385" s="36"/>
      <c r="F1385" s="36"/>
      <c r="G1385" s="52"/>
      <c r="H1385" s="38"/>
      <c r="I1385" s="50"/>
      <c r="J1385" s="272"/>
      <c r="K1385" s="264" t="s">
        <v>2045</v>
      </c>
      <c r="Q1385" s="9" t="s">
        <v>1899</v>
      </c>
      <c r="R1385" s="223"/>
      <c r="S1385" s="223"/>
      <c r="T1385" s="223"/>
      <c r="U1385" s="209"/>
      <c r="V1385" s="209"/>
      <c r="W1385" s="223"/>
      <c r="X1385" s="223"/>
      <c r="Y1385" s="223"/>
      <c r="Z1385" s="209"/>
      <c r="AA1385" s="223"/>
      <c r="AB1385" s="223"/>
      <c r="AC1385" s="223"/>
      <c r="AD1385" s="223"/>
      <c r="AE1385" s="223"/>
      <c r="AF1385" s="223"/>
      <c r="AG1385" s="223"/>
      <c r="AH1385" s="223"/>
      <c r="AI1385" s="223"/>
      <c r="AJ1385" s="223"/>
      <c r="AK1385" s="223"/>
      <c r="AL1385" s="223"/>
      <c r="AM1385" s="223"/>
      <c r="AN1385" s="223"/>
      <c r="AO1385" s="223"/>
      <c r="AP1385" s="209"/>
      <c r="AQ1385" s="223"/>
      <c r="AR1385" s="223"/>
      <c r="AS1385" s="223"/>
      <c r="AT1385" s="223"/>
      <c r="AU1385" s="224"/>
      <c r="AV1385" s="213"/>
      <c r="AW1385" s="112"/>
      <c r="AX1385" s="208"/>
      <c r="AY1385" s="209"/>
      <c r="AZ1385" s="210"/>
      <c r="BA1385" s="209"/>
      <c r="BB1385" s="210"/>
      <c r="BC1385" s="209"/>
      <c r="BD1385" s="211"/>
      <c r="BE1385" s="209"/>
      <c r="BF1385" s="211"/>
      <c r="BG1385" s="209"/>
      <c r="BH1385" s="211"/>
      <c r="BI1385" s="209"/>
      <c r="BJ1385" s="211"/>
      <c r="BK1385" s="209"/>
      <c r="BL1385" s="211"/>
      <c r="BM1385" s="209"/>
      <c r="BN1385" s="212"/>
      <c r="BO1385" s="209"/>
      <c r="BP1385" s="212"/>
      <c r="BQ1385" s="209"/>
      <c r="BR1385" s="212"/>
      <c r="BS1385" s="209"/>
      <c r="BT1385" s="212"/>
      <c r="BU1385" s="209"/>
      <c r="BV1385" s="212"/>
      <c r="BW1385" s="112"/>
      <c r="BX1385" s="112"/>
      <c r="BY1385" s="112"/>
      <c r="BZ1385" s="208"/>
      <c r="CA1385" s="208"/>
      <c r="CB1385" s="209"/>
      <c r="CC1385" s="210"/>
      <c r="CD1385" s="209"/>
      <c r="CE1385" s="210"/>
      <c r="CF1385" s="209"/>
      <c r="CG1385" s="211"/>
      <c r="CH1385" s="209"/>
      <c r="CI1385" s="211"/>
      <c r="CJ1385" s="209"/>
      <c r="CK1385" s="211"/>
      <c r="CL1385" s="209"/>
      <c r="CM1385" s="211"/>
      <c r="CN1385" s="209"/>
      <c r="CO1385" s="211"/>
      <c r="CP1385" s="209"/>
      <c r="CQ1385" s="212"/>
      <c r="CR1385" s="209"/>
      <c r="CS1385" s="212"/>
      <c r="CT1385" s="209"/>
      <c r="CU1385" s="212"/>
      <c r="CV1385" s="209"/>
      <c r="CW1385" s="212"/>
      <c r="CX1385" s="209"/>
      <c r="CY1385" s="212"/>
      <c r="CZ1385" s="208"/>
      <c r="DA1385" s="208"/>
      <c r="DB1385" s="208"/>
      <c r="DC1385" s="109"/>
      <c r="DD1385" s="109"/>
      <c r="DE1385" s="109"/>
      <c r="DF1385" s="110"/>
      <c r="DG1385" s="120"/>
      <c r="DH1385" s="120"/>
      <c r="DI1385" s="145"/>
      <c r="DJ1385" s="120"/>
      <c r="DK1385" s="120"/>
      <c r="DL1385" s="120"/>
      <c r="DM1385" s="120"/>
      <c r="DN1385" s="120"/>
      <c r="DO1385" s="120"/>
      <c r="DP1385" s="120"/>
      <c r="DQ1385" s="120"/>
      <c r="DR1385" s="120"/>
      <c r="DS1385" s="120"/>
      <c r="DT1385" s="120"/>
      <c r="DU1385" s="120"/>
      <c r="DV1385" s="120"/>
      <c r="DW1385" s="120"/>
      <c r="DX1385" s="120"/>
      <c r="DY1385" s="120"/>
      <c r="DZ1385" s="120"/>
      <c r="EA1385" s="120"/>
      <c r="EB1385" s="120"/>
      <c r="EC1385" s="120"/>
      <c r="ED1385" s="120"/>
      <c r="EE1385" s="120"/>
      <c r="EF1385" s="120"/>
      <c r="EG1385" s="120"/>
      <c r="EH1385" s="120"/>
      <c r="EI1385" s="120"/>
      <c r="EJ1385" s="148"/>
    </row>
    <row r="1386" spans="1:140" s="10" customFormat="1" ht="34.5" customHeight="1" x14ac:dyDescent="0.25">
      <c r="A1386" s="33"/>
      <c r="B1386" s="34"/>
      <c r="C1386" s="35"/>
      <c r="D1386" s="49"/>
      <c r="E1386" s="36"/>
      <c r="F1386" s="36"/>
      <c r="G1386" s="52"/>
      <c r="H1386" s="38"/>
      <c r="I1386" s="50"/>
      <c r="J1386" s="272"/>
      <c r="K1386" s="264" t="s">
        <v>2044</v>
      </c>
      <c r="Q1386" s="9" t="s">
        <v>1899</v>
      </c>
      <c r="R1386" s="223"/>
      <c r="S1386" s="223"/>
      <c r="T1386" s="223"/>
      <c r="U1386" s="209"/>
      <c r="V1386" s="209"/>
      <c r="W1386" s="223"/>
      <c r="X1386" s="223"/>
      <c r="Y1386" s="223"/>
      <c r="Z1386" s="209"/>
      <c r="AA1386" s="223"/>
      <c r="AB1386" s="223"/>
      <c r="AC1386" s="223"/>
      <c r="AD1386" s="223"/>
      <c r="AE1386" s="223"/>
      <c r="AF1386" s="223"/>
      <c r="AG1386" s="223"/>
      <c r="AH1386" s="223"/>
      <c r="AI1386" s="223"/>
      <c r="AJ1386" s="223"/>
      <c r="AK1386" s="223"/>
      <c r="AL1386" s="223"/>
      <c r="AM1386" s="223"/>
      <c r="AN1386" s="223"/>
      <c r="AO1386" s="223"/>
      <c r="AP1386" s="209"/>
      <c r="AQ1386" s="223"/>
      <c r="AR1386" s="223"/>
      <c r="AS1386" s="223"/>
      <c r="AT1386" s="223"/>
      <c r="AU1386" s="224"/>
      <c r="AV1386" s="213"/>
      <c r="AW1386" s="112"/>
      <c r="AX1386" s="208"/>
      <c r="AY1386" s="209"/>
      <c r="AZ1386" s="210"/>
      <c r="BA1386" s="209"/>
      <c r="BB1386" s="210"/>
      <c r="BC1386" s="209"/>
      <c r="BD1386" s="211"/>
      <c r="BE1386" s="209"/>
      <c r="BF1386" s="211"/>
      <c r="BG1386" s="209"/>
      <c r="BH1386" s="211"/>
      <c r="BI1386" s="209"/>
      <c r="BJ1386" s="211"/>
      <c r="BK1386" s="209"/>
      <c r="BL1386" s="211"/>
      <c r="BM1386" s="209"/>
      <c r="BN1386" s="212"/>
      <c r="BO1386" s="209"/>
      <c r="BP1386" s="212"/>
      <c r="BQ1386" s="209"/>
      <c r="BR1386" s="212"/>
      <c r="BS1386" s="209"/>
      <c r="BT1386" s="212"/>
      <c r="BU1386" s="209"/>
      <c r="BV1386" s="212"/>
      <c r="BW1386" s="112"/>
      <c r="BX1386" s="112"/>
      <c r="BY1386" s="112"/>
      <c r="BZ1386" s="208"/>
      <c r="CA1386" s="208"/>
      <c r="CB1386" s="209"/>
      <c r="CC1386" s="210"/>
      <c r="CD1386" s="209"/>
      <c r="CE1386" s="210"/>
      <c r="CF1386" s="209"/>
      <c r="CG1386" s="211"/>
      <c r="CH1386" s="209"/>
      <c r="CI1386" s="211"/>
      <c r="CJ1386" s="209"/>
      <c r="CK1386" s="211"/>
      <c r="CL1386" s="209"/>
      <c r="CM1386" s="211"/>
      <c r="CN1386" s="209"/>
      <c r="CO1386" s="211"/>
      <c r="CP1386" s="209"/>
      <c r="CQ1386" s="212"/>
      <c r="CR1386" s="209"/>
      <c r="CS1386" s="212"/>
      <c r="CT1386" s="209"/>
      <c r="CU1386" s="212"/>
      <c r="CV1386" s="209"/>
      <c r="CW1386" s="212"/>
      <c r="CX1386" s="209"/>
      <c r="CY1386" s="212"/>
      <c r="CZ1386" s="208"/>
      <c r="DA1386" s="208"/>
      <c r="DB1386" s="208"/>
      <c r="DC1386" s="109"/>
      <c r="DD1386" s="109"/>
      <c r="DE1386" s="109"/>
      <c r="DF1386" s="110"/>
      <c r="DG1386" s="120"/>
      <c r="DH1386" s="120"/>
      <c r="DI1386" s="145"/>
      <c r="DJ1386" s="120"/>
      <c r="DK1386" s="120"/>
      <c r="DL1386" s="120"/>
      <c r="DM1386" s="120"/>
      <c r="DN1386" s="120"/>
      <c r="DO1386" s="120"/>
      <c r="DP1386" s="120"/>
      <c r="DQ1386" s="120"/>
      <c r="DR1386" s="120"/>
      <c r="DS1386" s="120"/>
      <c r="DT1386" s="120"/>
      <c r="DU1386" s="120"/>
      <c r="DV1386" s="120"/>
      <c r="DW1386" s="120"/>
      <c r="DX1386" s="120"/>
      <c r="DY1386" s="120"/>
      <c r="DZ1386" s="120"/>
      <c r="EA1386" s="120"/>
      <c r="EB1386" s="120"/>
      <c r="EC1386" s="120"/>
      <c r="ED1386" s="120"/>
      <c r="EE1386" s="120"/>
      <c r="EF1386" s="120"/>
      <c r="EG1386" s="120"/>
      <c r="EH1386" s="120"/>
      <c r="EI1386" s="120"/>
      <c r="EJ1386" s="148"/>
    </row>
    <row r="1387" spans="1:140" s="10" customFormat="1" ht="24.75" customHeight="1" x14ac:dyDescent="0.25">
      <c r="A1387" s="33"/>
      <c r="B1387" s="34"/>
      <c r="C1387" s="35"/>
      <c r="D1387" s="49"/>
      <c r="E1387" s="36"/>
      <c r="F1387" s="36"/>
      <c r="G1387" s="52"/>
      <c r="H1387" s="38"/>
      <c r="I1387" s="50"/>
      <c r="J1387" s="54"/>
      <c r="K1387" s="264" t="s">
        <v>2063</v>
      </c>
      <c r="Q1387" s="9" t="s">
        <v>1899</v>
      </c>
      <c r="R1387" s="223"/>
      <c r="S1387" s="223"/>
      <c r="T1387" s="223"/>
      <c r="U1387" s="209"/>
      <c r="V1387" s="209"/>
      <c r="W1387" s="223"/>
      <c r="X1387" s="223"/>
      <c r="Y1387" s="223"/>
      <c r="Z1387" s="209"/>
      <c r="AA1387" s="223"/>
      <c r="AB1387" s="223"/>
      <c r="AC1387" s="223"/>
      <c r="AD1387" s="223"/>
      <c r="AE1387" s="223"/>
      <c r="AF1387" s="223"/>
      <c r="AG1387" s="223"/>
      <c r="AH1387" s="223"/>
      <c r="AI1387" s="223"/>
      <c r="AJ1387" s="223"/>
      <c r="AK1387" s="223"/>
      <c r="AL1387" s="223"/>
      <c r="AM1387" s="223"/>
      <c r="AN1387" s="223"/>
      <c r="AO1387" s="223"/>
      <c r="AP1387" s="209"/>
      <c r="AQ1387" s="223"/>
      <c r="AR1387" s="223"/>
      <c r="AS1387" s="223"/>
      <c r="AT1387" s="223"/>
      <c r="AU1387" s="224"/>
      <c r="AV1387" s="213"/>
      <c r="AW1387" s="112"/>
      <c r="AX1387" s="208"/>
      <c r="AY1387" s="209"/>
      <c r="AZ1387" s="210"/>
      <c r="BA1387" s="209"/>
      <c r="BB1387" s="210"/>
      <c r="BC1387" s="209"/>
      <c r="BD1387" s="211"/>
      <c r="BE1387" s="209"/>
      <c r="BF1387" s="211"/>
      <c r="BG1387" s="209"/>
      <c r="BH1387" s="211"/>
      <c r="BI1387" s="209"/>
      <c r="BJ1387" s="211"/>
      <c r="BK1387" s="209"/>
      <c r="BL1387" s="211"/>
      <c r="BM1387" s="209"/>
      <c r="BN1387" s="212"/>
      <c r="BO1387" s="209"/>
      <c r="BP1387" s="212"/>
      <c r="BQ1387" s="209"/>
      <c r="BR1387" s="212"/>
      <c r="BS1387" s="209"/>
      <c r="BT1387" s="212"/>
      <c r="BU1387" s="209"/>
      <c r="BV1387" s="212"/>
      <c r="BW1387" s="112"/>
      <c r="BX1387" s="112"/>
      <c r="BY1387" s="112"/>
      <c r="BZ1387" s="208"/>
      <c r="CA1387" s="208"/>
      <c r="CB1387" s="209"/>
      <c r="CC1387" s="210"/>
      <c r="CD1387" s="209"/>
      <c r="CE1387" s="210"/>
      <c r="CF1387" s="209"/>
      <c r="CG1387" s="211"/>
      <c r="CH1387" s="209"/>
      <c r="CI1387" s="211"/>
      <c r="CJ1387" s="209"/>
      <c r="CK1387" s="211"/>
      <c r="CL1387" s="209"/>
      <c r="CM1387" s="211"/>
      <c r="CN1387" s="209"/>
      <c r="CO1387" s="211"/>
      <c r="CP1387" s="209"/>
      <c r="CQ1387" s="212"/>
      <c r="CR1387" s="209"/>
      <c r="CS1387" s="212"/>
      <c r="CT1387" s="209"/>
      <c r="CU1387" s="212"/>
      <c r="CV1387" s="209"/>
      <c r="CW1387" s="212"/>
      <c r="CX1387" s="209"/>
      <c r="CY1387" s="212"/>
      <c r="CZ1387" s="208"/>
      <c r="DA1387" s="208"/>
      <c r="DB1387" s="208"/>
      <c r="DC1387" s="109"/>
      <c r="DD1387" s="109"/>
      <c r="DE1387" s="109"/>
      <c r="DF1387" s="110"/>
      <c r="DG1387" s="120"/>
      <c r="DH1387" s="120"/>
      <c r="DI1387" s="145"/>
      <c r="DJ1387" s="120"/>
      <c r="DK1387" s="120"/>
      <c r="DL1387" s="120"/>
      <c r="DM1387" s="120"/>
      <c r="DN1387" s="120"/>
      <c r="DO1387" s="120"/>
      <c r="DP1387" s="120"/>
      <c r="DQ1387" s="120"/>
      <c r="DR1387" s="120"/>
      <c r="DS1387" s="120"/>
      <c r="DT1387" s="120"/>
      <c r="DU1387" s="120"/>
      <c r="DV1387" s="120"/>
      <c r="DW1387" s="120"/>
      <c r="DX1387" s="120"/>
      <c r="DY1387" s="120"/>
      <c r="DZ1387" s="120"/>
      <c r="EA1387" s="120"/>
      <c r="EB1387" s="120"/>
      <c r="EC1387" s="120"/>
      <c r="ED1387" s="120"/>
      <c r="EE1387" s="120"/>
      <c r="EF1387" s="120"/>
      <c r="EG1387" s="120"/>
      <c r="EH1387" s="120"/>
      <c r="EI1387" s="120"/>
      <c r="EJ1387" s="148"/>
    </row>
    <row r="1388" spans="1:140" s="10" customFormat="1" ht="24.75" customHeight="1" x14ac:dyDescent="0.25">
      <c r="A1388" s="33"/>
      <c r="B1388" s="34"/>
      <c r="C1388" s="35"/>
      <c r="D1388" s="49"/>
      <c r="E1388" s="36"/>
      <c r="F1388" s="36"/>
      <c r="G1388" s="52"/>
      <c r="H1388" s="38"/>
      <c r="I1388" s="50"/>
      <c r="J1388" s="54"/>
      <c r="K1388" s="264" t="s">
        <v>2047</v>
      </c>
      <c r="Q1388" s="9" t="s">
        <v>1899</v>
      </c>
      <c r="R1388" s="223"/>
      <c r="S1388" s="223"/>
      <c r="T1388" s="223"/>
      <c r="U1388" s="209"/>
      <c r="V1388" s="209"/>
      <c r="W1388" s="223"/>
      <c r="X1388" s="223"/>
      <c r="Y1388" s="223"/>
      <c r="Z1388" s="209"/>
      <c r="AA1388" s="223"/>
      <c r="AB1388" s="223"/>
      <c r="AC1388" s="223"/>
      <c r="AD1388" s="223"/>
      <c r="AE1388" s="223"/>
      <c r="AF1388" s="223"/>
      <c r="AG1388" s="223"/>
      <c r="AH1388" s="223"/>
      <c r="AI1388" s="223"/>
      <c r="AJ1388" s="223"/>
      <c r="AK1388" s="223"/>
      <c r="AL1388" s="223"/>
      <c r="AM1388" s="223"/>
      <c r="AN1388" s="223"/>
      <c r="AO1388" s="223"/>
      <c r="AP1388" s="209"/>
      <c r="AQ1388" s="223"/>
      <c r="AR1388" s="223"/>
      <c r="AS1388" s="223"/>
      <c r="AT1388" s="223"/>
      <c r="AU1388" s="224"/>
      <c r="AV1388" s="213"/>
      <c r="AW1388" s="112"/>
      <c r="AX1388" s="208"/>
      <c r="AY1388" s="209"/>
      <c r="AZ1388" s="210"/>
      <c r="BA1388" s="209"/>
      <c r="BB1388" s="210"/>
      <c r="BC1388" s="209"/>
      <c r="BD1388" s="211"/>
      <c r="BE1388" s="209"/>
      <c r="BF1388" s="211"/>
      <c r="BG1388" s="209"/>
      <c r="BH1388" s="211"/>
      <c r="BI1388" s="209"/>
      <c r="BJ1388" s="211"/>
      <c r="BK1388" s="209"/>
      <c r="BL1388" s="211"/>
      <c r="BM1388" s="209"/>
      <c r="BN1388" s="212"/>
      <c r="BO1388" s="209"/>
      <c r="BP1388" s="212"/>
      <c r="BQ1388" s="209"/>
      <c r="BR1388" s="212"/>
      <c r="BS1388" s="209"/>
      <c r="BT1388" s="212"/>
      <c r="BU1388" s="209"/>
      <c r="BV1388" s="212"/>
      <c r="BW1388" s="112"/>
      <c r="BX1388" s="112"/>
      <c r="BY1388" s="112"/>
      <c r="BZ1388" s="208"/>
      <c r="CA1388" s="208"/>
      <c r="CB1388" s="209"/>
      <c r="CC1388" s="210"/>
      <c r="CD1388" s="209"/>
      <c r="CE1388" s="210"/>
      <c r="CF1388" s="209"/>
      <c r="CG1388" s="211"/>
      <c r="CH1388" s="209"/>
      <c r="CI1388" s="211"/>
      <c r="CJ1388" s="209"/>
      <c r="CK1388" s="211"/>
      <c r="CL1388" s="209"/>
      <c r="CM1388" s="211"/>
      <c r="CN1388" s="209"/>
      <c r="CO1388" s="211"/>
      <c r="CP1388" s="209"/>
      <c r="CQ1388" s="212"/>
      <c r="CR1388" s="209"/>
      <c r="CS1388" s="212"/>
      <c r="CT1388" s="209"/>
      <c r="CU1388" s="212"/>
      <c r="CV1388" s="209"/>
      <c r="CW1388" s="212"/>
      <c r="CX1388" s="209"/>
      <c r="CY1388" s="212"/>
      <c r="CZ1388" s="208"/>
      <c r="DA1388" s="208"/>
      <c r="DB1388" s="208"/>
      <c r="DC1388" s="109"/>
      <c r="DD1388" s="109"/>
      <c r="DE1388" s="109"/>
      <c r="DF1388" s="110"/>
      <c r="DG1388" s="120"/>
      <c r="DH1388" s="120"/>
      <c r="DI1388" s="145"/>
      <c r="DJ1388" s="120"/>
      <c r="DK1388" s="120"/>
      <c r="DL1388" s="120"/>
      <c r="DM1388" s="120"/>
      <c r="DN1388" s="120"/>
      <c r="DO1388" s="120"/>
      <c r="DP1388" s="120"/>
      <c r="DQ1388" s="120"/>
      <c r="DR1388" s="120"/>
      <c r="DS1388" s="120"/>
      <c r="DT1388" s="120"/>
      <c r="DU1388" s="120"/>
      <c r="DV1388" s="120"/>
      <c r="DW1388" s="120"/>
      <c r="DX1388" s="120"/>
      <c r="DY1388" s="120"/>
      <c r="DZ1388" s="120"/>
      <c r="EA1388" s="120"/>
      <c r="EB1388" s="120"/>
      <c r="EC1388" s="120"/>
      <c r="ED1388" s="120"/>
      <c r="EE1388" s="120"/>
      <c r="EF1388" s="120"/>
      <c r="EG1388" s="120"/>
      <c r="EH1388" s="120"/>
      <c r="EI1388" s="120"/>
      <c r="EJ1388" s="148"/>
    </row>
    <row r="1389" spans="1:140" s="10" customFormat="1" ht="24.75" customHeight="1" x14ac:dyDescent="0.25">
      <c r="A1389" s="33"/>
      <c r="B1389" s="34"/>
      <c r="C1389" s="35"/>
      <c r="D1389" s="49"/>
      <c r="E1389" s="36"/>
      <c r="F1389" s="36"/>
      <c r="G1389" s="52"/>
      <c r="H1389" s="38"/>
      <c r="I1389" s="50"/>
      <c r="J1389" s="275" t="s">
        <v>1921</v>
      </c>
      <c r="K1389" s="271" t="s">
        <v>2064</v>
      </c>
      <c r="L1389" s="276" t="s">
        <v>1899</v>
      </c>
      <c r="M1389" s="46"/>
      <c r="R1389" s="223"/>
      <c r="S1389" s="223"/>
      <c r="T1389" s="223"/>
      <c r="U1389" s="209"/>
      <c r="V1389" s="209"/>
      <c r="W1389" s="223"/>
      <c r="X1389" s="223"/>
      <c r="Y1389" s="223"/>
      <c r="Z1389" s="209"/>
      <c r="AA1389" s="223"/>
      <c r="AB1389" s="223"/>
      <c r="AC1389" s="223"/>
      <c r="AD1389" s="223"/>
      <c r="AE1389" s="223"/>
      <c r="AF1389" s="223"/>
      <c r="AG1389" s="223"/>
      <c r="AH1389" s="223"/>
      <c r="AI1389" s="223"/>
      <c r="AJ1389" s="223"/>
      <c r="AK1389" s="223"/>
      <c r="AL1389" s="223"/>
      <c r="AM1389" s="223"/>
      <c r="AN1389" s="223"/>
      <c r="AO1389" s="223"/>
      <c r="AP1389" s="209"/>
      <c r="AQ1389" s="223"/>
      <c r="AR1389" s="223"/>
      <c r="AS1389" s="223"/>
      <c r="AT1389" s="223"/>
      <c r="AU1389" s="224"/>
      <c r="AV1389" s="213"/>
      <c r="AW1389" s="112"/>
      <c r="AX1389" s="208"/>
      <c r="AY1389" s="209"/>
      <c r="AZ1389" s="210"/>
      <c r="BA1389" s="209"/>
      <c r="BB1389" s="210"/>
      <c r="BC1389" s="209"/>
      <c r="BD1389" s="211"/>
      <c r="BE1389" s="209"/>
      <c r="BF1389" s="211"/>
      <c r="BG1389" s="209"/>
      <c r="BH1389" s="211"/>
      <c r="BI1389" s="209"/>
      <c r="BJ1389" s="211"/>
      <c r="BK1389" s="209"/>
      <c r="BL1389" s="211"/>
      <c r="BM1389" s="209"/>
      <c r="BN1389" s="212"/>
      <c r="BO1389" s="209"/>
      <c r="BP1389" s="212"/>
      <c r="BQ1389" s="209"/>
      <c r="BR1389" s="212"/>
      <c r="BS1389" s="209"/>
      <c r="BT1389" s="212"/>
      <c r="BU1389" s="209"/>
      <c r="BV1389" s="212"/>
      <c r="BW1389" s="112"/>
      <c r="BX1389" s="112"/>
      <c r="BY1389" s="112"/>
      <c r="BZ1389" s="208"/>
      <c r="CA1389" s="208"/>
      <c r="CB1389" s="209"/>
      <c r="CC1389" s="210"/>
      <c r="CD1389" s="209"/>
      <c r="CE1389" s="210"/>
      <c r="CF1389" s="209"/>
      <c r="CG1389" s="211"/>
      <c r="CH1389" s="209"/>
      <c r="CI1389" s="211"/>
      <c r="CJ1389" s="209"/>
      <c r="CK1389" s="211"/>
      <c r="CL1389" s="209"/>
      <c r="CM1389" s="211"/>
      <c r="CN1389" s="209"/>
      <c r="CO1389" s="211"/>
      <c r="CP1389" s="209"/>
      <c r="CQ1389" s="212"/>
      <c r="CR1389" s="209"/>
      <c r="CS1389" s="212"/>
      <c r="CT1389" s="209"/>
      <c r="CU1389" s="212"/>
      <c r="CV1389" s="209"/>
      <c r="CW1389" s="212"/>
      <c r="CX1389" s="209"/>
      <c r="CY1389" s="212"/>
      <c r="CZ1389" s="208"/>
      <c r="DA1389" s="208"/>
      <c r="DB1389" s="208"/>
      <c r="DC1389" s="109"/>
      <c r="DD1389" s="109"/>
      <c r="DE1389" s="109"/>
      <c r="DF1389" s="110"/>
      <c r="DG1389" s="120"/>
      <c r="DH1389" s="120"/>
      <c r="DI1389" s="145"/>
      <c r="DJ1389" s="120"/>
      <c r="DK1389" s="120"/>
      <c r="DL1389" s="120"/>
      <c r="DM1389" s="120"/>
      <c r="DN1389" s="120"/>
      <c r="DO1389" s="120"/>
      <c r="DP1389" s="120"/>
      <c r="DQ1389" s="120"/>
      <c r="DR1389" s="120"/>
      <c r="DS1389" s="120"/>
      <c r="DT1389" s="120"/>
      <c r="DU1389" s="120"/>
      <c r="DV1389" s="120"/>
      <c r="DW1389" s="120"/>
      <c r="DX1389" s="120"/>
      <c r="DY1389" s="120"/>
      <c r="DZ1389" s="120"/>
      <c r="EA1389" s="120"/>
      <c r="EB1389" s="120"/>
      <c r="EC1389" s="120"/>
      <c r="ED1389" s="120"/>
      <c r="EE1389" s="120"/>
      <c r="EF1389" s="120"/>
      <c r="EG1389" s="120"/>
      <c r="EH1389" s="120"/>
      <c r="EI1389" s="120"/>
      <c r="EJ1389" s="148"/>
    </row>
    <row r="1390" spans="1:140" s="10" customFormat="1" ht="24.75" customHeight="1" x14ac:dyDescent="0.25">
      <c r="A1390" s="33"/>
      <c r="B1390" s="34"/>
      <c r="C1390" s="35"/>
      <c r="D1390" s="49"/>
      <c r="E1390" s="36"/>
      <c r="F1390" s="36"/>
      <c r="G1390" s="52"/>
      <c r="H1390" s="38"/>
      <c r="I1390" s="50"/>
      <c r="J1390" s="54"/>
      <c r="K1390" s="271" t="s">
        <v>2065</v>
      </c>
      <c r="L1390" s="276" t="s">
        <v>1899</v>
      </c>
      <c r="M1390" s="46"/>
      <c r="R1390" s="223"/>
      <c r="S1390" s="223"/>
      <c r="T1390" s="223"/>
      <c r="U1390" s="209"/>
      <c r="V1390" s="209"/>
      <c r="W1390" s="223"/>
      <c r="X1390" s="223"/>
      <c r="Y1390" s="223"/>
      <c r="Z1390" s="209"/>
      <c r="AA1390" s="223"/>
      <c r="AB1390" s="223"/>
      <c r="AC1390" s="223"/>
      <c r="AD1390" s="223"/>
      <c r="AE1390" s="223"/>
      <c r="AF1390" s="223"/>
      <c r="AG1390" s="223"/>
      <c r="AH1390" s="223"/>
      <c r="AI1390" s="223"/>
      <c r="AJ1390" s="223"/>
      <c r="AK1390" s="223"/>
      <c r="AL1390" s="223"/>
      <c r="AM1390" s="223"/>
      <c r="AN1390" s="223"/>
      <c r="AO1390" s="223"/>
      <c r="AP1390" s="209"/>
      <c r="AQ1390" s="223"/>
      <c r="AR1390" s="223"/>
      <c r="AS1390" s="223"/>
      <c r="AT1390" s="223"/>
      <c r="AU1390" s="224"/>
      <c r="AV1390" s="213"/>
      <c r="AW1390" s="112"/>
      <c r="AX1390" s="208"/>
      <c r="AY1390" s="209"/>
      <c r="AZ1390" s="210"/>
      <c r="BA1390" s="209"/>
      <c r="BB1390" s="210"/>
      <c r="BC1390" s="209"/>
      <c r="BD1390" s="211"/>
      <c r="BE1390" s="209"/>
      <c r="BF1390" s="211"/>
      <c r="BG1390" s="209"/>
      <c r="BH1390" s="211"/>
      <c r="BI1390" s="209"/>
      <c r="BJ1390" s="211"/>
      <c r="BK1390" s="209"/>
      <c r="BL1390" s="211"/>
      <c r="BM1390" s="209"/>
      <c r="BN1390" s="212"/>
      <c r="BO1390" s="209"/>
      <c r="BP1390" s="212"/>
      <c r="BQ1390" s="209"/>
      <c r="BR1390" s="212"/>
      <c r="BS1390" s="209"/>
      <c r="BT1390" s="212"/>
      <c r="BU1390" s="209"/>
      <c r="BV1390" s="212"/>
      <c r="BW1390" s="112"/>
      <c r="BX1390" s="112"/>
      <c r="BY1390" s="112"/>
      <c r="BZ1390" s="208"/>
      <c r="CA1390" s="208"/>
      <c r="CB1390" s="209"/>
      <c r="CC1390" s="210"/>
      <c r="CD1390" s="209"/>
      <c r="CE1390" s="210"/>
      <c r="CF1390" s="209"/>
      <c r="CG1390" s="211"/>
      <c r="CH1390" s="209"/>
      <c r="CI1390" s="211"/>
      <c r="CJ1390" s="209"/>
      <c r="CK1390" s="211"/>
      <c r="CL1390" s="209"/>
      <c r="CM1390" s="211"/>
      <c r="CN1390" s="209"/>
      <c r="CO1390" s="211"/>
      <c r="CP1390" s="209"/>
      <c r="CQ1390" s="212"/>
      <c r="CR1390" s="209"/>
      <c r="CS1390" s="212"/>
      <c r="CT1390" s="209"/>
      <c r="CU1390" s="212"/>
      <c r="CV1390" s="209"/>
      <c r="CW1390" s="212"/>
      <c r="CX1390" s="209"/>
      <c r="CY1390" s="212"/>
      <c r="CZ1390" s="208"/>
      <c r="DA1390" s="208"/>
      <c r="DB1390" s="208"/>
      <c r="DC1390" s="109"/>
      <c r="DD1390" s="109"/>
      <c r="DE1390" s="109"/>
      <c r="DF1390" s="110"/>
      <c r="DG1390" s="120"/>
      <c r="DH1390" s="120"/>
      <c r="DI1390" s="145"/>
      <c r="DJ1390" s="120"/>
      <c r="DK1390" s="120"/>
      <c r="DL1390" s="120"/>
      <c r="DM1390" s="120"/>
      <c r="DN1390" s="120"/>
      <c r="DO1390" s="120"/>
      <c r="DP1390" s="120"/>
      <c r="DQ1390" s="120"/>
      <c r="DR1390" s="120"/>
      <c r="DS1390" s="120"/>
      <c r="DT1390" s="120"/>
      <c r="DU1390" s="120"/>
      <c r="DV1390" s="120"/>
      <c r="DW1390" s="120"/>
      <c r="DX1390" s="120"/>
      <c r="DY1390" s="120"/>
      <c r="DZ1390" s="120"/>
      <c r="EA1390" s="120"/>
      <c r="EB1390" s="120"/>
      <c r="EC1390" s="120"/>
      <c r="ED1390" s="120"/>
      <c r="EE1390" s="120"/>
      <c r="EF1390" s="120"/>
      <c r="EG1390" s="120"/>
      <c r="EH1390" s="120"/>
      <c r="EI1390" s="120"/>
      <c r="EJ1390" s="148"/>
    </row>
    <row r="1391" spans="1:140" s="10" customFormat="1" ht="24.75" customHeight="1" x14ac:dyDescent="0.25">
      <c r="A1391" s="33"/>
      <c r="B1391" s="34"/>
      <c r="C1391" s="35"/>
      <c r="D1391" s="49"/>
      <c r="E1391" s="36"/>
      <c r="F1391" s="36"/>
      <c r="G1391" s="52"/>
      <c r="H1391" s="38"/>
      <c r="I1391" s="50"/>
      <c r="J1391" s="54"/>
      <c r="K1391" s="271" t="s">
        <v>2066</v>
      </c>
      <c r="L1391" s="276" t="s">
        <v>1899</v>
      </c>
      <c r="M1391" s="46"/>
      <c r="R1391" s="223"/>
      <c r="S1391" s="223"/>
      <c r="T1391" s="223"/>
      <c r="U1391" s="209"/>
      <c r="V1391" s="209"/>
      <c r="W1391" s="223"/>
      <c r="X1391" s="223"/>
      <c r="Y1391" s="223"/>
      <c r="Z1391" s="209"/>
      <c r="AA1391" s="223"/>
      <c r="AB1391" s="223"/>
      <c r="AC1391" s="223"/>
      <c r="AD1391" s="223"/>
      <c r="AE1391" s="223"/>
      <c r="AF1391" s="223"/>
      <c r="AG1391" s="223"/>
      <c r="AH1391" s="223"/>
      <c r="AI1391" s="223"/>
      <c r="AJ1391" s="223"/>
      <c r="AK1391" s="223"/>
      <c r="AL1391" s="223"/>
      <c r="AM1391" s="223"/>
      <c r="AN1391" s="223"/>
      <c r="AO1391" s="223"/>
      <c r="AP1391" s="209"/>
      <c r="AQ1391" s="223"/>
      <c r="AR1391" s="223"/>
      <c r="AS1391" s="223"/>
      <c r="AT1391" s="223"/>
      <c r="AU1391" s="224"/>
      <c r="AV1391" s="213"/>
      <c r="AW1391" s="112"/>
      <c r="AX1391" s="208"/>
      <c r="AY1391" s="209"/>
      <c r="AZ1391" s="210"/>
      <c r="BA1391" s="209"/>
      <c r="BB1391" s="210"/>
      <c r="BC1391" s="209"/>
      <c r="BD1391" s="211"/>
      <c r="BE1391" s="209"/>
      <c r="BF1391" s="211"/>
      <c r="BG1391" s="209"/>
      <c r="BH1391" s="211"/>
      <c r="BI1391" s="209"/>
      <c r="BJ1391" s="211"/>
      <c r="BK1391" s="209"/>
      <c r="BL1391" s="211"/>
      <c r="BM1391" s="209"/>
      <c r="BN1391" s="212"/>
      <c r="BO1391" s="209"/>
      <c r="BP1391" s="212"/>
      <c r="BQ1391" s="209"/>
      <c r="BR1391" s="212"/>
      <c r="BS1391" s="209"/>
      <c r="BT1391" s="212"/>
      <c r="BU1391" s="209"/>
      <c r="BV1391" s="212"/>
      <c r="BW1391" s="112"/>
      <c r="BX1391" s="112"/>
      <c r="BY1391" s="112"/>
      <c r="BZ1391" s="208"/>
      <c r="CA1391" s="208"/>
      <c r="CB1391" s="209"/>
      <c r="CC1391" s="210"/>
      <c r="CD1391" s="209"/>
      <c r="CE1391" s="210"/>
      <c r="CF1391" s="209"/>
      <c r="CG1391" s="211"/>
      <c r="CH1391" s="209"/>
      <c r="CI1391" s="211"/>
      <c r="CJ1391" s="209"/>
      <c r="CK1391" s="211"/>
      <c r="CL1391" s="209"/>
      <c r="CM1391" s="211"/>
      <c r="CN1391" s="209"/>
      <c r="CO1391" s="211"/>
      <c r="CP1391" s="209"/>
      <c r="CQ1391" s="212"/>
      <c r="CR1391" s="209"/>
      <c r="CS1391" s="212"/>
      <c r="CT1391" s="209"/>
      <c r="CU1391" s="212"/>
      <c r="CV1391" s="209"/>
      <c r="CW1391" s="212"/>
      <c r="CX1391" s="209"/>
      <c r="CY1391" s="212"/>
      <c r="CZ1391" s="208"/>
      <c r="DA1391" s="208"/>
      <c r="DB1391" s="208"/>
      <c r="DC1391" s="109"/>
      <c r="DD1391" s="109"/>
      <c r="DE1391" s="109"/>
      <c r="DF1391" s="110"/>
      <c r="DG1391" s="120"/>
      <c r="DH1391" s="120"/>
      <c r="DI1391" s="145"/>
      <c r="DJ1391" s="120"/>
      <c r="DK1391" s="120"/>
      <c r="DL1391" s="120"/>
      <c r="DM1391" s="120"/>
      <c r="DN1391" s="120"/>
      <c r="DO1391" s="120"/>
      <c r="DP1391" s="120"/>
      <c r="DQ1391" s="120"/>
      <c r="DR1391" s="120"/>
      <c r="DS1391" s="120"/>
      <c r="DT1391" s="120"/>
      <c r="DU1391" s="120"/>
      <c r="DV1391" s="120"/>
      <c r="DW1391" s="120"/>
      <c r="DX1391" s="120"/>
      <c r="DY1391" s="120"/>
      <c r="DZ1391" s="120"/>
      <c r="EA1391" s="120"/>
      <c r="EB1391" s="120"/>
      <c r="EC1391" s="120"/>
      <c r="ED1391" s="120"/>
      <c r="EE1391" s="120"/>
      <c r="EF1391" s="120"/>
      <c r="EG1391" s="120"/>
      <c r="EH1391" s="120"/>
      <c r="EI1391" s="120"/>
      <c r="EJ1391" s="148"/>
    </row>
    <row r="1392" spans="1:140" s="161" customFormat="1" ht="17.25" customHeight="1" x14ac:dyDescent="0.25">
      <c r="A1392" s="150"/>
      <c r="B1392" s="151"/>
      <c r="C1392" s="152"/>
      <c r="D1392" s="153"/>
      <c r="E1392" s="154"/>
      <c r="F1392" s="154"/>
      <c r="G1392" s="155"/>
      <c r="H1392" s="156"/>
      <c r="I1392" s="157"/>
      <c r="J1392" s="158" t="s">
        <v>779</v>
      </c>
      <c r="K1392" s="159" t="s">
        <v>780</v>
      </c>
      <c r="L1392" s="160" t="s">
        <v>41</v>
      </c>
      <c r="M1392" s="160"/>
      <c r="R1392" s="162"/>
      <c r="S1392" s="162"/>
      <c r="T1392" s="162">
        <f>SUM(T1393:T1510)</f>
        <v>0</v>
      </c>
      <c r="U1392" s="162"/>
      <c r="V1392" s="162">
        <f>SUM(V1393:V1510)</f>
        <v>0</v>
      </c>
      <c r="W1392" s="162"/>
      <c r="X1392" s="162">
        <f>SUM(X1393:X1510)</f>
        <v>0</v>
      </c>
      <c r="Y1392" s="162"/>
      <c r="Z1392" s="162">
        <f>SUM(Z1393:Z1510)</f>
        <v>4.1399999999999999E-2</v>
      </c>
      <c r="AA1392" s="162"/>
      <c r="AB1392" s="162">
        <f>SUM(AB1393:AB1510)</f>
        <v>0</v>
      </c>
      <c r="AC1392" s="162"/>
      <c r="AD1392" s="162">
        <f>SUM(AD1393:AD1510)</f>
        <v>6.1225000000000002E-2</v>
      </c>
      <c r="AE1392" s="162"/>
      <c r="AF1392" s="162">
        <f>SUM(AF1393:AF1510)</f>
        <v>1.9825000000000002E-2</v>
      </c>
      <c r="AG1392" s="162"/>
      <c r="AH1392" s="162">
        <f>SUM(AH1393:AH1510)</f>
        <v>1.1508560000000001E-2</v>
      </c>
      <c r="AI1392" s="162"/>
      <c r="AJ1392" s="162">
        <f>SUM(AJ1393:AJ1510)</f>
        <v>1.4999999999999999E-2</v>
      </c>
      <c r="AK1392" s="162"/>
      <c r="AL1392" s="162">
        <f>SUM(AL1393:AL1510)</f>
        <v>9.1999999999999998E-3</v>
      </c>
      <c r="AM1392" s="162"/>
      <c r="AN1392" s="162">
        <f>SUM(AN1393:AN1510)</f>
        <v>0</v>
      </c>
      <c r="AO1392" s="162"/>
      <c r="AP1392" s="162">
        <f>SUM(AP1393:AP1510)</f>
        <v>0</v>
      </c>
      <c r="AQ1392" s="162"/>
      <c r="AR1392" s="162"/>
      <c r="AS1392" s="162"/>
      <c r="AT1392" s="162"/>
      <c r="AU1392" s="162">
        <f>SUM(AU1393:AU1510)</f>
        <v>0.15815856</v>
      </c>
      <c r="AV1392" s="162">
        <f>SUM(AV1393:AV1510)</f>
        <v>13.5214</v>
      </c>
      <c r="AW1392" s="162"/>
      <c r="AX1392" s="164">
        <f>SUM(AX1393:AX1510)</f>
        <v>9.35E-2</v>
      </c>
      <c r="AY1392" s="168"/>
      <c r="AZ1392" s="164">
        <f>SUM(AZ1393:AZ1510)</f>
        <v>0</v>
      </c>
      <c r="BA1392" s="168"/>
      <c r="BB1392" s="164">
        <f>SUM(BB1393:BB1510)</f>
        <v>0</v>
      </c>
      <c r="BC1392" s="168"/>
      <c r="BD1392" s="164">
        <f>SUM(BD1393:BD1510)</f>
        <v>0</v>
      </c>
      <c r="BE1392" s="168"/>
      <c r="BF1392" s="164">
        <f>SUM(BF1393:BF1510)</f>
        <v>1.44E-2</v>
      </c>
      <c r="BG1392" s="168"/>
      <c r="BH1392" s="194">
        <f>SUM(BH1393:BH1510)</f>
        <v>3.8275000000000003E-2</v>
      </c>
      <c r="BI1392" s="168"/>
      <c r="BJ1392" s="194">
        <f>SUM(BJ1393:BJ1510)</f>
        <v>1.9099999999999999E-2</v>
      </c>
      <c r="BK1392" s="168"/>
      <c r="BL1392" s="194">
        <f>SUM(BL1393:BL1510)</f>
        <v>2.8263000000000002E-4</v>
      </c>
      <c r="BM1392" s="168"/>
      <c r="BN1392" s="194">
        <f>SUM(BN1393:BN1510)</f>
        <v>2.3504000000000003E-4</v>
      </c>
      <c r="BO1392" s="168"/>
      <c r="BP1392" s="194">
        <f>SUM(BP1393:BP1510)</f>
        <v>1.6400000000000001E-2</v>
      </c>
      <c r="BQ1392" s="168"/>
      <c r="BR1392" s="194">
        <f>SUM(BR1393:BR1510)</f>
        <v>5.0500000000000007E-3</v>
      </c>
      <c r="BS1392" s="168"/>
      <c r="BT1392" s="194">
        <f>SUM(BT1393:BT1510)</f>
        <v>0</v>
      </c>
      <c r="BU1392" s="168"/>
      <c r="BV1392" s="194">
        <f>SUM(BV1393:BV1510)</f>
        <v>0</v>
      </c>
      <c r="BW1392" s="165"/>
      <c r="BX1392" s="165"/>
      <c r="BY1392" s="165"/>
      <c r="BZ1392" s="165"/>
      <c r="CA1392" s="199">
        <f>SUM(CA1393:CA1510)</f>
        <v>4.9999999999999996E-2</v>
      </c>
      <c r="CB1392" s="168"/>
      <c r="CC1392" s="199">
        <f>SUM(CC1393:CC1510)</f>
        <v>0</v>
      </c>
      <c r="CD1392" s="168"/>
      <c r="CE1392" s="199">
        <f>SUM(CE1393:CE1510)</f>
        <v>0</v>
      </c>
      <c r="CF1392" s="168"/>
      <c r="CG1392" s="199">
        <f>SUM(CG1393:CG1510)</f>
        <v>0</v>
      </c>
      <c r="CH1392" s="168"/>
      <c r="CI1392" s="199">
        <f>SUM(CI1393:CI1510)</f>
        <v>1.44E-2</v>
      </c>
      <c r="CJ1392" s="168"/>
      <c r="CK1392" s="204">
        <f>SUM(CK1393:CK1510)</f>
        <v>2.4999999999999998E-2</v>
      </c>
      <c r="CL1392" s="168"/>
      <c r="CM1392" s="204">
        <f>SUM(CM1393:CM1510)</f>
        <v>1.06E-2</v>
      </c>
      <c r="CN1392" s="168"/>
      <c r="CO1392" s="204">
        <f>SUM(CO1393:CO1510)</f>
        <v>8.7000000000000003E-7</v>
      </c>
      <c r="CP1392" s="168"/>
      <c r="CQ1392" s="204">
        <f>SUM(CQ1393:CQ1510)</f>
        <v>0</v>
      </c>
      <c r="CR1392" s="168"/>
      <c r="CS1392" s="204">
        <f>SUM(CS1393:CS1510)</f>
        <v>0</v>
      </c>
      <c r="CT1392" s="168"/>
      <c r="CU1392" s="204">
        <f>SUM(CU1393:CU1510)</f>
        <v>0</v>
      </c>
      <c r="CV1392" s="168"/>
      <c r="CW1392" s="204">
        <f>SUM(CW1393:CW1510)</f>
        <v>0</v>
      </c>
      <c r="CX1392" s="168"/>
      <c r="CY1392" s="204">
        <f>SUM(CY1393:CY1510)</f>
        <v>0</v>
      </c>
      <c r="CZ1392" s="165"/>
      <c r="DA1392" s="165"/>
      <c r="DB1392" s="165"/>
      <c r="DC1392" s="166"/>
      <c r="DD1392" s="166"/>
      <c r="DE1392" s="166"/>
      <c r="DF1392" s="169"/>
      <c r="DG1392" s="168"/>
      <c r="DH1392" s="168">
        <f>SUM(DH1393:DH1510)</f>
        <v>0</v>
      </c>
      <c r="DI1392" s="168"/>
      <c r="DJ1392" s="168">
        <f>SUM(DJ1393:DJ1510)</f>
        <v>0</v>
      </c>
      <c r="DK1392" s="168"/>
      <c r="DL1392" s="168">
        <f>SUM(DL1393:DL1510)</f>
        <v>0</v>
      </c>
      <c r="DM1392" s="168"/>
      <c r="DN1392" s="168">
        <f>SUM(DN1393:DN1510)</f>
        <v>0</v>
      </c>
      <c r="DO1392" s="168"/>
      <c r="DP1392" s="168">
        <f>SUM(DP1393:DP1510)</f>
        <v>1.7725000000000001E-2</v>
      </c>
      <c r="DQ1392" s="168"/>
      <c r="DR1392" s="168">
        <f>SUM(DR1393:DR1510)</f>
        <v>1.4750000000000001E-2</v>
      </c>
      <c r="DS1392" s="168"/>
      <c r="DT1392" s="168">
        <f>SUM(DT1393:DT1510)</f>
        <v>2.0758700000000001E-3</v>
      </c>
      <c r="DU1392" s="168"/>
      <c r="DV1392" s="168">
        <f>SUM(DV1393:DV1510)</f>
        <v>2.4875400000000001E-4</v>
      </c>
      <c r="DW1392" s="168"/>
      <c r="DX1392" s="168">
        <f>SUM(DX1393:DX1510)</f>
        <v>0</v>
      </c>
      <c r="DY1392" s="168"/>
      <c r="DZ1392" s="168">
        <f>SUM(DZ1393:DZ1510)</f>
        <v>5.0500000000000007E-3</v>
      </c>
      <c r="EA1392" s="168"/>
      <c r="EB1392" s="168">
        <f>SUM(EB1393:EB1510)</f>
        <v>0</v>
      </c>
      <c r="EC1392" s="168"/>
      <c r="ED1392" s="168">
        <f>SUM(ED1393:ED1510)</f>
        <v>0</v>
      </c>
      <c r="EE1392" s="168"/>
      <c r="EF1392" s="168"/>
      <c r="EG1392" s="168"/>
      <c r="EH1392" s="168"/>
      <c r="EI1392" s="168">
        <f>SUM(EI1393:EI1510)</f>
        <v>3.9849624E-2</v>
      </c>
      <c r="EJ1392" s="168">
        <f>SUM(EJ1393:EJ1510)</f>
        <v>6.0262799999999999</v>
      </c>
    </row>
    <row r="1393" spans="1:140" s="10" customFormat="1" ht="17.25" customHeight="1" x14ac:dyDescent="0.25">
      <c r="A1393" s="33"/>
      <c r="B1393" s="34"/>
      <c r="C1393" s="35"/>
      <c r="D1393" s="49"/>
      <c r="E1393" s="36"/>
      <c r="F1393" s="36"/>
      <c r="G1393" s="52"/>
      <c r="H1393" s="38"/>
      <c r="I1393" s="50"/>
      <c r="J1393" s="54" t="s">
        <v>781</v>
      </c>
      <c r="K1393" s="46" t="s">
        <v>1707</v>
      </c>
      <c r="L1393" s="46" t="s">
        <v>41</v>
      </c>
      <c r="M1393" s="46" t="s">
        <v>1492</v>
      </c>
      <c r="R1393" s="104">
        <v>8.2799999999999999E-2</v>
      </c>
      <c r="S1393" s="104">
        <f>0*$R$1393</f>
        <v>0</v>
      </c>
      <c r="T1393" s="104">
        <f t="shared" si="892"/>
        <v>0</v>
      </c>
      <c r="U1393" s="104">
        <f t="shared" ref="U1393:AO1393" si="1427">0*$R$1393</f>
        <v>0</v>
      </c>
      <c r="V1393" s="120">
        <f t="shared" ref="V1393:V1510" si="1428">U1393*R1393</f>
        <v>0</v>
      </c>
      <c r="W1393" s="104">
        <f t="shared" si="1427"/>
        <v>0</v>
      </c>
      <c r="X1393" s="104">
        <f t="shared" si="1158"/>
        <v>0</v>
      </c>
      <c r="Y1393" s="184">
        <v>0.5</v>
      </c>
      <c r="Z1393" s="120">
        <f t="shared" si="846"/>
        <v>4.1399999999999999E-2</v>
      </c>
      <c r="AA1393" s="144">
        <v>0</v>
      </c>
      <c r="AB1393" s="104">
        <f t="shared" ref="AB1393:AB1474" si="1429">AA1393*R1393</f>
        <v>0</v>
      </c>
      <c r="AC1393" s="144">
        <v>0.5</v>
      </c>
      <c r="AD1393" s="104">
        <f t="shared" ref="AD1393:AD1474" si="1430">AC1393*R1393</f>
        <v>4.1399999999999999E-2</v>
      </c>
      <c r="AE1393" s="252">
        <f>50%-50%</f>
        <v>0</v>
      </c>
      <c r="AF1393" s="104">
        <f t="shared" si="849"/>
        <v>0</v>
      </c>
      <c r="AG1393" s="104">
        <f t="shared" si="1427"/>
        <v>0</v>
      </c>
      <c r="AH1393" s="104">
        <f t="shared" si="850"/>
        <v>0</v>
      </c>
      <c r="AI1393" s="104">
        <f t="shared" si="1427"/>
        <v>0</v>
      </c>
      <c r="AJ1393" s="104">
        <f t="shared" si="851"/>
        <v>0</v>
      </c>
      <c r="AK1393" s="104">
        <f t="shared" si="1427"/>
        <v>0</v>
      </c>
      <c r="AL1393" s="104">
        <f t="shared" si="894"/>
        <v>0</v>
      </c>
      <c r="AM1393" s="104">
        <f t="shared" si="1427"/>
        <v>0</v>
      </c>
      <c r="AN1393" s="104">
        <f t="shared" si="957"/>
        <v>0</v>
      </c>
      <c r="AO1393" s="104">
        <f t="shared" si="1427"/>
        <v>0</v>
      </c>
      <c r="AP1393" s="120">
        <f t="shared" si="853"/>
        <v>0</v>
      </c>
      <c r="AQ1393" s="104"/>
      <c r="AR1393" s="104"/>
      <c r="AS1393" s="104"/>
      <c r="AT1393" s="104"/>
      <c r="AU1393" s="146">
        <f t="shared" si="854"/>
        <v>8.2799999999999999E-2</v>
      </c>
      <c r="AV1393" s="105">
        <f t="shared" ref="AV1393:AV1447" si="1431">S1393+U1393+W1393+Y1393+AA1393+AC1393+AE1393+AG1393+AI1393+AK1393+AM1393+AO1393+AQ1393+AS1393</f>
        <v>1</v>
      </c>
      <c r="AW1393" s="105"/>
      <c r="AX1393" s="106">
        <f>0.0196+0.0058+0.0034</f>
        <v>2.8799999999999999E-2</v>
      </c>
      <c r="AY1393" s="120">
        <f>0*$R$1393</f>
        <v>0</v>
      </c>
      <c r="AZ1393" s="106">
        <f t="shared" ref="AZ1393:AZ1510" si="1432">AY1393*AX1393</f>
        <v>0</v>
      </c>
      <c r="BA1393" s="120">
        <f t="shared" ref="BA1393" si="1433">0*$R$1393</f>
        <v>0</v>
      </c>
      <c r="BB1393" s="196">
        <f t="shared" ref="BB1393:BB1510" si="1434">BA1393*AX1393</f>
        <v>0</v>
      </c>
      <c r="BC1393" s="120">
        <f t="shared" ref="BC1393" si="1435">0*$R$1393</f>
        <v>0</v>
      </c>
      <c r="BD1393" s="196">
        <f t="shared" ref="BD1393:BD1510" si="1436">BC1393*AX1393</f>
        <v>0</v>
      </c>
      <c r="BE1393" s="186">
        <v>0.5</v>
      </c>
      <c r="BF1393" s="196">
        <f t="shared" ref="BF1393:BF1510" si="1437">BE1393*AX1393</f>
        <v>1.44E-2</v>
      </c>
      <c r="BG1393" s="145">
        <v>0.5</v>
      </c>
      <c r="BH1393" s="196">
        <f t="shared" ref="BH1393:BH1510" si="1438">BG1393*AX1393</f>
        <v>1.44E-2</v>
      </c>
      <c r="BI1393" s="145">
        <f>50%-50%</f>
        <v>0</v>
      </c>
      <c r="BJ1393" s="196">
        <f t="shared" si="861"/>
        <v>0</v>
      </c>
      <c r="BK1393" s="120">
        <v>0</v>
      </c>
      <c r="BL1393" s="196">
        <f t="shared" si="862"/>
        <v>0</v>
      </c>
      <c r="BM1393" s="120">
        <f t="shared" ref="BM1393" si="1439">0*$R$1393</f>
        <v>0</v>
      </c>
      <c r="BN1393" s="197">
        <f t="shared" si="863"/>
        <v>0</v>
      </c>
      <c r="BO1393" s="120">
        <f t="shared" ref="BO1393" si="1440">0*$R$1393</f>
        <v>0</v>
      </c>
      <c r="BP1393" s="197">
        <f t="shared" si="864"/>
        <v>0</v>
      </c>
      <c r="BQ1393" s="120">
        <f t="shared" ref="BQ1393" si="1441">0*$R$1393</f>
        <v>0</v>
      </c>
      <c r="BR1393" s="197">
        <f t="shared" si="865"/>
        <v>0</v>
      </c>
      <c r="BS1393" s="120">
        <f t="shared" ref="BS1393" si="1442">0*$R$1393</f>
        <v>0</v>
      </c>
      <c r="BT1393" s="197">
        <f t="shared" si="866"/>
        <v>0</v>
      </c>
      <c r="BU1393" s="120">
        <f t="shared" ref="BU1393" si="1443">0*$R$1393</f>
        <v>0</v>
      </c>
      <c r="BV1393" s="197">
        <f t="shared" si="867"/>
        <v>0</v>
      </c>
      <c r="BW1393" s="107"/>
      <c r="BX1393" s="107"/>
      <c r="BY1393" s="107"/>
      <c r="BZ1393" s="107"/>
      <c r="CA1393" s="199">
        <f>0.0196+0.0058+0.0034</f>
        <v>2.8799999999999999E-2</v>
      </c>
      <c r="CB1393" s="120">
        <f>0*$R$1393</f>
        <v>0</v>
      </c>
      <c r="CC1393" s="199">
        <f t="shared" ref="CC1393:CC1492" si="1444">CB1393*CA1393</f>
        <v>0</v>
      </c>
      <c r="CD1393" s="120">
        <f t="shared" ref="CD1393" si="1445">0*$R$1393</f>
        <v>0</v>
      </c>
      <c r="CE1393" s="204">
        <f t="shared" ref="CE1393:CE1492" si="1446">CD1393*CA1393</f>
        <v>0</v>
      </c>
      <c r="CF1393" s="120">
        <f t="shared" ref="CF1393" si="1447">0*$R$1393</f>
        <v>0</v>
      </c>
      <c r="CG1393" s="204">
        <f t="shared" ref="CG1393:CG1492" si="1448">CF1393*CA1393</f>
        <v>0</v>
      </c>
      <c r="CH1393" s="186">
        <v>0.5</v>
      </c>
      <c r="CI1393" s="204">
        <f t="shared" ref="CI1393:CI1492" si="1449">CH1393*CA1393</f>
        <v>1.44E-2</v>
      </c>
      <c r="CJ1393" s="145">
        <v>0.5</v>
      </c>
      <c r="CK1393" s="204">
        <f t="shared" ref="CK1393:CK1492" si="1450">CJ1393*CA1393</f>
        <v>1.44E-2</v>
      </c>
      <c r="CL1393" s="145">
        <f>50%-50%</f>
        <v>0</v>
      </c>
      <c r="CM1393" s="204">
        <f t="shared" ref="CM1393:CM1492" si="1451">CL1393*CA1393</f>
        <v>0</v>
      </c>
      <c r="CN1393" s="120">
        <v>0</v>
      </c>
      <c r="CO1393" s="204">
        <f t="shared" ref="CO1393:CO1492" si="1452">CN1393*CA1393</f>
        <v>0</v>
      </c>
      <c r="CP1393" s="120">
        <f t="shared" ref="CP1393" si="1453">0*$R$1393</f>
        <v>0</v>
      </c>
      <c r="CQ1393" s="206">
        <f t="shared" ref="CQ1393:CQ1492" si="1454">CP1393*CA1393</f>
        <v>0</v>
      </c>
      <c r="CR1393" s="120">
        <f t="shared" ref="CR1393" si="1455">0*$R$1393</f>
        <v>0</v>
      </c>
      <c r="CS1393" s="206">
        <f t="shared" ref="CS1393:CS1492" si="1456">CR1393*CA1393</f>
        <v>0</v>
      </c>
      <c r="CT1393" s="120">
        <f t="shared" ref="CT1393" si="1457">0*$R$1393</f>
        <v>0</v>
      </c>
      <c r="CU1393" s="206">
        <f t="shared" ref="CU1393:CU1492" si="1458">CT1393*CA1393</f>
        <v>0</v>
      </c>
      <c r="CV1393" s="120">
        <f t="shared" ref="CV1393" si="1459">0*$R$1393</f>
        <v>0</v>
      </c>
      <c r="CW1393" s="206">
        <f t="shared" ref="CW1393:CW1492" si="1460">CV1393*CA1393</f>
        <v>0</v>
      </c>
      <c r="CX1393" s="120">
        <f t="shared" ref="CX1393" si="1461">0*$R$1393</f>
        <v>0</v>
      </c>
      <c r="CY1393" s="206">
        <f t="shared" ref="CY1393:CY1492" si="1462">CX1393*CA1393</f>
        <v>0</v>
      </c>
      <c r="CZ1393" s="107"/>
      <c r="DA1393" s="107"/>
      <c r="DB1393" s="107"/>
      <c r="DC1393" s="109"/>
      <c r="DD1393" s="109"/>
      <c r="DE1393" s="112"/>
      <c r="DF1393" s="112"/>
      <c r="DG1393" s="209"/>
      <c r="DH1393" s="209"/>
      <c r="DI1393" s="209"/>
      <c r="DJ1393" s="209"/>
      <c r="DK1393" s="209"/>
      <c r="DL1393" s="209"/>
      <c r="DM1393" s="209"/>
      <c r="DN1393" s="209"/>
      <c r="DO1393" s="209"/>
      <c r="DP1393" s="209"/>
      <c r="DQ1393" s="209"/>
      <c r="DR1393" s="209"/>
      <c r="DS1393" s="209"/>
      <c r="DT1393" s="209"/>
      <c r="DU1393" s="209"/>
      <c r="DV1393" s="209"/>
      <c r="DW1393" s="209"/>
      <c r="DX1393" s="209"/>
      <c r="DY1393" s="209"/>
      <c r="DZ1393" s="209"/>
      <c r="EA1393" s="209"/>
      <c r="EB1393" s="209"/>
      <c r="EC1393" s="209"/>
      <c r="ED1393" s="209"/>
      <c r="EE1393" s="209"/>
      <c r="EF1393" s="209"/>
      <c r="EG1393" s="209"/>
      <c r="EH1393" s="209"/>
      <c r="EI1393" s="209"/>
      <c r="EJ1393" s="221"/>
    </row>
    <row r="1394" spans="1:140" s="10" customFormat="1" ht="35.25" customHeight="1" x14ac:dyDescent="0.25">
      <c r="A1394" s="33"/>
      <c r="B1394" s="34"/>
      <c r="C1394" s="35"/>
      <c r="D1394" s="49"/>
      <c r="E1394" s="36"/>
      <c r="F1394" s="36"/>
      <c r="G1394" s="52"/>
      <c r="H1394" s="38"/>
      <c r="I1394" s="50"/>
      <c r="J1394" s="272" t="s">
        <v>1894</v>
      </c>
      <c r="K1394" s="264" t="s">
        <v>2067</v>
      </c>
      <c r="Q1394" s="9" t="s">
        <v>1899</v>
      </c>
      <c r="R1394" s="104"/>
      <c r="S1394" s="104"/>
      <c r="T1394" s="104"/>
      <c r="U1394" s="104"/>
      <c r="V1394" s="120"/>
      <c r="W1394" s="104"/>
      <c r="X1394" s="104"/>
      <c r="Y1394" s="184"/>
      <c r="Z1394" s="120"/>
      <c r="AA1394" s="144"/>
      <c r="AB1394" s="104"/>
      <c r="AC1394" s="144"/>
      <c r="AD1394" s="104"/>
      <c r="AE1394" s="252"/>
      <c r="AF1394" s="104"/>
      <c r="AG1394" s="104"/>
      <c r="AH1394" s="104"/>
      <c r="AI1394" s="104"/>
      <c r="AJ1394" s="104"/>
      <c r="AK1394" s="104"/>
      <c r="AL1394" s="104"/>
      <c r="AM1394" s="104"/>
      <c r="AN1394" s="104"/>
      <c r="AO1394" s="104"/>
      <c r="AP1394" s="120"/>
      <c r="AQ1394" s="104"/>
      <c r="AR1394" s="104"/>
      <c r="AS1394" s="104"/>
      <c r="AT1394" s="104"/>
      <c r="AU1394" s="146"/>
      <c r="AV1394" s="105"/>
      <c r="AW1394" s="105"/>
      <c r="AX1394" s="106"/>
      <c r="AY1394" s="120"/>
      <c r="AZ1394" s="106"/>
      <c r="BA1394" s="120"/>
      <c r="BB1394" s="196"/>
      <c r="BC1394" s="120"/>
      <c r="BD1394" s="196"/>
      <c r="BE1394" s="186"/>
      <c r="BF1394" s="196"/>
      <c r="BG1394" s="145"/>
      <c r="BH1394" s="196"/>
      <c r="BI1394" s="145"/>
      <c r="BJ1394" s="196"/>
      <c r="BK1394" s="120"/>
      <c r="BL1394" s="196"/>
      <c r="BM1394" s="120"/>
      <c r="BN1394" s="197"/>
      <c r="BO1394" s="120"/>
      <c r="BP1394" s="197"/>
      <c r="BQ1394" s="120"/>
      <c r="BR1394" s="197"/>
      <c r="BS1394" s="120"/>
      <c r="BT1394" s="197"/>
      <c r="BU1394" s="120"/>
      <c r="BV1394" s="197"/>
      <c r="BW1394" s="107"/>
      <c r="BX1394" s="107"/>
      <c r="BY1394" s="107"/>
      <c r="BZ1394" s="107"/>
      <c r="CA1394" s="199"/>
      <c r="CB1394" s="120"/>
      <c r="CC1394" s="199"/>
      <c r="CD1394" s="120"/>
      <c r="CE1394" s="204"/>
      <c r="CF1394" s="120"/>
      <c r="CG1394" s="204"/>
      <c r="CH1394" s="186"/>
      <c r="CI1394" s="204"/>
      <c r="CJ1394" s="145"/>
      <c r="CK1394" s="204"/>
      <c r="CL1394" s="145"/>
      <c r="CM1394" s="204"/>
      <c r="CN1394" s="120"/>
      <c r="CO1394" s="204"/>
      <c r="CP1394" s="120"/>
      <c r="CQ1394" s="206"/>
      <c r="CR1394" s="120"/>
      <c r="CS1394" s="206"/>
      <c r="CT1394" s="120"/>
      <c r="CU1394" s="206"/>
      <c r="CV1394" s="120"/>
      <c r="CW1394" s="206"/>
      <c r="CX1394" s="120"/>
      <c r="CY1394" s="206"/>
      <c r="CZ1394" s="107"/>
      <c r="DA1394" s="107"/>
      <c r="DB1394" s="107"/>
      <c r="DC1394" s="109"/>
      <c r="DD1394" s="109"/>
      <c r="DE1394" s="112"/>
      <c r="DF1394" s="112"/>
      <c r="DG1394" s="209"/>
      <c r="DH1394" s="209"/>
      <c r="DI1394" s="209"/>
      <c r="DJ1394" s="209"/>
      <c r="DK1394" s="209"/>
      <c r="DL1394" s="209"/>
      <c r="DM1394" s="209"/>
      <c r="DN1394" s="209"/>
      <c r="DO1394" s="209"/>
      <c r="DP1394" s="209"/>
      <c r="DQ1394" s="209"/>
      <c r="DR1394" s="209"/>
      <c r="DS1394" s="209"/>
      <c r="DT1394" s="209"/>
      <c r="DU1394" s="209"/>
      <c r="DV1394" s="209"/>
      <c r="DW1394" s="209"/>
      <c r="DX1394" s="209"/>
      <c r="DY1394" s="209"/>
      <c r="DZ1394" s="209"/>
      <c r="EA1394" s="209"/>
      <c r="EB1394" s="209"/>
      <c r="EC1394" s="209"/>
      <c r="ED1394" s="209"/>
      <c r="EE1394" s="209"/>
      <c r="EF1394" s="209"/>
      <c r="EG1394" s="209"/>
      <c r="EH1394" s="209"/>
      <c r="EI1394" s="209"/>
      <c r="EJ1394" s="221"/>
    </row>
    <row r="1395" spans="1:140" s="10" customFormat="1" ht="29.25" customHeight="1" x14ac:dyDescent="0.25">
      <c r="A1395" s="33"/>
      <c r="B1395" s="34"/>
      <c r="C1395" s="35"/>
      <c r="D1395" s="49"/>
      <c r="E1395" s="36"/>
      <c r="F1395" s="36"/>
      <c r="G1395" s="52"/>
      <c r="H1395" s="38"/>
      <c r="I1395" s="50"/>
      <c r="J1395" s="272"/>
      <c r="K1395" s="264" t="s">
        <v>2068</v>
      </c>
      <c r="Q1395" s="9" t="s">
        <v>1899</v>
      </c>
      <c r="R1395" s="104"/>
      <c r="S1395" s="104"/>
      <c r="T1395" s="104"/>
      <c r="U1395" s="104"/>
      <c r="V1395" s="120"/>
      <c r="W1395" s="104"/>
      <c r="X1395" s="104"/>
      <c r="Y1395" s="184"/>
      <c r="Z1395" s="120"/>
      <c r="AA1395" s="144"/>
      <c r="AB1395" s="104"/>
      <c r="AC1395" s="144"/>
      <c r="AD1395" s="104"/>
      <c r="AE1395" s="252"/>
      <c r="AF1395" s="104"/>
      <c r="AG1395" s="104"/>
      <c r="AH1395" s="104"/>
      <c r="AI1395" s="104"/>
      <c r="AJ1395" s="104"/>
      <c r="AK1395" s="104"/>
      <c r="AL1395" s="104"/>
      <c r="AM1395" s="104"/>
      <c r="AN1395" s="104"/>
      <c r="AO1395" s="104"/>
      <c r="AP1395" s="120"/>
      <c r="AQ1395" s="104"/>
      <c r="AR1395" s="104"/>
      <c r="AS1395" s="104"/>
      <c r="AT1395" s="104"/>
      <c r="AU1395" s="146"/>
      <c r="AV1395" s="105"/>
      <c r="AW1395" s="105"/>
      <c r="AX1395" s="106"/>
      <c r="AY1395" s="120"/>
      <c r="AZ1395" s="106"/>
      <c r="BA1395" s="120"/>
      <c r="BB1395" s="196"/>
      <c r="BC1395" s="120"/>
      <c r="BD1395" s="196"/>
      <c r="BE1395" s="186"/>
      <c r="BF1395" s="196"/>
      <c r="BG1395" s="145"/>
      <c r="BH1395" s="196"/>
      <c r="BI1395" s="145"/>
      <c r="BJ1395" s="196"/>
      <c r="BK1395" s="120"/>
      <c r="BL1395" s="196"/>
      <c r="BM1395" s="120"/>
      <c r="BN1395" s="197"/>
      <c r="BO1395" s="120"/>
      <c r="BP1395" s="197"/>
      <c r="BQ1395" s="120"/>
      <c r="BR1395" s="197"/>
      <c r="BS1395" s="120"/>
      <c r="BT1395" s="197"/>
      <c r="BU1395" s="120"/>
      <c r="BV1395" s="197"/>
      <c r="BW1395" s="107"/>
      <c r="BX1395" s="107"/>
      <c r="BY1395" s="107"/>
      <c r="BZ1395" s="107"/>
      <c r="CA1395" s="199"/>
      <c r="CB1395" s="120"/>
      <c r="CC1395" s="199"/>
      <c r="CD1395" s="120"/>
      <c r="CE1395" s="204"/>
      <c r="CF1395" s="120"/>
      <c r="CG1395" s="204"/>
      <c r="CH1395" s="186"/>
      <c r="CI1395" s="204"/>
      <c r="CJ1395" s="145"/>
      <c r="CK1395" s="204"/>
      <c r="CL1395" s="145"/>
      <c r="CM1395" s="204"/>
      <c r="CN1395" s="120"/>
      <c r="CO1395" s="204"/>
      <c r="CP1395" s="120"/>
      <c r="CQ1395" s="206"/>
      <c r="CR1395" s="120"/>
      <c r="CS1395" s="206"/>
      <c r="CT1395" s="120"/>
      <c r="CU1395" s="206"/>
      <c r="CV1395" s="120"/>
      <c r="CW1395" s="206"/>
      <c r="CX1395" s="120"/>
      <c r="CY1395" s="206"/>
      <c r="CZ1395" s="107"/>
      <c r="DA1395" s="107"/>
      <c r="DB1395" s="107"/>
      <c r="DC1395" s="109"/>
      <c r="DD1395" s="109"/>
      <c r="DE1395" s="112"/>
      <c r="DF1395" s="112"/>
      <c r="DG1395" s="209"/>
      <c r="DH1395" s="209"/>
      <c r="DI1395" s="209"/>
      <c r="DJ1395" s="209"/>
      <c r="DK1395" s="209"/>
      <c r="DL1395" s="209"/>
      <c r="DM1395" s="209"/>
      <c r="DN1395" s="209"/>
      <c r="DO1395" s="209"/>
      <c r="DP1395" s="209"/>
      <c r="DQ1395" s="209"/>
      <c r="DR1395" s="209"/>
      <c r="DS1395" s="209"/>
      <c r="DT1395" s="209"/>
      <c r="DU1395" s="209"/>
      <c r="DV1395" s="209"/>
      <c r="DW1395" s="209"/>
      <c r="DX1395" s="209"/>
      <c r="DY1395" s="209"/>
      <c r="DZ1395" s="209"/>
      <c r="EA1395" s="209"/>
      <c r="EB1395" s="209"/>
      <c r="EC1395" s="209"/>
      <c r="ED1395" s="209"/>
      <c r="EE1395" s="209"/>
      <c r="EF1395" s="209"/>
      <c r="EG1395" s="209"/>
      <c r="EH1395" s="209"/>
      <c r="EI1395" s="209"/>
      <c r="EJ1395" s="221"/>
    </row>
    <row r="1396" spans="1:140" s="10" customFormat="1" ht="27.75" customHeight="1" x14ac:dyDescent="0.25">
      <c r="A1396" s="33"/>
      <c r="B1396" s="34"/>
      <c r="C1396" s="35"/>
      <c r="D1396" s="49"/>
      <c r="E1396" s="36"/>
      <c r="F1396" s="36"/>
      <c r="G1396" s="52"/>
      <c r="H1396" s="38"/>
      <c r="I1396" s="50"/>
      <c r="J1396" s="272"/>
      <c r="K1396" s="264" t="s">
        <v>2069</v>
      </c>
      <c r="Q1396" s="9" t="s">
        <v>1899</v>
      </c>
      <c r="R1396" s="104"/>
      <c r="S1396" s="104"/>
      <c r="T1396" s="104"/>
      <c r="U1396" s="104"/>
      <c r="V1396" s="120"/>
      <c r="W1396" s="104"/>
      <c r="X1396" s="104"/>
      <c r="Y1396" s="184"/>
      <c r="Z1396" s="120"/>
      <c r="AA1396" s="144"/>
      <c r="AB1396" s="104"/>
      <c r="AC1396" s="144"/>
      <c r="AD1396" s="104"/>
      <c r="AE1396" s="252"/>
      <c r="AF1396" s="104"/>
      <c r="AG1396" s="104"/>
      <c r="AH1396" s="104"/>
      <c r="AI1396" s="104"/>
      <c r="AJ1396" s="104"/>
      <c r="AK1396" s="104"/>
      <c r="AL1396" s="104"/>
      <c r="AM1396" s="104"/>
      <c r="AN1396" s="104"/>
      <c r="AO1396" s="104"/>
      <c r="AP1396" s="120"/>
      <c r="AQ1396" s="104"/>
      <c r="AR1396" s="104"/>
      <c r="AS1396" s="104"/>
      <c r="AT1396" s="104"/>
      <c r="AU1396" s="146"/>
      <c r="AV1396" s="105"/>
      <c r="AW1396" s="105"/>
      <c r="AX1396" s="106"/>
      <c r="AY1396" s="120"/>
      <c r="AZ1396" s="106"/>
      <c r="BA1396" s="120"/>
      <c r="BB1396" s="196"/>
      <c r="BC1396" s="120"/>
      <c r="BD1396" s="196"/>
      <c r="BE1396" s="186"/>
      <c r="BF1396" s="196"/>
      <c r="BG1396" s="145"/>
      <c r="BH1396" s="196"/>
      <c r="BI1396" s="145"/>
      <c r="BJ1396" s="196"/>
      <c r="BK1396" s="120"/>
      <c r="BL1396" s="196"/>
      <c r="BM1396" s="120"/>
      <c r="BN1396" s="197"/>
      <c r="BO1396" s="120"/>
      <c r="BP1396" s="197"/>
      <c r="BQ1396" s="120"/>
      <c r="BR1396" s="197"/>
      <c r="BS1396" s="120"/>
      <c r="BT1396" s="197"/>
      <c r="BU1396" s="120"/>
      <c r="BV1396" s="197"/>
      <c r="BW1396" s="107"/>
      <c r="BX1396" s="107"/>
      <c r="BY1396" s="107"/>
      <c r="BZ1396" s="107"/>
      <c r="CA1396" s="199"/>
      <c r="CB1396" s="120"/>
      <c r="CC1396" s="199"/>
      <c r="CD1396" s="120"/>
      <c r="CE1396" s="204"/>
      <c r="CF1396" s="120"/>
      <c r="CG1396" s="204"/>
      <c r="CH1396" s="186"/>
      <c r="CI1396" s="204"/>
      <c r="CJ1396" s="145"/>
      <c r="CK1396" s="204"/>
      <c r="CL1396" s="145"/>
      <c r="CM1396" s="204"/>
      <c r="CN1396" s="120"/>
      <c r="CO1396" s="204"/>
      <c r="CP1396" s="120"/>
      <c r="CQ1396" s="206"/>
      <c r="CR1396" s="120"/>
      <c r="CS1396" s="206"/>
      <c r="CT1396" s="120"/>
      <c r="CU1396" s="206"/>
      <c r="CV1396" s="120"/>
      <c r="CW1396" s="206"/>
      <c r="CX1396" s="120"/>
      <c r="CY1396" s="206"/>
      <c r="CZ1396" s="107"/>
      <c r="DA1396" s="107"/>
      <c r="DB1396" s="107"/>
      <c r="DC1396" s="109"/>
      <c r="DD1396" s="109"/>
      <c r="DE1396" s="112"/>
      <c r="DF1396" s="112"/>
      <c r="DG1396" s="209"/>
      <c r="DH1396" s="209"/>
      <c r="DI1396" s="209"/>
      <c r="DJ1396" s="209"/>
      <c r="DK1396" s="209"/>
      <c r="DL1396" s="209"/>
      <c r="DM1396" s="209"/>
      <c r="DN1396" s="209"/>
      <c r="DO1396" s="209"/>
      <c r="DP1396" s="209"/>
      <c r="DQ1396" s="209"/>
      <c r="DR1396" s="209"/>
      <c r="DS1396" s="209"/>
      <c r="DT1396" s="209"/>
      <c r="DU1396" s="209"/>
      <c r="DV1396" s="209"/>
      <c r="DW1396" s="209"/>
      <c r="DX1396" s="209"/>
      <c r="DY1396" s="209"/>
      <c r="DZ1396" s="209"/>
      <c r="EA1396" s="209"/>
      <c r="EB1396" s="209"/>
      <c r="EC1396" s="209"/>
      <c r="ED1396" s="209"/>
      <c r="EE1396" s="209"/>
      <c r="EF1396" s="209"/>
      <c r="EG1396" s="209"/>
      <c r="EH1396" s="209"/>
      <c r="EI1396" s="209"/>
      <c r="EJ1396" s="221"/>
    </row>
    <row r="1397" spans="1:140" s="10" customFormat="1" ht="17.25" customHeight="1" x14ac:dyDescent="0.25">
      <c r="A1397" s="33"/>
      <c r="B1397" s="34"/>
      <c r="C1397" s="35"/>
      <c r="D1397" s="49"/>
      <c r="E1397" s="36"/>
      <c r="F1397" s="36"/>
      <c r="G1397" s="52"/>
      <c r="H1397" s="38"/>
      <c r="I1397" s="50"/>
      <c r="J1397" s="54"/>
      <c r="K1397" s="264" t="s">
        <v>2070</v>
      </c>
      <c r="Q1397" s="9" t="s">
        <v>1899</v>
      </c>
      <c r="R1397" s="104"/>
      <c r="S1397" s="104"/>
      <c r="T1397" s="104"/>
      <c r="U1397" s="104"/>
      <c r="V1397" s="120"/>
      <c r="W1397" s="104"/>
      <c r="X1397" s="104"/>
      <c r="Y1397" s="184"/>
      <c r="Z1397" s="120"/>
      <c r="AA1397" s="144"/>
      <c r="AB1397" s="104"/>
      <c r="AC1397" s="144"/>
      <c r="AD1397" s="104"/>
      <c r="AE1397" s="252"/>
      <c r="AF1397" s="104"/>
      <c r="AG1397" s="104"/>
      <c r="AH1397" s="104"/>
      <c r="AI1397" s="104"/>
      <c r="AJ1397" s="104"/>
      <c r="AK1397" s="104"/>
      <c r="AL1397" s="104"/>
      <c r="AM1397" s="104"/>
      <c r="AN1397" s="104"/>
      <c r="AO1397" s="104"/>
      <c r="AP1397" s="120"/>
      <c r="AQ1397" s="104"/>
      <c r="AR1397" s="104"/>
      <c r="AS1397" s="104"/>
      <c r="AT1397" s="104"/>
      <c r="AU1397" s="146"/>
      <c r="AV1397" s="105"/>
      <c r="AW1397" s="105"/>
      <c r="AX1397" s="106"/>
      <c r="AY1397" s="120"/>
      <c r="AZ1397" s="106"/>
      <c r="BA1397" s="120"/>
      <c r="BB1397" s="196"/>
      <c r="BC1397" s="120"/>
      <c r="BD1397" s="196"/>
      <c r="BE1397" s="186"/>
      <c r="BF1397" s="196"/>
      <c r="BG1397" s="145"/>
      <c r="BH1397" s="196"/>
      <c r="BI1397" s="145"/>
      <c r="BJ1397" s="196"/>
      <c r="BK1397" s="120"/>
      <c r="BL1397" s="196"/>
      <c r="BM1397" s="120"/>
      <c r="BN1397" s="197"/>
      <c r="BO1397" s="120"/>
      <c r="BP1397" s="197"/>
      <c r="BQ1397" s="120"/>
      <c r="BR1397" s="197"/>
      <c r="BS1397" s="120"/>
      <c r="BT1397" s="197"/>
      <c r="BU1397" s="120"/>
      <c r="BV1397" s="197"/>
      <c r="BW1397" s="107"/>
      <c r="BX1397" s="107"/>
      <c r="BY1397" s="107"/>
      <c r="BZ1397" s="107"/>
      <c r="CA1397" s="199"/>
      <c r="CB1397" s="120"/>
      <c r="CC1397" s="199"/>
      <c r="CD1397" s="120"/>
      <c r="CE1397" s="204"/>
      <c r="CF1397" s="120"/>
      <c r="CG1397" s="204"/>
      <c r="CH1397" s="186"/>
      <c r="CI1397" s="204"/>
      <c r="CJ1397" s="145"/>
      <c r="CK1397" s="204"/>
      <c r="CL1397" s="145"/>
      <c r="CM1397" s="204"/>
      <c r="CN1397" s="120"/>
      <c r="CO1397" s="204"/>
      <c r="CP1397" s="120"/>
      <c r="CQ1397" s="206"/>
      <c r="CR1397" s="120"/>
      <c r="CS1397" s="206"/>
      <c r="CT1397" s="120"/>
      <c r="CU1397" s="206"/>
      <c r="CV1397" s="120"/>
      <c r="CW1397" s="206"/>
      <c r="CX1397" s="120"/>
      <c r="CY1397" s="206"/>
      <c r="CZ1397" s="107"/>
      <c r="DA1397" s="107"/>
      <c r="DB1397" s="107"/>
      <c r="DC1397" s="109"/>
      <c r="DD1397" s="109"/>
      <c r="DE1397" s="112"/>
      <c r="DF1397" s="112"/>
      <c r="DG1397" s="209"/>
      <c r="DH1397" s="209"/>
      <c r="DI1397" s="209"/>
      <c r="DJ1397" s="209"/>
      <c r="DK1397" s="209"/>
      <c r="DL1397" s="209"/>
      <c r="DM1397" s="209"/>
      <c r="DN1397" s="209"/>
      <c r="DO1397" s="209"/>
      <c r="DP1397" s="209"/>
      <c r="DQ1397" s="209"/>
      <c r="DR1397" s="209"/>
      <c r="DS1397" s="209"/>
      <c r="DT1397" s="209"/>
      <c r="DU1397" s="209"/>
      <c r="DV1397" s="209"/>
      <c r="DW1397" s="209"/>
      <c r="DX1397" s="209"/>
      <c r="DY1397" s="209"/>
      <c r="DZ1397" s="209"/>
      <c r="EA1397" s="209"/>
      <c r="EB1397" s="209"/>
      <c r="EC1397" s="209"/>
      <c r="ED1397" s="209"/>
      <c r="EE1397" s="209"/>
      <c r="EF1397" s="209"/>
      <c r="EG1397" s="209"/>
      <c r="EH1397" s="209"/>
      <c r="EI1397" s="209"/>
      <c r="EJ1397" s="221"/>
    </row>
    <row r="1398" spans="1:140" s="10" customFormat="1" ht="17.25" customHeight="1" x14ac:dyDescent="0.25">
      <c r="A1398" s="33"/>
      <c r="B1398" s="34"/>
      <c r="C1398" s="35"/>
      <c r="D1398" s="49"/>
      <c r="E1398" s="36"/>
      <c r="F1398" s="36"/>
      <c r="G1398" s="52"/>
      <c r="H1398" s="38"/>
      <c r="I1398" s="50"/>
      <c r="J1398" s="54"/>
      <c r="K1398" s="264" t="s">
        <v>2071</v>
      </c>
      <c r="Q1398" s="9" t="s">
        <v>1899</v>
      </c>
      <c r="R1398" s="104"/>
      <c r="S1398" s="104"/>
      <c r="T1398" s="104"/>
      <c r="U1398" s="104"/>
      <c r="V1398" s="120"/>
      <c r="W1398" s="104"/>
      <c r="X1398" s="104"/>
      <c r="Y1398" s="184"/>
      <c r="Z1398" s="120"/>
      <c r="AA1398" s="144"/>
      <c r="AB1398" s="104"/>
      <c r="AC1398" s="144"/>
      <c r="AD1398" s="104"/>
      <c r="AE1398" s="252"/>
      <c r="AF1398" s="104"/>
      <c r="AG1398" s="104"/>
      <c r="AH1398" s="104"/>
      <c r="AI1398" s="104"/>
      <c r="AJ1398" s="104"/>
      <c r="AK1398" s="104"/>
      <c r="AL1398" s="104"/>
      <c r="AM1398" s="104"/>
      <c r="AN1398" s="104"/>
      <c r="AO1398" s="104"/>
      <c r="AP1398" s="120"/>
      <c r="AQ1398" s="104"/>
      <c r="AR1398" s="104"/>
      <c r="AS1398" s="104"/>
      <c r="AT1398" s="104"/>
      <c r="AU1398" s="146"/>
      <c r="AV1398" s="105"/>
      <c r="AW1398" s="105"/>
      <c r="AX1398" s="106"/>
      <c r="AY1398" s="120"/>
      <c r="AZ1398" s="106"/>
      <c r="BA1398" s="120"/>
      <c r="BB1398" s="196"/>
      <c r="BC1398" s="120"/>
      <c r="BD1398" s="196"/>
      <c r="BE1398" s="186"/>
      <c r="BF1398" s="196"/>
      <c r="BG1398" s="145"/>
      <c r="BH1398" s="196"/>
      <c r="BI1398" s="145"/>
      <c r="BJ1398" s="196"/>
      <c r="BK1398" s="120"/>
      <c r="BL1398" s="196"/>
      <c r="BM1398" s="120"/>
      <c r="BN1398" s="197"/>
      <c r="BO1398" s="120"/>
      <c r="BP1398" s="197"/>
      <c r="BQ1398" s="120"/>
      <c r="BR1398" s="197"/>
      <c r="BS1398" s="120"/>
      <c r="BT1398" s="197"/>
      <c r="BU1398" s="120"/>
      <c r="BV1398" s="197"/>
      <c r="BW1398" s="107"/>
      <c r="BX1398" s="107"/>
      <c r="BY1398" s="107"/>
      <c r="BZ1398" s="107"/>
      <c r="CA1398" s="199"/>
      <c r="CB1398" s="120"/>
      <c r="CC1398" s="199"/>
      <c r="CD1398" s="120"/>
      <c r="CE1398" s="204"/>
      <c r="CF1398" s="120"/>
      <c r="CG1398" s="204"/>
      <c r="CH1398" s="186"/>
      <c r="CI1398" s="204"/>
      <c r="CJ1398" s="145"/>
      <c r="CK1398" s="204"/>
      <c r="CL1398" s="145"/>
      <c r="CM1398" s="204"/>
      <c r="CN1398" s="120"/>
      <c r="CO1398" s="204"/>
      <c r="CP1398" s="120"/>
      <c r="CQ1398" s="206"/>
      <c r="CR1398" s="120"/>
      <c r="CS1398" s="206"/>
      <c r="CT1398" s="120"/>
      <c r="CU1398" s="206"/>
      <c r="CV1398" s="120"/>
      <c r="CW1398" s="206"/>
      <c r="CX1398" s="120"/>
      <c r="CY1398" s="206"/>
      <c r="CZ1398" s="107"/>
      <c r="DA1398" s="107"/>
      <c r="DB1398" s="107"/>
      <c r="DC1398" s="109"/>
      <c r="DD1398" s="109"/>
      <c r="DE1398" s="112"/>
      <c r="DF1398" s="112"/>
      <c r="DG1398" s="209"/>
      <c r="DH1398" s="209"/>
      <c r="DI1398" s="209"/>
      <c r="DJ1398" s="209"/>
      <c r="DK1398" s="209"/>
      <c r="DL1398" s="209"/>
      <c r="DM1398" s="209"/>
      <c r="DN1398" s="209"/>
      <c r="DO1398" s="209"/>
      <c r="DP1398" s="209"/>
      <c r="DQ1398" s="209"/>
      <c r="DR1398" s="209"/>
      <c r="DS1398" s="209"/>
      <c r="DT1398" s="209"/>
      <c r="DU1398" s="209"/>
      <c r="DV1398" s="209"/>
      <c r="DW1398" s="209"/>
      <c r="DX1398" s="209"/>
      <c r="DY1398" s="209"/>
      <c r="DZ1398" s="209"/>
      <c r="EA1398" s="209"/>
      <c r="EB1398" s="209"/>
      <c r="EC1398" s="209"/>
      <c r="ED1398" s="209"/>
      <c r="EE1398" s="209"/>
      <c r="EF1398" s="209"/>
      <c r="EG1398" s="209"/>
      <c r="EH1398" s="209"/>
      <c r="EI1398" s="209"/>
      <c r="EJ1398" s="221"/>
    </row>
    <row r="1399" spans="1:140" s="10" customFormat="1" ht="31.5" customHeight="1" x14ac:dyDescent="0.25">
      <c r="A1399" s="33"/>
      <c r="B1399" s="34"/>
      <c r="C1399" s="35"/>
      <c r="D1399" s="49"/>
      <c r="E1399" s="36"/>
      <c r="F1399" s="36"/>
      <c r="G1399" s="52"/>
      <c r="H1399" s="38"/>
      <c r="I1399" s="50"/>
      <c r="J1399" s="54"/>
      <c r="K1399" s="264" t="s">
        <v>2072</v>
      </c>
      <c r="Q1399" s="9" t="s">
        <v>1899</v>
      </c>
      <c r="R1399" s="104"/>
      <c r="S1399" s="104"/>
      <c r="T1399" s="104"/>
      <c r="U1399" s="104"/>
      <c r="V1399" s="120"/>
      <c r="W1399" s="104"/>
      <c r="X1399" s="104"/>
      <c r="Y1399" s="184"/>
      <c r="Z1399" s="120"/>
      <c r="AA1399" s="144"/>
      <c r="AB1399" s="104"/>
      <c r="AC1399" s="144"/>
      <c r="AD1399" s="104"/>
      <c r="AE1399" s="252"/>
      <c r="AF1399" s="104"/>
      <c r="AG1399" s="104"/>
      <c r="AH1399" s="104"/>
      <c r="AI1399" s="104"/>
      <c r="AJ1399" s="104"/>
      <c r="AK1399" s="104"/>
      <c r="AL1399" s="104"/>
      <c r="AM1399" s="104"/>
      <c r="AN1399" s="104"/>
      <c r="AO1399" s="104"/>
      <c r="AP1399" s="120"/>
      <c r="AQ1399" s="104"/>
      <c r="AR1399" s="104"/>
      <c r="AS1399" s="104"/>
      <c r="AT1399" s="104"/>
      <c r="AU1399" s="146"/>
      <c r="AV1399" s="105"/>
      <c r="AW1399" s="105"/>
      <c r="AX1399" s="106"/>
      <c r="AY1399" s="120"/>
      <c r="AZ1399" s="106"/>
      <c r="BA1399" s="120"/>
      <c r="BB1399" s="196"/>
      <c r="BC1399" s="120"/>
      <c r="BD1399" s="196"/>
      <c r="BE1399" s="186"/>
      <c r="BF1399" s="196"/>
      <c r="BG1399" s="145"/>
      <c r="BH1399" s="196"/>
      <c r="BI1399" s="145"/>
      <c r="BJ1399" s="196"/>
      <c r="BK1399" s="120"/>
      <c r="BL1399" s="196"/>
      <c r="BM1399" s="120"/>
      <c r="BN1399" s="197"/>
      <c r="BO1399" s="120"/>
      <c r="BP1399" s="197"/>
      <c r="BQ1399" s="120"/>
      <c r="BR1399" s="197"/>
      <c r="BS1399" s="120"/>
      <c r="BT1399" s="197"/>
      <c r="BU1399" s="120"/>
      <c r="BV1399" s="197"/>
      <c r="BW1399" s="107"/>
      <c r="BX1399" s="107"/>
      <c r="BY1399" s="107"/>
      <c r="BZ1399" s="107"/>
      <c r="CA1399" s="199"/>
      <c r="CB1399" s="120"/>
      <c r="CC1399" s="199"/>
      <c r="CD1399" s="120"/>
      <c r="CE1399" s="204"/>
      <c r="CF1399" s="120"/>
      <c r="CG1399" s="204"/>
      <c r="CH1399" s="186"/>
      <c r="CI1399" s="204"/>
      <c r="CJ1399" s="145"/>
      <c r="CK1399" s="204"/>
      <c r="CL1399" s="145"/>
      <c r="CM1399" s="204"/>
      <c r="CN1399" s="120"/>
      <c r="CO1399" s="204"/>
      <c r="CP1399" s="120"/>
      <c r="CQ1399" s="206"/>
      <c r="CR1399" s="120"/>
      <c r="CS1399" s="206"/>
      <c r="CT1399" s="120"/>
      <c r="CU1399" s="206"/>
      <c r="CV1399" s="120"/>
      <c r="CW1399" s="206"/>
      <c r="CX1399" s="120"/>
      <c r="CY1399" s="206"/>
      <c r="CZ1399" s="107"/>
      <c r="DA1399" s="107"/>
      <c r="DB1399" s="107"/>
      <c r="DC1399" s="109"/>
      <c r="DD1399" s="109"/>
      <c r="DE1399" s="112"/>
      <c r="DF1399" s="112"/>
      <c r="DG1399" s="209"/>
      <c r="DH1399" s="209"/>
      <c r="DI1399" s="209"/>
      <c r="DJ1399" s="209"/>
      <c r="DK1399" s="209"/>
      <c r="DL1399" s="209"/>
      <c r="DM1399" s="209"/>
      <c r="DN1399" s="209"/>
      <c r="DO1399" s="209"/>
      <c r="DP1399" s="209"/>
      <c r="DQ1399" s="209"/>
      <c r="DR1399" s="209"/>
      <c r="DS1399" s="209"/>
      <c r="DT1399" s="209"/>
      <c r="DU1399" s="209"/>
      <c r="DV1399" s="209"/>
      <c r="DW1399" s="209"/>
      <c r="DX1399" s="209"/>
      <c r="DY1399" s="209"/>
      <c r="DZ1399" s="209"/>
      <c r="EA1399" s="209"/>
      <c r="EB1399" s="209"/>
      <c r="EC1399" s="209"/>
      <c r="ED1399" s="209"/>
      <c r="EE1399" s="209"/>
      <c r="EF1399" s="209"/>
      <c r="EG1399" s="209"/>
      <c r="EH1399" s="209"/>
      <c r="EI1399" s="209"/>
      <c r="EJ1399" s="221"/>
    </row>
    <row r="1400" spans="1:140" s="10" customFormat="1" ht="17.25" customHeight="1" x14ac:dyDescent="0.25">
      <c r="A1400" s="33"/>
      <c r="B1400" s="34"/>
      <c r="C1400" s="35"/>
      <c r="D1400" s="49"/>
      <c r="E1400" s="36"/>
      <c r="F1400" s="36"/>
      <c r="G1400" s="52"/>
      <c r="H1400" s="38"/>
      <c r="I1400" s="50"/>
      <c r="J1400" s="275" t="s">
        <v>1921</v>
      </c>
      <c r="K1400" s="271" t="s">
        <v>2073</v>
      </c>
      <c r="L1400" s="276" t="s">
        <v>1899</v>
      </c>
      <c r="M1400" s="46"/>
      <c r="R1400" s="104"/>
      <c r="S1400" s="104"/>
      <c r="T1400" s="104"/>
      <c r="U1400" s="104"/>
      <c r="V1400" s="120"/>
      <c r="W1400" s="104"/>
      <c r="X1400" s="104"/>
      <c r="Y1400" s="184"/>
      <c r="Z1400" s="120"/>
      <c r="AA1400" s="144"/>
      <c r="AB1400" s="104"/>
      <c r="AC1400" s="144"/>
      <c r="AD1400" s="104"/>
      <c r="AE1400" s="252"/>
      <c r="AF1400" s="104"/>
      <c r="AG1400" s="104"/>
      <c r="AH1400" s="104"/>
      <c r="AI1400" s="104"/>
      <c r="AJ1400" s="104"/>
      <c r="AK1400" s="104"/>
      <c r="AL1400" s="104"/>
      <c r="AM1400" s="104"/>
      <c r="AN1400" s="104"/>
      <c r="AO1400" s="104"/>
      <c r="AP1400" s="120"/>
      <c r="AQ1400" s="104"/>
      <c r="AR1400" s="104"/>
      <c r="AS1400" s="104"/>
      <c r="AT1400" s="104"/>
      <c r="AU1400" s="146"/>
      <c r="AV1400" s="105"/>
      <c r="AW1400" s="105"/>
      <c r="AX1400" s="106"/>
      <c r="AY1400" s="120"/>
      <c r="AZ1400" s="106"/>
      <c r="BA1400" s="120"/>
      <c r="BB1400" s="196"/>
      <c r="BC1400" s="120"/>
      <c r="BD1400" s="196"/>
      <c r="BE1400" s="186"/>
      <c r="BF1400" s="196"/>
      <c r="BG1400" s="145"/>
      <c r="BH1400" s="196"/>
      <c r="BI1400" s="145"/>
      <c r="BJ1400" s="196"/>
      <c r="BK1400" s="120"/>
      <c r="BL1400" s="196"/>
      <c r="BM1400" s="120"/>
      <c r="BN1400" s="197"/>
      <c r="BO1400" s="120"/>
      <c r="BP1400" s="197"/>
      <c r="BQ1400" s="120"/>
      <c r="BR1400" s="197"/>
      <c r="BS1400" s="120"/>
      <c r="BT1400" s="197"/>
      <c r="BU1400" s="120"/>
      <c r="BV1400" s="197"/>
      <c r="BW1400" s="107"/>
      <c r="BX1400" s="107"/>
      <c r="BY1400" s="107"/>
      <c r="BZ1400" s="107"/>
      <c r="CA1400" s="199"/>
      <c r="CB1400" s="120"/>
      <c r="CC1400" s="199"/>
      <c r="CD1400" s="120"/>
      <c r="CE1400" s="204"/>
      <c r="CF1400" s="120"/>
      <c r="CG1400" s="204"/>
      <c r="CH1400" s="186"/>
      <c r="CI1400" s="204"/>
      <c r="CJ1400" s="145"/>
      <c r="CK1400" s="204"/>
      <c r="CL1400" s="145"/>
      <c r="CM1400" s="204"/>
      <c r="CN1400" s="120"/>
      <c r="CO1400" s="204"/>
      <c r="CP1400" s="120"/>
      <c r="CQ1400" s="206"/>
      <c r="CR1400" s="120"/>
      <c r="CS1400" s="206"/>
      <c r="CT1400" s="120"/>
      <c r="CU1400" s="206"/>
      <c r="CV1400" s="120"/>
      <c r="CW1400" s="206"/>
      <c r="CX1400" s="120"/>
      <c r="CY1400" s="206"/>
      <c r="CZ1400" s="107"/>
      <c r="DA1400" s="107"/>
      <c r="DB1400" s="107"/>
      <c r="DC1400" s="109"/>
      <c r="DD1400" s="109"/>
      <c r="DE1400" s="112"/>
      <c r="DF1400" s="112"/>
      <c r="DG1400" s="209"/>
      <c r="DH1400" s="209"/>
      <c r="DI1400" s="209"/>
      <c r="DJ1400" s="209"/>
      <c r="DK1400" s="209"/>
      <c r="DL1400" s="209"/>
      <c r="DM1400" s="209"/>
      <c r="DN1400" s="209"/>
      <c r="DO1400" s="209"/>
      <c r="DP1400" s="209"/>
      <c r="DQ1400" s="209"/>
      <c r="DR1400" s="209"/>
      <c r="DS1400" s="209"/>
      <c r="DT1400" s="209"/>
      <c r="DU1400" s="209"/>
      <c r="DV1400" s="209"/>
      <c r="DW1400" s="209"/>
      <c r="DX1400" s="209"/>
      <c r="DY1400" s="209"/>
      <c r="DZ1400" s="209"/>
      <c r="EA1400" s="209"/>
      <c r="EB1400" s="209"/>
      <c r="EC1400" s="209"/>
      <c r="ED1400" s="209"/>
      <c r="EE1400" s="209"/>
      <c r="EF1400" s="209"/>
      <c r="EG1400" s="209"/>
      <c r="EH1400" s="209"/>
      <c r="EI1400" s="209"/>
      <c r="EJ1400" s="221"/>
    </row>
    <row r="1401" spans="1:140" s="10" customFormat="1" ht="17.25" customHeight="1" x14ac:dyDescent="0.25">
      <c r="A1401" s="33"/>
      <c r="B1401" s="34"/>
      <c r="C1401" s="35"/>
      <c r="D1401" s="49"/>
      <c r="E1401" s="36"/>
      <c r="F1401" s="36"/>
      <c r="G1401" s="52"/>
      <c r="H1401" s="38"/>
      <c r="I1401" s="50"/>
      <c r="J1401" s="54"/>
      <c r="K1401" s="271" t="s">
        <v>2074</v>
      </c>
      <c r="L1401" s="276" t="s">
        <v>1899</v>
      </c>
      <c r="M1401" s="46"/>
      <c r="R1401" s="104"/>
      <c r="S1401" s="104"/>
      <c r="T1401" s="104"/>
      <c r="U1401" s="104"/>
      <c r="V1401" s="120"/>
      <c r="W1401" s="104"/>
      <c r="X1401" s="104"/>
      <c r="Y1401" s="184"/>
      <c r="Z1401" s="120"/>
      <c r="AA1401" s="144"/>
      <c r="AB1401" s="104"/>
      <c r="AC1401" s="144"/>
      <c r="AD1401" s="104"/>
      <c r="AE1401" s="252"/>
      <c r="AF1401" s="104"/>
      <c r="AG1401" s="104"/>
      <c r="AH1401" s="104"/>
      <c r="AI1401" s="104"/>
      <c r="AJ1401" s="104"/>
      <c r="AK1401" s="104"/>
      <c r="AL1401" s="104"/>
      <c r="AM1401" s="104"/>
      <c r="AN1401" s="104"/>
      <c r="AO1401" s="104"/>
      <c r="AP1401" s="120"/>
      <c r="AQ1401" s="104"/>
      <c r="AR1401" s="104"/>
      <c r="AS1401" s="104"/>
      <c r="AT1401" s="104"/>
      <c r="AU1401" s="146"/>
      <c r="AV1401" s="105"/>
      <c r="AW1401" s="105"/>
      <c r="AX1401" s="106"/>
      <c r="AY1401" s="120"/>
      <c r="AZ1401" s="106"/>
      <c r="BA1401" s="120"/>
      <c r="BB1401" s="196"/>
      <c r="BC1401" s="120"/>
      <c r="BD1401" s="196"/>
      <c r="BE1401" s="186"/>
      <c r="BF1401" s="196"/>
      <c r="BG1401" s="145"/>
      <c r="BH1401" s="196"/>
      <c r="BI1401" s="145"/>
      <c r="BJ1401" s="196"/>
      <c r="BK1401" s="120"/>
      <c r="BL1401" s="196"/>
      <c r="BM1401" s="120"/>
      <c r="BN1401" s="197"/>
      <c r="BO1401" s="120"/>
      <c r="BP1401" s="197"/>
      <c r="BQ1401" s="120"/>
      <c r="BR1401" s="197"/>
      <c r="BS1401" s="120"/>
      <c r="BT1401" s="197"/>
      <c r="BU1401" s="120"/>
      <c r="BV1401" s="197"/>
      <c r="BW1401" s="107"/>
      <c r="BX1401" s="107"/>
      <c r="BY1401" s="107"/>
      <c r="BZ1401" s="107"/>
      <c r="CA1401" s="199"/>
      <c r="CB1401" s="120"/>
      <c r="CC1401" s="199"/>
      <c r="CD1401" s="120"/>
      <c r="CE1401" s="204"/>
      <c r="CF1401" s="120"/>
      <c r="CG1401" s="204"/>
      <c r="CH1401" s="186"/>
      <c r="CI1401" s="204"/>
      <c r="CJ1401" s="145"/>
      <c r="CK1401" s="204"/>
      <c r="CL1401" s="145"/>
      <c r="CM1401" s="204"/>
      <c r="CN1401" s="120"/>
      <c r="CO1401" s="204"/>
      <c r="CP1401" s="120"/>
      <c r="CQ1401" s="206"/>
      <c r="CR1401" s="120"/>
      <c r="CS1401" s="206"/>
      <c r="CT1401" s="120"/>
      <c r="CU1401" s="206"/>
      <c r="CV1401" s="120"/>
      <c r="CW1401" s="206"/>
      <c r="CX1401" s="120"/>
      <c r="CY1401" s="206"/>
      <c r="CZ1401" s="107"/>
      <c r="DA1401" s="107"/>
      <c r="DB1401" s="107"/>
      <c r="DC1401" s="109"/>
      <c r="DD1401" s="109"/>
      <c r="DE1401" s="112"/>
      <c r="DF1401" s="112"/>
      <c r="DG1401" s="209"/>
      <c r="DH1401" s="209"/>
      <c r="DI1401" s="209"/>
      <c r="DJ1401" s="209"/>
      <c r="DK1401" s="209"/>
      <c r="DL1401" s="209"/>
      <c r="DM1401" s="209"/>
      <c r="DN1401" s="209"/>
      <c r="DO1401" s="209"/>
      <c r="DP1401" s="209"/>
      <c r="DQ1401" s="209"/>
      <c r="DR1401" s="209"/>
      <c r="DS1401" s="209"/>
      <c r="DT1401" s="209"/>
      <c r="DU1401" s="209"/>
      <c r="DV1401" s="209"/>
      <c r="DW1401" s="209"/>
      <c r="DX1401" s="209"/>
      <c r="DY1401" s="209"/>
      <c r="DZ1401" s="209"/>
      <c r="EA1401" s="209"/>
      <c r="EB1401" s="209"/>
      <c r="EC1401" s="209"/>
      <c r="ED1401" s="209"/>
      <c r="EE1401" s="209"/>
      <c r="EF1401" s="209"/>
      <c r="EG1401" s="209"/>
      <c r="EH1401" s="209"/>
      <c r="EI1401" s="209"/>
      <c r="EJ1401" s="221"/>
    </row>
    <row r="1402" spans="1:140" s="10" customFormat="1" ht="17.25" customHeight="1" x14ac:dyDescent="0.25">
      <c r="A1402" s="33"/>
      <c r="B1402" s="34"/>
      <c r="C1402" s="35"/>
      <c r="D1402" s="49"/>
      <c r="E1402" s="36"/>
      <c r="F1402" s="36"/>
      <c r="G1402" s="52"/>
      <c r="H1402" s="38"/>
      <c r="I1402" s="50"/>
      <c r="J1402" s="54" t="s">
        <v>783</v>
      </c>
      <c r="K1402" s="46" t="s">
        <v>1708</v>
      </c>
      <c r="L1402" s="46" t="s">
        <v>41</v>
      </c>
      <c r="M1402" s="46" t="s">
        <v>1489</v>
      </c>
      <c r="R1402" s="104"/>
      <c r="S1402" s="104">
        <f>0*$R$1402</f>
        <v>0</v>
      </c>
      <c r="T1402" s="104">
        <f t="shared" si="892"/>
        <v>0</v>
      </c>
      <c r="U1402" s="104">
        <f t="shared" ref="U1402:AO1402" si="1463">0*$R$1402</f>
        <v>0</v>
      </c>
      <c r="V1402" s="120">
        <f t="shared" si="1428"/>
        <v>0</v>
      </c>
      <c r="W1402" s="104">
        <f t="shared" si="1463"/>
        <v>0</v>
      </c>
      <c r="X1402" s="104">
        <f t="shared" si="1158"/>
        <v>0</v>
      </c>
      <c r="Y1402" s="104">
        <f t="shared" si="1463"/>
        <v>0</v>
      </c>
      <c r="Z1402" s="120">
        <f t="shared" si="846"/>
        <v>0</v>
      </c>
      <c r="AA1402" s="144">
        <v>0</v>
      </c>
      <c r="AB1402" s="104">
        <f t="shared" si="1429"/>
        <v>0</v>
      </c>
      <c r="AC1402" s="144">
        <v>0.5</v>
      </c>
      <c r="AD1402" s="104">
        <f t="shared" si="1430"/>
        <v>0</v>
      </c>
      <c r="AE1402" s="252">
        <v>0.5</v>
      </c>
      <c r="AF1402" s="104">
        <f t="shared" si="849"/>
        <v>0</v>
      </c>
      <c r="AG1402" s="104">
        <f t="shared" si="1463"/>
        <v>0</v>
      </c>
      <c r="AH1402" s="104">
        <f t="shared" si="850"/>
        <v>0</v>
      </c>
      <c r="AI1402" s="104">
        <f t="shared" si="1463"/>
        <v>0</v>
      </c>
      <c r="AJ1402" s="104">
        <f t="shared" si="851"/>
        <v>0</v>
      </c>
      <c r="AK1402" s="104">
        <f t="shared" si="1463"/>
        <v>0</v>
      </c>
      <c r="AL1402" s="104">
        <f t="shared" si="894"/>
        <v>0</v>
      </c>
      <c r="AM1402" s="104">
        <f t="shared" si="1463"/>
        <v>0</v>
      </c>
      <c r="AN1402" s="104">
        <f t="shared" si="957"/>
        <v>0</v>
      </c>
      <c r="AO1402" s="104">
        <f t="shared" si="1463"/>
        <v>0</v>
      </c>
      <c r="AP1402" s="120">
        <f t="shared" si="853"/>
        <v>0</v>
      </c>
      <c r="AQ1402" s="104"/>
      <c r="AR1402" s="104"/>
      <c r="AS1402" s="104"/>
      <c r="AT1402" s="104"/>
      <c r="AU1402" s="146">
        <f t="shared" si="854"/>
        <v>0</v>
      </c>
      <c r="AV1402" s="105">
        <f t="shared" si="1431"/>
        <v>1</v>
      </c>
      <c r="AW1402" s="105"/>
      <c r="AX1402" s="106">
        <f>0.0089</f>
        <v>8.8999999999999999E-3</v>
      </c>
      <c r="AY1402" s="120">
        <f>0*$R$1402</f>
        <v>0</v>
      </c>
      <c r="AZ1402" s="106">
        <f t="shared" si="1432"/>
        <v>0</v>
      </c>
      <c r="BA1402" s="120">
        <f t="shared" ref="BA1402" si="1464">0*$R$1402</f>
        <v>0</v>
      </c>
      <c r="BB1402" s="196">
        <f t="shared" si="1434"/>
        <v>0</v>
      </c>
      <c r="BC1402" s="120">
        <f t="shared" ref="BC1402" si="1465">0*$R$1402</f>
        <v>0</v>
      </c>
      <c r="BD1402" s="196">
        <f t="shared" si="1436"/>
        <v>0</v>
      </c>
      <c r="BE1402" s="120">
        <f t="shared" ref="BE1402" si="1466">0*$R$1402</f>
        <v>0</v>
      </c>
      <c r="BF1402" s="196">
        <f t="shared" si="1437"/>
        <v>0</v>
      </c>
      <c r="BG1402" s="145">
        <v>0.5</v>
      </c>
      <c r="BH1402" s="196">
        <f t="shared" si="1438"/>
        <v>4.45E-3</v>
      </c>
      <c r="BI1402" s="145">
        <v>0.5</v>
      </c>
      <c r="BJ1402" s="196">
        <f t="shared" si="861"/>
        <v>4.45E-3</v>
      </c>
      <c r="BK1402" s="120">
        <f>0.4*$R$1402</f>
        <v>0</v>
      </c>
      <c r="BL1402" s="196">
        <f t="shared" si="862"/>
        <v>0</v>
      </c>
      <c r="BM1402" s="120">
        <f t="shared" ref="BM1402" si="1467">0*$R$1402</f>
        <v>0</v>
      </c>
      <c r="BN1402" s="197">
        <f t="shared" si="863"/>
        <v>0</v>
      </c>
      <c r="BO1402" s="120">
        <f t="shared" ref="BO1402" si="1468">0*$R$1402</f>
        <v>0</v>
      </c>
      <c r="BP1402" s="197">
        <f t="shared" si="864"/>
        <v>0</v>
      </c>
      <c r="BQ1402" s="120">
        <f t="shared" ref="BQ1402" si="1469">0*$R$1402</f>
        <v>0</v>
      </c>
      <c r="BR1402" s="197">
        <f t="shared" si="865"/>
        <v>0</v>
      </c>
      <c r="BS1402" s="120">
        <f t="shared" ref="BS1402" si="1470">0*$R$1402</f>
        <v>0</v>
      </c>
      <c r="BT1402" s="197">
        <f t="shared" si="866"/>
        <v>0</v>
      </c>
      <c r="BU1402" s="120">
        <f t="shared" ref="BU1402" si="1471">0*$R$1402</f>
        <v>0</v>
      </c>
      <c r="BV1402" s="197">
        <f t="shared" si="867"/>
        <v>0</v>
      </c>
      <c r="BW1402" s="112"/>
      <c r="BX1402" s="208"/>
      <c r="BY1402" s="208"/>
      <c r="BZ1402" s="208"/>
      <c r="CA1402" s="210"/>
      <c r="CB1402" s="209"/>
      <c r="CC1402" s="210"/>
      <c r="CD1402" s="209"/>
      <c r="CE1402" s="211"/>
      <c r="CF1402" s="209"/>
      <c r="CG1402" s="211"/>
      <c r="CH1402" s="209"/>
      <c r="CI1402" s="211"/>
      <c r="CJ1402" s="209"/>
      <c r="CK1402" s="211"/>
      <c r="CL1402" s="209"/>
      <c r="CM1402" s="211"/>
      <c r="CN1402" s="209"/>
      <c r="CO1402" s="211"/>
      <c r="CP1402" s="209"/>
      <c r="CQ1402" s="212"/>
      <c r="CR1402" s="209"/>
      <c r="CS1402" s="212"/>
      <c r="CT1402" s="209"/>
      <c r="CU1402" s="212"/>
      <c r="CV1402" s="209"/>
      <c r="CW1402" s="212"/>
      <c r="CX1402" s="209"/>
      <c r="CY1402" s="212"/>
      <c r="CZ1402" s="208"/>
      <c r="DA1402" s="112"/>
      <c r="DB1402" s="112"/>
      <c r="DC1402" s="109"/>
      <c r="DD1402" s="109"/>
      <c r="DE1402" s="112"/>
      <c r="DF1402" s="112"/>
      <c r="DG1402" s="209"/>
      <c r="DH1402" s="209"/>
      <c r="DI1402" s="209"/>
      <c r="DJ1402" s="209"/>
      <c r="DK1402" s="209"/>
      <c r="DL1402" s="209"/>
      <c r="DM1402" s="209"/>
      <c r="DN1402" s="209"/>
      <c r="DO1402" s="209"/>
      <c r="DP1402" s="209"/>
      <c r="DQ1402" s="209"/>
      <c r="DR1402" s="209"/>
      <c r="DS1402" s="209"/>
      <c r="DT1402" s="209"/>
      <c r="DU1402" s="209"/>
      <c r="DV1402" s="209"/>
      <c r="DW1402" s="209"/>
      <c r="DX1402" s="209"/>
      <c r="DY1402" s="209"/>
      <c r="DZ1402" s="209"/>
      <c r="EA1402" s="209"/>
      <c r="EB1402" s="209"/>
      <c r="EC1402" s="209"/>
      <c r="ED1402" s="209"/>
      <c r="EE1402" s="209"/>
      <c r="EF1402" s="209"/>
      <c r="EG1402" s="209"/>
      <c r="EH1402" s="209"/>
      <c r="EI1402" s="209"/>
      <c r="EJ1402" s="221"/>
    </row>
    <row r="1403" spans="1:140" s="10" customFormat="1" ht="17.25" customHeight="1" x14ac:dyDescent="0.25">
      <c r="A1403" s="33"/>
      <c r="B1403" s="34"/>
      <c r="C1403" s="35"/>
      <c r="D1403" s="49"/>
      <c r="E1403" s="36"/>
      <c r="F1403" s="36"/>
      <c r="G1403" s="52"/>
      <c r="H1403" s="38"/>
      <c r="I1403" s="50"/>
      <c r="J1403" s="272" t="s">
        <v>1894</v>
      </c>
      <c r="K1403" s="264" t="s">
        <v>2067</v>
      </c>
      <c r="Q1403" s="9" t="s">
        <v>1899</v>
      </c>
      <c r="R1403" s="104"/>
      <c r="S1403" s="104"/>
      <c r="T1403" s="104"/>
      <c r="U1403" s="104"/>
      <c r="V1403" s="120"/>
      <c r="W1403" s="104"/>
      <c r="X1403" s="104"/>
      <c r="Y1403" s="104"/>
      <c r="Z1403" s="120"/>
      <c r="AA1403" s="144"/>
      <c r="AB1403" s="104"/>
      <c r="AC1403" s="144"/>
      <c r="AD1403" s="104"/>
      <c r="AE1403" s="252"/>
      <c r="AF1403" s="104"/>
      <c r="AG1403" s="104"/>
      <c r="AH1403" s="104"/>
      <c r="AI1403" s="104"/>
      <c r="AJ1403" s="104"/>
      <c r="AK1403" s="104"/>
      <c r="AL1403" s="104"/>
      <c r="AM1403" s="104"/>
      <c r="AN1403" s="104"/>
      <c r="AO1403" s="104"/>
      <c r="AP1403" s="120"/>
      <c r="AQ1403" s="104"/>
      <c r="AR1403" s="104"/>
      <c r="AS1403" s="104"/>
      <c r="AT1403" s="104"/>
      <c r="AU1403" s="146"/>
      <c r="AV1403" s="105"/>
      <c r="AW1403" s="105"/>
      <c r="AX1403" s="106"/>
      <c r="AY1403" s="120"/>
      <c r="AZ1403" s="106"/>
      <c r="BA1403" s="120"/>
      <c r="BB1403" s="196"/>
      <c r="BC1403" s="120"/>
      <c r="BD1403" s="196"/>
      <c r="BE1403" s="120"/>
      <c r="BF1403" s="196"/>
      <c r="BG1403" s="145"/>
      <c r="BH1403" s="196"/>
      <c r="BI1403" s="145"/>
      <c r="BJ1403" s="196"/>
      <c r="BK1403" s="120"/>
      <c r="BL1403" s="196"/>
      <c r="BM1403" s="120"/>
      <c r="BN1403" s="197"/>
      <c r="BO1403" s="120"/>
      <c r="BP1403" s="197"/>
      <c r="BQ1403" s="120"/>
      <c r="BR1403" s="197"/>
      <c r="BS1403" s="120"/>
      <c r="BT1403" s="197"/>
      <c r="BU1403" s="120"/>
      <c r="BV1403" s="197"/>
      <c r="BW1403" s="112"/>
      <c r="BX1403" s="208"/>
      <c r="BY1403" s="208"/>
      <c r="BZ1403" s="208"/>
      <c r="CA1403" s="210"/>
      <c r="CB1403" s="209"/>
      <c r="CC1403" s="210"/>
      <c r="CD1403" s="209"/>
      <c r="CE1403" s="211"/>
      <c r="CF1403" s="209"/>
      <c r="CG1403" s="211"/>
      <c r="CH1403" s="209"/>
      <c r="CI1403" s="211"/>
      <c r="CJ1403" s="209"/>
      <c r="CK1403" s="211"/>
      <c r="CL1403" s="209"/>
      <c r="CM1403" s="211"/>
      <c r="CN1403" s="209"/>
      <c r="CO1403" s="211"/>
      <c r="CP1403" s="209"/>
      <c r="CQ1403" s="212"/>
      <c r="CR1403" s="209"/>
      <c r="CS1403" s="212"/>
      <c r="CT1403" s="209"/>
      <c r="CU1403" s="212"/>
      <c r="CV1403" s="209"/>
      <c r="CW1403" s="212"/>
      <c r="CX1403" s="209"/>
      <c r="CY1403" s="212"/>
      <c r="CZ1403" s="208"/>
      <c r="DA1403" s="112"/>
      <c r="DB1403" s="112"/>
      <c r="DC1403" s="109"/>
      <c r="DD1403" s="109"/>
      <c r="DE1403" s="112"/>
      <c r="DF1403" s="112"/>
      <c r="DG1403" s="209"/>
      <c r="DH1403" s="209"/>
      <c r="DI1403" s="209"/>
      <c r="DJ1403" s="209"/>
      <c r="DK1403" s="209"/>
      <c r="DL1403" s="209"/>
      <c r="DM1403" s="209"/>
      <c r="DN1403" s="209"/>
      <c r="DO1403" s="209"/>
      <c r="DP1403" s="209"/>
      <c r="DQ1403" s="209"/>
      <c r="DR1403" s="209"/>
      <c r="DS1403" s="209"/>
      <c r="DT1403" s="209"/>
      <c r="DU1403" s="209"/>
      <c r="DV1403" s="209"/>
      <c r="DW1403" s="209"/>
      <c r="DX1403" s="209"/>
      <c r="DY1403" s="209"/>
      <c r="DZ1403" s="209"/>
      <c r="EA1403" s="209"/>
      <c r="EB1403" s="209"/>
      <c r="EC1403" s="209"/>
      <c r="ED1403" s="209"/>
      <c r="EE1403" s="209"/>
      <c r="EF1403" s="209"/>
      <c r="EG1403" s="209"/>
      <c r="EH1403" s="209"/>
      <c r="EI1403" s="209"/>
      <c r="EJ1403" s="221"/>
    </row>
    <row r="1404" spans="1:140" s="10" customFormat="1" ht="17.25" customHeight="1" x14ac:dyDescent="0.25">
      <c r="A1404" s="33"/>
      <c r="B1404" s="34"/>
      <c r="C1404" s="35"/>
      <c r="D1404" s="49"/>
      <c r="E1404" s="36"/>
      <c r="F1404" s="36"/>
      <c r="G1404" s="52"/>
      <c r="H1404" s="38"/>
      <c r="I1404" s="50"/>
      <c r="J1404" s="272"/>
      <c r="K1404" s="264" t="s">
        <v>2068</v>
      </c>
      <c r="Q1404" s="9" t="s">
        <v>1899</v>
      </c>
      <c r="R1404" s="104"/>
      <c r="S1404" s="104"/>
      <c r="T1404" s="104"/>
      <c r="U1404" s="104"/>
      <c r="V1404" s="120"/>
      <c r="W1404" s="104"/>
      <c r="X1404" s="104"/>
      <c r="Y1404" s="104"/>
      <c r="Z1404" s="120"/>
      <c r="AA1404" s="144"/>
      <c r="AB1404" s="104"/>
      <c r="AC1404" s="144"/>
      <c r="AD1404" s="104"/>
      <c r="AE1404" s="252"/>
      <c r="AF1404" s="104"/>
      <c r="AG1404" s="104"/>
      <c r="AH1404" s="104"/>
      <c r="AI1404" s="104"/>
      <c r="AJ1404" s="104"/>
      <c r="AK1404" s="104"/>
      <c r="AL1404" s="104"/>
      <c r="AM1404" s="104"/>
      <c r="AN1404" s="104"/>
      <c r="AO1404" s="104"/>
      <c r="AP1404" s="120"/>
      <c r="AQ1404" s="104"/>
      <c r="AR1404" s="104"/>
      <c r="AS1404" s="104"/>
      <c r="AT1404" s="104"/>
      <c r="AU1404" s="146"/>
      <c r="AV1404" s="105"/>
      <c r="AW1404" s="105"/>
      <c r="AX1404" s="106"/>
      <c r="AY1404" s="120"/>
      <c r="AZ1404" s="106"/>
      <c r="BA1404" s="120"/>
      <c r="BB1404" s="196"/>
      <c r="BC1404" s="120"/>
      <c r="BD1404" s="196"/>
      <c r="BE1404" s="120"/>
      <c r="BF1404" s="196"/>
      <c r="BG1404" s="145"/>
      <c r="BH1404" s="196"/>
      <c r="BI1404" s="145"/>
      <c r="BJ1404" s="196"/>
      <c r="BK1404" s="120"/>
      <c r="BL1404" s="196"/>
      <c r="BM1404" s="120"/>
      <c r="BN1404" s="197"/>
      <c r="BO1404" s="120"/>
      <c r="BP1404" s="197"/>
      <c r="BQ1404" s="120"/>
      <c r="BR1404" s="197"/>
      <c r="BS1404" s="120"/>
      <c r="BT1404" s="197"/>
      <c r="BU1404" s="120"/>
      <c r="BV1404" s="197"/>
      <c r="BW1404" s="112"/>
      <c r="BX1404" s="208"/>
      <c r="BY1404" s="208"/>
      <c r="BZ1404" s="208"/>
      <c r="CA1404" s="210"/>
      <c r="CB1404" s="209"/>
      <c r="CC1404" s="210"/>
      <c r="CD1404" s="209"/>
      <c r="CE1404" s="211"/>
      <c r="CF1404" s="209"/>
      <c r="CG1404" s="211"/>
      <c r="CH1404" s="209"/>
      <c r="CI1404" s="211"/>
      <c r="CJ1404" s="209"/>
      <c r="CK1404" s="211"/>
      <c r="CL1404" s="209"/>
      <c r="CM1404" s="211"/>
      <c r="CN1404" s="209"/>
      <c r="CO1404" s="211"/>
      <c r="CP1404" s="209"/>
      <c r="CQ1404" s="212"/>
      <c r="CR1404" s="209"/>
      <c r="CS1404" s="212"/>
      <c r="CT1404" s="209"/>
      <c r="CU1404" s="212"/>
      <c r="CV1404" s="209"/>
      <c r="CW1404" s="212"/>
      <c r="CX1404" s="209"/>
      <c r="CY1404" s="212"/>
      <c r="CZ1404" s="208"/>
      <c r="DA1404" s="112"/>
      <c r="DB1404" s="112"/>
      <c r="DC1404" s="109"/>
      <c r="DD1404" s="109"/>
      <c r="DE1404" s="112"/>
      <c r="DF1404" s="112"/>
      <c r="DG1404" s="209"/>
      <c r="DH1404" s="209"/>
      <c r="DI1404" s="209"/>
      <c r="DJ1404" s="209"/>
      <c r="DK1404" s="209"/>
      <c r="DL1404" s="209"/>
      <c r="DM1404" s="209"/>
      <c r="DN1404" s="209"/>
      <c r="DO1404" s="209"/>
      <c r="DP1404" s="209"/>
      <c r="DQ1404" s="209"/>
      <c r="DR1404" s="209"/>
      <c r="DS1404" s="209"/>
      <c r="DT1404" s="209"/>
      <c r="DU1404" s="209"/>
      <c r="DV1404" s="209"/>
      <c r="DW1404" s="209"/>
      <c r="DX1404" s="209"/>
      <c r="DY1404" s="209"/>
      <c r="DZ1404" s="209"/>
      <c r="EA1404" s="209"/>
      <c r="EB1404" s="209"/>
      <c r="EC1404" s="209"/>
      <c r="ED1404" s="209"/>
      <c r="EE1404" s="209"/>
      <c r="EF1404" s="209"/>
      <c r="EG1404" s="209"/>
      <c r="EH1404" s="209"/>
      <c r="EI1404" s="209"/>
      <c r="EJ1404" s="221"/>
    </row>
    <row r="1405" spans="1:140" s="10" customFormat="1" ht="17.25" customHeight="1" x14ac:dyDescent="0.25">
      <c r="A1405" s="33"/>
      <c r="B1405" s="34"/>
      <c r="C1405" s="35"/>
      <c r="D1405" s="49"/>
      <c r="E1405" s="36"/>
      <c r="F1405" s="36"/>
      <c r="G1405" s="52"/>
      <c r="H1405" s="38"/>
      <c r="I1405" s="50"/>
      <c r="J1405" s="272"/>
      <c r="K1405" s="264" t="s">
        <v>2069</v>
      </c>
      <c r="Q1405" s="9" t="s">
        <v>1899</v>
      </c>
      <c r="R1405" s="104"/>
      <c r="S1405" s="104"/>
      <c r="T1405" s="104"/>
      <c r="U1405" s="104"/>
      <c r="V1405" s="120"/>
      <c r="W1405" s="104"/>
      <c r="X1405" s="104"/>
      <c r="Y1405" s="104"/>
      <c r="Z1405" s="120"/>
      <c r="AA1405" s="144"/>
      <c r="AB1405" s="104"/>
      <c r="AC1405" s="144"/>
      <c r="AD1405" s="104"/>
      <c r="AE1405" s="252"/>
      <c r="AF1405" s="104"/>
      <c r="AG1405" s="104"/>
      <c r="AH1405" s="104"/>
      <c r="AI1405" s="104"/>
      <c r="AJ1405" s="104"/>
      <c r="AK1405" s="104"/>
      <c r="AL1405" s="104"/>
      <c r="AM1405" s="104"/>
      <c r="AN1405" s="104"/>
      <c r="AO1405" s="104"/>
      <c r="AP1405" s="120"/>
      <c r="AQ1405" s="104"/>
      <c r="AR1405" s="104"/>
      <c r="AS1405" s="104"/>
      <c r="AT1405" s="104"/>
      <c r="AU1405" s="146"/>
      <c r="AV1405" s="105"/>
      <c r="AW1405" s="105"/>
      <c r="AX1405" s="106"/>
      <c r="AY1405" s="120"/>
      <c r="AZ1405" s="106"/>
      <c r="BA1405" s="120"/>
      <c r="BB1405" s="196"/>
      <c r="BC1405" s="120"/>
      <c r="BD1405" s="196"/>
      <c r="BE1405" s="120"/>
      <c r="BF1405" s="196"/>
      <c r="BG1405" s="145"/>
      <c r="BH1405" s="196"/>
      <c r="BI1405" s="145"/>
      <c r="BJ1405" s="196"/>
      <c r="BK1405" s="120"/>
      <c r="BL1405" s="196"/>
      <c r="BM1405" s="120"/>
      <c r="BN1405" s="197"/>
      <c r="BO1405" s="120"/>
      <c r="BP1405" s="197"/>
      <c r="BQ1405" s="120"/>
      <c r="BR1405" s="197"/>
      <c r="BS1405" s="120"/>
      <c r="BT1405" s="197"/>
      <c r="BU1405" s="120"/>
      <c r="BV1405" s="197"/>
      <c r="BW1405" s="112"/>
      <c r="BX1405" s="208"/>
      <c r="BY1405" s="208"/>
      <c r="BZ1405" s="208"/>
      <c r="CA1405" s="210"/>
      <c r="CB1405" s="209"/>
      <c r="CC1405" s="210"/>
      <c r="CD1405" s="209"/>
      <c r="CE1405" s="211"/>
      <c r="CF1405" s="209"/>
      <c r="CG1405" s="211"/>
      <c r="CH1405" s="209"/>
      <c r="CI1405" s="211"/>
      <c r="CJ1405" s="209"/>
      <c r="CK1405" s="211"/>
      <c r="CL1405" s="209"/>
      <c r="CM1405" s="211"/>
      <c r="CN1405" s="209"/>
      <c r="CO1405" s="211"/>
      <c r="CP1405" s="209"/>
      <c r="CQ1405" s="212"/>
      <c r="CR1405" s="209"/>
      <c r="CS1405" s="212"/>
      <c r="CT1405" s="209"/>
      <c r="CU1405" s="212"/>
      <c r="CV1405" s="209"/>
      <c r="CW1405" s="212"/>
      <c r="CX1405" s="209"/>
      <c r="CY1405" s="212"/>
      <c r="CZ1405" s="208"/>
      <c r="DA1405" s="112"/>
      <c r="DB1405" s="112"/>
      <c r="DC1405" s="109"/>
      <c r="DD1405" s="109"/>
      <c r="DE1405" s="112"/>
      <c r="DF1405" s="112"/>
      <c r="DG1405" s="209"/>
      <c r="DH1405" s="209"/>
      <c r="DI1405" s="209"/>
      <c r="DJ1405" s="209"/>
      <c r="DK1405" s="209"/>
      <c r="DL1405" s="209"/>
      <c r="DM1405" s="209"/>
      <c r="DN1405" s="209"/>
      <c r="DO1405" s="209"/>
      <c r="DP1405" s="209"/>
      <c r="DQ1405" s="209"/>
      <c r="DR1405" s="209"/>
      <c r="DS1405" s="209"/>
      <c r="DT1405" s="209"/>
      <c r="DU1405" s="209"/>
      <c r="DV1405" s="209"/>
      <c r="DW1405" s="209"/>
      <c r="DX1405" s="209"/>
      <c r="DY1405" s="209"/>
      <c r="DZ1405" s="209"/>
      <c r="EA1405" s="209"/>
      <c r="EB1405" s="209"/>
      <c r="EC1405" s="209"/>
      <c r="ED1405" s="209"/>
      <c r="EE1405" s="209"/>
      <c r="EF1405" s="209"/>
      <c r="EG1405" s="209"/>
      <c r="EH1405" s="209"/>
      <c r="EI1405" s="209"/>
      <c r="EJ1405" s="221"/>
    </row>
    <row r="1406" spans="1:140" s="10" customFormat="1" ht="17.25" customHeight="1" x14ac:dyDescent="0.25">
      <c r="A1406" s="33"/>
      <c r="B1406" s="34"/>
      <c r="C1406" s="35"/>
      <c r="D1406" s="49"/>
      <c r="E1406" s="36"/>
      <c r="F1406" s="36"/>
      <c r="G1406" s="52"/>
      <c r="H1406" s="38"/>
      <c r="I1406" s="50"/>
      <c r="J1406" s="54"/>
      <c r="K1406" s="264" t="s">
        <v>2070</v>
      </c>
      <c r="Q1406" s="9" t="s">
        <v>1899</v>
      </c>
      <c r="R1406" s="104"/>
      <c r="S1406" s="104"/>
      <c r="T1406" s="104"/>
      <c r="U1406" s="104"/>
      <c r="V1406" s="120"/>
      <c r="W1406" s="104"/>
      <c r="X1406" s="104"/>
      <c r="Y1406" s="104"/>
      <c r="Z1406" s="120"/>
      <c r="AA1406" s="144"/>
      <c r="AB1406" s="104"/>
      <c r="AC1406" s="144"/>
      <c r="AD1406" s="104"/>
      <c r="AE1406" s="252"/>
      <c r="AF1406" s="104"/>
      <c r="AG1406" s="104"/>
      <c r="AH1406" s="104"/>
      <c r="AI1406" s="104"/>
      <c r="AJ1406" s="104"/>
      <c r="AK1406" s="104"/>
      <c r="AL1406" s="104"/>
      <c r="AM1406" s="104"/>
      <c r="AN1406" s="104"/>
      <c r="AO1406" s="104"/>
      <c r="AP1406" s="120"/>
      <c r="AQ1406" s="104"/>
      <c r="AR1406" s="104"/>
      <c r="AS1406" s="104"/>
      <c r="AT1406" s="104"/>
      <c r="AU1406" s="146"/>
      <c r="AV1406" s="105"/>
      <c r="AW1406" s="105"/>
      <c r="AX1406" s="106"/>
      <c r="AY1406" s="120"/>
      <c r="AZ1406" s="106"/>
      <c r="BA1406" s="120"/>
      <c r="BB1406" s="196"/>
      <c r="BC1406" s="120"/>
      <c r="BD1406" s="196"/>
      <c r="BE1406" s="120"/>
      <c r="BF1406" s="196"/>
      <c r="BG1406" s="145"/>
      <c r="BH1406" s="196"/>
      <c r="BI1406" s="145"/>
      <c r="BJ1406" s="196"/>
      <c r="BK1406" s="120"/>
      <c r="BL1406" s="196"/>
      <c r="BM1406" s="120"/>
      <c r="BN1406" s="197"/>
      <c r="BO1406" s="120"/>
      <c r="BP1406" s="197"/>
      <c r="BQ1406" s="120"/>
      <c r="BR1406" s="197"/>
      <c r="BS1406" s="120"/>
      <c r="BT1406" s="197"/>
      <c r="BU1406" s="120"/>
      <c r="BV1406" s="197"/>
      <c r="BW1406" s="112"/>
      <c r="BX1406" s="208"/>
      <c r="BY1406" s="208"/>
      <c r="BZ1406" s="208"/>
      <c r="CA1406" s="210"/>
      <c r="CB1406" s="209"/>
      <c r="CC1406" s="210"/>
      <c r="CD1406" s="209"/>
      <c r="CE1406" s="211"/>
      <c r="CF1406" s="209"/>
      <c r="CG1406" s="211"/>
      <c r="CH1406" s="209"/>
      <c r="CI1406" s="211"/>
      <c r="CJ1406" s="209"/>
      <c r="CK1406" s="211"/>
      <c r="CL1406" s="209"/>
      <c r="CM1406" s="211"/>
      <c r="CN1406" s="209"/>
      <c r="CO1406" s="211"/>
      <c r="CP1406" s="209"/>
      <c r="CQ1406" s="212"/>
      <c r="CR1406" s="209"/>
      <c r="CS1406" s="212"/>
      <c r="CT1406" s="209"/>
      <c r="CU1406" s="212"/>
      <c r="CV1406" s="209"/>
      <c r="CW1406" s="212"/>
      <c r="CX1406" s="209"/>
      <c r="CY1406" s="212"/>
      <c r="CZ1406" s="208"/>
      <c r="DA1406" s="112"/>
      <c r="DB1406" s="112"/>
      <c r="DC1406" s="109"/>
      <c r="DD1406" s="109"/>
      <c r="DE1406" s="112"/>
      <c r="DF1406" s="112"/>
      <c r="DG1406" s="209"/>
      <c r="DH1406" s="209"/>
      <c r="DI1406" s="209"/>
      <c r="DJ1406" s="209"/>
      <c r="DK1406" s="209"/>
      <c r="DL1406" s="209"/>
      <c r="DM1406" s="209"/>
      <c r="DN1406" s="209"/>
      <c r="DO1406" s="209"/>
      <c r="DP1406" s="209"/>
      <c r="DQ1406" s="209"/>
      <c r="DR1406" s="209"/>
      <c r="DS1406" s="209"/>
      <c r="DT1406" s="209"/>
      <c r="DU1406" s="209"/>
      <c r="DV1406" s="209"/>
      <c r="DW1406" s="209"/>
      <c r="DX1406" s="209"/>
      <c r="DY1406" s="209"/>
      <c r="DZ1406" s="209"/>
      <c r="EA1406" s="209"/>
      <c r="EB1406" s="209"/>
      <c r="EC1406" s="209"/>
      <c r="ED1406" s="209"/>
      <c r="EE1406" s="209"/>
      <c r="EF1406" s="209"/>
      <c r="EG1406" s="209"/>
      <c r="EH1406" s="209"/>
      <c r="EI1406" s="209"/>
      <c r="EJ1406" s="221"/>
    </row>
    <row r="1407" spans="1:140" s="10" customFormat="1" ht="17.25" customHeight="1" x14ac:dyDescent="0.25">
      <c r="A1407" s="33"/>
      <c r="B1407" s="34"/>
      <c r="C1407" s="35"/>
      <c r="D1407" s="49"/>
      <c r="E1407" s="36"/>
      <c r="F1407" s="36"/>
      <c r="G1407" s="52"/>
      <c r="H1407" s="38"/>
      <c r="I1407" s="50"/>
      <c r="J1407" s="54"/>
      <c r="K1407" s="264" t="s">
        <v>2071</v>
      </c>
      <c r="Q1407" s="9" t="s">
        <v>1899</v>
      </c>
      <c r="R1407" s="104"/>
      <c r="S1407" s="104"/>
      <c r="T1407" s="104"/>
      <c r="U1407" s="104"/>
      <c r="V1407" s="120"/>
      <c r="W1407" s="104"/>
      <c r="X1407" s="104"/>
      <c r="Y1407" s="104"/>
      <c r="Z1407" s="120"/>
      <c r="AA1407" s="144"/>
      <c r="AB1407" s="104"/>
      <c r="AC1407" s="144"/>
      <c r="AD1407" s="104"/>
      <c r="AE1407" s="252"/>
      <c r="AF1407" s="104"/>
      <c r="AG1407" s="104"/>
      <c r="AH1407" s="104"/>
      <c r="AI1407" s="104"/>
      <c r="AJ1407" s="104"/>
      <c r="AK1407" s="104"/>
      <c r="AL1407" s="104"/>
      <c r="AM1407" s="104"/>
      <c r="AN1407" s="104"/>
      <c r="AO1407" s="104"/>
      <c r="AP1407" s="120"/>
      <c r="AQ1407" s="104"/>
      <c r="AR1407" s="104"/>
      <c r="AS1407" s="104"/>
      <c r="AT1407" s="104"/>
      <c r="AU1407" s="146"/>
      <c r="AV1407" s="105"/>
      <c r="AW1407" s="105"/>
      <c r="AX1407" s="106"/>
      <c r="AY1407" s="120"/>
      <c r="AZ1407" s="106"/>
      <c r="BA1407" s="120"/>
      <c r="BB1407" s="196"/>
      <c r="BC1407" s="120"/>
      <c r="BD1407" s="196"/>
      <c r="BE1407" s="120"/>
      <c r="BF1407" s="196"/>
      <c r="BG1407" s="145"/>
      <c r="BH1407" s="196"/>
      <c r="BI1407" s="145"/>
      <c r="BJ1407" s="196"/>
      <c r="BK1407" s="120"/>
      <c r="BL1407" s="196"/>
      <c r="BM1407" s="120"/>
      <c r="BN1407" s="197"/>
      <c r="BO1407" s="120"/>
      <c r="BP1407" s="197"/>
      <c r="BQ1407" s="120"/>
      <c r="BR1407" s="197"/>
      <c r="BS1407" s="120"/>
      <c r="BT1407" s="197"/>
      <c r="BU1407" s="120"/>
      <c r="BV1407" s="197"/>
      <c r="BW1407" s="112"/>
      <c r="BX1407" s="208"/>
      <c r="BY1407" s="208"/>
      <c r="BZ1407" s="208"/>
      <c r="CA1407" s="210"/>
      <c r="CB1407" s="209"/>
      <c r="CC1407" s="210"/>
      <c r="CD1407" s="209"/>
      <c r="CE1407" s="211"/>
      <c r="CF1407" s="209"/>
      <c r="CG1407" s="211"/>
      <c r="CH1407" s="209"/>
      <c r="CI1407" s="211"/>
      <c r="CJ1407" s="209"/>
      <c r="CK1407" s="211"/>
      <c r="CL1407" s="209"/>
      <c r="CM1407" s="211"/>
      <c r="CN1407" s="209"/>
      <c r="CO1407" s="211"/>
      <c r="CP1407" s="209"/>
      <c r="CQ1407" s="212"/>
      <c r="CR1407" s="209"/>
      <c r="CS1407" s="212"/>
      <c r="CT1407" s="209"/>
      <c r="CU1407" s="212"/>
      <c r="CV1407" s="209"/>
      <c r="CW1407" s="212"/>
      <c r="CX1407" s="209"/>
      <c r="CY1407" s="212"/>
      <c r="CZ1407" s="208"/>
      <c r="DA1407" s="112"/>
      <c r="DB1407" s="112"/>
      <c r="DC1407" s="109"/>
      <c r="DD1407" s="109"/>
      <c r="DE1407" s="112"/>
      <c r="DF1407" s="112"/>
      <c r="DG1407" s="209"/>
      <c r="DH1407" s="209"/>
      <c r="DI1407" s="209"/>
      <c r="DJ1407" s="209"/>
      <c r="DK1407" s="209"/>
      <c r="DL1407" s="209"/>
      <c r="DM1407" s="209"/>
      <c r="DN1407" s="209"/>
      <c r="DO1407" s="209"/>
      <c r="DP1407" s="209"/>
      <c r="DQ1407" s="209"/>
      <c r="DR1407" s="209"/>
      <c r="DS1407" s="209"/>
      <c r="DT1407" s="209"/>
      <c r="DU1407" s="209"/>
      <c r="DV1407" s="209"/>
      <c r="DW1407" s="209"/>
      <c r="DX1407" s="209"/>
      <c r="DY1407" s="209"/>
      <c r="DZ1407" s="209"/>
      <c r="EA1407" s="209"/>
      <c r="EB1407" s="209"/>
      <c r="EC1407" s="209"/>
      <c r="ED1407" s="209"/>
      <c r="EE1407" s="209"/>
      <c r="EF1407" s="209"/>
      <c r="EG1407" s="209"/>
      <c r="EH1407" s="209"/>
      <c r="EI1407" s="209"/>
      <c r="EJ1407" s="221"/>
    </row>
    <row r="1408" spans="1:140" s="10" customFormat="1" ht="17.25" customHeight="1" x14ac:dyDescent="0.25">
      <c r="A1408" s="33"/>
      <c r="B1408" s="34"/>
      <c r="C1408" s="35"/>
      <c r="D1408" s="49"/>
      <c r="E1408" s="36"/>
      <c r="F1408" s="36"/>
      <c r="G1408" s="52"/>
      <c r="H1408" s="38"/>
      <c r="I1408" s="50"/>
      <c r="J1408" s="54"/>
      <c r="K1408" s="264" t="s">
        <v>2072</v>
      </c>
      <c r="Q1408" s="9" t="s">
        <v>1899</v>
      </c>
      <c r="R1408" s="104"/>
      <c r="S1408" s="104"/>
      <c r="T1408" s="104"/>
      <c r="U1408" s="104"/>
      <c r="V1408" s="120"/>
      <c r="W1408" s="104"/>
      <c r="X1408" s="104"/>
      <c r="Y1408" s="104"/>
      <c r="Z1408" s="120"/>
      <c r="AA1408" s="144"/>
      <c r="AB1408" s="104"/>
      <c r="AC1408" s="144"/>
      <c r="AD1408" s="104"/>
      <c r="AE1408" s="252"/>
      <c r="AF1408" s="104"/>
      <c r="AG1408" s="104"/>
      <c r="AH1408" s="104"/>
      <c r="AI1408" s="104"/>
      <c r="AJ1408" s="104"/>
      <c r="AK1408" s="104"/>
      <c r="AL1408" s="104"/>
      <c r="AM1408" s="104"/>
      <c r="AN1408" s="104"/>
      <c r="AO1408" s="104"/>
      <c r="AP1408" s="120"/>
      <c r="AQ1408" s="104"/>
      <c r="AR1408" s="104"/>
      <c r="AS1408" s="104"/>
      <c r="AT1408" s="104"/>
      <c r="AU1408" s="146"/>
      <c r="AV1408" s="105"/>
      <c r="AW1408" s="105"/>
      <c r="AX1408" s="106"/>
      <c r="AY1408" s="120"/>
      <c r="AZ1408" s="106"/>
      <c r="BA1408" s="120"/>
      <c r="BB1408" s="196"/>
      <c r="BC1408" s="120"/>
      <c r="BD1408" s="196"/>
      <c r="BE1408" s="120"/>
      <c r="BF1408" s="196"/>
      <c r="BG1408" s="145"/>
      <c r="BH1408" s="196"/>
      <c r="BI1408" s="145"/>
      <c r="BJ1408" s="196"/>
      <c r="BK1408" s="120"/>
      <c r="BL1408" s="196"/>
      <c r="BM1408" s="120"/>
      <c r="BN1408" s="197"/>
      <c r="BO1408" s="120"/>
      <c r="BP1408" s="197"/>
      <c r="BQ1408" s="120"/>
      <c r="BR1408" s="197"/>
      <c r="BS1408" s="120"/>
      <c r="BT1408" s="197"/>
      <c r="BU1408" s="120"/>
      <c r="BV1408" s="197"/>
      <c r="BW1408" s="112"/>
      <c r="BX1408" s="208"/>
      <c r="BY1408" s="208"/>
      <c r="BZ1408" s="208"/>
      <c r="CA1408" s="210"/>
      <c r="CB1408" s="209"/>
      <c r="CC1408" s="210"/>
      <c r="CD1408" s="209"/>
      <c r="CE1408" s="211"/>
      <c r="CF1408" s="209"/>
      <c r="CG1408" s="211"/>
      <c r="CH1408" s="209"/>
      <c r="CI1408" s="211"/>
      <c r="CJ1408" s="209"/>
      <c r="CK1408" s="211"/>
      <c r="CL1408" s="209"/>
      <c r="CM1408" s="211"/>
      <c r="CN1408" s="209"/>
      <c r="CO1408" s="211"/>
      <c r="CP1408" s="209"/>
      <c r="CQ1408" s="212"/>
      <c r="CR1408" s="209"/>
      <c r="CS1408" s="212"/>
      <c r="CT1408" s="209"/>
      <c r="CU1408" s="212"/>
      <c r="CV1408" s="209"/>
      <c r="CW1408" s="212"/>
      <c r="CX1408" s="209"/>
      <c r="CY1408" s="212"/>
      <c r="CZ1408" s="208"/>
      <c r="DA1408" s="112"/>
      <c r="DB1408" s="112"/>
      <c r="DC1408" s="109"/>
      <c r="DD1408" s="109"/>
      <c r="DE1408" s="112"/>
      <c r="DF1408" s="112"/>
      <c r="DG1408" s="209"/>
      <c r="DH1408" s="209"/>
      <c r="DI1408" s="209"/>
      <c r="DJ1408" s="209"/>
      <c r="DK1408" s="209"/>
      <c r="DL1408" s="209"/>
      <c r="DM1408" s="209"/>
      <c r="DN1408" s="209"/>
      <c r="DO1408" s="209"/>
      <c r="DP1408" s="209"/>
      <c r="DQ1408" s="209"/>
      <c r="DR1408" s="209"/>
      <c r="DS1408" s="209"/>
      <c r="DT1408" s="209"/>
      <c r="DU1408" s="209"/>
      <c r="DV1408" s="209"/>
      <c r="DW1408" s="209"/>
      <c r="DX1408" s="209"/>
      <c r="DY1408" s="209"/>
      <c r="DZ1408" s="209"/>
      <c r="EA1408" s="209"/>
      <c r="EB1408" s="209"/>
      <c r="EC1408" s="209"/>
      <c r="ED1408" s="209"/>
      <c r="EE1408" s="209"/>
      <c r="EF1408" s="209"/>
      <c r="EG1408" s="209"/>
      <c r="EH1408" s="209"/>
      <c r="EI1408" s="209"/>
      <c r="EJ1408" s="221"/>
    </row>
    <row r="1409" spans="1:140" s="10" customFormat="1" ht="17.25" customHeight="1" x14ac:dyDescent="0.25">
      <c r="A1409" s="33"/>
      <c r="B1409" s="34"/>
      <c r="C1409" s="35"/>
      <c r="D1409" s="49"/>
      <c r="E1409" s="36"/>
      <c r="F1409" s="36"/>
      <c r="G1409" s="52"/>
      <c r="H1409" s="38"/>
      <c r="I1409" s="50"/>
      <c r="J1409" s="275" t="s">
        <v>1921</v>
      </c>
      <c r="K1409" s="271" t="s">
        <v>2073</v>
      </c>
      <c r="L1409" s="276" t="s">
        <v>1899</v>
      </c>
      <c r="M1409" s="46"/>
      <c r="R1409" s="104"/>
      <c r="S1409" s="104"/>
      <c r="T1409" s="104"/>
      <c r="U1409" s="104"/>
      <c r="V1409" s="120"/>
      <c r="W1409" s="104"/>
      <c r="X1409" s="104"/>
      <c r="Y1409" s="104"/>
      <c r="Z1409" s="120"/>
      <c r="AA1409" s="144"/>
      <c r="AB1409" s="104"/>
      <c r="AC1409" s="144"/>
      <c r="AD1409" s="104"/>
      <c r="AE1409" s="252"/>
      <c r="AF1409" s="104"/>
      <c r="AG1409" s="104"/>
      <c r="AH1409" s="104"/>
      <c r="AI1409" s="104"/>
      <c r="AJ1409" s="104"/>
      <c r="AK1409" s="104"/>
      <c r="AL1409" s="104"/>
      <c r="AM1409" s="104"/>
      <c r="AN1409" s="104"/>
      <c r="AO1409" s="104"/>
      <c r="AP1409" s="120"/>
      <c r="AQ1409" s="104"/>
      <c r="AR1409" s="104"/>
      <c r="AS1409" s="104"/>
      <c r="AT1409" s="104"/>
      <c r="AU1409" s="146"/>
      <c r="AV1409" s="105"/>
      <c r="AW1409" s="105"/>
      <c r="AX1409" s="106"/>
      <c r="AY1409" s="120"/>
      <c r="AZ1409" s="106"/>
      <c r="BA1409" s="120"/>
      <c r="BB1409" s="196"/>
      <c r="BC1409" s="120"/>
      <c r="BD1409" s="196"/>
      <c r="BE1409" s="120"/>
      <c r="BF1409" s="196"/>
      <c r="BG1409" s="145"/>
      <c r="BH1409" s="196"/>
      <c r="BI1409" s="145"/>
      <c r="BJ1409" s="196"/>
      <c r="BK1409" s="120"/>
      <c r="BL1409" s="196"/>
      <c r="BM1409" s="120"/>
      <c r="BN1409" s="197"/>
      <c r="BO1409" s="120"/>
      <c r="BP1409" s="197"/>
      <c r="BQ1409" s="120"/>
      <c r="BR1409" s="197"/>
      <c r="BS1409" s="120"/>
      <c r="BT1409" s="197"/>
      <c r="BU1409" s="120"/>
      <c r="BV1409" s="197"/>
      <c r="BW1409" s="112"/>
      <c r="BX1409" s="208"/>
      <c r="BY1409" s="208"/>
      <c r="BZ1409" s="208"/>
      <c r="CA1409" s="210"/>
      <c r="CB1409" s="209"/>
      <c r="CC1409" s="210"/>
      <c r="CD1409" s="209"/>
      <c r="CE1409" s="211"/>
      <c r="CF1409" s="209"/>
      <c r="CG1409" s="211"/>
      <c r="CH1409" s="209"/>
      <c r="CI1409" s="211"/>
      <c r="CJ1409" s="209"/>
      <c r="CK1409" s="211"/>
      <c r="CL1409" s="209"/>
      <c r="CM1409" s="211"/>
      <c r="CN1409" s="209"/>
      <c r="CO1409" s="211"/>
      <c r="CP1409" s="209"/>
      <c r="CQ1409" s="212"/>
      <c r="CR1409" s="209"/>
      <c r="CS1409" s="212"/>
      <c r="CT1409" s="209"/>
      <c r="CU1409" s="212"/>
      <c r="CV1409" s="209"/>
      <c r="CW1409" s="212"/>
      <c r="CX1409" s="209"/>
      <c r="CY1409" s="212"/>
      <c r="CZ1409" s="208"/>
      <c r="DA1409" s="112"/>
      <c r="DB1409" s="112"/>
      <c r="DC1409" s="109"/>
      <c r="DD1409" s="109"/>
      <c r="DE1409" s="112"/>
      <c r="DF1409" s="112"/>
      <c r="DG1409" s="209"/>
      <c r="DH1409" s="209"/>
      <c r="DI1409" s="209"/>
      <c r="DJ1409" s="209"/>
      <c r="DK1409" s="209"/>
      <c r="DL1409" s="209"/>
      <c r="DM1409" s="209"/>
      <c r="DN1409" s="209"/>
      <c r="DO1409" s="209"/>
      <c r="DP1409" s="209"/>
      <c r="DQ1409" s="209"/>
      <c r="DR1409" s="209"/>
      <c r="DS1409" s="209"/>
      <c r="DT1409" s="209"/>
      <c r="DU1409" s="209"/>
      <c r="DV1409" s="209"/>
      <c r="DW1409" s="209"/>
      <c r="DX1409" s="209"/>
      <c r="DY1409" s="209"/>
      <c r="DZ1409" s="209"/>
      <c r="EA1409" s="209"/>
      <c r="EB1409" s="209"/>
      <c r="EC1409" s="209"/>
      <c r="ED1409" s="209"/>
      <c r="EE1409" s="209"/>
      <c r="EF1409" s="209"/>
      <c r="EG1409" s="209"/>
      <c r="EH1409" s="209"/>
      <c r="EI1409" s="209"/>
      <c r="EJ1409" s="221"/>
    </row>
    <row r="1410" spans="1:140" s="10" customFormat="1" ht="17.25" customHeight="1" x14ac:dyDescent="0.25">
      <c r="A1410" s="33"/>
      <c r="B1410" s="34"/>
      <c r="C1410" s="35"/>
      <c r="D1410" s="49"/>
      <c r="E1410" s="36"/>
      <c r="F1410" s="36"/>
      <c r="G1410" s="52"/>
      <c r="H1410" s="38"/>
      <c r="I1410" s="50"/>
      <c r="J1410" s="54"/>
      <c r="K1410" s="271" t="s">
        <v>2074</v>
      </c>
      <c r="L1410" s="276" t="s">
        <v>1899</v>
      </c>
      <c r="M1410" s="46"/>
      <c r="R1410" s="104"/>
      <c r="S1410" s="104"/>
      <c r="T1410" s="104"/>
      <c r="U1410" s="104"/>
      <c r="V1410" s="120"/>
      <c r="W1410" s="104"/>
      <c r="X1410" s="104"/>
      <c r="Y1410" s="104"/>
      <c r="Z1410" s="120"/>
      <c r="AA1410" s="144"/>
      <c r="AB1410" s="104"/>
      <c r="AC1410" s="144"/>
      <c r="AD1410" s="104"/>
      <c r="AE1410" s="252"/>
      <c r="AF1410" s="104"/>
      <c r="AG1410" s="104"/>
      <c r="AH1410" s="104"/>
      <c r="AI1410" s="104"/>
      <c r="AJ1410" s="104"/>
      <c r="AK1410" s="104"/>
      <c r="AL1410" s="104"/>
      <c r="AM1410" s="104"/>
      <c r="AN1410" s="104"/>
      <c r="AO1410" s="104"/>
      <c r="AP1410" s="120"/>
      <c r="AQ1410" s="104"/>
      <c r="AR1410" s="104"/>
      <c r="AS1410" s="104"/>
      <c r="AT1410" s="104"/>
      <c r="AU1410" s="146"/>
      <c r="AV1410" s="105"/>
      <c r="AW1410" s="105"/>
      <c r="AX1410" s="106"/>
      <c r="AY1410" s="120"/>
      <c r="AZ1410" s="106"/>
      <c r="BA1410" s="120"/>
      <c r="BB1410" s="196"/>
      <c r="BC1410" s="120"/>
      <c r="BD1410" s="196"/>
      <c r="BE1410" s="120"/>
      <c r="BF1410" s="196"/>
      <c r="BG1410" s="145"/>
      <c r="BH1410" s="196"/>
      <c r="BI1410" s="145"/>
      <c r="BJ1410" s="196"/>
      <c r="BK1410" s="120"/>
      <c r="BL1410" s="196"/>
      <c r="BM1410" s="120"/>
      <c r="BN1410" s="197"/>
      <c r="BO1410" s="120"/>
      <c r="BP1410" s="197"/>
      <c r="BQ1410" s="120"/>
      <c r="BR1410" s="197"/>
      <c r="BS1410" s="120"/>
      <c r="BT1410" s="197"/>
      <c r="BU1410" s="120"/>
      <c r="BV1410" s="197"/>
      <c r="BW1410" s="112"/>
      <c r="BX1410" s="208"/>
      <c r="BY1410" s="208"/>
      <c r="BZ1410" s="208"/>
      <c r="CA1410" s="210"/>
      <c r="CB1410" s="209"/>
      <c r="CC1410" s="210"/>
      <c r="CD1410" s="209"/>
      <c r="CE1410" s="211"/>
      <c r="CF1410" s="209"/>
      <c r="CG1410" s="211"/>
      <c r="CH1410" s="209"/>
      <c r="CI1410" s="211"/>
      <c r="CJ1410" s="209"/>
      <c r="CK1410" s="211"/>
      <c r="CL1410" s="209"/>
      <c r="CM1410" s="211"/>
      <c r="CN1410" s="209"/>
      <c r="CO1410" s="211"/>
      <c r="CP1410" s="209"/>
      <c r="CQ1410" s="212"/>
      <c r="CR1410" s="209"/>
      <c r="CS1410" s="212"/>
      <c r="CT1410" s="209"/>
      <c r="CU1410" s="212"/>
      <c r="CV1410" s="209"/>
      <c r="CW1410" s="212"/>
      <c r="CX1410" s="209"/>
      <c r="CY1410" s="212"/>
      <c r="CZ1410" s="208"/>
      <c r="DA1410" s="112"/>
      <c r="DB1410" s="112"/>
      <c r="DC1410" s="109"/>
      <c r="DD1410" s="109"/>
      <c r="DE1410" s="112"/>
      <c r="DF1410" s="112"/>
      <c r="DG1410" s="209"/>
      <c r="DH1410" s="209"/>
      <c r="DI1410" s="209"/>
      <c r="DJ1410" s="209"/>
      <c r="DK1410" s="209"/>
      <c r="DL1410" s="209"/>
      <c r="DM1410" s="209"/>
      <c r="DN1410" s="209"/>
      <c r="DO1410" s="209"/>
      <c r="DP1410" s="209"/>
      <c r="DQ1410" s="209"/>
      <c r="DR1410" s="209"/>
      <c r="DS1410" s="209"/>
      <c r="DT1410" s="209"/>
      <c r="DU1410" s="209"/>
      <c r="DV1410" s="209"/>
      <c r="DW1410" s="209"/>
      <c r="DX1410" s="209"/>
      <c r="DY1410" s="209"/>
      <c r="DZ1410" s="209"/>
      <c r="EA1410" s="209"/>
      <c r="EB1410" s="209"/>
      <c r="EC1410" s="209"/>
      <c r="ED1410" s="209"/>
      <c r="EE1410" s="209"/>
      <c r="EF1410" s="209"/>
      <c r="EG1410" s="209"/>
      <c r="EH1410" s="209"/>
      <c r="EI1410" s="209"/>
      <c r="EJ1410" s="221"/>
    </row>
    <row r="1411" spans="1:140" s="10" customFormat="1" ht="17.25" customHeight="1" x14ac:dyDescent="0.25">
      <c r="A1411" s="33"/>
      <c r="B1411" s="34"/>
      <c r="C1411" s="35"/>
      <c r="D1411" s="49"/>
      <c r="E1411" s="36"/>
      <c r="F1411" s="36"/>
      <c r="G1411" s="52"/>
      <c r="H1411" s="38"/>
      <c r="I1411" s="50"/>
      <c r="J1411" s="54" t="s">
        <v>785</v>
      </c>
      <c r="K1411" s="46" t="s">
        <v>1733</v>
      </c>
      <c r="L1411" s="46" t="s">
        <v>41</v>
      </c>
      <c r="M1411" s="46" t="s">
        <v>1489</v>
      </c>
      <c r="R1411" s="104"/>
      <c r="S1411" s="104">
        <f>0*$R$1411</f>
        <v>0</v>
      </c>
      <c r="T1411" s="104">
        <f t="shared" si="892"/>
        <v>0</v>
      </c>
      <c r="U1411" s="104">
        <f t="shared" ref="U1411:AO1411" si="1472">0*$R$1411</f>
        <v>0</v>
      </c>
      <c r="V1411" s="120">
        <f t="shared" si="1428"/>
        <v>0</v>
      </c>
      <c r="W1411" s="104">
        <f t="shared" si="1472"/>
        <v>0</v>
      </c>
      <c r="X1411" s="104">
        <f t="shared" si="1158"/>
        <v>0</v>
      </c>
      <c r="Y1411" s="104">
        <f t="shared" si="1472"/>
        <v>0</v>
      </c>
      <c r="Z1411" s="120">
        <f t="shared" si="846"/>
        <v>0</v>
      </c>
      <c r="AA1411" s="144">
        <v>0</v>
      </c>
      <c r="AB1411" s="104">
        <f t="shared" si="1429"/>
        <v>0</v>
      </c>
      <c r="AC1411" s="144">
        <v>0.5</v>
      </c>
      <c r="AD1411" s="104">
        <f t="shared" si="1430"/>
        <v>0</v>
      </c>
      <c r="AE1411" s="252">
        <v>0.5</v>
      </c>
      <c r="AF1411" s="104">
        <f t="shared" si="849"/>
        <v>0</v>
      </c>
      <c r="AG1411" s="104">
        <f t="shared" si="1472"/>
        <v>0</v>
      </c>
      <c r="AH1411" s="104">
        <f t="shared" si="850"/>
        <v>0</v>
      </c>
      <c r="AI1411" s="104">
        <f t="shared" si="1472"/>
        <v>0</v>
      </c>
      <c r="AJ1411" s="104">
        <f t="shared" si="851"/>
        <v>0</v>
      </c>
      <c r="AK1411" s="104">
        <f t="shared" si="1472"/>
        <v>0</v>
      </c>
      <c r="AL1411" s="104">
        <f t="shared" si="894"/>
        <v>0</v>
      </c>
      <c r="AM1411" s="104">
        <f t="shared" si="1472"/>
        <v>0</v>
      </c>
      <c r="AN1411" s="104">
        <f t="shared" si="957"/>
        <v>0</v>
      </c>
      <c r="AO1411" s="104">
        <f t="shared" si="1472"/>
        <v>0</v>
      </c>
      <c r="AP1411" s="120">
        <f t="shared" si="853"/>
        <v>0</v>
      </c>
      <c r="AQ1411" s="104"/>
      <c r="AR1411" s="104"/>
      <c r="AS1411" s="104"/>
      <c r="AT1411" s="104"/>
      <c r="AU1411" s="146">
        <f t="shared" si="854"/>
        <v>0</v>
      </c>
      <c r="AV1411" s="105">
        <f t="shared" si="1431"/>
        <v>1</v>
      </c>
      <c r="AW1411" s="105"/>
      <c r="AX1411" s="106">
        <f>0.0076</f>
        <v>7.6E-3</v>
      </c>
      <c r="AY1411" s="120">
        <f>0*$R$1411</f>
        <v>0</v>
      </c>
      <c r="AZ1411" s="106">
        <f t="shared" si="1432"/>
        <v>0</v>
      </c>
      <c r="BA1411" s="120">
        <f t="shared" ref="BA1411" si="1473">0*$R$1411</f>
        <v>0</v>
      </c>
      <c r="BB1411" s="196">
        <f t="shared" si="1434"/>
        <v>0</v>
      </c>
      <c r="BC1411" s="120">
        <f t="shared" ref="BC1411" si="1474">0*$R$1411</f>
        <v>0</v>
      </c>
      <c r="BD1411" s="196">
        <f t="shared" si="1436"/>
        <v>0</v>
      </c>
      <c r="BE1411" s="120">
        <f t="shared" ref="BE1411" si="1475">0*$R$1411</f>
        <v>0</v>
      </c>
      <c r="BF1411" s="196">
        <f t="shared" si="1437"/>
        <v>0</v>
      </c>
      <c r="BG1411" s="145">
        <v>0.5</v>
      </c>
      <c r="BH1411" s="196">
        <f t="shared" si="1438"/>
        <v>3.8E-3</v>
      </c>
      <c r="BI1411" s="145">
        <v>0.5</v>
      </c>
      <c r="BJ1411" s="196">
        <f t="shared" si="861"/>
        <v>3.8E-3</v>
      </c>
      <c r="BK1411" s="120">
        <f>0.4*$R$1411</f>
        <v>0</v>
      </c>
      <c r="BL1411" s="196">
        <f t="shared" si="862"/>
        <v>0</v>
      </c>
      <c r="BM1411" s="120">
        <f t="shared" ref="BM1411" si="1476">0*$R$1411</f>
        <v>0</v>
      </c>
      <c r="BN1411" s="197">
        <f t="shared" si="863"/>
        <v>0</v>
      </c>
      <c r="BO1411" s="120">
        <f t="shared" ref="BO1411" si="1477">0*$R$1411</f>
        <v>0</v>
      </c>
      <c r="BP1411" s="197">
        <f t="shared" si="864"/>
        <v>0</v>
      </c>
      <c r="BQ1411" s="120">
        <f t="shared" ref="BQ1411" si="1478">0*$R$1411</f>
        <v>0</v>
      </c>
      <c r="BR1411" s="197">
        <f t="shared" si="865"/>
        <v>0</v>
      </c>
      <c r="BS1411" s="120">
        <f t="shared" ref="BS1411" si="1479">0*$R$1411</f>
        <v>0</v>
      </c>
      <c r="BT1411" s="197">
        <f t="shared" si="866"/>
        <v>0</v>
      </c>
      <c r="BU1411" s="120">
        <f t="shared" ref="BU1411" si="1480">0*$R$1411</f>
        <v>0</v>
      </c>
      <c r="BV1411" s="197">
        <f t="shared" si="867"/>
        <v>0</v>
      </c>
      <c r="BW1411" s="112"/>
      <c r="BX1411" s="208"/>
      <c r="BY1411" s="208"/>
      <c r="BZ1411" s="208"/>
      <c r="CA1411" s="210"/>
      <c r="CB1411" s="209"/>
      <c r="CC1411" s="210"/>
      <c r="CD1411" s="209"/>
      <c r="CE1411" s="211"/>
      <c r="CF1411" s="209"/>
      <c r="CG1411" s="211"/>
      <c r="CH1411" s="209"/>
      <c r="CI1411" s="211"/>
      <c r="CJ1411" s="209"/>
      <c r="CK1411" s="211"/>
      <c r="CL1411" s="209"/>
      <c r="CM1411" s="211"/>
      <c r="CN1411" s="209"/>
      <c r="CO1411" s="211"/>
      <c r="CP1411" s="209"/>
      <c r="CQ1411" s="212"/>
      <c r="CR1411" s="209"/>
      <c r="CS1411" s="212"/>
      <c r="CT1411" s="209"/>
      <c r="CU1411" s="212"/>
      <c r="CV1411" s="209"/>
      <c r="CW1411" s="212"/>
      <c r="CX1411" s="209"/>
      <c r="CY1411" s="212"/>
      <c r="CZ1411" s="208"/>
      <c r="DA1411" s="112"/>
      <c r="DB1411" s="112"/>
      <c r="DC1411" s="109"/>
      <c r="DD1411" s="109"/>
      <c r="DE1411" s="112"/>
      <c r="DF1411" s="112"/>
      <c r="DG1411" s="209"/>
      <c r="DH1411" s="209"/>
      <c r="DI1411" s="209"/>
      <c r="DJ1411" s="209"/>
      <c r="DK1411" s="209"/>
      <c r="DL1411" s="209"/>
      <c r="DM1411" s="209"/>
      <c r="DN1411" s="209"/>
      <c r="DO1411" s="209"/>
      <c r="DP1411" s="209"/>
      <c r="DQ1411" s="209"/>
      <c r="DR1411" s="209"/>
      <c r="DS1411" s="209"/>
      <c r="DT1411" s="209"/>
      <c r="DU1411" s="209"/>
      <c r="DV1411" s="209"/>
      <c r="DW1411" s="209"/>
      <c r="DX1411" s="209"/>
      <c r="DY1411" s="209"/>
      <c r="DZ1411" s="209"/>
      <c r="EA1411" s="209"/>
      <c r="EB1411" s="209"/>
      <c r="EC1411" s="209"/>
      <c r="ED1411" s="209"/>
      <c r="EE1411" s="209"/>
      <c r="EF1411" s="209"/>
      <c r="EG1411" s="209"/>
      <c r="EH1411" s="209"/>
      <c r="EI1411" s="209"/>
      <c r="EJ1411" s="221"/>
    </row>
    <row r="1412" spans="1:140" s="10" customFormat="1" ht="17.25" customHeight="1" x14ac:dyDescent="0.25">
      <c r="A1412" s="33"/>
      <c r="B1412" s="34"/>
      <c r="C1412" s="35"/>
      <c r="D1412" s="49"/>
      <c r="E1412" s="36"/>
      <c r="F1412" s="36"/>
      <c r="G1412" s="52"/>
      <c r="H1412" s="38"/>
      <c r="I1412" s="50"/>
      <c r="J1412" s="272" t="s">
        <v>1894</v>
      </c>
      <c r="K1412" s="264" t="s">
        <v>2067</v>
      </c>
      <c r="Q1412" s="9" t="s">
        <v>1899</v>
      </c>
      <c r="R1412" s="104"/>
      <c r="S1412" s="104"/>
      <c r="T1412" s="104"/>
      <c r="U1412" s="104"/>
      <c r="V1412" s="120"/>
      <c r="W1412" s="104"/>
      <c r="X1412" s="104"/>
      <c r="Y1412" s="104"/>
      <c r="Z1412" s="120"/>
      <c r="AA1412" s="144"/>
      <c r="AB1412" s="104"/>
      <c r="AC1412" s="144"/>
      <c r="AD1412" s="104"/>
      <c r="AE1412" s="252"/>
      <c r="AF1412" s="104"/>
      <c r="AG1412" s="104"/>
      <c r="AH1412" s="104"/>
      <c r="AI1412" s="104"/>
      <c r="AJ1412" s="104"/>
      <c r="AK1412" s="104"/>
      <c r="AL1412" s="104"/>
      <c r="AM1412" s="104"/>
      <c r="AN1412" s="104"/>
      <c r="AO1412" s="104"/>
      <c r="AP1412" s="120"/>
      <c r="AQ1412" s="104"/>
      <c r="AR1412" s="104"/>
      <c r="AS1412" s="104"/>
      <c r="AT1412" s="104"/>
      <c r="AU1412" s="146"/>
      <c r="AV1412" s="105"/>
      <c r="AW1412" s="105"/>
      <c r="AX1412" s="106"/>
      <c r="AY1412" s="120"/>
      <c r="AZ1412" s="106"/>
      <c r="BA1412" s="120"/>
      <c r="BB1412" s="196"/>
      <c r="BC1412" s="120"/>
      <c r="BD1412" s="196"/>
      <c r="BE1412" s="120"/>
      <c r="BF1412" s="196"/>
      <c r="BG1412" s="145"/>
      <c r="BH1412" s="196"/>
      <c r="BI1412" s="145"/>
      <c r="BJ1412" s="196"/>
      <c r="BK1412" s="120"/>
      <c r="BL1412" s="196"/>
      <c r="BM1412" s="120"/>
      <c r="BN1412" s="197"/>
      <c r="BO1412" s="120"/>
      <c r="BP1412" s="197"/>
      <c r="BQ1412" s="120"/>
      <c r="BR1412" s="197"/>
      <c r="BS1412" s="120"/>
      <c r="BT1412" s="197"/>
      <c r="BU1412" s="120"/>
      <c r="BV1412" s="197"/>
      <c r="BW1412" s="112"/>
      <c r="BX1412" s="208"/>
      <c r="BY1412" s="208"/>
      <c r="BZ1412" s="208"/>
      <c r="CA1412" s="210"/>
      <c r="CB1412" s="209"/>
      <c r="CC1412" s="210"/>
      <c r="CD1412" s="209"/>
      <c r="CE1412" s="211"/>
      <c r="CF1412" s="209"/>
      <c r="CG1412" s="211"/>
      <c r="CH1412" s="209"/>
      <c r="CI1412" s="211"/>
      <c r="CJ1412" s="209"/>
      <c r="CK1412" s="211"/>
      <c r="CL1412" s="209"/>
      <c r="CM1412" s="211"/>
      <c r="CN1412" s="209"/>
      <c r="CO1412" s="211"/>
      <c r="CP1412" s="209"/>
      <c r="CQ1412" s="212"/>
      <c r="CR1412" s="209"/>
      <c r="CS1412" s="212"/>
      <c r="CT1412" s="209"/>
      <c r="CU1412" s="212"/>
      <c r="CV1412" s="209"/>
      <c r="CW1412" s="212"/>
      <c r="CX1412" s="209"/>
      <c r="CY1412" s="212"/>
      <c r="CZ1412" s="208"/>
      <c r="DA1412" s="112"/>
      <c r="DB1412" s="112"/>
      <c r="DC1412" s="109"/>
      <c r="DD1412" s="109"/>
      <c r="DE1412" s="112"/>
      <c r="DF1412" s="112"/>
      <c r="DG1412" s="209"/>
      <c r="DH1412" s="209"/>
      <c r="DI1412" s="209"/>
      <c r="DJ1412" s="209"/>
      <c r="DK1412" s="209"/>
      <c r="DL1412" s="209"/>
      <c r="DM1412" s="209"/>
      <c r="DN1412" s="209"/>
      <c r="DO1412" s="209"/>
      <c r="DP1412" s="209"/>
      <c r="DQ1412" s="209"/>
      <c r="DR1412" s="209"/>
      <c r="DS1412" s="209"/>
      <c r="DT1412" s="209"/>
      <c r="DU1412" s="209"/>
      <c r="DV1412" s="209"/>
      <c r="DW1412" s="209"/>
      <c r="DX1412" s="209"/>
      <c r="DY1412" s="209"/>
      <c r="DZ1412" s="209"/>
      <c r="EA1412" s="209"/>
      <c r="EB1412" s="209"/>
      <c r="EC1412" s="209"/>
      <c r="ED1412" s="209"/>
      <c r="EE1412" s="209"/>
      <c r="EF1412" s="209"/>
      <c r="EG1412" s="209"/>
      <c r="EH1412" s="209"/>
      <c r="EI1412" s="209"/>
      <c r="EJ1412" s="221"/>
    </row>
    <row r="1413" spans="1:140" s="10" customFormat="1" ht="17.25" customHeight="1" x14ac:dyDescent="0.25">
      <c r="A1413" s="33"/>
      <c r="B1413" s="34"/>
      <c r="C1413" s="35"/>
      <c r="D1413" s="49"/>
      <c r="E1413" s="36"/>
      <c r="F1413" s="36"/>
      <c r="G1413" s="52"/>
      <c r="H1413" s="38"/>
      <c r="I1413" s="50"/>
      <c r="J1413" s="272"/>
      <c r="K1413" s="264" t="s">
        <v>2068</v>
      </c>
      <c r="Q1413" s="9" t="s">
        <v>1899</v>
      </c>
      <c r="R1413" s="104"/>
      <c r="S1413" s="104"/>
      <c r="T1413" s="104"/>
      <c r="U1413" s="104"/>
      <c r="V1413" s="120"/>
      <c r="W1413" s="104"/>
      <c r="X1413" s="104"/>
      <c r="Y1413" s="104"/>
      <c r="Z1413" s="120"/>
      <c r="AA1413" s="144"/>
      <c r="AB1413" s="104"/>
      <c r="AC1413" s="144"/>
      <c r="AD1413" s="104"/>
      <c r="AE1413" s="252"/>
      <c r="AF1413" s="104"/>
      <c r="AG1413" s="104"/>
      <c r="AH1413" s="104"/>
      <c r="AI1413" s="104"/>
      <c r="AJ1413" s="104"/>
      <c r="AK1413" s="104"/>
      <c r="AL1413" s="104"/>
      <c r="AM1413" s="104"/>
      <c r="AN1413" s="104"/>
      <c r="AO1413" s="104"/>
      <c r="AP1413" s="120"/>
      <c r="AQ1413" s="104"/>
      <c r="AR1413" s="104"/>
      <c r="AS1413" s="104"/>
      <c r="AT1413" s="104"/>
      <c r="AU1413" s="146"/>
      <c r="AV1413" s="105"/>
      <c r="AW1413" s="105"/>
      <c r="AX1413" s="106"/>
      <c r="AY1413" s="120"/>
      <c r="AZ1413" s="106"/>
      <c r="BA1413" s="120"/>
      <c r="BB1413" s="196"/>
      <c r="BC1413" s="120"/>
      <c r="BD1413" s="196"/>
      <c r="BE1413" s="120"/>
      <c r="BF1413" s="196"/>
      <c r="BG1413" s="145"/>
      <c r="BH1413" s="196"/>
      <c r="BI1413" s="145"/>
      <c r="BJ1413" s="196"/>
      <c r="BK1413" s="120"/>
      <c r="BL1413" s="196"/>
      <c r="BM1413" s="120"/>
      <c r="BN1413" s="197"/>
      <c r="BO1413" s="120"/>
      <c r="BP1413" s="197"/>
      <c r="BQ1413" s="120"/>
      <c r="BR1413" s="197"/>
      <c r="BS1413" s="120"/>
      <c r="BT1413" s="197"/>
      <c r="BU1413" s="120"/>
      <c r="BV1413" s="197"/>
      <c r="BW1413" s="112"/>
      <c r="BX1413" s="208"/>
      <c r="BY1413" s="208"/>
      <c r="BZ1413" s="208"/>
      <c r="CA1413" s="210"/>
      <c r="CB1413" s="209"/>
      <c r="CC1413" s="210"/>
      <c r="CD1413" s="209"/>
      <c r="CE1413" s="211"/>
      <c r="CF1413" s="209"/>
      <c r="CG1413" s="211"/>
      <c r="CH1413" s="209"/>
      <c r="CI1413" s="211"/>
      <c r="CJ1413" s="209"/>
      <c r="CK1413" s="211"/>
      <c r="CL1413" s="209"/>
      <c r="CM1413" s="211"/>
      <c r="CN1413" s="209"/>
      <c r="CO1413" s="211"/>
      <c r="CP1413" s="209"/>
      <c r="CQ1413" s="212"/>
      <c r="CR1413" s="209"/>
      <c r="CS1413" s="212"/>
      <c r="CT1413" s="209"/>
      <c r="CU1413" s="212"/>
      <c r="CV1413" s="209"/>
      <c r="CW1413" s="212"/>
      <c r="CX1413" s="209"/>
      <c r="CY1413" s="212"/>
      <c r="CZ1413" s="208"/>
      <c r="DA1413" s="112"/>
      <c r="DB1413" s="112"/>
      <c r="DC1413" s="109"/>
      <c r="DD1413" s="109"/>
      <c r="DE1413" s="112"/>
      <c r="DF1413" s="112"/>
      <c r="DG1413" s="209"/>
      <c r="DH1413" s="209"/>
      <c r="DI1413" s="209"/>
      <c r="DJ1413" s="209"/>
      <c r="DK1413" s="209"/>
      <c r="DL1413" s="209"/>
      <c r="DM1413" s="209"/>
      <c r="DN1413" s="209"/>
      <c r="DO1413" s="209"/>
      <c r="DP1413" s="209"/>
      <c r="DQ1413" s="209"/>
      <c r="DR1413" s="209"/>
      <c r="DS1413" s="209"/>
      <c r="DT1413" s="209"/>
      <c r="DU1413" s="209"/>
      <c r="DV1413" s="209"/>
      <c r="DW1413" s="209"/>
      <c r="DX1413" s="209"/>
      <c r="DY1413" s="209"/>
      <c r="DZ1413" s="209"/>
      <c r="EA1413" s="209"/>
      <c r="EB1413" s="209"/>
      <c r="EC1413" s="209"/>
      <c r="ED1413" s="209"/>
      <c r="EE1413" s="209"/>
      <c r="EF1413" s="209"/>
      <c r="EG1413" s="209"/>
      <c r="EH1413" s="209"/>
      <c r="EI1413" s="209"/>
      <c r="EJ1413" s="221"/>
    </row>
    <row r="1414" spans="1:140" s="10" customFormat="1" ht="17.25" customHeight="1" x14ac:dyDescent="0.25">
      <c r="A1414" s="33"/>
      <c r="B1414" s="34"/>
      <c r="C1414" s="35"/>
      <c r="D1414" s="49"/>
      <c r="E1414" s="36"/>
      <c r="F1414" s="36"/>
      <c r="G1414" s="52"/>
      <c r="H1414" s="38"/>
      <c r="I1414" s="50"/>
      <c r="J1414" s="272"/>
      <c r="K1414" s="264" t="s">
        <v>2069</v>
      </c>
      <c r="Q1414" s="9" t="s">
        <v>1899</v>
      </c>
      <c r="R1414" s="104"/>
      <c r="S1414" s="104"/>
      <c r="T1414" s="104"/>
      <c r="U1414" s="104"/>
      <c r="V1414" s="120"/>
      <c r="W1414" s="104"/>
      <c r="X1414" s="104"/>
      <c r="Y1414" s="104"/>
      <c r="Z1414" s="120"/>
      <c r="AA1414" s="144"/>
      <c r="AB1414" s="104"/>
      <c r="AC1414" s="144"/>
      <c r="AD1414" s="104"/>
      <c r="AE1414" s="252"/>
      <c r="AF1414" s="104"/>
      <c r="AG1414" s="104"/>
      <c r="AH1414" s="104"/>
      <c r="AI1414" s="104"/>
      <c r="AJ1414" s="104"/>
      <c r="AK1414" s="104"/>
      <c r="AL1414" s="104"/>
      <c r="AM1414" s="104"/>
      <c r="AN1414" s="104"/>
      <c r="AO1414" s="104"/>
      <c r="AP1414" s="120"/>
      <c r="AQ1414" s="104"/>
      <c r="AR1414" s="104"/>
      <c r="AS1414" s="104"/>
      <c r="AT1414" s="104"/>
      <c r="AU1414" s="146"/>
      <c r="AV1414" s="105"/>
      <c r="AW1414" s="105"/>
      <c r="AX1414" s="106"/>
      <c r="AY1414" s="120"/>
      <c r="AZ1414" s="106"/>
      <c r="BA1414" s="120"/>
      <c r="BB1414" s="196"/>
      <c r="BC1414" s="120"/>
      <c r="BD1414" s="196"/>
      <c r="BE1414" s="120"/>
      <c r="BF1414" s="196"/>
      <c r="BG1414" s="145"/>
      <c r="BH1414" s="196"/>
      <c r="BI1414" s="145"/>
      <c r="BJ1414" s="196"/>
      <c r="BK1414" s="120"/>
      <c r="BL1414" s="196"/>
      <c r="BM1414" s="120"/>
      <c r="BN1414" s="197"/>
      <c r="BO1414" s="120"/>
      <c r="BP1414" s="197"/>
      <c r="BQ1414" s="120"/>
      <c r="BR1414" s="197"/>
      <c r="BS1414" s="120"/>
      <c r="BT1414" s="197"/>
      <c r="BU1414" s="120"/>
      <c r="BV1414" s="197"/>
      <c r="BW1414" s="112"/>
      <c r="BX1414" s="208"/>
      <c r="BY1414" s="208"/>
      <c r="BZ1414" s="208"/>
      <c r="CA1414" s="210"/>
      <c r="CB1414" s="209"/>
      <c r="CC1414" s="210"/>
      <c r="CD1414" s="209"/>
      <c r="CE1414" s="211"/>
      <c r="CF1414" s="209"/>
      <c r="CG1414" s="211"/>
      <c r="CH1414" s="209"/>
      <c r="CI1414" s="211"/>
      <c r="CJ1414" s="209"/>
      <c r="CK1414" s="211"/>
      <c r="CL1414" s="209"/>
      <c r="CM1414" s="211"/>
      <c r="CN1414" s="209"/>
      <c r="CO1414" s="211"/>
      <c r="CP1414" s="209"/>
      <c r="CQ1414" s="212"/>
      <c r="CR1414" s="209"/>
      <c r="CS1414" s="212"/>
      <c r="CT1414" s="209"/>
      <c r="CU1414" s="212"/>
      <c r="CV1414" s="209"/>
      <c r="CW1414" s="212"/>
      <c r="CX1414" s="209"/>
      <c r="CY1414" s="212"/>
      <c r="CZ1414" s="208"/>
      <c r="DA1414" s="112"/>
      <c r="DB1414" s="112"/>
      <c r="DC1414" s="109"/>
      <c r="DD1414" s="109"/>
      <c r="DE1414" s="112"/>
      <c r="DF1414" s="112"/>
      <c r="DG1414" s="209"/>
      <c r="DH1414" s="209"/>
      <c r="DI1414" s="209"/>
      <c r="DJ1414" s="209"/>
      <c r="DK1414" s="209"/>
      <c r="DL1414" s="209"/>
      <c r="DM1414" s="209"/>
      <c r="DN1414" s="209"/>
      <c r="DO1414" s="209"/>
      <c r="DP1414" s="209"/>
      <c r="DQ1414" s="209"/>
      <c r="DR1414" s="209"/>
      <c r="DS1414" s="209"/>
      <c r="DT1414" s="209"/>
      <c r="DU1414" s="209"/>
      <c r="DV1414" s="209"/>
      <c r="DW1414" s="209"/>
      <c r="DX1414" s="209"/>
      <c r="DY1414" s="209"/>
      <c r="DZ1414" s="209"/>
      <c r="EA1414" s="209"/>
      <c r="EB1414" s="209"/>
      <c r="EC1414" s="209"/>
      <c r="ED1414" s="209"/>
      <c r="EE1414" s="209"/>
      <c r="EF1414" s="209"/>
      <c r="EG1414" s="209"/>
      <c r="EH1414" s="209"/>
      <c r="EI1414" s="209"/>
      <c r="EJ1414" s="221"/>
    </row>
    <row r="1415" spans="1:140" s="10" customFormat="1" ht="17.25" customHeight="1" x14ac:dyDescent="0.25">
      <c r="A1415" s="33"/>
      <c r="B1415" s="34"/>
      <c r="C1415" s="35"/>
      <c r="D1415" s="49"/>
      <c r="E1415" s="36"/>
      <c r="F1415" s="36"/>
      <c r="G1415" s="52"/>
      <c r="H1415" s="38"/>
      <c r="I1415" s="50"/>
      <c r="J1415" s="54"/>
      <c r="K1415" s="264" t="s">
        <v>2070</v>
      </c>
      <c r="Q1415" s="9" t="s">
        <v>1899</v>
      </c>
      <c r="R1415" s="104"/>
      <c r="S1415" s="104"/>
      <c r="T1415" s="104"/>
      <c r="U1415" s="104"/>
      <c r="V1415" s="120"/>
      <c r="W1415" s="104"/>
      <c r="X1415" s="104"/>
      <c r="Y1415" s="104"/>
      <c r="Z1415" s="120"/>
      <c r="AA1415" s="144"/>
      <c r="AB1415" s="104"/>
      <c r="AC1415" s="144"/>
      <c r="AD1415" s="104"/>
      <c r="AE1415" s="252"/>
      <c r="AF1415" s="104"/>
      <c r="AG1415" s="104"/>
      <c r="AH1415" s="104"/>
      <c r="AI1415" s="104"/>
      <c r="AJ1415" s="104"/>
      <c r="AK1415" s="104"/>
      <c r="AL1415" s="104"/>
      <c r="AM1415" s="104"/>
      <c r="AN1415" s="104"/>
      <c r="AO1415" s="104"/>
      <c r="AP1415" s="120"/>
      <c r="AQ1415" s="104"/>
      <c r="AR1415" s="104"/>
      <c r="AS1415" s="104"/>
      <c r="AT1415" s="104"/>
      <c r="AU1415" s="146"/>
      <c r="AV1415" s="105"/>
      <c r="AW1415" s="105"/>
      <c r="AX1415" s="106"/>
      <c r="AY1415" s="120"/>
      <c r="AZ1415" s="106"/>
      <c r="BA1415" s="120"/>
      <c r="BB1415" s="196"/>
      <c r="BC1415" s="120"/>
      <c r="BD1415" s="196"/>
      <c r="BE1415" s="120"/>
      <c r="BF1415" s="196"/>
      <c r="BG1415" s="145"/>
      <c r="BH1415" s="196"/>
      <c r="BI1415" s="145"/>
      <c r="BJ1415" s="196"/>
      <c r="BK1415" s="120"/>
      <c r="BL1415" s="196"/>
      <c r="BM1415" s="120"/>
      <c r="BN1415" s="197"/>
      <c r="BO1415" s="120"/>
      <c r="BP1415" s="197"/>
      <c r="BQ1415" s="120"/>
      <c r="BR1415" s="197"/>
      <c r="BS1415" s="120"/>
      <c r="BT1415" s="197"/>
      <c r="BU1415" s="120"/>
      <c r="BV1415" s="197"/>
      <c r="BW1415" s="112"/>
      <c r="BX1415" s="208"/>
      <c r="BY1415" s="208"/>
      <c r="BZ1415" s="208"/>
      <c r="CA1415" s="210"/>
      <c r="CB1415" s="209"/>
      <c r="CC1415" s="210"/>
      <c r="CD1415" s="209"/>
      <c r="CE1415" s="211"/>
      <c r="CF1415" s="209"/>
      <c r="CG1415" s="211"/>
      <c r="CH1415" s="209"/>
      <c r="CI1415" s="211"/>
      <c r="CJ1415" s="209"/>
      <c r="CK1415" s="211"/>
      <c r="CL1415" s="209"/>
      <c r="CM1415" s="211"/>
      <c r="CN1415" s="209"/>
      <c r="CO1415" s="211"/>
      <c r="CP1415" s="209"/>
      <c r="CQ1415" s="212"/>
      <c r="CR1415" s="209"/>
      <c r="CS1415" s="212"/>
      <c r="CT1415" s="209"/>
      <c r="CU1415" s="212"/>
      <c r="CV1415" s="209"/>
      <c r="CW1415" s="212"/>
      <c r="CX1415" s="209"/>
      <c r="CY1415" s="212"/>
      <c r="CZ1415" s="208"/>
      <c r="DA1415" s="112"/>
      <c r="DB1415" s="112"/>
      <c r="DC1415" s="109"/>
      <c r="DD1415" s="109"/>
      <c r="DE1415" s="112"/>
      <c r="DF1415" s="112"/>
      <c r="DG1415" s="209"/>
      <c r="DH1415" s="209"/>
      <c r="DI1415" s="209"/>
      <c r="DJ1415" s="209"/>
      <c r="DK1415" s="209"/>
      <c r="DL1415" s="209"/>
      <c r="DM1415" s="209"/>
      <c r="DN1415" s="209"/>
      <c r="DO1415" s="209"/>
      <c r="DP1415" s="209"/>
      <c r="DQ1415" s="209"/>
      <c r="DR1415" s="209"/>
      <c r="DS1415" s="209"/>
      <c r="DT1415" s="209"/>
      <c r="DU1415" s="209"/>
      <c r="DV1415" s="209"/>
      <c r="DW1415" s="209"/>
      <c r="DX1415" s="209"/>
      <c r="DY1415" s="209"/>
      <c r="DZ1415" s="209"/>
      <c r="EA1415" s="209"/>
      <c r="EB1415" s="209"/>
      <c r="EC1415" s="209"/>
      <c r="ED1415" s="209"/>
      <c r="EE1415" s="209"/>
      <c r="EF1415" s="209"/>
      <c r="EG1415" s="209"/>
      <c r="EH1415" s="209"/>
      <c r="EI1415" s="209"/>
      <c r="EJ1415" s="221"/>
    </row>
    <row r="1416" spans="1:140" s="10" customFormat="1" ht="17.25" customHeight="1" x14ac:dyDescent="0.25">
      <c r="A1416" s="33"/>
      <c r="B1416" s="34"/>
      <c r="C1416" s="35"/>
      <c r="D1416" s="49"/>
      <c r="E1416" s="36"/>
      <c r="F1416" s="36"/>
      <c r="G1416" s="52"/>
      <c r="H1416" s="38"/>
      <c r="I1416" s="50"/>
      <c r="J1416" s="54"/>
      <c r="K1416" s="264" t="s">
        <v>2071</v>
      </c>
      <c r="Q1416" s="9" t="s">
        <v>1899</v>
      </c>
      <c r="R1416" s="104"/>
      <c r="S1416" s="104"/>
      <c r="T1416" s="104"/>
      <c r="U1416" s="104"/>
      <c r="V1416" s="120"/>
      <c r="W1416" s="104"/>
      <c r="X1416" s="104"/>
      <c r="Y1416" s="104"/>
      <c r="Z1416" s="120"/>
      <c r="AA1416" s="144"/>
      <c r="AB1416" s="104"/>
      <c r="AC1416" s="144"/>
      <c r="AD1416" s="104"/>
      <c r="AE1416" s="252"/>
      <c r="AF1416" s="104"/>
      <c r="AG1416" s="104"/>
      <c r="AH1416" s="104"/>
      <c r="AI1416" s="104"/>
      <c r="AJ1416" s="104"/>
      <c r="AK1416" s="104"/>
      <c r="AL1416" s="104"/>
      <c r="AM1416" s="104"/>
      <c r="AN1416" s="104"/>
      <c r="AO1416" s="104"/>
      <c r="AP1416" s="120"/>
      <c r="AQ1416" s="104"/>
      <c r="AR1416" s="104"/>
      <c r="AS1416" s="104"/>
      <c r="AT1416" s="104"/>
      <c r="AU1416" s="146"/>
      <c r="AV1416" s="105"/>
      <c r="AW1416" s="105"/>
      <c r="AX1416" s="106"/>
      <c r="AY1416" s="120"/>
      <c r="AZ1416" s="106"/>
      <c r="BA1416" s="120"/>
      <c r="BB1416" s="196"/>
      <c r="BC1416" s="120"/>
      <c r="BD1416" s="196"/>
      <c r="BE1416" s="120"/>
      <c r="BF1416" s="196"/>
      <c r="BG1416" s="145"/>
      <c r="BH1416" s="196"/>
      <c r="BI1416" s="145"/>
      <c r="BJ1416" s="196"/>
      <c r="BK1416" s="120"/>
      <c r="BL1416" s="196"/>
      <c r="BM1416" s="120"/>
      <c r="BN1416" s="197"/>
      <c r="BO1416" s="120"/>
      <c r="BP1416" s="197"/>
      <c r="BQ1416" s="120"/>
      <c r="BR1416" s="197"/>
      <c r="BS1416" s="120"/>
      <c r="BT1416" s="197"/>
      <c r="BU1416" s="120"/>
      <c r="BV1416" s="197"/>
      <c r="BW1416" s="112"/>
      <c r="BX1416" s="208"/>
      <c r="BY1416" s="208"/>
      <c r="BZ1416" s="208"/>
      <c r="CA1416" s="210"/>
      <c r="CB1416" s="209"/>
      <c r="CC1416" s="210"/>
      <c r="CD1416" s="209"/>
      <c r="CE1416" s="211"/>
      <c r="CF1416" s="209"/>
      <c r="CG1416" s="211"/>
      <c r="CH1416" s="209"/>
      <c r="CI1416" s="211"/>
      <c r="CJ1416" s="209"/>
      <c r="CK1416" s="211"/>
      <c r="CL1416" s="209"/>
      <c r="CM1416" s="211"/>
      <c r="CN1416" s="209"/>
      <c r="CO1416" s="211"/>
      <c r="CP1416" s="209"/>
      <c r="CQ1416" s="212"/>
      <c r="CR1416" s="209"/>
      <c r="CS1416" s="212"/>
      <c r="CT1416" s="209"/>
      <c r="CU1416" s="212"/>
      <c r="CV1416" s="209"/>
      <c r="CW1416" s="212"/>
      <c r="CX1416" s="209"/>
      <c r="CY1416" s="212"/>
      <c r="CZ1416" s="208"/>
      <c r="DA1416" s="112"/>
      <c r="DB1416" s="112"/>
      <c r="DC1416" s="109"/>
      <c r="DD1416" s="109"/>
      <c r="DE1416" s="112"/>
      <c r="DF1416" s="112"/>
      <c r="DG1416" s="209"/>
      <c r="DH1416" s="209"/>
      <c r="DI1416" s="209"/>
      <c r="DJ1416" s="209"/>
      <c r="DK1416" s="209"/>
      <c r="DL1416" s="209"/>
      <c r="DM1416" s="209"/>
      <c r="DN1416" s="209"/>
      <c r="DO1416" s="209"/>
      <c r="DP1416" s="209"/>
      <c r="DQ1416" s="209"/>
      <c r="DR1416" s="209"/>
      <c r="DS1416" s="209"/>
      <c r="DT1416" s="209"/>
      <c r="DU1416" s="209"/>
      <c r="DV1416" s="209"/>
      <c r="DW1416" s="209"/>
      <c r="DX1416" s="209"/>
      <c r="DY1416" s="209"/>
      <c r="DZ1416" s="209"/>
      <c r="EA1416" s="209"/>
      <c r="EB1416" s="209"/>
      <c r="EC1416" s="209"/>
      <c r="ED1416" s="209"/>
      <c r="EE1416" s="209"/>
      <c r="EF1416" s="209"/>
      <c r="EG1416" s="209"/>
      <c r="EH1416" s="209"/>
      <c r="EI1416" s="209"/>
      <c r="EJ1416" s="221"/>
    </row>
    <row r="1417" spans="1:140" s="10" customFormat="1" ht="17.25" customHeight="1" x14ac:dyDescent="0.25">
      <c r="A1417" s="33"/>
      <c r="B1417" s="34"/>
      <c r="C1417" s="35"/>
      <c r="D1417" s="49"/>
      <c r="E1417" s="36"/>
      <c r="F1417" s="36"/>
      <c r="G1417" s="52"/>
      <c r="H1417" s="38"/>
      <c r="I1417" s="50"/>
      <c r="J1417" s="54"/>
      <c r="K1417" s="264" t="s">
        <v>2072</v>
      </c>
      <c r="Q1417" s="9" t="s">
        <v>1899</v>
      </c>
      <c r="R1417" s="104"/>
      <c r="S1417" s="104"/>
      <c r="T1417" s="104"/>
      <c r="U1417" s="104"/>
      <c r="V1417" s="120"/>
      <c r="W1417" s="104"/>
      <c r="X1417" s="104"/>
      <c r="Y1417" s="104"/>
      <c r="Z1417" s="120"/>
      <c r="AA1417" s="144"/>
      <c r="AB1417" s="104"/>
      <c r="AC1417" s="144"/>
      <c r="AD1417" s="104"/>
      <c r="AE1417" s="252"/>
      <c r="AF1417" s="104"/>
      <c r="AG1417" s="104"/>
      <c r="AH1417" s="104"/>
      <c r="AI1417" s="104"/>
      <c r="AJ1417" s="104"/>
      <c r="AK1417" s="104"/>
      <c r="AL1417" s="104"/>
      <c r="AM1417" s="104"/>
      <c r="AN1417" s="104"/>
      <c r="AO1417" s="104"/>
      <c r="AP1417" s="120"/>
      <c r="AQ1417" s="104"/>
      <c r="AR1417" s="104"/>
      <c r="AS1417" s="104"/>
      <c r="AT1417" s="104"/>
      <c r="AU1417" s="146"/>
      <c r="AV1417" s="105"/>
      <c r="AW1417" s="105"/>
      <c r="AX1417" s="106"/>
      <c r="AY1417" s="120"/>
      <c r="AZ1417" s="106"/>
      <c r="BA1417" s="120"/>
      <c r="BB1417" s="196"/>
      <c r="BC1417" s="120"/>
      <c r="BD1417" s="196"/>
      <c r="BE1417" s="120"/>
      <c r="BF1417" s="196"/>
      <c r="BG1417" s="145"/>
      <c r="BH1417" s="196"/>
      <c r="BI1417" s="145"/>
      <c r="BJ1417" s="196"/>
      <c r="BK1417" s="120"/>
      <c r="BL1417" s="196"/>
      <c r="BM1417" s="120"/>
      <c r="BN1417" s="197"/>
      <c r="BO1417" s="120"/>
      <c r="BP1417" s="197"/>
      <c r="BQ1417" s="120"/>
      <c r="BR1417" s="197"/>
      <c r="BS1417" s="120"/>
      <c r="BT1417" s="197"/>
      <c r="BU1417" s="120"/>
      <c r="BV1417" s="197"/>
      <c r="BW1417" s="112"/>
      <c r="BX1417" s="208"/>
      <c r="BY1417" s="208"/>
      <c r="BZ1417" s="208"/>
      <c r="CA1417" s="210"/>
      <c r="CB1417" s="209"/>
      <c r="CC1417" s="210"/>
      <c r="CD1417" s="209"/>
      <c r="CE1417" s="211"/>
      <c r="CF1417" s="209"/>
      <c r="CG1417" s="211"/>
      <c r="CH1417" s="209"/>
      <c r="CI1417" s="211"/>
      <c r="CJ1417" s="209"/>
      <c r="CK1417" s="211"/>
      <c r="CL1417" s="209"/>
      <c r="CM1417" s="211"/>
      <c r="CN1417" s="209"/>
      <c r="CO1417" s="211"/>
      <c r="CP1417" s="209"/>
      <c r="CQ1417" s="212"/>
      <c r="CR1417" s="209"/>
      <c r="CS1417" s="212"/>
      <c r="CT1417" s="209"/>
      <c r="CU1417" s="212"/>
      <c r="CV1417" s="209"/>
      <c r="CW1417" s="212"/>
      <c r="CX1417" s="209"/>
      <c r="CY1417" s="212"/>
      <c r="CZ1417" s="208"/>
      <c r="DA1417" s="112"/>
      <c r="DB1417" s="112"/>
      <c r="DC1417" s="109"/>
      <c r="DD1417" s="109"/>
      <c r="DE1417" s="112"/>
      <c r="DF1417" s="112"/>
      <c r="DG1417" s="209"/>
      <c r="DH1417" s="209"/>
      <c r="DI1417" s="209"/>
      <c r="DJ1417" s="209"/>
      <c r="DK1417" s="209"/>
      <c r="DL1417" s="209"/>
      <c r="DM1417" s="209"/>
      <c r="DN1417" s="209"/>
      <c r="DO1417" s="209"/>
      <c r="DP1417" s="209"/>
      <c r="DQ1417" s="209"/>
      <c r="DR1417" s="209"/>
      <c r="DS1417" s="209"/>
      <c r="DT1417" s="209"/>
      <c r="DU1417" s="209"/>
      <c r="DV1417" s="209"/>
      <c r="DW1417" s="209"/>
      <c r="DX1417" s="209"/>
      <c r="DY1417" s="209"/>
      <c r="DZ1417" s="209"/>
      <c r="EA1417" s="209"/>
      <c r="EB1417" s="209"/>
      <c r="EC1417" s="209"/>
      <c r="ED1417" s="209"/>
      <c r="EE1417" s="209"/>
      <c r="EF1417" s="209"/>
      <c r="EG1417" s="209"/>
      <c r="EH1417" s="209"/>
      <c r="EI1417" s="209"/>
      <c r="EJ1417" s="221"/>
    </row>
    <row r="1418" spans="1:140" s="10" customFormat="1" ht="17.25" customHeight="1" x14ac:dyDescent="0.25">
      <c r="A1418" s="33"/>
      <c r="B1418" s="34"/>
      <c r="C1418" s="35"/>
      <c r="D1418" s="49"/>
      <c r="E1418" s="36"/>
      <c r="F1418" s="36"/>
      <c r="G1418" s="52"/>
      <c r="H1418" s="38"/>
      <c r="I1418" s="50"/>
      <c r="J1418" s="275" t="s">
        <v>1921</v>
      </c>
      <c r="K1418" s="271" t="s">
        <v>2073</v>
      </c>
      <c r="L1418" s="276" t="s">
        <v>1899</v>
      </c>
      <c r="M1418" s="46"/>
      <c r="R1418" s="104"/>
      <c r="S1418" s="104"/>
      <c r="T1418" s="104"/>
      <c r="U1418" s="104"/>
      <c r="V1418" s="120"/>
      <c r="W1418" s="104"/>
      <c r="X1418" s="104"/>
      <c r="Y1418" s="104"/>
      <c r="Z1418" s="120"/>
      <c r="AA1418" s="144"/>
      <c r="AB1418" s="104"/>
      <c r="AC1418" s="144"/>
      <c r="AD1418" s="104"/>
      <c r="AE1418" s="252"/>
      <c r="AF1418" s="104"/>
      <c r="AG1418" s="104"/>
      <c r="AH1418" s="104"/>
      <c r="AI1418" s="104"/>
      <c r="AJ1418" s="104"/>
      <c r="AK1418" s="104"/>
      <c r="AL1418" s="104"/>
      <c r="AM1418" s="104"/>
      <c r="AN1418" s="104"/>
      <c r="AO1418" s="104"/>
      <c r="AP1418" s="120"/>
      <c r="AQ1418" s="104"/>
      <c r="AR1418" s="104"/>
      <c r="AS1418" s="104"/>
      <c r="AT1418" s="104"/>
      <c r="AU1418" s="146"/>
      <c r="AV1418" s="105"/>
      <c r="AW1418" s="105"/>
      <c r="AX1418" s="106"/>
      <c r="AY1418" s="120"/>
      <c r="AZ1418" s="106"/>
      <c r="BA1418" s="120"/>
      <c r="BB1418" s="196"/>
      <c r="BC1418" s="120"/>
      <c r="BD1418" s="196"/>
      <c r="BE1418" s="120"/>
      <c r="BF1418" s="196"/>
      <c r="BG1418" s="145"/>
      <c r="BH1418" s="196"/>
      <c r="BI1418" s="145"/>
      <c r="BJ1418" s="196"/>
      <c r="BK1418" s="120"/>
      <c r="BL1418" s="196"/>
      <c r="BM1418" s="120"/>
      <c r="BN1418" s="197"/>
      <c r="BO1418" s="120"/>
      <c r="BP1418" s="197"/>
      <c r="BQ1418" s="120"/>
      <c r="BR1418" s="197"/>
      <c r="BS1418" s="120"/>
      <c r="BT1418" s="197"/>
      <c r="BU1418" s="120"/>
      <c r="BV1418" s="197"/>
      <c r="BW1418" s="112"/>
      <c r="BX1418" s="208"/>
      <c r="BY1418" s="208"/>
      <c r="BZ1418" s="208"/>
      <c r="CA1418" s="210"/>
      <c r="CB1418" s="209"/>
      <c r="CC1418" s="210"/>
      <c r="CD1418" s="209"/>
      <c r="CE1418" s="211"/>
      <c r="CF1418" s="209"/>
      <c r="CG1418" s="211"/>
      <c r="CH1418" s="209"/>
      <c r="CI1418" s="211"/>
      <c r="CJ1418" s="209"/>
      <c r="CK1418" s="211"/>
      <c r="CL1418" s="209"/>
      <c r="CM1418" s="211"/>
      <c r="CN1418" s="209"/>
      <c r="CO1418" s="211"/>
      <c r="CP1418" s="209"/>
      <c r="CQ1418" s="212"/>
      <c r="CR1418" s="209"/>
      <c r="CS1418" s="212"/>
      <c r="CT1418" s="209"/>
      <c r="CU1418" s="212"/>
      <c r="CV1418" s="209"/>
      <c r="CW1418" s="212"/>
      <c r="CX1418" s="209"/>
      <c r="CY1418" s="212"/>
      <c r="CZ1418" s="208"/>
      <c r="DA1418" s="112"/>
      <c r="DB1418" s="112"/>
      <c r="DC1418" s="109"/>
      <c r="DD1418" s="109"/>
      <c r="DE1418" s="112"/>
      <c r="DF1418" s="112"/>
      <c r="DG1418" s="209"/>
      <c r="DH1418" s="209"/>
      <c r="DI1418" s="209"/>
      <c r="DJ1418" s="209"/>
      <c r="DK1418" s="209"/>
      <c r="DL1418" s="209"/>
      <c r="DM1418" s="209"/>
      <c r="DN1418" s="209"/>
      <c r="DO1418" s="209"/>
      <c r="DP1418" s="209"/>
      <c r="DQ1418" s="209"/>
      <c r="DR1418" s="209"/>
      <c r="DS1418" s="209"/>
      <c r="DT1418" s="209"/>
      <c r="DU1418" s="209"/>
      <c r="DV1418" s="209"/>
      <c r="DW1418" s="209"/>
      <c r="DX1418" s="209"/>
      <c r="DY1418" s="209"/>
      <c r="DZ1418" s="209"/>
      <c r="EA1418" s="209"/>
      <c r="EB1418" s="209"/>
      <c r="EC1418" s="209"/>
      <c r="ED1418" s="209"/>
      <c r="EE1418" s="209"/>
      <c r="EF1418" s="209"/>
      <c r="EG1418" s="209"/>
      <c r="EH1418" s="209"/>
      <c r="EI1418" s="209"/>
      <c r="EJ1418" s="221"/>
    </row>
    <row r="1419" spans="1:140" s="10" customFormat="1" ht="17.25" customHeight="1" x14ac:dyDescent="0.25">
      <c r="A1419" s="33"/>
      <c r="B1419" s="34"/>
      <c r="C1419" s="35"/>
      <c r="D1419" s="49"/>
      <c r="E1419" s="36"/>
      <c r="F1419" s="36"/>
      <c r="G1419" s="52"/>
      <c r="H1419" s="38"/>
      <c r="I1419" s="50"/>
      <c r="J1419" s="54"/>
      <c r="K1419" s="271" t="s">
        <v>2074</v>
      </c>
      <c r="L1419" s="276" t="s">
        <v>1899</v>
      </c>
      <c r="M1419" s="46"/>
      <c r="R1419" s="104"/>
      <c r="S1419" s="104"/>
      <c r="T1419" s="104"/>
      <c r="U1419" s="104"/>
      <c r="V1419" s="120"/>
      <c r="W1419" s="104"/>
      <c r="X1419" s="104"/>
      <c r="Y1419" s="104"/>
      <c r="Z1419" s="120"/>
      <c r="AA1419" s="144"/>
      <c r="AB1419" s="104"/>
      <c r="AC1419" s="144"/>
      <c r="AD1419" s="104"/>
      <c r="AE1419" s="252"/>
      <c r="AF1419" s="104"/>
      <c r="AG1419" s="104"/>
      <c r="AH1419" s="104"/>
      <c r="AI1419" s="104"/>
      <c r="AJ1419" s="104"/>
      <c r="AK1419" s="104"/>
      <c r="AL1419" s="104"/>
      <c r="AM1419" s="104"/>
      <c r="AN1419" s="104"/>
      <c r="AO1419" s="104"/>
      <c r="AP1419" s="120"/>
      <c r="AQ1419" s="104"/>
      <c r="AR1419" s="104"/>
      <c r="AS1419" s="104"/>
      <c r="AT1419" s="104"/>
      <c r="AU1419" s="146"/>
      <c r="AV1419" s="105"/>
      <c r="AW1419" s="105"/>
      <c r="AX1419" s="106"/>
      <c r="AY1419" s="120"/>
      <c r="AZ1419" s="106"/>
      <c r="BA1419" s="120"/>
      <c r="BB1419" s="196"/>
      <c r="BC1419" s="120"/>
      <c r="BD1419" s="196"/>
      <c r="BE1419" s="120"/>
      <c r="BF1419" s="196"/>
      <c r="BG1419" s="145"/>
      <c r="BH1419" s="196"/>
      <c r="BI1419" s="145"/>
      <c r="BJ1419" s="196"/>
      <c r="BK1419" s="120"/>
      <c r="BL1419" s="196"/>
      <c r="BM1419" s="120"/>
      <c r="BN1419" s="197"/>
      <c r="BO1419" s="120"/>
      <c r="BP1419" s="197"/>
      <c r="BQ1419" s="120"/>
      <c r="BR1419" s="197"/>
      <c r="BS1419" s="120"/>
      <c r="BT1419" s="197"/>
      <c r="BU1419" s="120"/>
      <c r="BV1419" s="197"/>
      <c r="BW1419" s="112"/>
      <c r="BX1419" s="208"/>
      <c r="BY1419" s="208"/>
      <c r="BZ1419" s="208"/>
      <c r="CA1419" s="210"/>
      <c r="CB1419" s="209"/>
      <c r="CC1419" s="210"/>
      <c r="CD1419" s="209"/>
      <c r="CE1419" s="211"/>
      <c r="CF1419" s="209"/>
      <c r="CG1419" s="211"/>
      <c r="CH1419" s="209"/>
      <c r="CI1419" s="211"/>
      <c r="CJ1419" s="209"/>
      <c r="CK1419" s="211"/>
      <c r="CL1419" s="209"/>
      <c r="CM1419" s="211"/>
      <c r="CN1419" s="209"/>
      <c r="CO1419" s="211"/>
      <c r="CP1419" s="209"/>
      <c r="CQ1419" s="212"/>
      <c r="CR1419" s="209"/>
      <c r="CS1419" s="212"/>
      <c r="CT1419" s="209"/>
      <c r="CU1419" s="212"/>
      <c r="CV1419" s="209"/>
      <c r="CW1419" s="212"/>
      <c r="CX1419" s="209"/>
      <c r="CY1419" s="212"/>
      <c r="CZ1419" s="208"/>
      <c r="DA1419" s="112"/>
      <c r="DB1419" s="112"/>
      <c r="DC1419" s="109"/>
      <c r="DD1419" s="109"/>
      <c r="DE1419" s="112"/>
      <c r="DF1419" s="112"/>
      <c r="DG1419" s="209"/>
      <c r="DH1419" s="209"/>
      <c r="DI1419" s="209"/>
      <c r="DJ1419" s="209"/>
      <c r="DK1419" s="209"/>
      <c r="DL1419" s="209"/>
      <c r="DM1419" s="209"/>
      <c r="DN1419" s="209"/>
      <c r="DO1419" s="209"/>
      <c r="DP1419" s="209"/>
      <c r="DQ1419" s="209"/>
      <c r="DR1419" s="209"/>
      <c r="DS1419" s="209"/>
      <c r="DT1419" s="209"/>
      <c r="DU1419" s="209"/>
      <c r="DV1419" s="209"/>
      <c r="DW1419" s="209"/>
      <c r="DX1419" s="209"/>
      <c r="DY1419" s="209"/>
      <c r="DZ1419" s="209"/>
      <c r="EA1419" s="209"/>
      <c r="EB1419" s="209"/>
      <c r="EC1419" s="209"/>
      <c r="ED1419" s="209"/>
      <c r="EE1419" s="209"/>
      <c r="EF1419" s="209"/>
      <c r="EG1419" s="209"/>
      <c r="EH1419" s="209"/>
      <c r="EI1419" s="209"/>
      <c r="EJ1419" s="221"/>
    </row>
    <row r="1420" spans="1:140" s="10" customFormat="1" ht="17.25" customHeight="1" x14ac:dyDescent="0.25">
      <c r="A1420" s="33"/>
      <c r="B1420" s="34"/>
      <c r="C1420" s="35"/>
      <c r="D1420" s="49"/>
      <c r="E1420" s="36"/>
      <c r="F1420" s="36"/>
      <c r="G1420" s="52"/>
      <c r="H1420" s="38"/>
      <c r="I1420" s="50"/>
      <c r="J1420" s="54" t="s">
        <v>787</v>
      </c>
      <c r="K1420" s="46" t="s">
        <v>1709</v>
      </c>
      <c r="L1420" s="46" t="s">
        <v>41</v>
      </c>
      <c r="M1420" s="46" t="s">
        <v>1489</v>
      </c>
      <c r="R1420" s="104">
        <v>5.0000000000000001E-4</v>
      </c>
      <c r="S1420" s="104">
        <f>0*$R$1420</f>
        <v>0</v>
      </c>
      <c r="T1420" s="104">
        <f t="shared" si="892"/>
        <v>0</v>
      </c>
      <c r="U1420" s="104">
        <f t="shared" ref="U1420:AO1420" si="1481">0*$R$1420</f>
        <v>0</v>
      </c>
      <c r="V1420" s="120">
        <f t="shared" si="1428"/>
        <v>0</v>
      </c>
      <c r="W1420" s="104">
        <f t="shared" si="1481"/>
        <v>0</v>
      </c>
      <c r="X1420" s="104">
        <f t="shared" si="1158"/>
        <v>0</v>
      </c>
      <c r="Y1420" s="104">
        <f t="shared" si="1481"/>
        <v>0</v>
      </c>
      <c r="Z1420" s="120">
        <f t="shared" si="846"/>
        <v>0</v>
      </c>
      <c r="AA1420" s="144">
        <v>0</v>
      </c>
      <c r="AB1420" s="104">
        <f t="shared" si="1429"/>
        <v>0</v>
      </c>
      <c r="AC1420" s="144">
        <v>0.5</v>
      </c>
      <c r="AD1420" s="104">
        <f t="shared" si="1430"/>
        <v>2.5000000000000001E-4</v>
      </c>
      <c r="AE1420" s="252">
        <v>0.5</v>
      </c>
      <c r="AF1420" s="104">
        <f t="shared" si="849"/>
        <v>2.5000000000000001E-4</v>
      </c>
      <c r="AG1420" s="104">
        <f t="shared" si="1481"/>
        <v>0</v>
      </c>
      <c r="AH1420" s="104">
        <f t="shared" si="850"/>
        <v>0</v>
      </c>
      <c r="AI1420" s="104">
        <f t="shared" si="1481"/>
        <v>0</v>
      </c>
      <c r="AJ1420" s="104">
        <f t="shared" si="851"/>
        <v>0</v>
      </c>
      <c r="AK1420" s="104">
        <f t="shared" si="1481"/>
        <v>0</v>
      </c>
      <c r="AL1420" s="104">
        <f t="shared" si="894"/>
        <v>0</v>
      </c>
      <c r="AM1420" s="104">
        <f t="shared" si="1481"/>
        <v>0</v>
      </c>
      <c r="AN1420" s="104">
        <f t="shared" si="957"/>
        <v>0</v>
      </c>
      <c r="AO1420" s="104">
        <f t="shared" si="1481"/>
        <v>0</v>
      </c>
      <c r="AP1420" s="120">
        <f t="shared" si="853"/>
        <v>0</v>
      </c>
      <c r="AQ1420" s="104"/>
      <c r="AR1420" s="104"/>
      <c r="AS1420" s="104"/>
      <c r="AT1420" s="104"/>
      <c r="AU1420" s="146">
        <f t="shared" si="854"/>
        <v>5.0000000000000001E-4</v>
      </c>
      <c r="AV1420" s="105">
        <f t="shared" si="1431"/>
        <v>1</v>
      </c>
      <c r="AW1420" s="105"/>
      <c r="AX1420" s="106">
        <f>0.0007+0.0022</f>
        <v>2.9000000000000002E-3</v>
      </c>
      <c r="AY1420" s="120">
        <f>0*$R$1420</f>
        <v>0</v>
      </c>
      <c r="AZ1420" s="106">
        <f t="shared" si="1432"/>
        <v>0</v>
      </c>
      <c r="BA1420" s="120">
        <f t="shared" ref="BA1420" si="1482">0*$R$1420</f>
        <v>0</v>
      </c>
      <c r="BB1420" s="196">
        <f t="shared" si="1434"/>
        <v>0</v>
      </c>
      <c r="BC1420" s="120">
        <f t="shared" ref="BC1420" si="1483">0*$R$1420</f>
        <v>0</v>
      </c>
      <c r="BD1420" s="196">
        <f t="shared" si="1436"/>
        <v>0</v>
      </c>
      <c r="BE1420" s="120">
        <f t="shared" ref="BE1420" si="1484">0*$R$1420</f>
        <v>0</v>
      </c>
      <c r="BF1420" s="196">
        <f t="shared" si="1437"/>
        <v>0</v>
      </c>
      <c r="BG1420" s="145">
        <v>0.5</v>
      </c>
      <c r="BH1420" s="196">
        <f t="shared" si="1438"/>
        <v>1.4500000000000001E-3</v>
      </c>
      <c r="BI1420" s="145">
        <v>0.5</v>
      </c>
      <c r="BJ1420" s="196">
        <f t="shared" si="861"/>
        <v>1.4500000000000001E-3</v>
      </c>
      <c r="BK1420" s="120">
        <f>0.6*$R$1420</f>
        <v>2.9999999999999997E-4</v>
      </c>
      <c r="BL1420" s="196">
        <f t="shared" si="862"/>
        <v>8.7000000000000003E-7</v>
      </c>
      <c r="BM1420" s="120">
        <f t="shared" ref="BM1420" si="1485">0*$R$1420</f>
        <v>0</v>
      </c>
      <c r="BN1420" s="197">
        <f t="shared" si="863"/>
        <v>0</v>
      </c>
      <c r="BO1420" s="120">
        <f t="shared" ref="BO1420" si="1486">0*$R$1420</f>
        <v>0</v>
      </c>
      <c r="BP1420" s="197">
        <f t="shared" si="864"/>
        <v>0</v>
      </c>
      <c r="BQ1420" s="120">
        <f t="shared" ref="BQ1420" si="1487">0*$R$1420</f>
        <v>0</v>
      </c>
      <c r="BR1420" s="197">
        <f t="shared" si="865"/>
        <v>0</v>
      </c>
      <c r="BS1420" s="120">
        <f t="shared" ref="BS1420" si="1488">0*$R$1420</f>
        <v>0</v>
      </c>
      <c r="BT1420" s="197">
        <f t="shared" si="866"/>
        <v>0</v>
      </c>
      <c r="BU1420" s="120">
        <f t="shared" ref="BU1420" si="1489">0*$R$1420</f>
        <v>0</v>
      </c>
      <c r="BV1420" s="197">
        <f t="shared" si="867"/>
        <v>0</v>
      </c>
      <c r="BW1420" s="107"/>
      <c r="BX1420" s="107"/>
      <c r="BY1420" s="107"/>
      <c r="BZ1420" s="107"/>
      <c r="CA1420" s="199">
        <f>0.0007+0.0022</f>
        <v>2.9000000000000002E-3</v>
      </c>
      <c r="CB1420" s="120">
        <f>0*$R$1420</f>
        <v>0</v>
      </c>
      <c r="CC1420" s="199">
        <f t="shared" si="1444"/>
        <v>0</v>
      </c>
      <c r="CD1420" s="120">
        <f t="shared" ref="CD1420" si="1490">0*$R$1420</f>
        <v>0</v>
      </c>
      <c r="CE1420" s="204">
        <f t="shared" si="1446"/>
        <v>0</v>
      </c>
      <c r="CF1420" s="120">
        <f t="shared" ref="CF1420" si="1491">0*$R$1420</f>
        <v>0</v>
      </c>
      <c r="CG1420" s="204">
        <f t="shared" si="1448"/>
        <v>0</v>
      </c>
      <c r="CH1420" s="120">
        <f t="shared" ref="CH1420" si="1492">0*$R$1420</f>
        <v>0</v>
      </c>
      <c r="CI1420" s="204">
        <f t="shared" si="1449"/>
        <v>0</v>
      </c>
      <c r="CJ1420" s="145">
        <v>0.5</v>
      </c>
      <c r="CK1420" s="204">
        <f t="shared" si="1450"/>
        <v>1.4500000000000001E-3</v>
      </c>
      <c r="CL1420" s="145">
        <v>0.5</v>
      </c>
      <c r="CM1420" s="204">
        <f t="shared" si="1451"/>
        <v>1.4500000000000001E-3</v>
      </c>
      <c r="CN1420" s="120">
        <f>0.6*$R$1420</f>
        <v>2.9999999999999997E-4</v>
      </c>
      <c r="CO1420" s="204">
        <f t="shared" si="1452"/>
        <v>8.7000000000000003E-7</v>
      </c>
      <c r="CP1420" s="120">
        <f t="shared" ref="CP1420" si="1493">0*$R$1420</f>
        <v>0</v>
      </c>
      <c r="CQ1420" s="206">
        <f t="shared" si="1454"/>
        <v>0</v>
      </c>
      <c r="CR1420" s="120">
        <f t="shared" ref="CR1420" si="1494">0*$R$1420</f>
        <v>0</v>
      </c>
      <c r="CS1420" s="206">
        <f t="shared" si="1456"/>
        <v>0</v>
      </c>
      <c r="CT1420" s="120">
        <f t="shared" ref="CT1420" si="1495">0*$R$1420</f>
        <v>0</v>
      </c>
      <c r="CU1420" s="206">
        <f t="shared" si="1458"/>
        <v>0</v>
      </c>
      <c r="CV1420" s="120">
        <f t="shared" ref="CV1420" si="1496">0*$R$1420</f>
        <v>0</v>
      </c>
      <c r="CW1420" s="206">
        <f t="shared" si="1460"/>
        <v>0</v>
      </c>
      <c r="CX1420" s="120">
        <f t="shared" ref="CX1420" si="1497">0*$R$1420</f>
        <v>0</v>
      </c>
      <c r="CY1420" s="206">
        <f t="shared" si="1462"/>
        <v>0</v>
      </c>
      <c r="CZ1420" s="107"/>
      <c r="DA1420" s="107"/>
      <c r="DB1420" s="107"/>
      <c r="DC1420" s="109"/>
      <c r="DD1420" s="109"/>
      <c r="DE1420" s="109"/>
      <c r="DF1420" s="110">
        <f>0.0007+0.0022</f>
        <v>2.9000000000000002E-3</v>
      </c>
      <c r="DG1420" s="120">
        <f>0*$R$1420</f>
        <v>0</v>
      </c>
      <c r="DH1420" s="120">
        <f t="shared" ref="DH1420:DH1510" si="1498">DG1420*DF1420</f>
        <v>0</v>
      </c>
      <c r="DI1420" s="120">
        <f t="shared" ref="DI1420:EC1420" si="1499">0*$R$1420</f>
        <v>0</v>
      </c>
      <c r="DJ1420" s="120">
        <f t="shared" ref="DJ1420:DJ1510" si="1500">DI1420*DF1420</f>
        <v>0</v>
      </c>
      <c r="DK1420" s="120">
        <f t="shared" si="1499"/>
        <v>0</v>
      </c>
      <c r="DL1420" s="120">
        <f t="shared" ref="DL1420:DL1510" si="1501">DK1420*DF1420</f>
        <v>0</v>
      </c>
      <c r="DM1420" s="120">
        <f t="shared" si="1499"/>
        <v>0</v>
      </c>
      <c r="DN1420" s="120">
        <f t="shared" ref="DN1420:DN1510" si="1502">DM1420*DF1420</f>
        <v>0</v>
      </c>
      <c r="DO1420" s="145">
        <v>0.5</v>
      </c>
      <c r="DP1420" s="120">
        <f t="shared" ref="DP1420:DP1510" si="1503">DO1420*DF1420</f>
        <v>1.4500000000000001E-3</v>
      </c>
      <c r="DQ1420" s="145">
        <v>0.5</v>
      </c>
      <c r="DR1420" s="120">
        <f t="shared" ref="DR1420:DR1510" si="1504">DQ1420*DF1420</f>
        <v>1.4500000000000001E-3</v>
      </c>
      <c r="DS1420" s="120">
        <f>0.6*$R$1420</f>
        <v>2.9999999999999997E-4</v>
      </c>
      <c r="DT1420" s="120">
        <f t="shared" ref="DT1420:DT1510" si="1505">DS1420*DF1420</f>
        <v>8.7000000000000003E-7</v>
      </c>
      <c r="DU1420" s="120">
        <f t="shared" si="1499"/>
        <v>0</v>
      </c>
      <c r="DV1420" s="120">
        <f t="shared" ref="DV1420:DV1510" si="1506">DU1420*DF1420</f>
        <v>0</v>
      </c>
      <c r="DW1420" s="120">
        <f t="shared" si="1499"/>
        <v>0</v>
      </c>
      <c r="DX1420" s="120">
        <f t="shared" ref="DX1420:DX1510" si="1507">DW1420*DF1420</f>
        <v>0</v>
      </c>
      <c r="DY1420" s="120">
        <f t="shared" si="1499"/>
        <v>0</v>
      </c>
      <c r="DZ1420" s="120">
        <f t="shared" ref="DZ1420:DZ1510" si="1508">DY1420*DF1420</f>
        <v>0</v>
      </c>
      <c r="EA1420" s="120">
        <f t="shared" si="1499"/>
        <v>0</v>
      </c>
      <c r="EB1420" s="120">
        <f t="shared" ref="EB1420:EB1510" si="1509">EA1420*DF1420</f>
        <v>0</v>
      </c>
      <c r="EC1420" s="120">
        <f t="shared" si="1499"/>
        <v>0</v>
      </c>
      <c r="ED1420" s="120">
        <f t="shared" ref="ED1420:ED1510" si="1510">EC1420*DF1420</f>
        <v>0</v>
      </c>
      <c r="EE1420" s="120"/>
      <c r="EF1420" s="120"/>
      <c r="EG1420" s="120"/>
      <c r="EH1420" s="120"/>
      <c r="EI1420" s="120">
        <f t="shared" ref="EI1420:EI1510" si="1511">DH1420+DJ1420+DL1420+DN1420+DP1420+DR1420+DT1420+DV1420+DX1420+DZ1420+EB1420+ED1420+EF1420+EH1420</f>
        <v>2.9008700000000003E-3</v>
      </c>
      <c r="EJ1420" s="148">
        <f t="shared" ref="EJ1420:EJ1510" si="1512">DG1420+DI1420+DK1420+DM1420+DO1420+DQ1420+DS1420+DU1420+DW1420+DY1420+EA1420+EC1420+EE1420+EG1420</f>
        <v>1.0003</v>
      </c>
    </row>
    <row r="1421" spans="1:140" s="10" customFormat="1" ht="17.25" customHeight="1" x14ac:dyDescent="0.25">
      <c r="A1421" s="33"/>
      <c r="B1421" s="34"/>
      <c r="C1421" s="35"/>
      <c r="D1421" s="49"/>
      <c r="E1421" s="36"/>
      <c r="F1421" s="36"/>
      <c r="G1421" s="52"/>
      <c r="H1421" s="38"/>
      <c r="I1421" s="50"/>
      <c r="J1421" s="272" t="s">
        <v>1894</v>
      </c>
      <c r="K1421" s="264" t="s">
        <v>2067</v>
      </c>
      <c r="Q1421" s="9" t="s">
        <v>1899</v>
      </c>
      <c r="R1421" s="104"/>
      <c r="S1421" s="104"/>
      <c r="T1421" s="104"/>
      <c r="U1421" s="104"/>
      <c r="V1421" s="120"/>
      <c r="W1421" s="104"/>
      <c r="X1421" s="104"/>
      <c r="Y1421" s="104"/>
      <c r="Z1421" s="120"/>
      <c r="AA1421" s="144"/>
      <c r="AB1421" s="104"/>
      <c r="AC1421" s="144"/>
      <c r="AD1421" s="104"/>
      <c r="AE1421" s="252"/>
      <c r="AF1421" s="104"/>
      <c r="AG1421" s="104"/>
      <c r="AH1421" s="104"/>
      <c r="AI1421" s="104"/>
      <c r="AJ1421" s="104"/>
      <c r="AK1421" s="104"/>
      <c r="AL1421" s="104"/>
      <c r="AM1421" s="104"/>
      <c r="AN1421" s="104"/>
      <c r="AO1421" s="104"/>
      <c r="AP1421" s="120"/>
      <c r="AQ1421" s="104"/>
      <c r="AR1421" s="104"/>
      <c r="AS1421" s="104"/>
      <c r="AT1421" s="104"/>
      <c r="AU1421" s="146"/>
      <c r="AV1421" s="105"/>
      <c r="AW1421" s="105"/>
      <c r="AX1421" s="106"/>
      <c r="AY1421" s="120"/>
      <c r="AZ1421" s="106"/>
      <c r="BA1421" s="120"/>
      <c r="BB1421" s="196"/>
      <c r="BC1421" s="120"/>
      <c r="BD1421" s="196"/>
      <c r="BE1421" s="120"/>
      <c r="BF1421" s="196"/>
      <c r="BG1421" s="145"/>
      <c r="BH1421" s="196"/>
      <c r="BI1421" s="145"/>
      <c r="BJ1421" s="196"/>
      <c r="BK1421" s="120"/>
      <c r="BL1421" s="196"/>
      <c r="BM1421" s="120"/>
      <c r="BN1421" s="197"/>
      <c r="BO1421" s="120"/>
      <c r="BP1421" s="197"/>
      <c r="BQ1421" s="120"/>
      <c r="BR1421" s="197"/>
      <c r="BS1421" s="120"/>
      <c r="BT1421" s="197"/>
      <c r="BU1421" s="120"/>
      <c r="BV1421" s="197"/>
      <c r="BW1421" s="107"/>
      <c r="BX1421" s="107"/>
      <c r="BY1421" s="107"/>
      <c r="BZ1421" s="107"/>
      <c r="CA1421" s="199"/>
      <c r="CB1421" s="120"/>
      <c r="CC1421" s="199"/>
      <c r="CD1421" s="120"/>
      <c r="CE1421" s="204"/>
      <c r="CF1421" s="120"/>
      <c r="CG1421" s="204"/>
      <c r="CH1421" s="120"/>
      <c r="CI1421" s="204"/>
      <c r="CJ1421" s="145"/>
      <c r="CK1421" s="204"/>
      <c r="CL1421" s="145"/>
      <c r="CM1421" s="204"/>
      <c r="CN1421" s="120"/>
      <c r="CO1421" s="204"/>
      <c r="CP1421" s="120"/>
      <c r="CQ1421" s="206"/>
      <c r="CR1421" s="120"/>
      <c r="CS1421" s="206"/>
      <c r="CT1421" s="120"/>
      <c r="CU1421" s="206"/>
      <c r="CV1421" s="120"/>
      <c r="CW1421" s="206"/>
      <c r="CX1421" s="120"/>
      <c r="CY1421" s="206"/>
      <c r="CZ1421" s="107"/>
      <c r="DA1421" s="107"/>
      <c r="DB1421" s="107"/>
      <c r="DC1421" s="109"/>
      <c r="DD1421" s="109"/>
      <c r="DE1421" s="109"/>
      <c r="DF1421" s="110"/>
      <c r="DG1421" s="120"/>
      <c r="DH1421" s="120"/>
      <c r="DI1421" s="120"/>
      <c r="DJ1421" s="120"/>
      <c r="DK1421" s="120"/>
      <c r="DL1421" s="120"/>
      <c r="DM1421" s="120"/>
      <c r="DN1421" s="120"/>
      <c r="DO1421" s="145"/>
      <c r="DP1421" s="120"/>
      <c r="DQ1421" s="145"/>
      <c r="DR1421" s="120"/>
      <c r="DS1421" s="120"/>
      <c r="DT1421" s="120"/>
      <c r="DU1421" s="120"/>
      <c r="DV1421" s="120"/>
      <c r="DW1421" s="120"/>
      <c r="DX1421" s="120"/>
      <c r="DY1421" s="120"/>
      <c r="DZ1421" s="120"/>
      <c r="EA1421" s="120"/>
      <c r="EB1421" s="120"/>
      <c r="EC1421" s="120"/>
      <c r="ED1421" s="120"/>
      <c r="EE1421" s="120"/>
      <c r="EF1421" s="120"/>
      <c r="EG1421" s="120"/>
      <c r="EH1421" s="120"/>
      <c r="EI1421" s="120"/>
      <c r="EJ1421" s="148"/>
    </row>
    <row r="1422" spans="1:140" s="10" customFormat="1" ht="17.25" customHeight="1" x14ac:dyDescent="0.25">
      <c r="A1422" s="33"/>
      <c r="B1422" s="34"/>
      <c r="C1422" s="35"/>
      <c r="D1422" s="49"/>
      <c r="E1422" s="36"/>
      <c r="F1422" s="36"/>
      <c r="G1422" s="52"/>
      <c r="H1422" s="38"/>
      <c r="I1422" s="50"/>
      <c r="J1422" s="272"/>
      <c r="K1422" s="264" t="s">
        <v>2068</v>
      </c>
      <c r="Q1422" s="9" t="s">
        <v>1899</v>
      </c>
      <c r="R1422" s="104"/>
      <c r="S1422" s="104"/>
      <c r="T1422" s="104"/>
      <c r="U1422" s="104"/>
      <c r="V1422" s="120"/>
      <c r="W1422" s="104"/>
      <c r="X1422" s="104"/>
      <c r="Y1422" s="104"/>
      <c r="Z1422" s="120"/>
      <c r="AA1422" s="144"/>
      <c r="AB1422" s="104"/>
      <c r="AC1422" s="144"/>
      <c r="AD1422" s="104"/>
      <c r="AE1422" s="252"/>
      <c r="AF1422" s="104"/>
      <c r="AG1422" s="104"/>
      <c r="AH1422" s="104"/>
      <c r="AI1422" s="104"/>
      <c r="AJ1422" s="104"/>
      <c r="AK1422" s="104"/>
      <c r="AL1422" s="104"/>
      <c r="AM1422" s="104"/>
      <c r="AN1422" s="104"/>
      <c r="AO1422" s="104"/>
      <c r="AP1422" s="120"/>
      <c r="AQ1422" s="104"/>
      <c r="AR1422" s="104"/>
      <c r="AS1422" s="104"/>
      <c r="AT1422" s="104"/>
      <c r="AU1422" s="146"/>
      <c r="AV1422" s="105"/>
      <c r="AW1422" s="105"/>
      <c r="AX1422" s="106"/>
      <c r="AY1422" s="120"/>
      <c r="AZ1422" s="106"/>
      <c r="BA1422" s="120"/>
      <c r="BB1422" s="196"/>
      <c r="BC1422" s="120"/>
      <c r="BD1422" s="196"/>
      <c r="BE1422" s="120"/>
      <c r="BF1422" s="196"/>
      <c r="BG1422" s="145"/>
      <c r="BH1422" s="196"/>
      <c r="BI1422" s="145"/>
      <c r="BJ1422" s="196"/>
      <c r="BK1422" s="120"/>
      <c r="BL1422" s="196"/>
      <c r="BM1422" s="120"/>
      <c r="BN1422" s="197"/>
      <c r="BO1422" s="120"/>
      <c r="BP1422" s="197"/>
      <c r="BQ1422" s="120"/>
      <c r="BR1422" s="197"/>
      <c r="BS1422" s="120"/>
      <c r="BT1422" s="197"/>
      <c r="BU1422" s="120"/>
      <c r="BV1422" s="197"/>
      <c r="BW1422" s="107"/>
      <c r="BX1422" s="107"/>
      <c r="BY1422" s="107"/>
      <c r="BZ1422" s="107"/>
      <c r="CA1422" s="199"/>
      <c r="CB1422" s="120"/>
      <c r="CC1422" s="199"/>
      <c r="CD1422" s="120"/>
      <c r="CE1422" s="204"/>
      <c r="CF1422" s="120"/>
      <c r="CG1422" s="204"/>
      <c r="CH1422" s="120"/>
      <c r="CI1422" s="204"/>
      <c r="CJ1422" s="145"/>
      <c r="CK1422" s="204"/>
      <c r="CL1422" s="145"/>
      <c r="CM1422" s="204"/>
      <c r="CN1422" s="120"/>
      <c r="CO1422" s="204"/>
      <c r="CP1422" s="120"/>
      <c r="CQ1422" s="206"/>
      <c r="CR1422" s="120"/>
      <c r="CS1422" s="206"/>
      <c r="CT1422" s="120"/>
      <c r="CU1422" s="206"/>
      <c r="CV1422" s="120"/>
      <c r="CW1422" s="206"/>
      <c r="CX1422" s="120"/>
      <c r="CY1422" s="206"/>
      <c r="CZ1422" s="107"/>
      <c r="DA1422" s="107"/>
      <c r="DB1422" s="107"/>
      <c r="DC1422" s="109"/>
      <c r="DD1422" s="109"/>
      <c r="DE1422" s="109"/>
      <c r="DF1422" s="110"/>
      <c r="DG1422" s="120"/>
      <c r="DH1422" s="120"/>
      <c r="DI1422" s="120"/>
      <c r="DJ1422" s="120"/>
      <c r="DK1422" s="120"/>
      <c r="DL1422" s="120"/>
      <c r="DM1422" s="120"/>
      <c r="DN1422" s="120"/>
      <c r="DO1422" s="145"/>
      <c r="DP1422" s="120"/>
      <c r="DQ1422" s="145"/>
      <c r="DR1422" s="120"/>
      <c r="DS1422" s="120"/>
      <c r="DT1422" s="120"/>
      <c r="DU1422" s="120"/>
      <c r="DV1422" s="120"/>
      <c r="DW1422" s="120"/>
      <c r="DX1422" s="120"/>
      <c r="DY1422" s="120"/>
      <c r="DZ1422" s="120"/>
      <c r="EA1422" s="120"/>
      <c r="EB1422" s="120"/>
      <c r="EC1422" s="120"/>
      <c r="ED1422" s="120"/>
      <c r="EE1422" s="120"/>
      <c r="EF1422" s="120"/>
      <c r="EG1422" s="120"/>
      <c r="EH1422" s="120"/>
      <c r="EI1422" s="120"/>
      <c r="EJ1422" s="148"/>
    </row>
    <row r="1423" spans="1:140" s="10" customFormat="1" ht="17.25" customHeight="1" x14ac:dyDescent="0.25">
      <c r="A1423" s="33"/>
      <c r="B1423" s="34"/>
      <c r="C1423" s="35"/>
      <c r="D1423" s="49"/>
      <c r="E1423" s="36"/>
      <c r="F1423" s="36"/>
      <c r="G1423" s="52"/>
      <c r="H1423" s="38"/>
      <c r="I1423" s="50"/>
      <c r="J1423" s="272"/>
      <c r="K1423" s="264" t="s">
        <v>2069</v>
      </c>
      <c r="Q1423" s="9" t="s">
        <v>1899</v>
      </c>
      <c r="R1423" s="104"/>
      <c r="S1423" s="104"/>
      <c r="T1423" s="104"/>
      <c r="U1423" s="104"/>
      <c r="V1423" s="120"/>
      <c r="W1423" s="104"/>
      <c r="X1423" s="104"/>
      <c r="Y1423" s="104"/>
      <c r="Z1423" s="120"/>
      <c r="AA1423" s="144"/>
      <c r="AB1423" s="104"/>
      <c r="AC1423" s="144"/>
      <c r="AD1423" s="104"/>
      <c r="AE1423" s="252"/>
      <c r="AF1423" s="104"/>
      <c r="AG1423" s="104"/>
      <c r="AH1423" s="104"/>
      <c r="AI1423" s="104"/>
      <c r="AJ1423" s="104"/>
      <c r="AK1423" s="104"/>
      <c r="AL1423" s="104"/>
      <c r="AM1423" s="104"/>
      <c r="AN1423" s="104"/>
      <c r="AO1423" s="104"/>
      <c r="AP1423" s="120"/>
      <c r="AQ1423" s="104"/>
      <c r="AR1423" s="104"/>
      <c r="AS1423" s="104"/>
      <c r="AT1423" s="104"/>
      <c r="AU1423" s="146"/>
      <c r="AV1423" s="105"/>
      <c r="AW1423" s="105"/>
      <c r="AX1423" s="106"/>
      <c r="AY1423" s="120"/>
      <c r="AZ1423" s="106"/>
      <c r="BA1423" s="120"/>
      <c r="BB1423" s="196"/>
      <c r="BC1423" s="120"/>
      <c r="BD1423" s="196"/>
      <c r="BE1423" s="120"/>
      <c r="BF1423" s="196"/>
      <c r="BG1423" s="145"/>
      <c r="BH1423" s="196"/>
      <c r="BI1423" s="145"/>
      <c r="BJ1423" s="196"/>
      <c r="BK1423" s="120"/>
      <c r="BL1423" s="196"/>
      <c r="BM1423" s="120"/>
      <c r="BN1423" s="197"/>
      <c r="BO1423" s="120"/>
      <c r="BP1423" s="197"/>
      <c r="BQ1423" s="120"/>
      <c r="BR1423" s="197"/>
      <c r="BS1423" s="120"/>
      <c r="BT1423" s="197"/>
      <c r="BU1423" s="120"/>
      <c r="BV1423" s="197"/>
      <c r="BW1423" s="107"/>
      <c r="BX1423" s="107"/>
      <c r="BY1423" s="107"/>
      <c r="BZ1423" s="107"/>
      <c r="CA1423" s="199"/>
      <c r="CB1423" s="120"/>
      <c r="CC1423" s="199"/>
      <c r="CD1423" s="120"/>
      <c r="CE1423" s="204"/>
      <c r="CF1423" s="120"/>
      <c r="CG1423" s="204"/>
      <c r="CH1423" s="120"/>
      <c r="CI1423" s="204"/>
      <c r="CJ1423" s="145"/>
      <c r="CK1423" s="204"/>
      <c r="CL1423" s="145"/>
      <c r="CM1423" s="204"/>
      <c r="CN1423" s="120"/>
      <c r="CO1423" s="204"/>
      <c r="CP1423" s="120"/>
      <c r="CQ1423" s="206"/>
      <c r="CR1423" s="120"/>
      <c r="CS1423" s="206"/>
      <c r="CT1423" s="120"/>
      <c r="CU1423" s="206"/>
      <c r="CV1423" s="120"/>
      <c r="CW1423" s="206"/>
      <c r="CX1423" s="120"/>
      <c r="CY1423" s="206"/>
      <c r="CZ1423" s="107"/>
      <c r="DA1423" s="107"/>
      <c r="DB1423" s="107"/>
      <c r="DC1423" s="109"/>
      <c r="DD1423" s="109"/>
      <c r="DE1423" s="109"/>
      <c r="DF1423" s="110"/>
      <c r="DG1423" s="120"/>
      <c r="DH1423" s="120"/>
      <c r="DI1423" s="120"/>
      <c r="DJ1423" s="120"/>
      <c r="DK1423" s="120"/>
      <c r="DL1423" s="120"/>
      <c r="DM1423" s="120"/>
      <c r="DN1423" s="120"/>
      <c r="DO1423" s="145"/>
      <c r="DP1423" s="120"/>
      <c r="DQ1423" s="145"/>
      <c r="DR1423" s="120"/>
      <c r="DS1423" s="120"/>
      <c r="DT1423" s="120"/>
      <c r="DU1423" s="120"/>
      <c r="DV1423" s="120"/>
      <c r="DW1423" s="120"/>
      <c r="DX1423" s="120"/>
      <c r="DY1423" s="120"/>
      <c r="DZ1423" s="120"/>
      <c r="EA1423" s="120"/>
      <c r="EB1423" s="120"/>
      <c r="EC1423" s="120"/>
      <c r="ED1423" s="120"/>
      <c r="EE1423" s="120"/>
      <c r="EF1423" s="120"/>
      <c r="EG1423" s="120"/>
      <c r="EH1423" s="120"/>
      <c r="EI1423" s="120"/>
      <c r="EJ1423" s="148"/>
    </row>
    <row r="1424" spans="1:140" s="10" customFormat="1" ht="17.25" customHeight="1" x14ac:dyDescent="0.25">
      <c r="A1424" s="33"/>
      <c r="B1424" s="34"/>
      <c r="C1424" s="35"/>
      <c r="D1424" s="49"/>
      <c r="E1424" s="36"/>
      <c r="F1424" s="36"/>
      <c r="G1424" s="52"/>
      <c r="H1424" s="38"/>
      <c r="I1424" s="50"/>
      <c r="J1424" s="54"/>
      <c r="K1424" s="264" t="s">
        <v>2070</v>
      </c>
      <c r="Q1424" s="9" t="s">
        <v>1899</v>
      </c>
      <c r="R1424" s="104"/>
      <c r="S1424" s="104"/>
      <c r="T1424" s="104"/>
      <c r="U1424" s="104"/>
      <c r="V1424" s="120"/>
      <c r="W1424" s="104"/>
      <c r="X1424" s="104"/>
      <c r="Y1424" s="104"/>
      <c r="Z1424" s="120"/>
      <c r="AA1424" s="144"/>
      <c r="AB1424" s="104"/>
      <c r="AC1424" s="144"/>
      <c r="AD1424" s="104"/>
      <c r="AE1424" s="252"/>
      <c r="AF1424" s="104"/>
      <c r="AG1424" s="104"/>
      <c r="AH1424" s="104"/>
      <c r="AI1424" s="104"/>
      <c r="AJ1424" s="104"/>
      <c r="AK1424" s="104"/>
      <c r="AL1424" s="104"/>
      <c r="AM1424" s="104"/>
      <c r="AN1424" s="104"/>
      <c r="AO1424" s="104"/>
      <c r="AP1424" s="120"/>
      <c r="AQ1424" s="104"/>
      <c r="AR1424" s="104"/>
      <c r="AS1424" s="104"/>
      <c r="AT1424" s="104"/>
      <c r="AU1424" s="146"/>
      <c r="AV1424" s="105"/>
      <c r="AW1424" s="105"/>
      <c r="AX1424" s="106"/>
      <c r="AY1424" s="120"/>
      <c r="AZ1424" s="106"/>
      <c r="BA1424" s="120"/>
      <c r="BB1424" s="196"/>
      <c r="BC1424" s="120"/>
      <c r="BD1424" s="196"/>
      <c r="BE1424" s="120"/>
      <c r="BF1424" s="196"/>
      <c r="BG1424" s="145"/>
      <c r="BH1424" s="196"/>
      <c r="BI1424" s="145"/>
      <c r="BJ1424" s="196"/>
      <c r="BK1424" s="120"/>
      <c r="BL1424" s="196"/>
      <c r="BM1424" s="120"/>
      <c r="BN1424" s="197"/>
      <c r="BO1424" s="120"/>
      <c r="BP1424" s="197"/>
      <c r="BQ1424" s="120"/>
      <c r="BR1424" s="197"/>
      <c r="BS1424" s="120"/>
      <c r="BT1424" s="197"/>
      <c r="BU1424" s="120"/>
      <c r="BV1424" s="197"/>
      <c r="BW1424" s="107"/>
      <c r="BX1424" s="107"/>
      <c r="BY1424" s="107"/>
      <c r="BZ1424" s="107"/>
      <c r="CA1424" s="199"/>
      <c r="CB1424" s="120"/>
      <c r="CC1424" s="199"/>
      <c r="CD1424" s="120"/>
      <c r="CE1424" s="204"/>
      <c r="CF1424" s="120"/>
      <c r="CG1424" s="204"/>
      <c r="CH1424" s="120"/>
      <c r="CI1424" s="204"/>
      <c r="CJ1424" s="145"/>
      <c r="CK1424" s="204"/>
      <c r="CL1424" s="145"/>
      <c r="CM1424" s="204"/>
      <c r="CN1424" s="120"/>
      <c r="CO1424" s="204"/>
      <c r="CP1424" s="120"/>
      <c r="CQ1424" s="206"/>
      <c r="CR1424" s="120"/>
      <c r="CS1424" s="206"/>
      <c r="CT1424" s="120"/>
      <c r="CU1424" s="206"/>
      <c r="CV1424" s="120"/>
      <c r="CW1424" s="206"/>
      <c r="CX1424" s="120"/>
      <c r="CY1424" s="206"/>
      <c r="CZ1424" s="107"/>
      <c r="DA1424" s="107"/>
      <c r="DB1424" s="107"/>
      <c r="DC1424" s="109"/>
      <c r="DD1424" s="109"/>
      <c r="DE1424" s="109"/>
      <c r="DF1424" s="110"/>
      <c r="DG1424" s="120"/>
      <c r="DH1424" s="120"/>
      <c r="DI1424" s="120"/>
      <c r="DJ1424" s="120"/>
      <c r="DK1424" s="120"/>
      <c r="DL1424" s="120"/>
      <c r="DM1424" s="120"/>
      <c r="DN1424" s="120"/>
      <c r="DO1424" s="145"/>
      <c r="DP1424" s="120"/>
      <c r="DQ1424" s="145"/>
      <c r="DR1424" s="120"/>
      <c r="DS1424" s="120"/>
      <c r="DT1424" s="120"/>
      <c r="DU1424" s="120"/>
      <c r="DV1424" s="120"/>
      <c r="DW1424" s="120"/>
      <c r="DX1424" s="120"/>
      <c r="DY1424" s="120"/>
      <c r="DZ1424" s="120"/>
      <c r="EA1424" s="120"/>
      <c r="EB1424" s="120"/>
      <c r="EC1424" s="120"/>
      <c r="ED1424" s="120"/>
      <c r="EE1424" s="120"/>
      <c r="EF1424" s="120"/>
      <c r="EG1424" s="120"/>
      <c r="EH1424" s="120"/>
      <c r="EI1424" s="120"/>
      <c r="EJ1424" s="148"/>
    </row>
    <row r="1425" spans="1:140" s="10" customFormat="1" ht="17.25" customHeight="1" x14ac:dyDescent="0.25">
      <c r="A1425" s="33"/>
      <c r="B1425" s="34"/>
      <c r="C1425" s="35"/>
      <c r="D1425" s="49"/>
      <c r="E1425" s="36"/>
      <c r="F1425" s="36"/>
      <c r="G1425" s="52"/>
      <c r="H1425" s="38"/>
      <c r="I1425" s="50"/>
      <c r="J1425" s="54"/>
      <c r="K1425" s="264" t="s">
        <v>2071</v>
      </c>
      <c r="Q1425" s="9" t="s">
        <v>1899</v>
      </c>
      <c r="R1425" s="104"/>
      <c r="S1425" s="104"/>
      <c r="T1425" s="104"/>
      <c r="U1425" s="104"/>
      <c r="V1425" s="120"/>
      <c r="W1425" s="104"/>
      <c r="X1425" s="104"/>
      <c r="Y1425" s="104"/>
      <c r="Z1425" s="120"/>
      <c r="AA1425" s="144"/>
      <c r="AB1425" s="104"/>
      <c r="AC1425" s="144"/>
      <c r="AD1425" s="104"/>
      <c r="AE1425" s="252"/>
      <c r="AF1425" s="104"/>
      <c r="AG1425" s="104"/>
      <c r="AH1425" s="104"/>
      <c r="AI1425" s="104"/>
      <c r="AJ1425" s="104"/>
      <c r="AK1425" s="104"/>
      <c r="AL1425" s="104"/>
      <c r="AM1425" s="104"/>
      <c r="AN1425" s="104"/>
      <c r="AO1425" s="104"/>
      <c r="AP1425" s="120"/>
      <c r="AQ1425" s="104"/>
      <c r="AR1425" s="104"/>
      <c r="AS1425" s="104"/>
      <c r="AT1425" s="104"/>
      <c r="AU1425" s="146"/>
      <c r="AV1425" s="105"/>
      <c r="AW1425" s="105"/>
      <c r="AX1425" s="106"/>
      <c r="AY1425" s="120"/>
      <c r="AZ1425" s="106"/>
      <c r="BA1425" s="120"/>
      <c r="BB1425" s="196"/>
      <c r="BC1425" s="120"/>
      <c r="BD1425" s="196"/>
      <c r="BE1425" s="120"/>
      <c r="BF1425" s="196"/>
      <c r="BG1425" s="145"/>
      <c r="BH1425" s="196"/>
      <c r="BI1425" s="145"/>
      <c r="BJ1425" s="196"/>
      <c r="BK1425" s="120"/>
      <c r="BL1425" s="196"/>
      <c r="BM1425" s="120"/>
      <c r="BN1425" s="197"/>
      <c r="BO1425" s="120"/>
      <c r="BP1425" s="197"/>
      <c r="BQ1425" s="120"/>
      <c r="BR1425" s="197"/>
      <c r="BS1425" s="120"/>
      <c r="BT1425" s="197"/>
      <c r="BU1425" s="120"/>
      <c r="BV1425" s="197"/>
      <c r="BW1425" s="107"/>
      <c r="BX1425" s="107"/>
      <c r="BY1425" s="107"/>
      <c r="BZ1425" s="107"/>
      <c r="CA1425" s="199"/>
      <c r="CB1425" s="120"/>
      <c r="CC1425" s="199"/>
      <c r="CD1425" s="120"/>
      <c r="CE1425" s="204"/>
      <c r="CF1425" s="120"/>
      <c r="CG1425" s="204"/>
      <c r="CH1425" s="120"/>
      <c r="CI1425" s="204"/>
      <c r="CJ1425" s="145"/>
      <c r="CK1425" s="204"/>
      <c r="CL1425" s="145"/>
      <c r="CM1425" s="204"/>
      <c r="CN1425" s="120"/>
      <c r="CO1425" s="204"/>
      <c r="CP1425" s="120"/>
      <c r="CQ1425" s="206"/>
      <c r="CR1425" s="120"/>
      <c r="CS1425" s="206"/>
      <c r="CT1425" s="120"/>
      <c r="CU1425" s="206"/>
      <c r="CV1425" s="120"/>
      <c r="CW1425" s="206"/>
      <c r="CX1425" s="120"/>
      <c r="CY1425" s="206"/>
      <c r="CZ1425" s="107"/>
      <c r="DA1425" s="107"/>
      <c r="DB1425" s="107"/>
      <c r="DC1425" s="109"/>
      <c r="DD1425" s="109"/>
      <c r="DE1425" s="109"/>
      <c r="DF1425" s="110"/>
      <c r="DG1425" s="120"/>
      <c r="DH1425" s="120"/>
      <c r="DI1425" s="120"/>
      <c r="DJ1425" s="120"/>
      <c r="DK1425" s="120"/>
      <c r="DL1425" s="120"/>
      <c r="DM1425" s="120"/>
      <c r="DN1425" s="120"/>
      <c r="DO1425" s="145"/>
      <c r="DP1425" s="120"/>
      <c r="DQ1425" s="145"/>
      <c r="DR1425" s="120"/>
      <c r="DS1425" s="120"/>
      <c r="DT1425" s="120"/>
      <c r="DU1425" s="120"/>
      <c r="DV1425" s="120"/>
      <c r="DW1425" s="120"/>
      <c r="DX1425" s="120"/>
      <c r="DY1425" s="120"/>
      <c r="DZ1425" s="120"/>
      <c r="EA1425" s="120"/>
      <c r="EB1425" s="120"/>
      <c r="EC1425" s="120"/>
      <c r="ED1425" s="120"/>
      <c r="EE1425" s="120"/>
      <c r="EF1425" s="120"/>
      <c r="EG1425" s="120"/>
      <c r="EH1425" s="120"/>
      <c r="EI1425" s="120"/>
      <c r="EJ1425" s="148"/>
    </row>
    <row r="1426" spans="1:140" s="10" customFormat="1" ht="17.25" customHeight="1" x14ac:dyDescent="0.25">
      <c r="A1426" s="33"/>
      <c r="B1426" s="34"/>
      <c r="C1426" s="35"/>
      <c r="D1426" s="49"/>
      <c r="E1426" s="36"/>
      <c r="F1426" s="36"/>
      <c r="G1426" s="52"/>
      <c r="H1426" s="38"/>
      <c r="I1426" s="50"/>
      <c r="J1426" s="54"/>
      <c r="K1426" s="264" t="s">
        <v>2072</v>
      </c>
      <c r="Q1426" s="9" t="s">
        <v>1899</v>
      </c>
      <c r="R1426" s="104"/>
      <c r="S1426" s="104"/>
      <c r="T1426" s="104"/>
      <c r="U1426" s="104"/>
      <c r="V1426" s="120"/>
      <c r="W1426" s="104"/>
      <c r="X1426" s="104"/>
      <c r="Y1426" s="104"/>
      <c r="Z1426" s="120"/>
      <c r="AA1426" s="144"/>
      <c r="AB1426" s="104"/>
      <c r="AC1426" s="144"/>
      <c r="AD1426" s="104"/>
      <c r="AE1426" s="252"/>
      <c r="AF1426" s="104"/>
      <c r="AG1426" s="104"/>
      <c r="AH1426" s="104"/>
      <c r="AI1426" s="104"/>
      <c r="AJ1426" s="104"/>
      <c r="AK1426" s="104"/>
      <c r="AL1426" s="104"/>
      <c r="AM1426" s="104"/>
      <c r="AN1426" s="104"/>
      <c r="AO1426" s="104"/>
      <c r="AP1426" s="120"/>
      <c r="AQ1426" s="104"/>
      <c r="AR1426" s="104"/>
      <c r="AS1426" s="104"/>
      <c r="AT1426" s="104"/>
      <c r="AU1426" s="146"/>
      <c r="AV1426" s="105"/>
      <c r="AW1426" s="105"/>
      <c r="AX1426" s="106"/>
      <c r="AY1426" s="120"/>
      <c r="AZ1426" s="106"/>
      <c r="BA1426" s="120"/>
      <c r="BB1426" s="196"/>
      <c r="BC1426" s="120"/>
      <c r="BD1426" s="196"/>
      <c r="BE1426" s="120"/>
      <c r="BF1426" s="196"/>
      <c r="BG1426" s="145"/>
      <c r="BH1426" s="196"/>
      <c r="BI1426" s="145"/>
      <c r="BJ1426" s="196"/>
      <c r="BK1426" s="120"/>
      <c r="BL1426" s="196"/>
      <c r="BM1426" s="120"/>
      <c r="BN1426" s="197"/>
      <c r="BO1426" s="120"/>
      <c r="BP1426" s="197"/>
      <c r="BQ1426" s="120"/>
      <c r="BR1426" s="197"/>
      <c r="BS1426" s="120"/>
      <c r="BT1426" s="197"/>
      <c r="BU1426" s="120"/>
      <c r="BV1426" s="197"/>
      <c r="BW1426" s="107"/>
      <c r="BX1426" s="107"/>
      <c r="BY1426" s="107"/>
      <c r="BZ1426" s="107"/>
      <c r="CA1426" s="199"/>
      <c r="CB1426" s="120"/>
      <c r="CC1426" s="199"/>
      <c r="CD1426" s="120"/>
      <c r="CE1426" s="204"/>
      <c r="CF1426" s="120"/>
      <c r="CG1426" s="204"/>
      <c r="CH1426" s="120"/>
      <c r="CI1426" s="204"/>
      <c r="CJ1426" s="145"/>
      <c r="CK1426" s="204"/>
      <c r="CL1426" s="145"/>
      <c r="CM1426" s="204"/>
      <c r="CN1426" s="120"/>
      <c r="CO1426" s="204"/>
      <c r="CP1426" s="120"/>
      <c r="CQ1426" s="206"/>
      <c r="CR1426" s="120"/>
      <c r="CS1426" s="206"/>
      <c r="CT1426" s="120"/>
      <c r="CU1426" s="206"/>
      <c r="CV1426" s="120"/>
      <c r="CW1426" s="206"/>
      <c r="CX1426" s="120"/>
      <c r="CY1426" s="206"/>
      <c r="CZ1426" s="107"/>
      <c r="DA1426" s="107"/>
      <c r="DB1426" s="107"/>
      <c r="DC1426" s="109"/>
      <c r="DD1426" s="109"/>
      <c r="DE1426" s="109"/>
      <c r="DF1426" s="110"/>
      <c r="DG1426" s="120"/>
      <c r="DH1426" s="120"/>
      <c r="DI1426" s="120"/>
      <c r="DJ1426" s="120"/>
      <c r="DK1426" s="120"/>
      <c r="DL1426" s="120"/>
      <c r="DM1426" s="120"/>
      <c r="DN1426" s="120"/>
      <c r="DO1426" s="145"/>
      <c r="DP1426" s="120"/>
      <c r="DQ1426" s="145"/>
      <c r="DR1426" s="120"/>
      <c r="DS1426" s="120"/>
      <c r="DT1426" s="120"/>
      <c r="DU1426" s="120"/>
      <c r="DV1426" s="120"/>
      <c r="DW1426" s="120"/>
      <c r="DX1426" s="120"/>
      <c r="DY1426" s="120"/>
      <c r="DZ1426" s="120"/>
      <c r="EA1426" s="120"/>
      <c r="EB1426" s="120"/>
      <c r="EC1426" s="120"/>
      <c r="ED1426" s="120"/>
      <c r="EE1426" s="120"/>
      <c r="EF1426" s="120"/>
      <c r="EG1426" s="120"/>
      <c r="EH1426" s="120"/>
      <c r="EI1426" s="120"/>
      <c r="EJ1426" s="148"/>
    </row>
    <row r="1427" spans="1:140" s="10" customFormat="1" ht="17.25" customHeight="1" x14ac:dyDescent="0.25">
      <c r="A1427" s="33"/>
      <c r="B1427" s="34"/>
      <c r="C1427" s="35"/>
      <c r="D1427" s="49"/>
      <c r="E1427" s="36"/>
      <c r="F1427" s="36"/>
      <c r="G1427" s="52"/>
      <c r="H1427" s="38"/>
      <c r="I1427" s="50"/>
      <c r="J1427" s="275" t="s">
        <v>1921</v>
      </c>
      <c r="K1427" s="271" t="s">
        <v>2073</v>
      </c>
      <c r="L1427" s="276" t="s">
        <v>1899</v>
      </c>
      <c r="M1427" s="46"/>
      <c r="R1427" s="104"/>
      <c r="S1427" s="104"/>
      <c r="T1427" s="104"/>
      <c r="U1427" s="104"/>
      <c r="V1427" s="120"/>
      <c r="W1427" s="104"/>
      <c r="X1427" s="104"/>
      <c r="Y1427" s="104"/>
      <c r="Z1427" s="120"/>
      <c r="AA1427" s="144"/>
      <c r="AB1427" s="104"/>
      <c r="AC1427" s="144"/>
      <c r="AD1427" s="104"/>
      <c r="AE1427" s="252"/>
      <c r="AF1427" s="104"/>
      <c r="AG1427" s="104"/>
      <c r="AH1427" s="104"/>
      <c r="AI1427" s="104"/>
      <c r="AJ1427" s="104"/>
      <c r="AK1427" s="104"/>
      <c r="AL1427" s="104"/>
      <c r="AM1427" s="104"/>
      <c r="AN1427" s="104"/>
      <c r="AO1427" s="104"/>
      <c r="AP1427" s="120"/>
      <c r="AQ1427" s="104"/>
      <c r="AR1427" s="104"/>
      <c r="AS1427" s="104"/>
      <c r="AT1427" s="104"/>
      <c r="AU1427" s="146"/>
      <c r="AV1427" s="105"/>
      <c r="AW1427" s="105"/>
      <c r="AX1427" s="106"/>
      <c r="AY1427" s="120"/>
      <c r="AZ1427" s="106"/>
      <c r="BA1427" s="120"/>
      <c r="BB1427" s="196"/>
      <c r="BC1427" s="120"/>
      <c r="BD1427" s="196"/>
      <c r="BE1427" s="120"/>
      <c r="BF1427" s="196"/>
      <c r="BG1427" s="145"/>
      <c r="BH1427" s="196"/>
      <c r="BI1427" s="145"/>
      <c r="BJ1427" s="196"/>
      <c r="BK1427" s="120"/>
      <c r="BL1427" s="196"/>
      <c r="BM1427" s="120"/>
      <c r="BN1427" s="197"/>
      <c r="BO1427" s="120"/>
      <c r="BP1427" s="197"/>
      <c r="BQ1427" s="120"/>
      <c r="BR1427" s="197"/>
      <c r="BS1427" s="120"/>
      <c r="BT1427" s="197"/>
      <c r="BU1427" s="120"/>
      <c r="BV1427" s="197"/>
      <c r="BW1427" s="107"/>
      <c r="BX1427" s="107"/>
      <c r="BY1427" s="107"/>
      <c r="BZ1427" s="107"/>
      <c r="CA1427" s="199"/>
      <c r="CB1427" s="120"/>
      <c r="CC1427" s="199"/>
      <c r="CD1427" s="120"/>
      <c r="CE1427" s="204"/>
      <c r="CF1427" s="120"/>
      <c r="CG1427" s="204"/>
      <c r="CH1427" s="120"/>
      <c r="CI1427" s="204"/>
      <c r="CJ1427" s="145"/>
      <c r="CK1427" s="204"/>
      <c r="CL1427" s="145"/>
      <c r="CM1427" s="204"/>
      <c r="CN1427" s="120"/>
      <c r="CO1427" s="204"/>
      <c r="CP1427" s="120"/>
      <c r="CQ1427" s="206"/>
      <c r="CR1427" s="120"/>
      <c r="CS1427" s="206"/>
      <c r="CT1427" s="120"/>
      <c r="CU1427" s="206"/>
      <c r="CV1427" s="120"/>
      <c r="CW1427" s="206"/>
      <c r="CX1427" s="120"/>
      <c r="CY1427" s="206"/>
      <c r="CZ1427" s="107"/>
      <c r="DA1427" s="107"/>
      <c r="DB1427" s="107"/>
      <c r="DC1427" s="109"/>
      <c r="DD1427" s="109"/>
      <c r="DE1427" s="109"/>
      <c r="DF1427" s="110"/>
      <c r="DG1427" s="120"/>
      <c r="DH1427" s="120"/>
      <c r="DI1427" s="120"/>
      <c r="DJ1427" s="120"/>
      <c r="DK1427" s="120"/>
      <c r="DL1427" s="120"/>
      <c r="DM1427" s="120"/>
      <c r="DN1427" s="120"/>
      <c r="DO1427" s="145"/>
      <c r="DP1427" s="120"/>
      <c r="DQ1427" s="145"/>
      <c r="DR1427" s="120"/>
      <c r="DS1427" s="120"/>
      <c r="DT1427" s="120"/>
      <c r="DU1427" s="120"/>
      <c r="DV1427" s="120"/>
      <c r="DW1427" s="120"/>
      <c r="DX1427" s="120"/>
      <c r="DY1427" s="120"/>
      <c r="DZ1427" s="120"/>
      <c r="EA1427" s="120"/>
      <c r="EB1427" s="120"/>
      <c r="EC1427" s="120"/>
      <c r="ED1427" s="120"/>
      <c r="EE1427" s="120"/>
      <c r="EF1427" s="120"/>
      <c r="EG1427" s="120"/>
      <c r="EH1427" s="120"/>
      <c r="EI1427" s="120"/>
      <c r="EJ1427" s="148"/>
    </row>
    <row r="1428" spans="1:140" s="10" customFormat="1" ht="17.25" customHeight="1" x14ac:dyDescent="0.25">
      <c r="A1428" s="33"/>
      <c r="B1428" s="34"/>
      <c r="C1428" s="35"/>
      <c r="D1428" s="49"/>
      <c r="E1428" s="36"/>
      <c r="F1428" s="36"/>
      <c r="G1428" s="52"/>
      <c r="H1428" s="38"/>
      <c r="I1428" s="50"/>
      <c r="J1428" s="54"/>
      <c r="K1428" s="271" t="s">
        <v>2074</v>
      </c>
      <c r="L1428" s="276" t="s">
        <v>1899</v>
      </c>
      <c r="M1428" s="46"/>
      <c r="R1428" s="104"/>
      <c r="S1428" s="104"/>
      <c r="T1428" s="104"/>
      <c r="U1428" s="104"/>
      <c r="V1428" s="120"/>
      <c r="W1428" s="104"/>
      <c r="X1428" s="104"/>
      <c r="Y1428" s="104"/>
      <c r="Z1428" s="120"/>
      <c r="AA1428" s="144"/>
      <c r="AB1428" s="104"/>
      <c r="AC1428" s="144"/>
      <c r="AD1428" s="104"/>
      <c r="AE1428" s="252"/>
      <c r="AF1428" s="104"/>
      <c r="AG1428" s="104"/>
      <c r="AH1428" s="104"/>
      <c r="AI1428" s="104"/>
      <c r="AJ1428" s="104"/>
      <c r="AK1428" s="104"/>
      <c r="AL1428" s="104"/>
      <c r="AM1428" s="104"/>
      <c r="AN1428" s="104"/>
      <c r="AO1428" s="104"/>
      <c r="AP1428" s="120"/>
      <c r="AQ1428" s="104"/>
      <c r="AR1428" s="104"/>
      <c r="AS1428" s="104"/>
      <c r="AT1428" s="104"/>
      <c r="AU1428" s="146"/>
      <c r="AV1428" s="105"/>
      <c r="AW1428" s="105"/>
      <c r="AX1428" s="106"/>
      <c r="AY1428" s="120"/>
      <c r="AZ1428" s="106"/>
      <c r="BA1428" s="120"/>
      <c r="BB1428" s="196"/>
      <c r="BC1428" s="120"/>
      <c r="BD1428" s="196"/>
      <c r="BE1428" s="120"/>
      <c r="BF1428" s="196"/>
      <c r="BG1428" s="145"/>
      <c r="BH1428" s="196"/>
      <c r="BI1428" s="145"/>
      <c r="BJ1428" s="196"/>
      <c r="BK1428" s="120"/>
      <c r="BL1428" s="196"/>
      <c r="BM1428" s="120"/>
      <c r="BN1428" s="197"/>
      <c r="BO1428" s="120"/>
      <c r="BP1428" s="197"/>
      <c r="BQ1428" s="120"/>
      <c r="BR1428" s="197"/>
      <c r="BS1428" s="120"/>
      <c r="BT1428" s="197"/>
      <c r="BU1428" s="120"/>
      <c r="BV1428" s="197"/>
      <c r="BW1428" s="107"/>
      <c r="BX1428" s="107"/>
      <c r="BY1428" s="107"/>
      <c r="BZ1428" s="107"/>
      <c r="CA1428" s="199"/>
      <c r="CB1428" s="120"/>
      <c r="CC1428" s="199"/>
      <c r="CD1428" s="120"/>
      <c r="CE1428" s="204"/>
      <c r="CF1428" s="120"/>
      <c r="CG1428" s="204"/>
      <c r="CH1428" s="120"/>
      <c r="CI1428" s="204"/>
      <c r="CJ1428" s="145"/>
      <c r="CK1428" s="204"/>
      <c r="CL1428" s="145"/>
      <c r="CM1428" s="204"/>
      <c r="CN1428" s="120"/>
      <c r="CO1428" s="204"/>
      <c r="CP1428" s="120"/>
      <c r="CQ1428" s="206"/>
      <c r="CR1428" s="120"/>
      <c r="CS1428" s="206"/>
      <c r="CT1428" s="120"/>
      <c r="CU1428" s="206"/>
      <c r="CV1428" s="120"/>
      <c r="CW1428" s="206"/>
      <c r="CX1428" s="120"/>
      <c r="CY1428" s="206"/>
      <c r="CZ1428" s="107"/>
      <c r="DA1428" s="107"/>
      <c r="DB1428" s="107"/>
      <c r="DC1428" s="109"/>
      <c r="DD1428" s="109"/>
      <c r="DE1428" s="109"/>
      <c r="DF1428" s="110"/>
      <c r="DG1428" s="120"/>
      <c r="DH1428" s="120"/>
      <c r="DI1428" s="120"/>
      <c r="DJ1428" s="120"/>
      <c r="DK1428" s="120"/>
      <c r="DL1428" s="120"/>
      <c r="DM1428" s="120"/>
      <c r="DN1428" s="120"/>
      <c r="DO1428" s="145"/>
      <c r="DP1428" s="120"/>
      <c r="DQ1428" s="145"/>
      <c r="DR1428" s="120"/>
      <c r="DS1428" s="120"/>
      <c r="DT1428" s="120"/>
      <c r="DU1428" s="120"/>
      <c r="DV1428" s="120"/>
      <c r="DW1428" s="120"/>
      <c r="DX1428" s="120"/>
      <c r="DY1428" s="120"/>
      <c r="DZ1428" s="120"/>
      <c r="EA1428" s="120"/>
      <c r="EB1428" s="120"/>
      <c r="EC1428" s="120"/>
      <c r="ED1428" s="120"/>
      <c r="EE1428" s="120"/>
      <c r="EF1428" s="120"/>
      <c r="EG1428" s="120"/>
      <c r="EH1428" s="120"/>
      <c r="EI1428" s="120"/>
      <c r="EJ1428" s="148"/>
    </row>
    <row r="1429" spans="1:140" s="10" customFormat="1" ht="17.25" customHeight="1" x14ac:dyDescent="0.25">
      <c r="A1429" s="33"/>
      <c r="B1429" s="34"/>
      <c r="C1429" s="35"/>
      <c r="D1429" s="49"/>
      <c r="E1429" s="36"/>
      <c r="F1429" s="36"/>
      <c r="G1429" s="52"/>
      <c r="H1429" s="38"/>
      <c r="I1429" s="50"/>
      <c r="J1429" s="54" t="s">
        <v>789</v>
      </c>
      <c r="K1429" s="46" t="s">
        <v>1710</v>
      </c>
      <c r="L1429" s="46" t="s">
        <v>41</v>
      </c>
      <c r="M1429" s="46" t="s">
        <v>1490</v>
      </c>
      <c r="P1429" s="113"/>
      <c r="Q1429" s="113"/>
      <c r="R1429" s="104">
        <v>2.5999999999999999E-3</v>
      </c>
      <c r="S1429" s="104">
        <f>0*$R$1429</f>
        <v>0</v>
      </c>
      <c r="T1429" s="104">
        <f t="shared" si="892"/>
        <v>0</v>
      </c>
      <c r="U1429" s="104">
        <f t="shared" ref="U1429:AO1429" si="1513">0*$R$1429</f>
        <v>0</v>
      </c>
      <c r="V1429" s="120">
        <f t="shared" si="1428"/>
        <v>0</v>
      </c>
      <c r="W1429" s="104">
        <f t="shared" si="1513"/>
        <v>0</v>
      </c>
      <c r="X1429" s="104">
        <f t="shared" si="1158"/>
        <v>0</v>
      </c>
      <c r="Y1429" s="104">
        <f t="shared" si="1513"/>
        <v>0</v>
      </c>
      <c r="Z1429" s="120">
        <f t="shared" si="846"/>
        <v>0</v>
      </c>
      <c r="AA1429" s="144">
        <v>0</v>
      </c>
      <c r="AB1429" s="104">
        <f t="shared" si="1429"/>
        <v>0</v>
      </c>
      <c r="AC1429" s="144">
        <v>0.5</v>
      </c>
      <c r="AD1429" s="104">
        <f t="shared" si="1430"/>
        <v>1.2999999999999999E-3</v>
      </c>
      <c r="AE1429" s="252">
        <v>0.5</v>
      </c>
      <c r="AF1429" s="104">
        <f t="shared" si="849"/>
        <v>1.2999999999999999E-3</v>
      </c>
      <c r="AG1429" s="104">
        <f t="shared" si="1513"/>
        <v>0</v>
      </c>
      <c r="AH1429" s="104">
        <f t="shared" si="850"/>
        <v>0</v>
      </c>
      <c r="AI1429" s="104">
        <f t="shared" si="1513"/>
        <v>0</v>
      </c>
      <c r="AJ1429" s="104">
        <f t="shared" si="851"/>
        <v>0</v>
      </c>
      <c r="AK1429" s="104">
        <f t="shared" si="1513"/>
        <v>0</v>
      </c>
      <c r="AL1429" s="104">
        <f t="shared" si="894"/>
        <v>0</v>
      </c>
      <c r="AM1429" s="104">
        <f t="shared" si="1513"/>
        <v>0</v>
      </c>
      <c r="AN1429" s="104">
        <f t="shared" si="957"/>
        <v>0</v>
      </c>
      <c r="AO1429" s="104">
        <f t="shared" si="1513"/>
        <v>0</v>
      </c>
      <c r="AP1429" s="120">
        <f t="shared" si="853"/>
        <v>0</v>
      </c>
      <c r="AQ1429" s="104"/>
      <c r="AR1429" s="104"/>
      <c r="AS1429" s="104"/>
      <c r="AT1429" s="104"/>
      <c r="AU1429" s="146">
        <f t="shared" si="854"/>
        <v>2.5999999999999999E-3</v>
      </c>
      <c r="AV1429" s="105">
        <f t="shared" si="1431"/>
        <v>1</v>
      </c>
      <c r="AW1429" s="105"/>
      <c r="AX1429" s="106">
        <f>0.0052</f>
        <v>5.1999999999999998E-3</v>
      </c>
      <c r="AY1429" s="120">
        <f>0*$R$1429</f>
        <v>0</v>
      </c>
      <c r="AZ1429" s="106">
        <f t="shared" si="1432"/>
        <v>0</v>
      </c>
      <c r="BA1429" s="120">
        <f t="shared" ref="BA1429" si="1514">0*$R$1429</f>
        <v>0</v>
      </c>
      <c r="BB1429" s="196">
        <f t="shared" si="1434"/>
        <v>0</v>
      </c>
      <c r="BC1429" s="120">
        <f t="shared" ref="BC1429" si="1515">0*$R$1429</f>
        <v>0</v>
      </c>
      <c r="BD1429" s="196">
        <f t="shared" si="1436"/>
        <v>0</v>
      </c>
      <c r="BE1429" s="120">
        <f t="shared" ref="BE1429" si="1516">0*$R$1429</f>
        <v>0</v>
      </c>
      <c r="BF1429" s="196">
        <f t="shared" si="1437"/>
        <v>0</v>
      </c>
      <c r="BG1429" s="145">
        <v>0.5</v>
      </c>
      <c r="BH1429" s="196">
        <f t="shared" si="1438"/>
        <v>2.5999999999999999E-3</v>
      </c>
      <c r="BI1429" s="145">
        <v>0.5</v>
      </c>
      <c r="BJ1429" s="196">
        <f t="shared" si="861"/>
        <v>2.5999999999999999E-3</v>
      </c>
      <c r="BK1429" s="120">
        <f>0.5*$R$1429</f>
        <v>1.2999999999999999E-3</v>
      </c>
      <c r="BL1429" s="196">
        <f t="shared" si="862"/>
        <v>6.7599999999999997E-6</v>
      </c>
      <c r="BM1429" s="120">
        <f t="shared" ref="BM1429" si="1517">0*$R$1429</f>
        <v>0</v>
      </c>
      <c r="BN1429" s="197">
        <f t="shared" si="863"/>
        <v>0</v>
      </c>
      <c r="BO1429" s="120">
        <f t="shared" ref="BO1429" si="1518">0*$R$1429</f>
        <v>0</v>
      </c>
      <c r="BP1429" s="197">
        <f t="shared" si="864"/>
        <v>0</v>
      </c>
      <c r="BQ1429" s="120">
        <f t="shared" ref="BQ1429" si="1519">0*$R$1429</f>
        <v>0</v>
      </c>
      <c r="BR1429" s="197">
        <f t="shared" si="865"/>
        <v>0</v>
      </c>
      <c r="BS1429" s="120">
        <f t="shared" ref="BS1429" si="1520">0*$R$1429</f>
        <v>0</v>
      </c>
      <c r="BT1429" s="197">
        <f t="shared" si="866"/>
        <v>0</v>
      </c>
      <c r="BU1429" s="120">
        <f t="shared" ref="BU1429" si="1521">0*$R$1429</f>
        <v>0</v>
      </c>
      <c r="BV1429" s="197">
        <f t="shared" si="867"/>
        <v>0</v>
      </c>
      <c r="BW1429" s="112"/>
      <c r="BX1429" s="112"/>
      <c r="BY1429" s="112"/>
      <c r="BZ1429" s="112"/>
      <c r="CA1429" s="210"/>
      <c r="CB1429" s="209"/>
      <c r="CC1429" s="210"/>
      <c r="CD1429" s="209"/>
      <c r="CE1429" s="211"/>
      <c r="CF1429" s="209"/>
      <c r="CG1429" s="211"/>
      <c r="CH1429" s="209"/>
      <c r="CI1429" s="211"/>
      <c r="CJ1429" s="209"/>
      <c r="CK1429" s="211"/>
      <c r="CL1429" s="209"/>
      <c r="CM1429" s="211"/>
      <c r="CN1429" s="209"/>
      <c r="CO1429" s="211"/>
      <c r="CP1429" s="209"/>
      <c r="CQ1429" s="212"/>
      <c r="CR1429" s="209"/>
      <c r="CS1429" s="212"/>
      <c r="CT1429" s="209"/>
      <c r="CU1429" s="212"/>
      <c r="CV1429" s="209"/>
      <c r="CW1429" s="212"/>
      <c r="CX1429" s="209"/>
      <c r="CY1429" s="212"/>
      <c r="CZ1429" s="208"/>
      <c r="DA1429" s="208"/>
      <c r="DB1429" s="208"/>
      <c r="DC1429" s="109"/>
      <c r="DD1429" s="109"/>
      <c r="DE1429" s="112"/>
      <c r="DF1429" s="112"/>
      <c r="DG1429" s="209"/>
      <c r="DH1429" s="209"/>
      <c r="DI1429" s="209"/>
      <c r="DJ1429" s="209"/>
      <c r="DK1429" s="209"/>
      <c r="DL1429" s="209"/>
      <c r="DM1429" s="209"/>
      <c r="DN1429" s="209"/>
      <c r="DO1429" s="209"/>
      <c r="DP1429" s="209"/>
      <c r="DQ1429" s="209"/>
      <c r="DR1429" s="209"/>
      <c r="DS1429" s="209"/>
      <c r="DT1429" s="209"/>
      <c r="DU1429" s="209"/>
      <c r="DV1429" s="209"/>
      <c r="DW1429" s="209"/>
      <c r="DX1429" s="209"/>
      <c r="DY1429" s="209"/>
      <c r="DZ1429" s="209"/>
      <c r="EA1429" s="209"/>
      <c r="EB1429" s="209"/>
      <c r="EC1429" s="209"/>
      <c r="ED1429" s="209"/>
      <c r="EE1429" s="209"/>
      <c r="EF1429" s="209"/>
      <c r="EG1429" s="209"/>
      <c r="EH1429" s="209"/>
      <c r="EI1429" s="209"/>
      <c r="EJ1429" s="221"/>
    </row>
    <row r="1430" spans="1:140" s="10" customFormat="1" ht="17.25" customHeight="1" x14ac:dyDescent="0.25">
      <c r="A1430" s="33"/>
      <c r="B1430" s="34"/>
      <c r="C1430" s="35"/>
      <c r="D1430" s="49"/>
      <c r="E1430" s="36"/>
      <c r="F1430" s="36"/>
      <c r="G1430" s="52"/>
      <c r="H1430" s="38"/>
      <c r="I1430" s="50"/>
      <c r="J1430" s="272" t="s">
        <v>1894</v>
      </c>
      <c r="K1430" s="264" t="s">
        <v>2067</v>
      </c>
      <c r="Q1430" s="9" t="s">
        <v>1899</v>
      </c>
      <c r="R1430" s="104"/>
      <c r="S1430" s="104"/>
      <c r="T1430" s="104"/>
      <c r="U1430" s="104"/>
      <c r="V1430" s="120"/>
      <c r="W1430" s="104"/>
      <c r="X1430" s="104"/>
      <c r="Y1430" s="104"/>
      <c r="Z1430" s="120"/>
      <c r="AA1430" s="144"/>
      <c r="AB1430" s="104"/>
      <c r="AC1430" s="144"/>
      <c r="AD1430" s="104"/>
      <c r="AE1430" s="252"/>
      <c r="AF1430" s="104"/>
      <c r="AG1430" s="104"/>
      <c r="AH1430" s="104"/>
      <c r="AI1430" s="104"/>
      <c r="AJ1430" s="104"/>
      <c r="AK1430" s="104"/>
      <c r="AL1430" s="104"/>
      <c r="AM1430" s="104"/>
      <c r="AN1430" s="104"/>
      <c r="AO1430" s="104"/>
      <c r="AP1430" s="120"/>
      <c r="AQ1430" s="104"/>
      <c r="AR1430" s="104"/>
      <c r="AS1430" s="104"/>
      <c r="AT1430" s="104"/>
      <c r="AU1430" s="146"/>
      <c r="AV1430" s="105"/>
      <c r="AW1430" s="105"/>
      <c r="AX1430" s="106"/>
      <c r="AY1430" s="120"/>
      <c r="AZ1430" s="106"/>
      <c r="BA1430" s="120"/>
      <c r="BB1430" s="196"/>
      <c r="BC1430" s="120"/>
      <c r="BD1430" s="196"/>
      <c r="BE1430" s="120"/>
      <c r="BF1430" s="196"/>
      <c r="BG1430" s="145"/>
      <c r="BH1430" s="196"/>
      <c r="BI1430" s="145"/>
      <c r="BJ1430" s="196"/>
      <c r="BK1430" s="120"/>
      <c r="BL1430" s="196"/>
      <c r="BM1430" s="120"/>
      <c r="BN1430" s="197"/>
      <c r="BO1430" s="120"/>
      <c r="BP1430" s="197"/>
      <c r="BQ1430" s="120"/>
      <c r="BR1430" s="197"/>
      <c r="BS1430" s="120"/>
      <c r="BT1430" s="197"/>
      <c r="BU1430" s="120"/>
      <c r="BV1430" s="197"/>
      <c r="BW1430" s="112"/>
      <c r="BX1430" s="112"/>
      <c r="BY1430" s="112"/>
      <c r="BZ1430" s="112"/>
      <c r="CA1430" s="210"/>
      <c r="CB1430" s="209"/>
      <c r="CC1430" s="210"/>
      <c r="CD1430" s="209"/>
      <c r="CE1430" s="211"/>
      <c r="CF1430" s="209"/>
      <c r="CG1430" s="211"/>
      <c r="CH1430" s="209"/>
      <c r="CI1430" s="211"/>
      <c r="CJ1430" s="209"/>
      <c r="CK1430" s="211"/>
      <c r="CL1430" s="209"/>
      <c r="CM1430" s="211"/>
      <c r="CN1430" s="209"/>
      <c r="CO1430" s="211"/>
      <c r="CP1430" s="209"/>
      <c r="CQ1430" s="212"/>
      <c r="CR1430" s="209"/>
      <c r="CS1430" s="212"/>
      <c r="CT1430" s="209"/>
      <c r="CU1430" s="212"/>
      <c r="CV1430" s="209"/>
      <c r="CW1430" s="212"/>
      <c r="CX1430" s="209"/>
      <c r="CY1430" s="212"/>
      <c r="CZ1430" s="208"/>
      <c r="DA1430" s="208"/>
      <c r="DB1430" s="208"/>
      <c r="DC1430" s="109"/>
      <c r="DD1430" s="109"/>
      <c r="DE1430" s="112"/>
      <c r="DF1430" s="112"/>
      <c r="DG1430" s="209"/>
      <c r="DH1430" s="209"/>
      <c r="DI1430" s="209"/>
      <c r="DJ1430" s="209"/>
      <c r="DK1430" s="209"/>
      <c r="DL1430" s="209"/>
      <c r="DM1430" s="209"/>
      <c r="DN1430" s="209"/>
      <c r="DO1430" s="209"/>
      <c r="DP1430" s="209"/>
      <c r="DQ1430" s="209"/>
      <c r="DR1430" s="209"/>
      <c r="DS1430" s="209"/>
      <c r="DT1430" s="209"/>
      <c r="DU1430" s="209"/>
      <c r="DV1430" s="209"/>
      <c r="DW1430" s="209"/>
      <c r="DX1430" s="209"/>
      <c r="DY1430" s="209"/>
      <c r="DZ1430" s="209"/>
      <c r="EA1430" s="209"/>
      <c r="EB1430" s="209"/>
      <c r="EC1430" s="209"/>
      <c r="ED1430" s="209"/>
      <c r="EE1430" s="209"/>
      <c r="EF1430" s="209"/>
      <c r="EG1430" s="209"/>
      <c r="EH1430" s="209"/>
      <c r="EI1430" s="209"/>
      <c r="EJ1430" s="221"/>
    </row>
    <row r="1431" spans="1:140" s="10" customFormat="1" ht="17.25" customHeight="1" x14ac:dyDescent="0.25">
      <c r="A1431" s="33"/>
      <c r="B1431" s="34"/>
      <c r="C1431" s="35"/>
      <c r="D1431" s="49"/>
      <c r="E1431" s="36"/>
      <c r="F1431" s="36"/>
      <c r="G1431" s="52"/>
      <c r="H1431" s="38"/>
      <c r="I1431" s="50"/>
      <c r="J1431" s="272"/>
      <c r="K1431" s="264" t="s">
        <v>2068</v>
      </c>
      <c r="Q1431" s="9" t="s">
        <v>1899</v>
      </c>
      <c r="R1431" s="104"/>
      <c r="S1431" s="104"/>
      <c r="T1431" s="104"/>
      <c r="U1431" s="104"/>
      <c r="V1431" s="120"/>
      <c r="W1431" s="104"/>
      <c r="X1431" s="104"/>
      <c r="Y1431" s="104"/>
      <c r="Z1431" s="120"/>
      <c r="AA1431" s="144"/>
      <c r="AB1431" s="104"/>
      <c r="AC1431" s="144"/>
      <c r="AD1431" s="104"/>
      <c r="AE1431" s="252"/>
      <c r="AF1431" s="104"/>
      <c r="AG1431" s="104"/>
      <c r="AH1431" s="104"/>
      <c r="AI1431" s="104"/>
      <c r="AJ1431" s="104"/>
      <c r="AK1431" s="104"/>
      <c r="AL1431" s="104"/>
      <c r="AM1431" s="104"/>
      <c r="AN1431" s="104"/>
      <c r="AO1431" s="104"/>
      <c r="AP1431" s="120"/>
      <c r="AQ1431" s="104"/>
      <c r="AR1431" s="104"/>
      <c r="AS1431" s="104"/>
      <c r="AT1431" s="104"/>
      <c r="AU1431" s="146"/>
      <c r="AV1431" s="105"/>
      <c r="AW1431" s="105"/>
      <c r="AX1431" s="106"/>
      <c r="AY1431" s="120"/>
      <c r="AZ1431" s="106"/>
      <c r="BA1431" s="120"/>
      <c r="BB1431" s="196"/>
      <c r="BC1431" s="120"/>
      <c r="BD1431" s="196"/>
      <c r="BE1431" s="120"/>
      <c r="BF1431" s="196"/>
      <c r="BG1431" s="145"/>
      <c r="BH1431" s="196"/>
      <c r="BI1431" s="145"/>
      <c r="BJ1431" s="196"/>
      <c r="BK1431" s="120"/>
      <c r="BL1431" s="196"/>
      <c r="BM1431" s="120"/>
      <c r="BN1431" s="197"/>
      <c r="BO1431" s="120"/>
      <c r="BP1431" s="197"/>
      <c r="BQ1431" s="120"/>
      <c r="BR1431" s="197"/>
      <c r="BS1431" s="120"/>
      <c r="BT1431" s="197"/>
      <c r="BU1431" s="120"/>
      <c r="BV1431" s="197"/>
      <c r="BW1431" s="112"/>
      <c r="BX1431" s="112"/>
      <c r="BY1431" s="112"/>
      <c r="BZ1431" s="112"/>
      <c r="CA1431" s="210"/>
      <c r="CB1431" s="209"/>
      <c r="CC1431" s="210"/>
      <c r="CD1431" s="209"/>
      <c r="CE1431" s="211"/>
      <c r="CF1431" s="209"/>
      <c r="CG1431" s="211"/>
      <c r="CH1431" s="209"/>
      <c r="CI1431" s="211"/>
      <c r="CJ1431" s="209"/>
      <c r="CK1431" s="211"/>
      <c r="CL1431" s="209"/>
      <c r="CM1431" s="211"/>
      <c r="CN1431" s="209"/>
      <c r="CO1431" s="211"/>
      <c r="CP1431" s="209"/>
      <c r="CQ1431" s="212"/>
      <c r="CR1431" s="209"/>
      <c r="CS1431" s="212"/>
      <c r="CT1431" s="209"/>
      <c r="CU1431" s="212"/>
      <c r="CV1431" s="209"/>
      <c r="CW1431" s="212"/>
      <c r="CX1431" s="209"/>
      <c r="CY1431" s="212"/>
      <c r="CZ1431" s="208"/>
      <c r="DA1431" s="208"/>
      <c r="DB1431" s="208"/>
      <c r="DC1431" s="109"/>
      <c r="DD1431" s="109"/>
      <c r="DE1431" s="112"/>
      <c r="DF1431" s="112"/>
      <c r="DG1431" s="209"/>
      <c r="DH1431" s="209"/>
      <c r="DI1431" s="209"/>
      <c r="DJ1431" s="209"/>
      <c r="DK1431" s="209"/>
      <c r="DL1431" s="209"/>
      <c r="DM1431" s="209"/>
      <c r="DN1431" s="209"/>
      <c r="DO1431" s="209"/>
      <c r="DP1431" s="209"/>
      <c r="DQ1431" s="209"/>
      <c r="DR1431" s="209"/>
      <c r="DS1431" s="209"/>
      <c r="DT1431" s="209"/>
      <c r="DU1431" s="209"/>
      <c r="DV1431" s="209"/>
      <c r="DW1431" s="209"/>
      <c r="DX1431" s="209"/>
      <c r="DY1431" s="209"/>
      <c r="DZ1431" s="209"/>
      <c r="EA1431" s="209"/>
      <c r="EB1431" s="209"/>
      <c r="EC1431" s="209"/>
      <c r="ED1431" s="209"/>
      <c r="EE1431" s="209"/>
      <c r="EF1431" s="209"/>
      <c r="EG1431" s="209"/>
      <c r="EH1431" s="209"/>
      <c r="EI1431" s="209"/>
      <c r="EJ1431" s="221"/>
    </row>
    <row r="1432" spans="1:140" s="10" customFormat="1" ht="17.25" customHeight="1" x14ac:dyDescent="0.25">
      <c r="A1432" s="33"/>
      <c r="B1432" s="34"/>
      <c r="C1432" s="35"/>
      <c r="D1432" s="49"/>
      <c r="E1432" s="36"/>
      <c r="F1432" s="36"/>
      <c r="G1432" s="52"/>
      <c r="H1432" s="38"/>
      <c r="I1432" s="50"/>
      <c r="J1432" s="272"/>
      <c r="K1432" s="264" t="s">
        <v>2069</v>
      </c>
      <c r="Q1432" s="9" t="s">
        <v>1899</v>
      </c>
      <c r="R1432" s="104"/>
      <c r="S1432" s="104"/>
      <c r="T1432" s="104"/>
      <c r="U1432" s="104"/>
      <c r="V1432" s="120"/>
      <c r="W1432" s="104"/>
      <c r="X1432" s="104"/>
      <c r="Y1432" s="104"/>
      <c r="Z1432" s="120"/>
      <c r="AA1432" s="144"/>
      <c r="AB1432" s="104"/>
      <c r="AC1432" s="144"/>
      <c r="AD1432" s="104"/>
      <c r="AE1432" s="252"/>
      <c r="AF1432" s="104"/>
      <c r="AG1432" s="104"/>
      <c r="AH1432" s="104"/>
      <c r="AI1432" s="104"/>
      <c r="AJ1432" s="104"/>
      <c r="AK1432" s="104"/>
      <c r="AL1432" s="104"/>
      <c r="AM1432" s="104"/>
      <c r="AN1432" s="104"/>
      <c r="AO1432" s="104"/>
      <c r="AP1432" s="120"/>
      <c r="AQ1432" s="104"/>
      <c r="AR1432" s="104"/>
      <c r="AS1432" s="104"/>
      <c r="AT1432" s="104"/>
      <c r="AU1432" s="146"/>
      <c r="AV1432" s="105"/>
      <c r="AW1432" s="105"/>
      <c r="AX1432" s="106"/>
      <c r="AY1432" s="120"/>
      <c r="AZ1432" s="106"/>
      <c r="BA1432" s="120"/>
      <c r="BB1432" s="196"/>
      <c r="BC1432" s="120"/>
      <c r="BD1432" s="196"/>
      <c r="BE1432" s="120"/>
      <c r="BF1432" s="196"/>
      <c r="BG1432" s="145"/>
      <c r="BH1432" s="196"/>
      <c r="BI1432" s="145"/>
      <c r="BJ1432" s="196"/>
      <c r="BK1432" s="120"/>
      <c r="BL1432" s="196"/>
      <c r="BM1432" s="120"/>
      <c r="BN1432" s="197"/>
      <c r="BO1432" s="120"/>
      <c r="BP1432" s="197"/>
      <c r="BQ1432" s="120"/>
      <c r="BR1432" s="197"/>
      <c r="BS1432" s="120"/>
      <c r="BT1432" s="197"/>
      <c r="BU1432" s="120"/>
      <c r="BV1432" s="197"/>
      <c r="BW1432" s="112"/>
      <c r="BX1432" s="112"/>
      <c r="BY1432" s="112"/>
      <c r="BZ1432" s="112"/>
      <c r="CA1432" s="210"/>
      <c r="CB1432" s="209"/>
      <c r="CC1432" s="210"/>
      <c r="CD1432" s="209"/>
      <c r="CE1432" s="211"/>
      <c r="CF1432" s="209"/>
      <c r="CG1432" s="211"/>
      <c r="CH1432" s="209"/>
      <c r="CI1432" s="211"/>
      <c r="CJ1432" s="209"/>
      <c r="CK1432" s="211"/>
      <c r="CL1432" s="209"/>
      <c r="CM1432" s="211"/>
      <c r="CN1432" s="209"/>
      <c r="CO1432" s="211"/>
      <c r="CP1432" s="209"/>
      <c r="CQ1432" s="212"/>
      <c r="CR1432" s="209"/>
      <c r="CS1432" s="212"/>
      <c r="CT1432" s="209"/>
      <c r="CU1432" s="212"/>
      <c r="CV1432" s="209"/>
      <c r="CW1432" s="212"/>
      <c r="CX1432" s="209"/>
      <c r="CY1432" s="212"/>
      <c r="CZ1432" s="208"/>
      <c r="DA1432" s="208"/>
      <c r="DB1432" s="208"/>
      <c r="DC1432" s="109"/>
      <c r="DD1432" s="109"/>
      <c r="DE1432" s="112"/>
      <c r="DF1432" s="112"/>
      <c r="DG1432" s="209"/>
      <c r="DH1432" s="209"/>
      <c r="DI1432" s="209"/>
      <c r="DJ1432" s="209"/>
      <c r="DK1432" s="209"/>
      <c r="DL1432" s="209"/>
      <c r="DM1432" s="209"/>
      <c r="DN1432" s="209"/>
      <c r="DO1432" s="209"/>
      <c r="DP1432" s="209"/>
      <c r="DQ1432" s="209"/>
      <c r="DR1432" s="209"/>
      <c r="DS1432" s="209"/>
      <c r="DT1432" s="209"/>
      <c r="DU1432" s="209"/>
      <c r="DV1432" s="209"/>
      <c r="DW1432" s="209"/>
      <c r="DX1432" s="209"/>
      <c r="DY1432" s="209"/>
      <c r="DZ1432" s="209"/>
      <c r="EA1432" s="209"/>
      <c r="EB1432" s="209"/>
      <c r="EC1432" s="209"/>
      <c r="ED1432" s="209"/>
      <c r="EE1432" s="209"/>
      <c r="EF1432" s="209"/>
      <c r="EG1432" s="209"/>
      <c r="EH1432" s="209"/>
      <c r="EI1432" s="209"/>
      <c r="EJ1432" s="221"/>
    </row>
    <row r="1433" spans="1:140" s="10" customFormat="1" ht="17.25" customHeight="1" x14ac:dyDescent="0.25">
      <c r="A1433" s="33"/>
      <c r="B1433" s="34"/>
      <c r="C1433" s="35"/>
      <c r="D1433" s="49"/>
      <c r="E1433" s="36"/>
      <c r="F1433" s="36"/>
      <c r="G1433" s="52"/>
      <c r="H1433" s="38"/>
      <c r="I1433" s="50"/>
      <c r="J1433" s="54"/>
      <c r="K1433" s="264" t="s">
        <v>2070</v>
      </c>
      <c r="Q1433" s="9" t="s">
        <v>1899</v>
      </c>
      <c r="R1433" s="104"/>
      <c r="S1433" s="104"/>
      <c r="T1433" s="104"/>
      <c r="U1433" s="104"/>
      <c r="V1433" s="120"/>
      <c r="W1433" s="104"/>
      <c r="X1433" s="104"/>
      <c r="Y1433" s="104"/>
      <c r="Z1433" s="120"/>
      <c r="AA1433" s="144"/>
      <c r="AB1433" s="104"/>
      <c r="AC1433" s="144"/>
      <c r="AD1433" s="104"/>
      <c r="AE1433" s="252"/>
      <c r="AF1433" s="104"/>
      <c r="AG1433" s="104"/>
      <c r="AH1433" s="104"/>
      <c r="AI1433" s="104"/>
      <c r="AJ1433" s="104"/>
      <c r="AK1433" s="104"/>
      <c r="AL1433" s="104"/>
      <c r="AM1433" s="104"/>
      <c r="AN1433" s="104"/>
      <c r="AO1433" s="104"/>
      <c r="AP1433" s="120"/>
      <c r="AQ1433" s="104"/>
      <c r="AR1433" s="104"/>
      <c r="AS1433" s="104"/>
      <c r="AT1433" s="104"/>
      <c r="AU1433" s="146"/>
      <c r="AV1433" s="105"/>
      <c r="AW1433" s="105"/>
      <c r="AX1433" s="106"/>
      <c r="AY1433" s="120"/>
      <c r="AZ1433" s="106"/>
      <c r="BA1433" s="120"/>
      <c r="BB1433" s="196"/>
      <c r="BC1433" s="120"/>
      <c r="BD1433" s="196"/>
      <c r="BE1433" s="120"/>
      <c r="BF1433" s="196"/>
      <c r="BG1433" s="145"/>
      <c r="BH1433" s="196"/>
      <c r="BI1433" s="145"/>
      <c r="BJ1433" s="196"/>
      <c r="BK1433" s="120"/>
      <c r="BL1433" s="196"/>
      <c r="BM1433" s="120"/>
      <c r="BN1433" s="197"/>
      <c r="BO1433" s="120"/>
      <c r="BP1433" s="197"/>
      <c r="BQ1433" s="120"/>
      <c r="BR1433" s="197"/>
      <c r="BS1433" s="120"/>
      <c r="BT1433" s="197"/>
      <c r="BU1433" s="120"/>
      <c r="BV1433" s="197"/>
      <c r="BW1433" s="112"/>
      <c r="BX1433" s="112"/>
      <c r="BY1433" s="112"/>
      <c r="BZ1433" s="112"/>
      <c r="CA1433" s="210"/>
      <c r="CB1433" s="209"/>
      <c r="CC1433" s="210"/>
      <c r="CD1433" s="209"/>
      <c r="CE1433" s="211"/>
      <c r="CF1433" s="209"/>
      <c r="CG1433" s="211"/>
      <c r="CH1433" s="209"/>
      <c r="CI1433" s="211"/>
      <c r="CJ1433" s="209"/>
      <c r="CK1433" s="211"/>
      <c r="CL1433" s="209"/>
      <c r="CM1433" s="211"/>
      <c r="CN1433" s="209"/>
      <c r="CO1433" s="211"/>
      <c r="CP1433" s="209"/>
      <c r="CQ1433" s="212"/>
      <c r="CR1433" s="209"/>
      <c r="CS1433" s="212"/>
      <c r="CT1433" s="209"/>
      <c r="CU1433" s="212"/>
      <c r="CV1433" s="209"/>
      <c r="CW1433" s="212"/>
      <c r="CX1433" s="209"/>
      <c r="CY1433" s="212"/>
      <c r="CZ1433" s="208"/>
      <c r="DA1433" s="208"/>
      <c r="DB1433" s="208"/>
      <c r="DC1433" s="109"/>
      <c r="DD1433" s="109"/>
      <c r="DE1433" s="112"/>
      <c r="DF1433" s="112"/>
      <c r="DG1433" s="209"/>
      <c r="DH1433" s="209"/>
      <c r="DI1433" s="209"/>
      <c r="DJ1433" s="209"/>
      <c r="DK1433" s="209"/>
      <c r="DL1433" s="209"/>
      <c r="DM1433" s="209"/>
      <c r="DN1433" s="209"/>
      <c r="DO1433" s="209"/>
      <c r="DP1433" s="209"/>
      <c r="DQ1433" s="209"/>
      <c r="DR1433" s="209"/>
      <c r="DS1433" s="209"/>
      <c r="DT1433" s="209"/>
      <c r="DU1433" s="209"/>
      <c r="DV1433" s="209"/>
      <c r="DW1433" s="209"/>
      <c r="DX1433" s="209"/>
      <c r="DY1433" s="209"/>
      <c r="DZ1433" s="209"/>
      <c r="EA1433" s="209"/>
      <c r="EB1433" s="209"/>
      <c r="EC1433" s="209"/>
      <c r="ED1433" s="209"/>
      <c r="EE1433" s="209"/>
      <c r="EF1433" s="209"/>
      <c r="EG1433" s="209"/>
      <c r="EH1433" s="209"/>
      <c r="EI1433" s="209"/>
      <c r="EJ1433" s="221"/>
    </row>
    <row r="1434" spans="1:140" s="10" customFormat="1" ht="17.25" customHeight="1" x14ac:dyDescent="0.25">
      <c r="A1434" s="33"/>
      <c r="B1434" s="34"/>
      <c r="C1434" s="35"/>
      <c r="D1434" s="49"/>
      <c r="E1434" s="36"/>
      <c r="F1434" s="36"/>
      <c r="G1434" s="52"/>
      <c r="H1434" s="38"/>
      <c r="I1434" s="50"/>
      <c r="J1434" s="54"/>
      <c r="K1434" s="264" t="s">
        <v>2071</v>
      </c>
      <c r="Q1434" s="9" t="s">
        <v>1899</v>
      </c>
      <c r="R1434" s="104"/>
      <c r="S1434" s="104"/>
      <c r="T1434" s="104"/>
      <c r="U1434" s="104"/>
      <c r="V1434" s="120"/>
      <c r="W1434" s="104"/>
      <c r="X1434" s="104"/>
      <c r="Y1434" s="104"/>
      <c r="Z1434" s="120"/>
      <c r="AA1434" s="144"/>
      <c r="AB1434" s="104"/>
      <c r="AC1434" s="144"/>
      <c r="AD1434" s="104"/>
      <c r="AE1434" s="252"/>
      <c r="AF1434" s="104"/>
      <c r="AG1434" s="104"/>
      <c r="AH1434" s="104"/>
      <c r="AI1434" s="104"/>
      <c r="AJ1434" s="104"/>
      <c r="AK1434" s="104"/>
      <c r="AL1434" s="104"/>
      <c r="AM1434" s="104"/>
      <c r="AN1434" s="104"/>
      <c r="AO1434" s="104"/>
      <c r="AP1434" s="120"/>
      <c r="AQ1434" s="104"/>
      <c r="AR1434" s="104"/>
      <c r="AS1434" s="104"/>
      <c r="AT1434" s="104"/>
      <c r="AU1434" s="146"/>
      <c r="AV1434" s="105"/>
      <c r="AW1434" s="105"/>
      <c r="AX1434" s="106"/>
      <c r="AY1434" s="120"/>
      <c r="AZ1434" s="106"/>
      <c r="BA1434" s="120"/>
      <c r="BB1434" s="196"/>
      <c r="BC1434" s="120"/>
      <c r="BD1434" s="196"/>
      <c r="BE1434" s="120"/>
      <c r="BF1434" s="196"/>
      <c r="BG1434" s="145"/>
      <c r="BH1434" s="196"/>
      <c r="BI1434" s="145"/>
      <c r="BJ1434" s="196"/>
      <c r="BK1434" s="120"/>
      <c r="BL1434" s="196"/>
      <c r="BM1434" s="120"/>
      <c r="BN1434" s="197"/>
      <c r="BO1434" s="120"/>
      <c r="BP1434" s="197"/>
      <c r="BQ1434" s="120"/>
      <c r="BR1434" s="197"/>
      <c r="BS1434" s="120"/>
      <c r="BT1434" s="197"/>
      <c r="BU1434" s="120"/>
      <c r="BV1434" s="197"/>
      <c r="BW1434" s="112"/>
      <c r="BX1434" s="112"/>
      <c r="BY1434" s="112"/>
      <c r="BZ1434" s="112"/>
      <c r="CA1434" s="210"/>
      <c r="CB1434" s="209"/>
      <c r="CC1434" s="210"/>
      <c r="CD1434" s="209"/>
      <c r="CE1434" s="211"/>
      <c r="CF1434" s="209"/>
      <c r="CG1434" s="211"/>
      <c r="CH1434" s="209"/>
      <c r="CI1434" s="211"/>
      <c r="CJ1434" s="209"/>
      <c r="CK1434" s="211"/>
      <c r="CL1434" s="209"/>
      <c r="CM1434" s="211"/>
      <c r="CN1434" s="209"/>
      <c r="CO1434" s="211"/>
      <c r="CP1434" s="209"/>
      <c r="CQ1434" s="212"/>
      <c r="CR1434" s="209"/>
      <c r="CS1434" s="212"/>
      <c r="CT1434" s="209"/>
      <c r="CU1434" s="212"/>
      <c r="CV1434" s="209"/>
      <c r="CW1434" s="212"/>
      <c r="CX1434" s="209"/>
      <c r="CY1434" s="212"/>
      <c r="CZ1434" s="208"/>
      <c r="DA1434" s="208"/>
      <c r="DB1434" s="208"/>
      <c r="DC1434" s="109"/>
      <c r="DD1434" s="109"/>
      <c r="DE1434" s="112"/>
      <c r="DF1434" s="112"/>
      <c r="DG1434" s="209"/>
      <c r="DH1434" s="209"/>
      <c r="DI1434" s="209"/>
      <c r="DJ1434" s="209"/>
      <c r="DK1434" s="209"/>
      <c r="DL1434" s="209"/>
      <c r="DM1434" s="209"/>
      <c r="DN1434" s="209"/>
      <c r="DO1434" s="209"/>
      <c r="DP1434" s="209"/>
      <c r="DQ1434" s="209"/>
      <c r="DR1434" s="209"/>
      <c r="DS1434" s="209"/>
      <c r="DT1434" s="209"/>
      <c r="DU1434" s="209"/>
      <c r="DV1434" s="209"/>
      <c r="DW1434" s="209"/>
      <c r="DX1434" s="209"/>
      <c r="DY1434" s="209"/>
      <c r="DZ1434" s="209"/>
      <c r="EA1434" s="209"/>
      <c r="EB1434" s="209"/>
      <c r="EC1434" s="209"/>
      <c r="ED1434" s="209"/>
      <c r="EE1434" s="209"/>
      <c r="EF1434" s="209"/>
      <c r="EG1434" s="209"/>
      <c r="EH1434" s="209"/>
      <c r="EI1434" s="209"/>
      <c r="EJ1434" s="221"/>
    </row>
    <row r="1435" spans="1:140" s="10" customFormat="1" ht="17.25" customHeight="1" x14ac:dyDescent="0.25">
      <c r="A1435" s="33"/>
      <c r="B1435" s="34"/>
      <c r="C1435" s="35"/>
      <c r="D1435" s="49"/>
      <c r="E1435" s="36"/>
      <c r="F1435" s="36"/>
      <c r="G1435" s="52"/>
      <c r="H1435" s="38"/>
      <c r="I1435" s="50"/>
      <c r="J1435" s="54"/>
      <c r="K1435" s="264" t="s">
        <v>2072</v>
      </c>
      <c r="Q1435" s="9" t="s">
        <v>1899</v>
      </c>
      <c r="R1435" s="104"/>
      <c r="S1435" s="104"/>
      <c r="T1435" s="104"/>
      <c r="U1435" s="104"/>
      <c r="V1435" s="120"/>
      <c r="W1435" s="104"/>
      <c r="X1435" s="104"/>
      <c r="Y1435" s="104"/>
      <c r="Z1435" s="120"/>
      <c r="AA1435" s="144"/>
      <c r="AB1435" s="104"/>
      <c r="AC1435" s="144"/>
      <c r="AD1435" s="104"/>
      <c r="AE1435" s="252"/>
      <c r="AF1435" s="104"/>
      <c r="AG1435" s="104"/>
      <c r="AH1435" s="104"/>
      <c r="AI1435" s="104"/>
      <c r="AJ1435" s="104"/>
      <c r="AK1435" s="104"/>
      <c r="AL1435" s="104"/>
      <c r="AM1435" s="104"/>
      <c r="AN1435" s="104"/>
      <c r="AO1435" s="104"/>
      <c r="AP1435" s="120"/>
      <c r="AQ1435" s="104"/>
      <c r="AR1435" s="104"/>
      <c r="AS1435" s="104"/>
      <c r="AT1435" s="104"/>
      <c r="AU1435" s="146"/>
      <c r="AV1435" s="105"/>
      <c r="AW1435" s="105"/>
      <c r="AX1435" s="106"/>
      <c r="AY1435" s="120"/>
      <c r="AZ1435" s="106"/>
      <c r="BA1435" s="120"/>
      <c r="BB1435" s="196"/>
      <c r="BC1435" s="120"/>
      <c r="BD1435" s="196"/>
      <c r="BE1435" s="120"/>
      <c r="BF1435" s="196"/>
      <c r="BG1435" s="145"/>
      <c r="BH1435" s="196"/>
      <c r="BI1435" s="145"/>
      <c r="BJ1435" s="196"/>
      <c r="BK1435" s="120"/>
      <c r="BL1435" s="196"/>
      <c r="BM1435" s="120"/>
      <c r="BN1435" s="197"/>
      <c r="BO1435" s="120"/>
      <c r="BP1435" s="197"/>
      <c r="BQ1435" s="120"/>
      <c r="BR1435" s="197"/>
      <c r="BS1435" s="120"/>
      <c r="BT1435" s="197"/>
      <c r="BU1435" s="120"/>
      <c r="BV1435" s="197"/>
      <c r="BW1435" s="112"/>
      <c r="BX1435" s="112"/>
      <c r="BY1435" s="112"/>
      <c r="BZ1435" s="112"/>
      <c r="CA1435" s="210"/>
      <c r="CB1435" s="209"/>
      <c r="CC1435" s="210"/>
      <c r="CD1435" s="209"/>
      <c r="CE1435" s="211"/>
      <c r="CF1435" s="209"/>
      <c r="CG1435" s="211"/>
      <c r="CH1435" s="209"/>
      <c r="CI1435" s="211"/>
      <c r="CJ1435" s="209"/>
      <c r="CK1435" s="211"/>
      <c r="CL1435" s="209"/>
      <c r="CM1435" s="211"/>
      <c r="CN1435" s="209"/>
      <c r="CO1435" s="211"/>
      <c r="CP1435" s="209"/>
      <c r="CQ1435" s="212"/>
      <c r="CR1435" s="209"/>
      <c r="CS1435" s="212"/>
      <c r="CT1435" s="209"/>
      <c r="CU1435" s="212"/>
      <c r="CV1435" s="209"/>
      <c r="CW1435" s="212"/>
      <c r="CX1435" s="209"/>
      <c r="CY1435" s="212"/>
      <c r="CZ1435" s="208"/>
      <c r="DA1435" s="208"/>
      <c r="DB1435" s="208"/>
      <c r="DC1435" s="109"/>
      <c r="DD1435" s="109"/>
      <c r="DE1435" s="112"/>
      <c r="DF1435" s="112"/>
      <c r="DG1435" s="209"/>
      <c r="DH1435" s="209"/>
      <c r="DI1435" s="209"/>
      <c r="DJ1435" s="209"/>
      <c r="DK1435" s="209"/>
      <c r="DL1435" s="209"/>
      <c r="DM1435" s="209"/>
      <c r="DN1435" s="209"/>
      <c r="DO1435" s="209"/>
      <c r="DP1435" s="209"/>
      <c r="DQ1435" s="209"/>
      <c r="DR1435" s="209"/>
      <c r="DS1435" s="209"/>
      <c r="DT1435" s="209"/>
      <c r="DU1435" s="209"/>
      <c r="DV1435" s="209"/>
      <c r="DW1435" s="209"/>
      <c r="DX1435" s="209"/>
      <c r="DY1435" s="209"/>
      <c r="DZ1435" s="209"/>
      <c r="EA1435" s="209"/>
      <c r="EB1435" s="209"/>
      <c r="EC1435" s="209"/>
      <c r="ED1435" s="209"/>
      <c r="EE1435" s="209"/>
      <c r="EF1435" s="209"/>
      <c r="EG1435" s="209"/>
      <c r="EH1435" s="209"/>
      <c r="EI1435" s="209"/>
      <c r="EJ1435" s="221"/>
    </row>
    <row r="1436" spans="1:140" s="10" customFormat="1" ht="17.25" customHeight="1" x14ac:dyDescent="0.25">
      <c r="A1436" s="33"/>
      <c r="B1436" s="34"/>
      <c r="C1436" s="35"/>
      <c r="D1436" s="49"/>
      <c r="E1436" s="36"/>
      <c r="F1436" s="36"/>
      <c r="G1436" s="52"/>
      <c r="H1436" s="38"/>
      <c r="I1436" s="50"/>
      <c r="J1436" s="275" t="s">
        <v>1921</v>
      </c>
      <c r="K1436" s="271" t="s">
        <v>2073</v>
      </c>
      <c r="L1436" s="276" t="s">
        <v>1899</v>
      </c>
      <c r="M1436" s="46"/>
      <c r="R1436" s="104"/>
      <c r="S1436" s="104"/>
      <c r="T1436" s="104"/>
      <c r="U1436" s="104"/>
      <c r="V1436" s="120"/>
      <c r="W1436" s="104"/>
      <c r="X1436" s="104"/>
      <c r="Y1436" s="104"/>
      <c r="Z1436" s="120"/>
      <c r="AA1436" s="144"/>
      <c r="AB1436" s="104"/>
      <c r="AC1436" s="144"/>
      <c r="AD1436" s="104"/>
      <c r="AE1436" s="252"/>
      <c r="AF1436" s="104"/>
      <c r="AG1436" s="104"/>
      <c r="AH1436" s="104"/>
      <c r="AI1436" s="104"/>
      <c r="AJ1436" s="104"/>
      <c r="AK1436" s="104"/>
      <c r="AL1436" s="104"/>
      <c r="AM1436" s="104"/>
      <c r="AN1436" s="104"/>
      <c r="AO1436" s="104"/>
      <c r="AP1436" s="120"/>
      <c r="AQ1436" s="104"/>
      <c r="AR1436" s="104"/>
      <c r="AS1436" s="104"/>
      <c r="AT1436" s="104"/>
      <c r="AU1436" s="146"/>
      <c r="AV1436" s="105"/>
      <c r="AW1436" s="105"/>
      <c r="AX1436" s="106"/>
      <c r="AY1436" s="120"/>
      <c r="AZ1436" s="106"/>
      <c r="BA1436" s="120"/>
      <c r="BB1436" s="196"/>
      <c r="BC1436" s="120"/>
      <c r="BD1436" s="196"/>
      <c r="BE1436" s="120"/>
      <c r="BF1436" s="196"/>
      <c r="BG1436" s="145"/>
      <c r="BH1436" s="196"/>
      <c r="BI1436" s="145"/>
      <c r="BJ1436" s="196"/>
      <c r="BK1436" s="120"/>
      <c r="BL1436" s="196"/>
      <c r="BM1436" s="120"/>
      <c r="BN1436" s="197"/>
      <c r="BO1436" s="120"/>
      <c r="BP1436" s="197"/>
      <c r="BQ1436" s="120"/>
      <c r="BR1436" s="197"/>
      <c r="BS1436" s="120"/>
      <c r="BT1436" s="197"/>
      <c r="BU1436" s="120"/>
      <c r="BV1436" s="197"/>
      <c r="BW1436" s="112"/>
      <c r="BX1436" s="112"/>
      <c r="BY1436" s="112"/>
      <c r="BZ1436" s="112"/>
      <c r="CA1436" s="210"/>
      <c r="CB1436" s="209"/>
      <c r="CC1436" s="210"/>
      <c r="CD1436" s="209"/>
      <c r="CE1436" s="211"/>
      <c r="CF1436" s="209"/>
      <c r="CG1436" s="211"/>
      <c r="CH1436" s="209"/>
      <c r="CI1436" s="211"/>
      <c r="CJ1436" s="209"/>
      <c r="CK1436" s="211"/>
      <c r="CL1436" s="209"/>
      <c r="CM1436" s="211"/>
      <c r="CN1436" s="209"/>
      <c r="CO1436" s="211"/>
      <c r="CP1436" s="209"/>
      <c r="CQ1436" s="212"/>
      <c r="CR1436" s="209"/>
      <c r="CS1436" s="212"/>
      <c r="CT1436" s="209"/>
      <c r="CU1436" s="212"/>
      <c r="CV1436" s="209"/>
      <c r="CW1436" s="212"/>
      <c r="CX1436" s="209"/>
      <c r="CY1436" s="212"/>
      <c r="CZ1436" s="208"/>
      <c r="DA1436" s="208"/>
      <c r="DB1436" s="208"/>
      <c r="DC1436" s="109"/>
      <c r="DD1436" s="109"/>
      <c r="DE1436" s="112"/>
      <c r="DF1436" s="112"/>
      <c r="DG1436" s="209"/>
      <c r="DH1436" s="209"/>
      <c r="DI1436" s="209"/>
      <c r="DJ1436" s="209"/>
      <c r="DK1436" s="209"/>
      <c r="DL1436" s="209"/>
      <c r="DM1436" s="209"/>
      <c r="DN1436" s="209"/>
      <c r="DO1436" s="209"/>
      <c r="DP1436" s="209"/>
      <c r="DQ1436" s="209"/>
      <c r="DR1436" s="209"/>
      <c r="DS1436" s="209"/>
      <c r="DT1436" s="209"/>
      <c r="DU1436" s="209"/>
      <c r="DV1436" s="209"/>
      <c r="DW1436" s="209"/>
      <c r="DX1436" s="209"/>
      <c r="DY1436" s="209"/>
      <c r="DZ1436" s="209"/>
      <c r="EA1436" s="209"/>
      <c r="EB1436" s="209"/>
      <c r="EC1436" s="209"/>
      <c r="ED1436" s="209"/>
      <c r="EE1436" s="209"/>
      <c r="EF1436" s="209"/>
      <c r="EG1436" s="209"/>
      <c r="EH1436" s="209"/>
      <c r="EI1436" s="209"/>
      <c r="EJ1436" s="221"/>
    </row>
    <row r="1437" spans="1:140" s="10" customFormat="1" ht="17.25" customHeight="1" x14ac:dyDescent="0.25">
      <c r="A1437" s="33"/>
      <c r="B1437" s="34"/>
      <c r="C1437" s="35"/>
      <c r="D1437" s="49"/>
      <c r="E1437" s="36"/>
      <c r="F1437" s="36"/>
      <c r="G1437" s="52"/>
      <c r="H1437" s="38"/>
      <c r="I1437" s="50"/>
      <c r="J1437" s="54"/>
      <c r="K1437" s="271" t="s">
        <v>2074</v>
      </c>
      <c r="L1437" s="276" t="s">
        <v>1899</v>
      </c>
      <c r="M1437" s="46"/>
      <c r="R1437" s="104"/>
      <c r="S1437" s="104"/>
      <c r="T1437" s="104"/>
      <c r="U1437" s="104"/>
      <c r="V1437" s="120"/>
      <c r="W1437" s="104"/>
      <c r="X1437" s="104"/>
      <c r="Y1437" s="104"/>
      <c r="Z1437" s="120"/>
      <c r="AA1437" s="144"/>
      <c r="AB1437" s="104"/>
      <c r="AC1437" s="144"/>
      <c r="AD1437" s="104"/>
      <c r="AE1437" s="252"/>
      <c r="AF1437" s="104"/>
      <c r="AG1437" s="104"/>
      <c r="AH1437" s="104"/>
      <c r="AI1437" s="104"/>
      <c r="AJ1437" s="104"/>
      <c r="AK1437" s="104"/>
      <c r="AL1437" s="104"/>
      <c r="AM1437" s="104"/>
      <c r="AN1437" s="104"/>
      <c r="AO1437" s="104"/>
      <c r="AP1437" s="120"/>
      <c r="AQ1437" s="104"/>
      <c r="AR1437" s="104"/>
      <c r="AS1437" s="104"/>
      <c r="AT1437" s="104"/>
      <c r="AU1437" s="146"/>
      <c r="AV1437" s="105"/>
      <c r="AW1437" s="105"/>
      <c r="AX1437" s="106"/>
      <c r="AY1437" s="120"/>
      <c r="AZ1437" s="106"/>
      <c r="BA1437" s="120"/>
      <c r="BB1437" s="196"/>
      <c r="BC1437" s="120"/>
      <c r="BD1437" s="196"/>
      <c r="BE1437" s="120"/>
      <c r="BF1437" s="196"/>
      <c r="BG1437" s="145"/>
      <c r="BH1437" s="196"/>
      <c r="BI1437" s="145"/>
      <c r="BJ1437" s="196"/>
      <c r="BK1437" s="120"/>
      <c r="BL1437" s="196"/>
      <c r="BM1437" s="120"/>
      <c r="BN1437" s="197"/>
      <c r="BO1437" s="120"/>
      <c r="BP1437" s="197"/>
      <c r="BQ1437" s="120"/>
      <c r="BR1437" s="197"/>
      <c r="BS1437" s="120"/>
      <c r="BT1437" s="197"/>
      <c r="BU1437" s="120"/>
      <c r="BV1437" s="197"/>
      <c r="BW1437" s="112"/>
      <c r="BX1437" s="112"/>
      <c r="BY1437" s="112"/>
      <c r="BZ1437" s="112"/>
      <c r="CA1437" s="210"/>
      <c r="CB1437" s="209"/>
      <c r="CC1437" s="210"/>
      <c r="CD1437" s="209"/>
      <c r="CE1437" s="211"/>
      <c r="CF1437" s="209"/>
      <c r="CG1437" s="211"/>
      <c r="CH1437" s="209"/>
      <c r="CI1437" s="211"/>
      <c r="CJ1437" s="209"/>
      <c r="CK1437" s="211"/>
      <c r="CL1437" s="209"/>
      <c r="CM1437" s="211"/>
      <c r="CN1437" s="209"/>
      <c r="CO1437" s="211"/>
      <c r="CP1437" s="209"/>
      <c r="CQ1437" s="212"/>
      <c r="CR1437" s="209"/>
      <c r="CS1437" s="212"/>
      <c r="CT1437" s="209"/>
      <c r="CU1437" s="212"/>
      <c r="CV1437" s="209"/>
      <c r="CW1437" s="212"/>
      <c r="CX1437" s="209"/>
      <c r="CY1437" s="212"/>
      <c r="CZ1437" s="208"/>
      <c r="DA1437" s="208"/>
      <c r="DB1437" s="208"/>
      <c r="DC1437" s="109"/>
      <c r="DD1437" s="109"/>
      <c r="DE1437" s="112"/>
      <c r="DF1437" s="112"/>
      <c r="DG1437" s="209"/>
      <c r="DH1437" s="209"/>
      <c r="DI1437" s="209"/>
      <c r="DJ1437" s="209"/>
      <c r="DK1437" s="209"/>
      <c r="DL1437" s="209"/>
      <c r="DM1437" s="209"/>
      <c r="DN1437" s="209"/>
      <c r="DO1437" s="209"/>
      <c r="DP1437" s="209"/>
      <c r="DQ1437" s="209"/>
      <c r="DR1437" s="209"/>
      <c r="DS1437" s="209"/>
      <c r="DT1437" s="209"/>
      <c r="DU1437" s="209"/>
      <c r="DV1437" s="209"/>
      <c r="DW1437" s="209"/>
      <c r="DX1437" s="209"/>
      <c r="DY1437" s="209"/>
      <c r="DZ1437" s="209"/>
      <c r="EA1437" s="209"/>
      <c r="EB1437" s="209"/>
      <c r="EC1437" s="209"/>
      <c r="ED1437" s="209"/>
      <c r="EE1437" s="209"/>
      <c r="EF1437" s="209"/>
      <c r="EG1437" s="209"/>
      <c r="EH1437" s="209"/>
      <c r="EI1437" s="209"/>
      <c r="EJ1437" s="221"/>
    </row>
    <row r="1438" spans="1:140" s="10" customFormat="1" ht="28.5" customHeight="1" x14ac:dyDescent="0.25">
      <c r="A1438" s="33"/>
      <c r="B1438" s="34"/>
      <c r="C1438" s="35"/>
      <c r="D1438" s="49"/>
      <c r="E1438" s="36"/>
      <c r="F1438" s="36"/>
      <c r="G1438" s="52"/>
      <c r="H1438" s="38"/>
      <c r="I1438" s="50"/>
      <c r="J1438" s="54" t="s">
        <v>791</v>
      </c>
      <c r="K1438" s="46" t="s">
        <v>1734</v>
      </c>
      <c r="L1438" s="46" t="s">
        <v>41</v>
      </c>
      <c r="M1438" s="46" t="s">
        <v>1490</v>
      </c>
      <c r="R1438" s="104"/>
      <c r="S1438" s="104">
        <f>0*$R$1438</f>
        <v>0</v>
      </c>
      <c r="T1438" s="104">
        <f t="shared" si="892"/>
        <v>0</v>
      </c>
      <c r="U1438" s="104">
        <f t="shared" ref="U1438:AO1447" si="1522">0*$R$1438</f>
        <v>0</v>
      </c>
      <c r="V1438" s="120">
        <f t="shared" si="1428"/>
        <v>0</v>
      </c>
      <c r="W1438" s="104">
        <f t="shared" si="1522"/>
        <v>0</v>
      </c>
      <c r="X1438" s="104">
        <f t="shared" si="1158"/>
        <v>0</v>
      </c>
      <c r="Y1438" s="104">
        <f t="shared" si="1522"/>
        <v>0</v>
      </c>
      <c r="Z1438" s="120">
        <f t="shared" si="846"/>
        <v>0</v>
      </c>
      <c r="AA1438" s="144">
        <v>0</v>
      </c>
      <c r="AB1438" s="104">
        <f t="shared" si="1429"/>
        <v>0</v>
      </c>
      <c r="AC1438" s="144">
        <v>0.5</v>
      </c>
      <c r="AD1438" s="104">
        <f t="shared" si="1430"/>
        <v>0</v>
      </c>
      <c r="AE1438" s="252">
        <v>0.5</v>
      </c>
      <c r="AF1438" s="104">
        <f t="shared" si="849"/>
        <v>0</v>
      </c>
      <c r="AG1438" s="104">
        <f t="shared" si="1522"/>
        <v>0</v>
      </c>
      <c r="AH1438" s="104">
        <f t="shared" si="850"/>
        <v>0</v>
      </c>
      <c r="AI1438" s="104">
        <f t="shared" si="1522"/>
        <v>0</v>
      </c>
      <c r="AJ1438" s="104">
        <f t="shared" si="851"/>
        <v>0</v>
      </c>
      <c r="AK1438" s="104">
        <f t="shared" si="1522"/>
        <v>0</v>
      </c>
      <c r="AL1438" s="104">
        <f t="shared" si="894"/>
        <v>0</v>
      </c>
      <c r="AM1438" s="104">
        <f t="shared" si="1522"/>
        <v>0</v>
      </c>
      <c r="AN1438" s="104">
        <f t="shared" si="957"/>
        <v>0</v>
      </c>
      <c r="AO1438" s="104">
        <f t="shared" si="1522"/>
        <v>0</v>
      </c>
      <c r="AP1438" s="120">
        <f t="shared" si="853"/>
        <v>0</v>
      </c>
      <c r="AQ1438" s="104"/>
      <c r="AR1438" s="104"/>
      <c r="AS1438" s="104"/>
      <c r="AT1438" s="104"/>
      <c r="AU1438" s="146">
        <f t="shared" si="854"/>
        <v>0</v>
      </c>
      <c r="AV1438" s="105">
        <f t="shared" si="1431"/>
        <v>1</v>
      </c>
      <c r="AW1438" s="105"/>
      <c r="AX1438" s="106">
        <f>0.0016+0.0007+0.0041+0.0005</f>
        <v>6.8999999999999999E-3</v>
      </c>
      <c r="AY1438" s="120">
        <f>0*$R$1438</f>
        <v>0</v>
      </c>
      <c r="AZ1438" s="106">
        <f t="shared" si="1432"/>
        <v>0</v>
      </c>
      <c r="BA1438" s="120">
        <f>0*$R$1438</f>
        <v>0</v>
      </c>
      <c r="BB1438" s="196">
        <f t="shared" si="1434"/>
        <v>0</v>
      </c>
      <c r="BC1438" s="120">
        <f>0*$R$1438</f>
        <v>0</v>
      </c>
      <c r="BD1438" s="196">
        <f t="shared" si="1436"/>
        <v>0</v>
      </c>
      <c r="BE1438" s="120">
        <f>0*$R$1438</f>
        <v>0</v>
      </c>
      <c r="BF1438" s="196">
        <f t="shared" si="1437"/>
        <v>0</v>
      </c>
      <c r="BG1438" s="145">
        <v>0.5</v>
      </c>
      <c r="BH1438" s="196">
        <f t="shared" si="1438"/>
        <v>3.4499999999999999E-3</v>
      </c>
      <c r="BI1438" s="145">
        <v>0.5</v>
      </c>
      <c r="BJ1438" s="196">
        <f t="shared" si="861"/>
        <v>3.4499999999999999E-3</v>
      </c>
      <c r="BK1438" s="120">
        <f>0.5*$R$1438</f>
        <v>0</v>
      </c>
      <c r="BL1438" s="196">
        <f t="shared" si="862"/>
        <v>0</v>
      </c>
      <c r="BM1438" s="120">
        <f>0*$R$1438</f>
        <v>0</v>
      </c>
      <c r="BN1438" s="197">
        <f t="shared" si="863"/>
        <v>0</v>
      </c>
      <c r="BO1438" s="120">
        <f>0*$R$1438</f>
        <v>0</v>
      </c>
      <c r="BP1438" s="197">
        <f t="shared" si="864"/>
        <v>0</v>
      </c>
      <c r="BQ1438" s="120">
        <f>0*$R$1438</f>
        <v>0</v>
      </c>
      <c r="BR1438" s="197">
        <f t="shared" si="865"/>
        <v>0</v>
      </c>
      <c r="BS1438" s="120">
        <f>0*$R$1438</f>
        <v>0</v>
      </c>
      <c r="BT1438" s="197">
        <f t="shared" si="866"/>
        <v>0</v>
      </c>
      <c r="BU1438" s="120">
        <f>0*$R$1438</f>
        <v>0</v>
      </c>
      <c r="BV1438" s="197">
        <f t="shared" si="867"/>
        <v>0</v>
      </c>
      <c r="BW1438" s="107"/>
      <c r="BX1438" s="107"/>
      <c r="BY1438" s="107"/>
      <c r="BZ1438" s="107"/>
      <c r="CA1438" s="199">
        <f>0.0016+0.0007+0.0041+0.0005</f>
        <v>6.8999999999999999E-3</v>
      </c>
      <c r="CB1438" s="120">
        <f>0*$R$1438</f>
        <v>0</v>
      </c>
      <c r="CC1438" s="199">
        <f t="shared" si="1444"/>
        <v>0</v>
      </c>
      <c r="CD1438" s="120">
        <f t="shared" ref="CD1438:CD1447" si="1523">0*$R$1438</f>
        <v>0</v>
      </c>
      <c r="CE1438" s="204">
        <f t="shared" si="1446"/>
        <v>0</v>
      </c>
      <c r="CF1438" s="120">
        <f t="shared" ref="CF1438:CF1447" si="1524">0*$R$1438</f>
        <v>0</v>
      </c>
      <c r="CG1438" s="204">
        <f t="shared" si="1448"/>
        <v>0</v>
      </c>
      <c r="CH1438" s="120">
        <f t="shared" ref="CH1438:CH1447" si="1525">0*$R$1438</f>
        <v>0</v>
      </c>
      <c r="CI1438" s="204">
        <f t="shared" si="1449"/>
        <v>0</v>
      </c>
      <c r="CJ1438" s="145">
        <v>0.5</v>
      </c>
      <c r="CK1438" s="204">
        <f t="shared" si="1450"/>
        <v>3.4499999999999999E-3</v>
      </c>
      <c r="CL1438" s="145">
        <v>0.5</v>
      </c>
      <c r="CM1438" s="204">
        <f t="shared" si="1451"/>
        <v>3.4499999999999999E-3</v>
      </c>
      <c r="CN1438" s="120">
        <f>0.5*$R$1438</f>
        <v>0</v>
      </c>
      <c r="CO1438" s="204">
        <f t="shared" si="1452"/>
        <v>0</v>
      </c>
      <c r="CP1438" s="120">
        <f t="shared" ref="CP1438:CP1447" si="1526">0*$R$1438</f>
        <v>0</v>
      </c>
      <c r="CQ1438" s="206">
        <f t="shared" si="1454"/>
        <v>0</v>
      </c>
      <c r="CR1438" s="120">
        <f t="shared" ref="CR1438:CR1447" si="1527">0*$R$1438</f>
        <v>0</v>
      </c>
      <c r="CS1438" s="206">
        <f t="shared" si="1456"/>
        <v>0</v>
      </c>
      <c r="CT1438" s="120">
        <f t="shared" ref="CT1438:CT1447" si="1528">0*$R$1438</f>
        <v>0</v>
      </c>
      <c r="CU1438" s="206">
        <f t="shared" si="1458"/>
        <v>0</v>
      </c>
      <c r="CV1438" s="120">
        <f t="shared" ref="CV1438:CV1447" si="1529">0*$R$1438</f>
        <v>0</v>
      </c>
      <c r="CW1438" s="206">
        <f t="shared" si="1460"/>
        <v>0</v>
      </c>
      <c r="CX1438" s="120">
        <f t="shared" ref="CX1438:CX1447" si="1530">0*$R$1438</f>
        <v>0</v>
      </c>
      <c r="CY1438" s="206">
        <f t="shared" si="1462"/>
        <v>0</v>
      </c>
      <c r="CZ1438" s="107"/>
      <c r="DA1438" s="107"/>
      <c r="DB1438" s="107"/>
      <c r="DC1438" s="109"/>
      <c r="DD1438" s="109"/>
      <c r="DE1438" s="109"/>
      <c r="DF1438" s="110">
        <f>0.0016+0.0007+0.0041+0.0005</f>
        <v>6.8999999999999999E-3</v>
      </c>
      <c r="DG1438" s="120">
        <f>0*$R$1438</f>
        <v>0</v>
      </c>
      <c r="DH1438" s="120">
        <f t="shared" si="1498"/>
        <v>0</v>
      </c>
      <c r="DI1438" s="120">
        <f t="shared" ref="DI1438:EC1447" si="1531">0*$R$1438</f>
        <v>0</v>
      </c>
      <c r="DJ1438" s="120">
        <f t="shared" si="1500"/>
        <v>0</v>
      </c>
      <c r="DK1438" s="120">
        <f t="shared" si="1531"/>
        <v>0</v>
      </c>
      <c r="DL1438" s="120">
        <f t="shared" si="1501"/>
        <v>0</v>
      </c>
      <c r="DM1438" s="120">
        <f t="shared" si="1531"/>
        <v>0</v>
      </c>
      <c r="DN1438" s="120">
        <f t="shared" si="1502"/>
        <v>0</v>
      </c>
      <c r="DO1438" s="145">
        <v>0.5</v>
      </c>
      <c r="DP1438" s="120">
        <f t="shared" si="1503"/>
        <v>3.4499999999999999E-3</v>
      </c>
      <c r="DQ1438" s="145">
        <v>0.5</v>
      </c>
      <c r="DR1438" s="120">
        <f t="shared" si="1504"/>
        <v>3.4499999999999999E-3</v>
      </c>
      <c r="DS1438" s="120">
        <f>0.5*$R$1438</f>
        <v>0</v>
      </c>
      <c r="DT1438" s="120">
        <f t="shared" si="1505"/>
        <v>0</v>
      </c>
      <c r="DU1438" s="120">
        <f t="shared" si="1531"/>
        <v>0</v>
      </c>
      <c r="DV1438" s="120">
        <f t="shared" si="1506"/>
        <v>0</v>
      </c>
      <c r="DW1438" s="120">
        <f t="shared" si="1531"/>
        <v>0</v>
      </c>
      <c r="DX1438" s="120">
        <f t="shared" si="1507"/>
        <v>0</v>
      </c>
      <c r="DY1438" s="120">
        <f t="shared" si="1531"/>
        <v>0</v>
      </c>
      <c r="DZ1438" s="120">
        <f t="shared" si="1508"/>
        <v>0</v>
      </c>
      <c r="EA1438" s="120">
        <f t="shared" si="1531"/>
        <v>0</v>
      </c>
      <c r="EB1438" s="120">
        <f t="shared" si="1509"/>
        <v>0</v>
      </c>
      <c r="EC1438" s="120">
        <f t="shared" si="1531"/>
        <v>0</v>
      </c>
      <c r="ED1438" s="120">
        <f t="shared" si="1510"/>
        <v>0</v>
      </c>
      <c r="EE1438" s="120"/>
      <c r="EF1438" s="120"/>
      <c r="EG1438" s="120"/>
      <c r="EH1438" s="120"/>
      <c r="EI1438" s="120">
        <f t="shared" si="1511"/>
        <v>6.8999999999999999E-3</v>
      </c>
      <c r="EJ1438" s="148">
        <f t="shared" si="1512"/>
        <v>1</v>
      </c>
    </row>
    <row r="1439" spans="1:140" s="10" customFormat="1" ht="28.5" customHeight="1" x14ac:dyDescent="0.25">
      <c r="A1439" s="33"/>
      <c r="B1439" s="34"/>
      <c r="C1439" s="35"/>
      <c r="D1439" s="49"/>
      <c r="E1439" s="36"/>
      <c r="F1439" s="36"/>
      <c r="G1439" s="52"/>
      <c r="H1439" s="38"/>
      <c r="I1439" s="50"/>
      <c r="J1439" s="272" t="s">
        <v>1894</v>
      </c>
      <c r="K1439" s="264" t="s">
        <v>2067</v>
      </c>
      <c r="Q1439" s="9" t="s">
        <v>1899</v>
      </c>
      <c r="R1439" s="104"/>
      <c r="S1439" s="104"/>
      <c r="T1439" s="104"/>
      <c r="U1439" s="104"/>
      <c r="V1439" s="120"/>
      <c r="W1439" s="104"/>
      <c r="X1439" s="104"/>
      <c r="Y1439" s="104"/>
      <c r="Z1439" s="120"/>
      <c r="AA1439" s="144"/>
      <c r="AB1439" s="104"/>
      <c r="AC1439" s="144"/>
      <c r="AD1439" s="104"/>
      <c r="AE1439" s="252"/>
      <c r="AF1439" s="104"/>
      <c r="AG1439" s="104"/>
      <c r="AH1439" s="104"/>
      <c r="AI1439" s="104"/>
      <c r="AJ1439" s="104"/>
      <c r="AK1439" s="104"/>
      <c r="AL1439" s="104"/>
      <c r="AM1439" s="104"/>
      <c r="AN1439" s="104"/>
      <c r="AO1439" s="104"/>
      <c r="AP1439" s="120"/>
      <c r="AQ1439" s="104"/>
      <c r="AR1439" s="104"/>
      <c r="AS1439" s="104"/>
      <c r="AT1439" s="104"/>
      <c r="AU1439" s="146"/>
      <c r="AV1439" s="105"/>
      <c r="AW1439" s="105"/>
      <c r="AX1439" s="106"/>
      <c r="AY1439" s="120"/>
      <c r="AZ1439" s="106"/>
      <c r="BA1439" s="120"/>
      <c r="BB1439" s="196"/>
      <c r="BC1439" s="120"/>
      <c r="BD1439" s="196"/>
      <c r="BE1439" s="120"/>
      <c r="BF1439" s="196"/>
      <c r="BG1439" s="145"/>
      <c r="BH1439" s="196"/>
      <c r="BI1439" s="145"/>
      <c r="BJ1439" s="196"/>
      <c r="BK1439" s="120"/>
      <c r="BL1439" s="196"/>
      <c r="BM1439" s="120"/>
      <c r="BN1439" s="197"/>
      <c r="BO1439" s="120"/>
      <c r="BP1439" s="197"/>
      <c r="BQ1439" s="120"/>
      <c r="BR1439" s="197"/>
      <c r="BS1439" s="120"/>
      <c r="BT1439" s="197"/>
      <c r="BU1439" s="120"/>
      <c r="BV1439" s="197"/>
      <c r="BW1439" s="107"/>
      <c r="BX1439" s="107"/>
      <c r="BY1439" s="107"/>
      <c r="BZ1439" s="107"/>
      <c r="CA1439" s="199"/>
      <c r="CB1439" s="120"/>
      <c r="CC1439" s="199"/>
      <c r="CD1439" s="120"/>
      <c r="CE1439" s="204"/>
      <c r="CF1439" s="120"/>
      <c r="CG1439" s="204"/>
      <c r="CH1439" s="120"/>
      <c r="CI1439" s="204"/>
      <c r="CJ1439" s="145"/>
      <c r="CK1439" s="204"/>
      <c r="CL1439" s="145"/>
      <c r="CM1439" s="204"/>
      <c r="CN1439" s="120"/>
      <c r="CO1439" s="204"/>
      <c r="CP1439" s="120"/>
      <c r="CQ1439" s="206"/>
      <c r="CR1439" s="120"/>
      <c r="CS1439" s="206"/>
      <c r="CT1439" s="120"/>
      <c r="CU1439" s="206"/>
      <c r="CV1439" s="120"/>
      <c r="CW1439" s="206"/>
      <c r="CX1439" s="120"/>
      <c r="CY1439" s="206"/>
      <c r="CZ1439" s="107"/>
      <c r="DA1439" s="107"/>
      <c r="DB1439" s="107"/>
      <c r="DC1439" s="109"/>
      <c r="DD1439" s="109"/>
      <c r="DE1439" s="109"/>
      <c r="DF1439" s="110"/>
      <c r="DG1439" s="120"/>
      <c r="DH1439" s="120"/>
      <c r="DI1439" s="120"/>
      <c r="DJ1439" s="120"/>
      <c r="DK1439" s="120"/>
      <c r="DL1439" s="120"/>
      <c r="DM1439" s="120"/>
      <c r="DN1439" s="120"/>
      <c r="DO1439" s="145"/>
      <c r="DP1439" s="120"/>
      <c r="DQ1439" s="145"/>
      <c r="DR1439" s="120"/>
      <c r="DS1439" s="120"/>
      <c r="DT1439" s="120"/>
      <c r="DU1439" s="120"/>
      <c r="DV1439" s="120"/>
      <c r="DW1439" s="120"/>
      <c r="DX1439" s="120"/>
      <c r="DY1439" s="120"/>
      <c r="DZ1439" s="120"/>
      <c r="EA1439" s="120"/>
      <c r="EB1439" s="120"/>
      <c r="EC1439" s="120"/>
      <c r="ED1439" s="120"/>
      <c r="EE1439" s="120"/>
      <c r="EF1439" s="120"/>
      <c r="EG1439" s="120"/>
      <c r="EH1439" s="120"/>
      <c r="EI1439" s="120"/>
      <c r="EJ1439" s="148"/>
    </row>
    <row r="1440" spans="1:140" s="10" customFormat="1" ht="28.5" customHeight="1" x14ac:dyDescent="0.25">
      <c r="A1440" s="33"/>
      <c r="B1440" s="34"/>
      <c r="C1440" s="35"/>
      <c r="D1440" s="49"/>
      <c r="E1440" s="36"/>
      <c r="F1440" s="36"/>
      <c r="G1440" s="52"/>
      <c r="H1440" s="38"/>
      <c r="I1440" s="50"/>
      <c r="J1440" s="272"/>
      <c r="K1440" s="264" t="s">
        <v>2068</v>
      </c>
      <c r="Q1440" s="9" t="s">
        <v>1899</v>
      </c>
      <c r="R1440" s="104"/>
      <c r="S1440" s="104"/>
      <c r="T1440" s="104"/>
      <c r="U1440" s="104"/>
      <c r="V1440" s="120"/>
      <c r="W1440" s="104"/>
      <c r="X1440" s="104"/>
      <c r="Y1440" s="104"/>
      <c r="Z1440" s="120"/>
      <c r="AA1440" s="144"/>
      <c r="AB1440" s="104"/>
      <c r="AC1440" s="144"/>
      <c r="AD1440" s="104"/>
      <c r="AE1440" s="252"/>
      <c r="AF1440" s="104"/>
      <c r="AG1440" s="104"/>
      <c r="AH1440" s="104"/>
      <c r="AI1440" s="104"/>
      <c r="AJ1440" s="104"/>
      <c r="AK1440" s="104"/>
      <c r="AL1440" s="104"/>
      <c r="AM1440" s="104"/>
      <c r="AN1440" s="104"/>
      <c r="AO1440" s="104"/>
      <c r="AP1440" s="120"/>
      <c r="AQ1440" s="104"/>
      <c r="AR1440" s="104"/>
      <c r="AS1440" s="104"/>
      <c r="AT1440" s="104"/>
      <c r="AU1440" s="146"/>
      <c r="AV1440" s="105"/>
      <c r="AW1440" s="105"/>
      <c r="AX1440" s="106"/>
      <c r="AY1440" s="120"/>
      <c r="AZ1440" s="106"/>
      <c r="BA1440" s="120"/>
      <c r="BB1440" s="196"/>
      <c r="BC1440" s="120"/>
      <c r="BD1440" s="196"/>
      <c r="BE1440" s="120"/>
      <c r="BF1440" s="196"/>
      <c r="BG1440" s="145"/>
      <c r="BH1440" s="196"/>
      <c r="BI1440" s="145"/>
      <c r="BJ1440" s="196"/>
      <c r="BK1440" s="120"/>
      <c r="BL1440" s="196"/>
      <c r="BM1440" s="120"/>
      <c r="BN1440" s="197"/>
      <c r="BO1440" s="120"/>
      <c r="BP1440" s="197"/>
      <c r="BQ1440" s="120"/>
      <c r="BR1440" s="197"/>
      <c r="BS1440" s="120"/>
      <c r="BT1440" s="197"/>
      <c r="BU1440" s="120"/>
      <c r="BV1440" s="197"/>
      <c r="BW1440" s="107"/>
      <c r="BX1440" s="107"/>
      <c r="BY1440" s="107"/>
      <c r="BZ1440" s="107"/>
      <c r="CA1440" s="199"/>
      <c r="CB1440" s="120"/>
      <c r="CC1440" s="199"/>
      <c r="CD1440" s="120"/>
      <c r="CE1440" s="204"/>
      <c r="CF1440" s="120"/>
      <c r="CG1440" s="204"/>
      <c r="CH1440" s="120"/>
      <c r="CI1440" s="204"/>
      <c r="CJ1440" s="145"/>
      <c r="CK1440" s="204"/>
      <c r="CL1440" s="145"/>
      <c r="CM1440" s="204"/>
      <c r="CN1440" s="120"/>
      <c r="CO1440" s="204"/>
      <c r="CP1440" s="120"/>
      <c r="CQ1440" s="206"/>
      <c r="CR1440" s="120"/>
      <c r="CS1440" s="206"/>
      <c r="CT1440" s="120"/>
      <c r="CU1440" s="206"/>
      <c r="CV1440" s="120"/>
      <c r="CW1440" s="206"/>
      <c r="CX1440" s="120"/>
      <c r="CY1440" s="206"/>
      <c r="CZ1440" s="107"/>
      <c r="DA1440" s="107"/>
      <c r="DB1440" s="107"/>
      <c r="DC1440" s="109"/>
      <c r="DD1440" s="109"/>
      <c r="DE1440" s="109"/>
      <c r="DF1440" s="110"/>
      <c r="DG1440" s="120"/>
      <c r="DH1440" s="120"/>
      <c r="DI1440" s="120"/>
      <c r="DJ1440" s="120"/>
      <c r="DK1440" s="120"/>
      <c r="DL1440" s="120"/>
      <c r="DM1440" s="120"/>
      <c r="DN1440" s="120"/>
      <c r="DO1440" s="145"/>
      <c r="DP1440" s="120"/>
      <c r="DQ1440" s="145"/>
      <c r="DR1440" s="120"/>
      <c r="DS1440" s="120"/>
      <c r="DT1440" s="120"/>
      <c r="DU1440" s="120"/>
      <c r="DV1440" s="120"/>
      <c r="DW1440" s="120"/>
      <c r="DX1440" s="120"/>
      <c r="DY1440" s="120"/>
      <c r="DZ1440" s="120"/>
      <c r="EA1440" s="120"/>
      <c r="EB1440" s="120"/>
      <c r="EC1440" s="120"/>
      <c r="ED1440" s="120"/>
      <c r="EE1440" s="120"/>
      <c r="EF1440" s="120"/>
      <c r="EG1440" s="120"/>
      <c r="EH1440" s="120"/>
      <c r="EI1440" s="120"/>
      <c r="EJ1440" s="148"/>
    </row>
    <row r="1441" spans="1:140" s="10" customFormat="1" ht="28.5" customHeight="1" x14ac:dyDescent="0.25">
      <c r="A1441" s="33"/>
      <c r="B1441" s="34"/>
      <c r="C1441" s="35"/>
      <c r="D1441" s="49"/>
      <c r="E1441" s="36"/>
      <c r="F1441" s="36"/>
      <c r="G1441" s="52"/>
      <c r="H1441" s="38"/>
      <c r="I1441" s="50"/>
      <c r="J1441" s="272"/>
      <c r="K1441" s="264" t="s">
        <v>2069</v>
      </c>
      <c r="Q1441" s="9" t="s">
        <v>1899</v>
      </c>
      <c r="R1441" s="104"/>
      <c r="S1441" s="104"/>
      <c r="T1441" s="104"/>
      <c r="U1441" s="104"/>
      <c r="V1441" s="120"/>
      <c r="W1441" s="104"/>
      <c r="X1441" s="104"/>
      <c r="Y1441" s="104"/>
      <c r="Z1441" s="120"/>
      <c r="AA1441" s="144"/>
      <c r="AB1441" s="104"/>
      <c r="AC1441" s="144"/>
      <c r="AD1441" s="104"/>
      <c r="AE1441" s="252"/>
      <c r="AF1441" s="104"/>
      <c r="AG1441" s="104"/>
      <c r="AH1441" s="104"/>
      <c r="AI1441" s="104"/>
      <c r="AJ1441" s="104"/>
      <c r="AK1441" s="104"/>
      <c r="AL1441" s="104"/>
      <c r="AM1441" s="104"/>
      <c r="AN1441" s="104"/>
      <c r="AO1441" s="104"/>
      <c r="AP1441" s="120"/>
      <c r="AQ1441" s="104"/>
      <c r="AR1441" s="104"/>
      <c r="AS1441" s="104"/>
      <c r="AT1441" s="104"/>
      <c r="AU1441" s="146"/>
      <c r="AV1441" s="105"/>
      <c r="AW1441" s="105"/>
      <c r="AX1441" s="106"/>
      <c r="AY1441" s="120"/>
      <c r="AZ1441" s="106"/>
      <c r="BA1441" s="120"/>
      <c r="BB1441" s="196"/>
      <c r="BC1441" s="120"/>
      <c r="BD1441" s="196"/>
      <c r="BE1441" s="120"/>
      <c r="BF1441" s="196"/>
      <c r="BG1441" s="145"/>
      <c r="BH1441" s="196"/>
      <c r="BI1441" s="145"/>
      <c r="BJ1441" s="196"/>
      <c r="BK1441" s="120"/>
      <c r="BL1441" s="196"/>
      <c r="BM1441" s="120"/>
      <c r="BN1441" s="197"/>
      <c r="BO1441" s="120"/>
      <c r="BP1441" s="197"/>
      <c r="BQ1441" s="120"/>
      <c r="BR1441" s="197"/>
      <c r="BS1441" s="120"/>
      <c r="BT1441" s="197"/>
      <c r="BU1441" s="120"/>
      <c r="BV1441" s="197"/>
      <c r="BW1441" s="107"/>
      <c r="BX1441" s="107"/>
      <c r="BY1441" s="107"/>
      <c r="BZ1441" s="107"/>
      <c r="CA1441" s="199"/>
      <c r="CB1441" s="120"/>
      <c r="CC1441" s="199"/>
      <c r="CD1441" s="120"/>
      <c r="CE1441" s="204"/>
      <c r="CF1441" s="120"/>
      <c r="CG1441" s="204"/>
      <c r="CH1441" s="120"/>
      <c r="CI1441" s="204"/>
      <c r="CJ1441" s="145"/>
      <c r="CK1441" s="204"/>
      <c r="CL1441" s="145"/>
      <c r="CM1441" s="204"/>
      <c r="CN1441" s="120"/>
      <c r="CO1441" s="204"/>
      <c r="CP1441" s="120"/>
      <c r="CQ1441" s="206"/>
      <c r="CR1441" s="120"/>
      <c r="CS1441" s="206"/>
      <c r="CT1441" s="120"/>
      <c r="CU1441" s="206"/>
      <c r="CV1441" s="120"/>
      <c r="CW1441" s="206"/>
      <c r="CX1441" s="120"/>
      <c r="CY1441" s="206"/>
      <c r="CZ1441" s="107"/>
      <c r="DA1441" s="107"/>
      <c r="DB1441" s="107"/>
      <c r="DC1441" s="109"/>
      <c r="DD1441" s="109"/>
      <c r="DE1441" s="109"/>
      <c r="DF1441" s="110"/>
      <c r="DG1441" s="120"/>
      <c r="DH1441" s="120"/>
      <c r="DI1441" s="120"/>
      <c r="DJ1441" s="120"/>
      <c r="DK1441" s="120"/>
      <c r="DL1441" s="120"/>
      <c r="DM1441" s="120"/>
      <c r="DN1441" s="120"/>
      <c r="DO1441" s="145"/>
      <c r="DP1441" s="120"/>
      <c r="DQ1441" s="145"/>
      <c r="DR1441" s="120"/>
      <c r="DS1441" s="120"/>
      <c r="DT1441" s="120"/>
      <c r="DU1441" s="120"/>
      <c r="DV1441" s="120"/>
      <c r="DW1441" s="120"/>
      <c r="DX1441" s="120"/>
      <c r="DY1441" s="120"/>
      <c r="DZ1441" s="120"/>
      <c r="EA1441" s="120"/>
      <c r="EB1441" s="120"/>
      <c r="EC1441" s="120"/>
      <c r="ED1441" s="120"/>
      <c r="EE1441" s="120"/>
      <c r="EF1441" s="120"/>
      <c r="EG1441" s="120"/>
      <c r="EH1441" s="120"/>
      <c r="EI1441" s="120"/>
      <c r="EJ1441" s="148"/>
    </row>
    <row r="1442" spans="1:140" s="10" customFormat="1" ht="28.5" customHeight="1" x14ac:dyDescent="0.25">
      <c r="A1442" s="33"/>
      <c r="B1442" s="34"/>
      <c r="C1442" s="35"/>
      <c r="D1442" s="49"/>
      <c r="E1442" s="36"/>
      <c r="F1442" s="36"/>
      <c r="G1442" s="52"/>
      <c r="H1442" s="38"/>
      <c r="I1442" s="50"/>
      <c r="J1442" s="54"/>
      <c r="K1442" s="264" t="s">
        <v>2070</v>
      </c>
      <c r="Q1442" s="9" t="s">
        <v>1899</v>
      </c>
      <c r="R1442" s="104"/>
      <c r="S1442" s="104"/>
      <c r="T1442" s="104"/>
      <c r="U1442" s="104"/>
      <c r="V1442" s="120"/>
      <c r="W1442" s="104"/>
      <c r="X1442" s="104"/>
      <c r="Y1442" s="104"/>
      <c r="Z1442" s="120"/>
      <c r="AA1442" s="144"/>
      <c r="AB1442" s="104"/>
      <c r="AC1442" s="144"/>
      <c r="AD1442" s="104"/>
      <c r="AE1442" s="252"/>
      <c r="AF1442" s="104"/>
      <c r="AG1442" s="104"/>
      <c r="AH1442" s="104"/>
      <c r="AI1442" s="104"/>
      <c r="AJ1442" s="104"/>
      <c r="AK1442" s="104"/>
      <c r="AL1442" s="104"/>
      <c r="AM1442" s="104"/>
      <c r="AN1442" s="104"/>
      <c r="AO1442" s="104"/>
      <c r="AP1442" s="120"/>
      <c r="AQ1442" s="104"/>
      <c r="AR1442" s="104"/>
      <c r="AS1442" s="104"/>
      <c r="AT1442" s="104"/>
      <c r="AU1442" s="146"/>
      <c r="AV1442" s="105"/>
      <c r="AW1442" s="105"/>
      <c r="AX1442" s="106"/>
      <c r="AY1442" s="120"/>
      <c r="AZ1442" s="106"/>
      <c r="BA1442" s="120"/>
      <c r="BB1442" s="196"/>
      <c r="BC1442" s="120"/>
      <c r="BD1442" s="196"/>
      <c r="BE1442" s="120"/>
      <c r="BF1442" s="196"/>
      <c r="BG1442" s="145"/>
      <c r="BH1442" s="196"/>
      <c r="BI1442" s="145"/>
      <c r="BJ1442" s="196"/>
      <c r="BK1442" s="120"/>
      <c r="BL1442" s="196"/>
      <c r="BM1442" s="120"/>
      <c r="BN1442" s="197"/>
      <c r="BO1442" s="120"/>
      <c r="BP1442" s="197"/>
      <c r="BQ1442" s="120"/>
      <c r="BR1442" s="197"/>
      <c r="BS1442" s="120"/>
      <c r="BT1442" s="197"/>
      <c r="BU1442" s="120"/>
      <c r="BV1442" s="197"/>
      <c r="BW1442" s="107"/>
      <c r="BX1442" s="107"/>
      <c r="BY1442" s="107"/>
      <c r="BZ1442" s="107"/>
      <c r="CA1442" s="199"/>
      <c r="CB1442" s="120"/>
      <c r="CC1442" s="199"/>
      <c r="CD1442" s="120"/>
      <c r="CE1442" s="204"/>
      <c r="CF1442" s="120"/>
      <c r="CG1442" s="204"/>
      <c r="CH1442" s="120"/>
      <c r="CI1442" s="204"/>
      <c r="CJ1442" s="145"/>
      <c r="CK1442" s="204"/>
      <c r="CL1442" s="145"/>
      <c r="CM1442" s="204"/>
      <c r="CN1442" s="120"/>
      <c r="CO1442" s="204"/>
      <c r="CP1442" s="120"/>
      <c r="CQ1442" s="206"/>
      <c r="CR1442" s="120"/>
      <c r="CS1442" s="206"/>
      <c r="CT1442" s="120"/>
      <c r="CU1442" s="206"/>
      <c r="CV1442" s="120"/>
      <c r="CW1442" s="206"/>
      <c r="CX1442" s="120"/>
      <c r="CY1442" s="206"/>
      <c r="CZ1442" s="107"/>
      <c r="DA1442" s="107"/>
      <c r="DB1442" s="107"/>
      <c r="DC1442" s="109"/>
      <c r="DD1442" s="109"/>
      <c r="DE1442" s="109"/>
      <c r="DF1442" s="110"/>
      <c r="DG1442" s="120"/>
      <c r="DH1442" s="120"/>
      <c r="DI1442" s="120"/>
      <c r="DJ1442" s="120"/>
      <c r="DK1442" s="120"/>
      <c r="DL1442" s="120"/>
      <c r="DM1442" s="120"/>
      <c r="DN1442" s="120"/>
      <c r="DO1442" s="145"/>
      <c r="DP1442" s="120"/>
      <c r="DQ1442" s="145"/>
      <c r="DR1442" s="120"/>
      <c r="DS1442" s="120"/>
      <c r="DT1442" s="120"/>
      <c r="DU1442" s="120"/>
      <c r="DV1442" s="120"/>
      <c r="DW1442" s="120"/>
      <c r="DX1442" s="120"/>
      <c r="DY1442" s="120"/>
      <c r="DZ1442" s="120"/>
      <c r="EA1442" s="120"/>
      <c r="EB1442" s="120"/>
      <c r="EC1442" s="120"/>
      <c r="ED1442" s="120"/>
      <c r="EE1442" s="120"/>
      <c r="EF1442" s="120"/>
      <c r="EG1442" s="120"/>
      <c r="EH1442" s="120"/>
      <c r="EI1442" s="120"/>
      <c r="EJ1442" s="148"/>
    </row>
    <row r="1443" spans="1:140" s="10" customFormat="1" ht="28.5" customHeight="1" x14ac:dyDescent="0.25">
      <c r="A1443" s="33"/>
      <c r="B1443" s="34"/>
      <c r="C1443" s="35"/>
      <c r="D1443" s="49"/>
      <c r="E1443" s="36"/>
      <c r="F1443" s="36"/>
      <c r="G1443" s="52"/>
      <c r="H1443" s="38"/>
      <c r="I1443" s="50"/>
      <c r="J1443" s="54"/>
      <c r="K1443" s="264" t="s">
        <v>2071</v>
      </c>
      <c r="Q1443" s="9" t="s">
        <v>1899</v>
      </c>
      <c r="R1443" s="104"/>
      <c r="S1443" s="104"/>
      <c r="T1443" s="104"/>
      <c r="U1443" s="104"/>
      <c r="V1443" s="120"/>
      <c r="W1443" s="104"/>
      <c r="X1443" s="104"/>
      <c r="Y1443" s="104"/>
      <c r="Z1443" s="120"/>
      <c r="AA1443" s="144"/>
      <c r="AB1443" s="104"/>
      <c r="AC1443" s="144"/>
      <c r="AD1443" s="104"/>
      <c r="AE1443" s="252"/>
      <c r="AF1443" s="104"/>
      <c r="AG1443" s="104"/>
      <c r="AH1443" s="104"/>
      <c r="AI1443" s="104"/>
      <c r="AJ1443" s="104"/>
      <c r="AK1443" s="104"/>
      <c r="AL1443" s="104"/>
      <c r="AM1443" s="104"/>
      <c r="AN1443" s="104"/>
      <c r="AO1443" s="104"/>
      <c r="AP1443" s="120"/>
      <c r="AQ1443" s="104"/>
      <c r="AR1443" s="104"/>
      <c r="AS1443" s="104"/>
      <c r="AT1443" s="104"/>
      <c r="AU1443" s="146"/>
      <c r="AV1443" s="105"/>
      <c r="AW1443" s="105"/>
      <c r="AX1443" s="106"/>
      <c r="AY1443" s="120"/>
      <c r="AZ1443" s="106"/>
      <c r="BA1443" s="120"/>
      <c r="BB1443" s="196"/>
      <c r="BC1443" s="120"/>
      <c r="BD1443" s="196"/>
      <c r="BE1443" s="120"/>
      <c r="BF1443" s="196"/>
      <c r="BG1443" s="145"/>
      <c r="BH1443" s="196"/>
      <c r="BI1443" s="145"/>
      <c r="BJ1443" s="196"/>
      <c r="BK1443" s="120"/>
      <c r="BL1443" s="196"/>
      <c r="BM1443" s="120"/>
      <c r="BN1443" s="197"/>
      <c r="BO1443" s="120"/>
      <c r="BP1443" s="197"/>
      <c r="BQ1443" s="120"/>
      <c r="BR1443" s="197"/>
      <c r="BS1443" s="120"/>
      <c r="BT1443" s="197"/>
      <c r="BU1443" s="120"/>
      <c r="BV1443" s="197"/>
      <c r="BW1443" s="107"/>
      <c r="BX1443" s="107"/>
      <c r="BY1443" s="107"/>
      <c r="BZ1443" s="107"/>
      <c r="CA1443" s="199"/>
      <c r="CB1443" s="120"/>
      <c r="CC1443" s="199"/>
      <c r="CD1443" s="120"/>
      <c r="CE1443" s="204"/>
      <c r="CF1443" s="120"/>
      <c r="CG1443" s="204"/>
      <c r="CH1443" s="120"/>
      <c r="CI1443" s="204"/>
      <c r="CJ1443" s="145"/>
      <c r="CK1443" s="204"/>
      <c r="CL1443" s="145"/>
      <c r="CM1443" s="204"/>
      <c r="CN1443" s="120"/>
      <c r="CO1443" s="204"/>
      <c r="CP1443" s="120"/>
      <c r="CQ1443" s="206"/>
      <c r="CR1443" s="120"/>
      <c r="CS1443" s="206"/>
      <c r="CT1443" s="120"/>
      <c r="CU1443" s="206"/>
      <c r="CV1443" s="120"/>
      <c r="CW1443" s="206"/>
      <c r="CX1443" s="120"/>
      <c r="CY1443" s="206"/>
      <c r="CZ1443" s="107"/>
      <c r="DA1443" s="107"/>
      <c r="DB1443" s="107"/>
      <c r="DC1443" s="109"/>
      <c r="DD1443" s="109"/>
      <c r="DE1443" s="109"/>
      <c r="DF1443" s="110"/>
      <c r="DG1443" s="120"/>
      <c r="DH1443" s="120"/>
      <c r="DI1443" s="120"/>
      <c r="DJ1443" s="120"/>
      <c r="DK1443" s="120"/>
      <c r="DL1443" s="120"/>
      <c r="DM1443" s="120"/>
      <c r="DN1443" s="120"/>
      <c r="DO1443" s="145"/>
      <c r="DP1443" s="120"/>
      <c r="DQ1443" s="145"/>
      <c r="DR1443" s="120"/>
      <c r="DS1443" s="120"/>
      <c r="DT1443" s="120"/>
      <c r="DU1443" s="120"/>
      <c r="DV1443" s="120"/>
      <c r="DW1443" s="120"/>
      <c r="DX1443" s="120"/>
      <c r="DY1443" s="120"/>
      <c r="DZ1443" s="120"/>
      <c r="EA1443" s="120"/>
      <c r="EB1443" s="120"/>
      <c r="EC1443" s="120"/>
      <c r="ED1443" s="120"/>
      <c r="EE1443" s="120"/>
      <c r="EF1443" s="120"/>
      <c r="EG1443" s="120"/>
      <c r="EH1443" s="120"/>
      <c r="EI1443" s="120"/>
      <c r="EJ1443" s="148"/>
    </row>
    <row r="1444" spans="1:140" s="10" customFormat="1" ht="28.5" customHeight="1" x14ac:dyDescent="0.25">
      <c r="A1444" s="33"/>
      <c r="B1444" s="34"/>
      <c r="C1444" s="35"/>
      <c r="D1444" s="49"/>
      <c r="E1444" s="36"/>
      <c r="F1444" s="36"/>
      <c r="G1444" s="52"/>
      <c r="H1444" s="38"/>
      <c r="I1444" s="50"/>
      <c r="J1444" s="54"/>
      <c r="K1444" s="264" t="s">
        <v>2072</v>
      </c>
      <c r="Q1444" s="9" t="s">
        <v>1899</v>
      </c>
      <c r="R1444" s="104"/>
      <c r="S1444" s="104"/>
      <c r="T1444" s="104"/>
      <c r="U1444" s="104"/>
      <c r="V1444" s="120"/>
      <c r="W1444" s="104"/>
      <c r="X1444" s="104"/>
      <c r="Y1444" s="104"/>
      <c r="Z1444" s="120"/>
      <c r="AA1444" s="144"/>
      <c r="AB1444" s="104"/>
      <c r="AC1444" s="144"/>
      <c r="AD1444" s="104"/>
      <c r="AE1444" s="252"/>
      <c r="AF1444" s="104"/>
      <c r="AG1444" s="104"/>
      <c r="AH1444" s="104"/>
      <c r="AI1444" s="104"/>
      <c r="AJ1444" s="104"/>
      <c r="AK1444" s="104"/>
      <c r="AL1444" s="104"/>
      <c r="AM1444" s="104"/>
      <c r="AN1444" s="104"/>
      <c r="AO1444" s="104"/>
      <c r="AP1444" s="120"/>
      <c r="AQ1444" s="104"/>
      <c r="AR1444" s="104"/>
      <c r="AS1444" s="104"/>
      <c r="AT1444" s="104"/>
      <c r="AU1444" s="146"/>
      <c r="AV1444" s="105"/>
      <c r="AW1444" s="105"/>
      <c r="AX1444" s="106"/>
      <c r="AY1444" s="120"/>
      <c r="AZ1444" s="106"/>
      <c r="BA1444" s="120"/>
      <c r="BB1444" s="196"/>
      <c r="BC1444" s="120"/>
      <c r="BD1444" s="196"/>
      <c r="BE1444" s="120"/>
      <c r="BF1444" s="196"/>
      <c r="BG1444" s="145"/>
      <c r="BH1444" s="196"/>
      <c r="BI1444" s="145"/>
      <c r="BJ1444" s="196"/>
      <c r="BK1444" s="120"/>
      <c r="BL1444" s="196"/>
      <c r="BM1444" s="120"/>
      <c r="BN1444" s="197"/>
      <c r="BO1444" s="120"/>
      <c r="BP1444" s="197"/>
      <c r="BQ1444" s="120"/>
      <c r="BR1444" s="197"/>
      <c r="BS1444" s="120"/>
      <c r="BT1444" s="197"/>
      <c r="BU1444" s="120"/>
      <c r="BV1444" s="197"/>
      <c r="BW1444" s="107"/>
      <c r="BX1444" s="107"/>
      <c r="BY1444" s="107"/>
      <c r="BZ1444" s="107"/>
      <c r="CA1444" s="199"/>
      <c r="CB1444" s="120"/>
      <c r="CC1444" s="199"/>
      <c r="CD1444" s="120"/>
      <c r="CE1444" s="204"/>
      <c r="CF1444" s="120"/>
      <c r="CG1444" s="204"/>
      <c r="CH1444" s="120"/>
      <c r="CI1444" s="204"/>
      <c r="CJ1444" s="145"/>
      <c r="CK1444" s="204"/>
      <c r="CL1444" s="145"/>
      <c r="CM1444" s="204"/>
      <c r="CN1444" s="120"/>
      <c r="CO1444" s="204"/>
      <c r="CP1444" s="120"/>
      <c r="CQ1444" s="206"/>
      <c r="CR1444" s="120"/>
      <c r="CS1444" s="206"/>
      <c r="CT1444" s="120"/>
      <c r="CU1444" s="206"/>
      <c r="CV1444" s="120"/>
      <c r="CW1444" s="206"/>
      <c r="CX1444" s="120"/>
      <c r="CY1444" s="206"/>
      <c r="CZ1444" s="107"/>
      <c r="DA1444" s="107"/>
      <c r="DB1444" s="107"/>
      <c r="DC1444" s="109"/>
      <c r="DD1444" s="109"/>
      <c r="DE1444" s="109"/>
      <c r="DF1444" s="110"/>
      <c r="DG1444" s="120"/>
      <c r="DH1444" s="120"/>
      <c r="DI1444" s="120"/>
      <c r="DJ1444" s="120"/>
      <c r="DK1444" s="120"/>
      <c r="DL1444" s="120"/>
      <c r="DM1444" s="120"/>
      <c r="DN1444" s="120"/>
      <c r="DO1444" s="145"/>
      <c r="DP1444" s="120"/>
      <c r="DQ1444" s="145"/>
      <c r="DR1444" s="120"/>
      <c r="DS1444" s="120"/>
      <c r="DT1444" s="120"/>
      <c r="DU1444" s="120"/>
      <c r="DV1444" s="120"/>
      <c r="DW1444" s="120"/>
      <c r="DX1444" s="120"/>
      <c r="DY1444" s="120"/>
      <c r="DZ1444" s="120"/>
      <c r="EA1444" s="120"/>
      <c r="EB1444" s="120"/>
      <c r="EC1444" s="120"/>
      <c r="ED1444" s="120"/>
      <c r="EE1444" s="120"/>
      <c r="EF1444" s="120"/>
      <c r="EG1444" s="120"/>
      <c r="EH1444" s="120"/>
      <c r="EI1444" s="120"/>
      <c r="EJ1444" s="148"/>
    </row>
    <row r="1445" spans="1:140" s="10" customFormat="1" ht="28.5" customHeight="1" x14ac:dyDescent="0.25">
      <c r="A1445" s="33"/>
      <c r="B1445" s="34"/>
      <c r="C1445" s="35"/>
      <c r="D1445" s="49"/>
      <c r="E1445" s="36"/>
      <c r="F1445" s="36"/>
      <c r="G1445" s="52"/>
      <c r="H1445" s="38"/>
      <c r="I1445" s="50"/>
      <c r="J1445" s="275" t="s">
        <v>1921</v>
      </c>
      <c r="K1445" s="271" t="s">
        <v>2073</v>
      </c>
      <c r="L1445" s="276" t="s">
        <v>1899</v>
      </c>
      <c r="M1445" s="46"/>
      <c r="R1445" s="104"/>
      <c r="S1445" s="104"/>
      <c r="T1445" s="104"/>
      <c r="U1445" s="104"/>
      <c r="V1445" s="120"/>
      <c r="W1445" s="104"/>
      <c r="X1445" s="104"/>
      <c r="Y1445" s="104"/>
      <c r="Z1445" s="120"/>
      <c r="AA1445" s="144"/>
      <c r="AB1445" s="104"/>
      <c r="AC1445" s="144"/>
      <c r="AD1445" s="104"/>
      <c r="AE1445" s="252"/>
      <c r="AF1445" s="104"/>
      <c r="AG1445" s="104"/>
      <c r="AH1445" s="104"/>
      <c r="AI1445" s="104"/>
      <c r="AJ1445" s="104"/>
      <c r="AK1445" s="104"/>
      <c r="AL1445" s="104"/>
      <c r="AM1445" s="104"/>
      <c r="AN1445" s="104"/>
      <c r="AO1445" s="104"/>
      <c r="AP1445" s="120"/>
      <c r="AQ1445" s="104"/>
      <c r="AR1445" s="104"/>
      <c r="AS1445" s="104"/>
      <c r="AT1445" s="104"/>
      <c r="AU1445" s="146"/>
      <c r="AV1445" s="105"/>
      <c r="AW1445" s="105"/>
      <c r="AX1445" s="106"/>
      <c r="AY1445" s="120"/>
      <c r="AZ1445" s="106"/>
      <c r="BA1445" s="120"/>
      <c r="BB1445" s="196"/>
      <c r="BC1445" s="120"/>
      <c r="BD1445" s="196"/>
      <c r="BE1445" s="120"/>
      <c r="BF1445" s="196"/>
      <c r="BG1445" s="145"/>
      <c r="BH1445" s="196"/>
      <c r="BI1445" s="145"/>
      <c r="BJ1445" s="196"/>
      <c r="BK1445" s="120"/>
      <c r="BL1445" s="196"/>
      <c r="BM1445" s="120"/>
      <c r="BN1445" s="197"/>
      <c r="BO1445" s="120"/>
      <c r="BP1445" s="197"/>
      <c r="BQ1445" s="120"/>
      <c r="BR1445" s="197"/>
      <c r="BS1445" s="120"/>
      <c r="BT1445" s="197"/>
      <c r="BU1445" s="120"/>
      <c r="BV1445" s="197"/>
      <c r="BW1445" s="107"/>
      <c r="BX1445" s="107"/>
      <c r="BY1445" s="107"/>
      <c r="BZ1445" s="107"/>
      <c r="CA1445" s="199"/>
      <c r="CB1445" s="120"/>
      <c r="CC1445" s="199"/>
      <c r="CD1445" s="120"/>
      <c r="CE1445" s="204"/>
      <c r="CF1445" s="120"/>
      <c r="CG1445" s="204"/>
      <c r="CH1445" s="120"/>
      <c r="CI1445" s="204"/>
      <c r="CJ1445" s="145"/>
      <c r="CK1445" s="204"/>
      <c r="CL1445" s="145"/>
      <c r="CM1445" s="204"/>
      <c r="CN1445" s="120"/>
      <c r="CO1445" s="204"/>
      <c r="CP1445" s="120"/>
      <c r="CQ1445" s="206"/>
      <c r="CR1445" s="120"/>
      <c r="CS1445" s="206"/>
      <c r="CT1445" s="120"/>
      <c r="CU1445" s="206"/>
      <c r="CV1445" s="120"/>
      <c r="CW1445" s="206"/>
      <c r="CX1445" s="120"/>
      <c r="CY1445" s="206"/>
      <c r="CZ1445" s="107"/>
      <c r="DA1445" s="107"/>
      <c r="DB1445" s="107"/>
      <c r="DC1445" s="109"/>
      <c r="DD1445" s="109"/>
      <c r="DE1445" s="109"/>
      <c r="DF1445" s="110"/>
      <c r="DG1445" s="120"/>
      <c r="DH1445" s="120"/>
      <c r="DI1445" s="120"/>
      <c r="DJ1445" s="120"/>
      <c r="DK1445" s="120"/>
      <c r="DL1445" s="120"/>
      <c r="DM1445" s="120"/>
      <c r="DN1445" s="120"/>
      <c r="DO1445" s="145"/>
      <c r="DP1445" s="120"/>
      <c r="DQ1445" s="145"/>
      <c r="DR1445" s="120"/>
      <c r="DS1445" s="120"/>
      <c r="DT1445" s="120"/>
      <c r="DU1445" s="120"/>
      <c r="DV1445" s="120"/>
      <c r="DW1445" s="120"/>
      <c r="DX1445" s="120"/>
      <c r="DY1445" s="120"/>
      <c r="DZ1445" s="120"/>
      <c r="EA1445" s="120"/>
      <c r="EB1445" s="120"/>
      <c r="EC1445" s="120"/>
      <c r="ED1445" s="120"/>
      <c r="EE1445" s="120"/>
      <c r="EF1445" s="120"/>
      <c r="EG1445" s="120"/>
      <c r="EH1445" s="120"/>
      <c r="EI1445" s="120"/>
      <c r="EJ1445" s="148"/>
    </row>
    <row r="1446" spans="1:140" s="10" customFormat="1" ht="28.5" customHeight="1" x14ac:dyDescent="0.25">
      <c r="A1446" s="33"/>
      <c r="B1446" s="34"/>
      <c r="C1446" s="35"/>
      <c r="D1446" s="49"/>
      <c r="E1446" s="36"/>
      <c r="F1446" s="36"/>
      <c r="G1446" s="52"/>
      <c r="H1446" s="38"/>
      <c r="I1446" s="50"/>
      <c r="J1446" s="54"/>
      <c r="K1446" s="271" t="s">
        <v>2074</v>
      </c>
      <c r="L1446" s="276" t="s">
        <v>1899</v>
      </c>
      <c r="M1446" s="46"/>
      <c r="R1446" s="104"/>
      <c r="S1446" s="104"/>
      <c r="T1446" s="104"/>
      <c r="U1446" s="104"/>
      <c r="V1446" s="120"/>
      <c r="W1446" s="104"/>
      <c r="X1446" s="104"/>
      <c r="Y1446" s="104"/>
      <c r="Z1446" s="120"/>
      <c r="AA1446" s="144"/>
      <c r="AB1446" s="104"/>
      <c r="AC1446" s="144"/>
      <c r="AD1446" s="104"/>
      <c r="AE1446" s="252"/>
      <c r="AF1446" s="104"/>
      <c r="AG1446" s="104"/>
      <c r="AH1446" s="104"/>
      <c r="AI1446" s="104"/>
      <c r="AJ1446" s="104"/>
      <c r="AK1446" s="104"/>
      <c r="AL1446" s="104"/>
      <c r="AM1446" s="104"/>
      <c r="AN1446" s="104"/>
      <c r="AO1446" s="104"/>
      <c r="AP1446" s="120"/>
      <c r="AQ1446" s="104"/>
      <c r="AR1446" s="104"/>
      <c r="AS1446" s="104"/>
      <c r="AT1446" s="104"/>
      <c r="AU1446" s="146"/>
      <c r="AV1446" s="105"/>
      <c r="AW1446" s="105"/>
      <c r="AX1446" s="106"/>
      <c r="AY1446" s="120"/>
      <c r="AZ1446" s="106"/>
      <c r="BA1446" s="120"/>
      <c r="BB1446" s="196"/>
      <c r="BC1446" s="120"/>
      <c r="BD1446" s="196"/>
      <c r="BE1446" s="120"/>
      <c r="BF1446" s="196"/>
      <c r="BG1446" s="145"/>
      <c r="BH1446" s="196"/>
      <c r="BI1446" s="145"/>
      <c r="BJ1446" s="196"/>
      <c r="BK1446" s="120"/>
      <c r="BL1446" s="196"/>
      <c r="BM1446" s="120"/>
      <c r="BN1446" s="197"/>
      <c r="BO1446" s="120"/>
      <c r="BP1446" s="197"/>
      <c r="BQ1446" s="120"/>
      <c r="BR1446" s="197"/>
      <c r="BS1446" s="120"/>
      <c r="BT1446" s="197"/>
      <c r="BU1446" s="120"/>
      <c r="BV1446" s="197"/>
      <c r="BW1446" s="107"/>
      <c r="BX1446" s="107"/>
      <c r="BY1446" s="107"/>
      <c r="BZ1446" s="107"/>
      <c r="CA1446" s="199"/>
      <c r="CB1446" s="120"/>
      <c r="CC1446" s="199"/>
      <c r="CD1446" s="120"/>
      <c r="CE1446" s="204"/>
      <c r="CF1446" s="120"/>
      <c r="CG1446" s="204"/>
      <c r="CH1446" s="120"/>
      <c r="CI1446" s="204"/>
      <c r="CJ1446" s="145"/>
      <c r="CK1446" s="204"/>
      <c r="CL1446" s="145"/>
      <c r="CM1446" s="204"/>
      <c r="CN1446" s="120"/>
      <c r="CO1446" s="204"/>
      <c r="CP1446" s="120"/>
      <c r="CQ1446" s="206"/>
      <c r="CR1446" s="120"/>
      <c r="CS1446" s="206"/>
      <c r="CT1446" s="120"/>
      <c r="CU1446" s="206"/>
      <c r="CV1446" s="120"/>
      <c r="CW1446" s="206"/>
      <c r="CX1446" s="120"/>
      <c r="CY1446" s="206"/>
      <c r="CZ1446" s="107"/>
      <c r="DA1446" s="107"/>
      <c r="DB1446" s="107"/>
      <c r="DC1446" s="109"/>
      <c r="DD1446" s="109"/>
      <c r="DE1446" s="109"/>
      <c r="DF1446" s="110"/>
      <c r="DG1446" s="120"/>
      <c r="DH1446" s="120"/>
      <c r="DI1446" s="120"/>
      <c r="DJ1446" s="120"/>
      <c r="DK1446" s="120"/>
      <c r="DL1446" s="120"/>
      <c r="DM1446" s="120"/>
      <c r="DN1446" s="120"/>
      <c r="DO1446" s="145"/>
      <c r="DP1446" s="120"/>
      <c r="DQ1446" s="145"/>
      <c r="DR1446" s="120"/>
      <c r="DS1446" s="120"/>
      <c r="DT1446" s="120"/>
      <c r="DU1446" s="120"/>
      <c r="DV1446" s="120"/>
      <c r="DW1446" s="120"/>
      <c r="DX1446" s="120"/>
      <c r="DY1446" s="120"/>
      <c r="DZ1446" s="120"/>
      <c r="EA1446" s="120"/>
      <c r="EB1446" s="120"/>
      <c r="EC1446" s="120"/>
      <c r="ED1446" s="120"/>
      <c r="EE1446" s="120"/>
      <c r="EF1446" s="120"/>
      <c r="EG1446" s="120"/>
      <c r="EH1446" s="120"/>
      <c r="EI1446" s="120"/>
      <c r="EJ1446" s="148"/>
    </row>
    <row r="1447" spans="1:140" s="10" customFormat="1" ht="28.5" customHeight="1" x14ac:dyDescent="0.25">
      <c r="A1447" s="33"/>
      <c r="B1447" s="34"/>
      <c r="C1447" s="35"/>
      <c r="D1447" s="49"/>
      <c r="E1447" s="36"/>
      <c r="F1447" s="36"/>
      <c r="G1447" s="52"/>
      <c r="H1447" s="38"/>
      <c r="I1447" s="50"/>
      <c r="J1447" s="54" t="s">
        <v>792</v>
      </c>
      <c r="K1447" s="46" t="s">
        <v>1735</v>
      </c>
      <c r="L1447" s="46" t="s">
        <v>41</v>
      </c>
      <c r="M1447" s="46" t="s">
        <v>1490</v>
      </c>
      <c r="R1447" s="104">
        <v>6.9999999999999999E-4</v>
      </c>
      <c r="S1447" s="104">
        <f>0*$R$1438</f>
        <v>0</v>
      </c>
      <c r="T1447" s="104">
        <f t="shared" si="892"/>
        <v>0</v>
      </c>
      <c r="U1447" s="104">
        <f t="shared" si="1522"/>
        <v>0</v>
      </c>
      <c r="V1447" s="120">
        <f t="shared" si="1428"/>
        <v>0</v>
      </c>
      <c r="W1447" s="104">
        <f t="shared" si="1522"/>
        <v>0</v>
      </c>
      <c r="X1447" s="104">
        <f t="shared" si="1158"/>
        <v>0</v>
      </c>
      <c r="Y1447" s="104">
        <f t="shared" si="1522"/>
        <v>0</v>
      </c>
      <c r="Z1447" s="120">
        <f t="shared" si="846"/>
        <v>0</v>
      </c>
      <c r="AA1447" s="144">
        <v>0</v>
      </c>
      <c r="AB1447" s="104">
        <f t="shared" si="1429"/>
        <v>0</v>
      </c>
      <c r="AC1447" s="144">
        <v>0.5</v>
      </c>
      <c r="AD1447" s="104">
        <f t="shared" si="1430"/>
        <v>3.5E-4</v>
      </c>
      <c r="AE1447" s="252">
        <v>0.5</v>
      </c>
      <c r="AF1447" s="104">
        <f t="shared" si="849"/>
        <v>3.5E-4</v>
      </c>
      <c r="AG1447" s="104">
        <f t="shared" si="1522"/>
        <v>0</v>
      </c>
      <c r="AH1447" s="104">
        <f t="shared" si="850"/>
        <v>0</v>
      </c>
      <c r="AI1447" s="104">
        <f t="shared" si="1522"/>
        <v>0</v>
      </c>
      <c r="AJ1447" s="104">
        <f t="shared" si="851"/>
        <v>0</v>
      </c>
      <c r="AK1447" s="104">
        <f t="shared" si="1522"/>
        <v>0</v>
      </c>
      <c r="AL1447" s="104">
        <f t="shared" si="894"/>
        <v>0</v>
      </c>
      <c r="AM1447" s="104">
        <f t="shared" si="1522"/>
        <v>0</v>
      </c>
      <c r="AN1447" s="104">
        <f t="shared" si="957"/>
        <v>0</v>
      </c>
      <c r="AO1447" s="104">
        <f t="shared" si="1522"/>
        <v>0</v>
      </c>
      <c r="AP1447" s="120">
        <f t="shared" si="853"/>
        <v>0</v>
      </c>
      <c r="AQ1447" s="104"/>
      <c r="AR1447" s="104"/>
      <c r="AS1447" s="104"/>
      <c r="AT1447" s="104"/>
      <c r="AU1447" s="146">
        <f t="shared" si="854"/>
        <v>6.9999999999999999E-4</v>
      </c>
      <c r="AV1447" s="105">
        <f t="shared" si="1431"/>
        <v>1</v>
      </c>
      <c r="AW1447" s="213"/>
      <c r="AX1447" s="210"/>
      <c r="AY1447" s="209"/>
      <c r="AZ1447" s="210"/>
      <c r="BA1447" s="209"/>
      <c r="BB1447" s="211"/>
      <c r="BC1447" s="209"/>
      <c r="BD1447" s="211"/>
      <c r="BE1447" s="209"/>
      <c r="BF1447" s="211"/>
      <c r="BG1447" s="209"/>
      <c r="BH1447" s="211"/>
      <c r="BI1447" s="209"/>
      <c r="BJ1447" s="211"/>
      <c r="BK1447" s="209"/>
      <c r="BL1447" s="211"/>
      <c r="BM1447" s="209"/>
      <c r="BN1447" s="212"/>
      <c r="BO1447" s="209"/>
      <c r="BP1447" s="212"/>
      <c r="BQ1447" s="209"/>
      <c r="BR1447" s="212"/>
      <c r="BS1447" s="209"/>
      <c r="BT1447" s="212"/>
      <c r="BU1447" s="209"/>
      <c r="BV1447" s="212"/>
      <c r="BW1447" s="107"/>
      <c r="BX1447" s="107"/>
      <c r="BY1447" s="107"/>
      <c r="BZ1447" s="107"/>
      <c r="CA1447" s="199">
        <f>0.0016+0.0007+0.0041+0.0005</f>
        <v>6.8999999999999999E-3</v>
      </c>
      <c r="CB1447" s="120">
        <f>0*$R$1438</f>
        <v>0</v>
      </c>
      <c r="CC1447" s="199">
        <f t="shared" si="1444"/>
        <v>0</v>
      </c>
      <c r="CD1447" s="120">
        <f t="shared" si="1523"/>
        <v>0</v>
      </c>
      <c r="CE1447" s="204">
        <f t="shared" si="1446"/>
        <v>0</v>
      </c>
      <c r="CF1447" s="120">
        <f t="shared" si="1524"/>
        <v>0</v>
      </c>
      <c r="CG1447" s="204">
        <f t="shared" si="1448"/>
        <v>0</v>
      </c>
      <c r="CH1447" s="120">
        <f t="shared" si="1525"/>
        <v>0</v>
      </c>
      <c r="CI1447" s="204">
        <f t="shared" si="1449"/>
        <v>0</v>
      </c>
      <c r="CJ1447" s="145">
        <v>0.5</v>
      </c>
      <c r="CK1447" s="204">
        <f t="shared" si="1450"/>
        <v>3.4499999999999999E-3</v>
      </c>
      <c r="CL1447" s="145">
        <v>0.5</v>
      </c>
      <c r="CM1447" s="204">
        <f t="shared" si="1451"/>
        <v>3.4499999999999999E-3</v>
      </c>
      <c r="CN1447" s="120">
        <f>0.5*$R$1438</f>
        <v>0</v>
      </c>
      <c r="CO1447" s="204">
        <f t="shared" si="1452"/>
        <v>0</v>
      </c>
      <c r="CP1447" s="120">
        <f t="shared" si="1526"/>
        <v>0</v>
      </c>
      <c r="CQ1447" s="206">
        <f t="shared" si="1454"/>
        <v>0</v>
      </c>
      <c r="CR1447" s="120">
        <f t="shared" si="1527"/>
        <v>0</v>
      </c>
      <c r="CS1447" s="206">
        <f t="shared" si="1456"/>
        <v>0</v>
      </c>
      <c r="CT1447" s="120">
        <f t="shared" si="1528"/>
        <v>0</v>
      </c>
      <c r="CU1447" s="206">
        <f t="shared" si="1458"/>
        <v>0</v>
      </c>
      <c r="CV1447" s="120">
        <f t="shared" si="1529"/>
        <v>0</v>
      </c>
      <c r="CW1447" s="206">
        <f t="shared" si="1460"/>
        <v>0</v>
      </c>
      <c r="CX1447" s="120">
        <f t="shared" si="1530"/>
        <v>0</v>
      </c>
      <c r="CY1447" s="206">
        <f t="shared" si="1462"/>
        <v>0</v>
      </c>
      <c r="CZ1447" s="107"/>
      <c r="DA1447" s="107"/>
      <c r="DB1447" s="107"/>
      <c r="DC1447" s="109"/>
      <c r="DD1447" s="109"/>
      <c r="DE1447" s="109"/>
      <c r="DF1447" s="110">
        <f>0.0016+0.0007+0.0041+0.0005</f>
        <v>6.8999999999999999E-3</v>
      </c>
      <c r="DG1447" s="120">
        <f>0*$R$1438</f>
        <v>0</v>
      </c>
      <c r="DH1447" s="120">
        <f t="shared" si="1498"/>
        <v>0</v>
      </c>
      <c r="DI1447" s="120">
        <f t="shared" si="1531"/>
        <v>0</v>
      </c>
      <c r="DJ1447" s="120">
        <f t="shared" si="1500"/>
        <v>0</v>
      </c>
      <c r="DK1447" s="120">
        <f t="shared" si="1531"/>
        <v>0</v>
      </c>
      <c r="DL1447" s="120">
        <f t="shared" si="1501"/>
        <v>0</v>
      </c>
      <c r="DM1447" s="120">
        <f t="shared" si="1531"/>
        <v>0</v>
      </c>
      <c r="DN1447" s="120">
        <f t="shared" si="1502"/>
        <v>0</v>
      </c>
      <c r="DO1447" s="145">
        <v>0.5</v>
      </c>
      <c r="DP1447" s="120">
        <f t="shared" si="1503"/>
        <v>3.4499999999999999E-3</v>
      </c>
      <c r="DQ1447" s="145">
        <v>0.5</v>
      </c>
      <c r="DR1447" s="120">
        <f t="shared" si="1504"/>
        <v>3.4499999999999999E-3</v>
      </c>
      <c r="DS1447" s="120">
        <f>0.5*$R$1438</f>
        <v>0</v>
      </c>
      <c r="DT1447" s="120">
        <f t="shared" si="1505"/>
        <v>0</v>
      </c>
      <c r="DU1447" s="120">
        <f t="shared" si="1531"/>
        <v>0</v>
      </c>
      <c r="DV1447" s="120">
        <f t="shared" si="1506"/>
        <v>0</v>
      </c>
      <c r="DW1447" s="120">
        <f t="shared" si="1531"/>
        <v>0</v>
      </c>
      <c r="DX1447" s="120">
        <f t="shared" si="1507"/>
        <v>0</v>
      </c>
      <c r="DY1447" s="120">
        <f t="shared" si="1531"/>
        <v>0</v>
      </c>
      <c r="DZ1447" s="120">
        <f t="shared" si="1508"/>
        <v>0</v>
      </c>
      <c r="EA1447" s="120">
        <f t="shared" si="1531"/>
        <v>0</v>
      </c>
      <c r="EB1447" s="120">
        <f t="shared" si="1509"/>
        <v>0</v>
      </c>
      <c r="EC1447" s="120">
        <f t="shared" si="1531"/>
        <v>0</v>
      </c>
      <c r="ED1447" s="120">
        <f t="shared" si="1510"/>
        <v>0</v>
      </c>
      <c r="EE1447" s="120"/>
      <c r="EF1447" s="120"/>
      <c r="EG1447" s="120"/>
      <c r="EH1447" s="120"/>
      <c r="EI1447" s="120">
        <f t="shared" si="1511"/>
        <v>6.8999999999999999E-3</v>
      </c>
      <c r="EJ1447" s="148">
        <f t="shared" si="1512"/>
        <v>1</v>
      </c>
    </row>
    <row r="1448" spans="1:140" s="10" customFormat="1" ht="28.5" customHeight="1" x14ac:dyDescent="0.25">
      <c r="A1448" s="33"/>
      <c r="B1448" s="34"/>
      <c r="C1448" s="35"/>
      <c r="D1448" s="49"/>
      <c r="E1448" s="36"/>
      <c r="F1448" s="36"/>
      <c r="G1448" s="52"/>
      <c r="H1448" s="38"/>
      <c r="I1448" s="50"/>
      <c r="J1448" s="272" t="s">
        <v>1894</v>
      </c>
      <c r="K1448" s="264" t="s">
        <v>2067</v>
      </c>
      <c r="Q1448" s="9" t="s">
        <v>1899</v>
      </c>
      <c r="R1448" s="104"/>
      <c r="S1448" s="104"/>
      <c r="T1448" s="104"/>
      <c r="U1448" s="104"/>
      <c r="V1448" s="120"/>
      <c r="W1448" s="104"/>
      <c r="X1448" s="104"/>
      <c r="Y1448" s="104"/>
      <c r="Z1448" s="120"/>
      <c r="AA1448" s="144"/>
      <c r="AB1448" s="104"/>
      <c r="AC1448" s="144"/>
      <c r="AD1448" s="104"/>
      <c r="AE1448" s="252"/>
      <c r="AF1448" s="104"/>
      <c r="AG1448" s="104"/>
      <c r="AH1448" s="104"/>
      <c r="AI1448" s="104"/>
      <c r="AJ1448" s="104"/>
      <c r="AK1448" s="104"/>
      <c r="AL1448" s="104"/>
      <c r="AM1448" s="104"/>
      <c r="AN1448" s="104"/>
      <c r="AO1448" s="104"/>
      <c r="AP1448" s="120"/>
      <c r="AQ1448" s="104"/>
      <c r="AR1448" s="104"/>
      <c r="AS1448" s="104"/>
      <c r="AT1448" s="104"/>
      <c r="AU1448" s="146"/>
      <c r="AV1448" s="105"/>
      <c r="AW1448" s="213"/>
      <c r="AX1448" s="210"/>
      <c r="AY1448" s="209"/>
      <c r="AZ1448" s="210"/>
      <c r="BA1448" s="209"/>
      <c r="BB1448" s="211"/>
      <c r="BC1448" s="209"/>
      <c r="BD1448" s="211"/>
      <c r="BE1448" s="209"/>
      <c r="BF1448" s="211"/>
      <c r="BG1448" s="209"/>
      <c r="BH1448" s="211"/>
      <c r="BI1448" s="209"/>
      <c r="BJ1448" s="211"/>
      <c r="BK1448" s="209"/>
      <c r="BL1448" s="211"/>
      <c r="BM1448" s="209"/>
      <c r="BN1448" s="212"/>
      <c r="BO1448" s="209"/>
      <c r="BP1448" s="212"/>
      <c r="BQ1448" s="209"/>
      <c r="BR1448" s="212"/>
      <c r="BS1448" s="209"/>
      <c r="BT1448" s="212"/>
      <c r="BU1448" s="209"/>
      <c r="BV1448" s="212"/>
      <c r="BW1448" s="107"/>
      <c r="BX1448" s="107"/>
      <c r="BY1448" s="107"/>
      <c r="BZ1448" s="107"/>
      <c r="CA1448" s="199"/>
      <c r="CB1448" s="120"/>
      <c r="CC1448" s="199"/>
      <c r="CD1448" s="120"/>
      <c r="CE1448" s="204"/>
      <c r="CF1448" s="120"/>
      <c r="CG1448" s="204"/>
      <c r="CH1448" s="120"/>
      <c r="CI1448" s="204"/>
      <c r="CJ1448" s="145"/>
      <c r="CK1448" s="204"/>
      <c r="CL1448" s="145"/>
      <c r="CM1448" s="204"/>
      <c r="CN1448" s="120"/>
      <c r="CO1448" s="204"/>
      <c r="CP1448" s="120"/>
      <c r="CQ1448" s="206"/>
      <c r="CR1448" s="120"/>
      <c r="CS1448" s="206"/>
      <c r="CT1448" s="120"/>
      <c r="CU1448" s="206"/>
      <c r="CV1448" s="120"/>
      <c r="CW1448" s="206"/>
      <c r="CX1448" s="120"/>
      <c r="CY1448" s="206"/>
      <c r="CZ1448" s="107"/>
      <c r="DA1448" s="107"/>
      <c r="DB1448" s="107"/>
      <c r="DC1448" s="109"/>
      <c r="DD1448" s="109"/>
      <c r="DE1448" s="109"/>
      <c r="DF1448" s="110"/>
      <c r="DG1448" s="120"/>
      <c r="DH1448" s="120"/>
      <c r="DI1448" s="120"/>
      <c r="DJ1448" s="120"/>
      <c r="DK1448" s="120"/>
      <c r="DL1448" s="120"/>
      <c r="DM1448" s="120"/>
      <c r="DN1448" s="120"/>
      <c r="DO1448" s="145"/>
      <c r="DP1448" s="120"/>
      <c r="DQ1448" s="145"/>
      <c r="DR1448" s="120"/>
      <c r="DS1448" s="120"/>
      <c r="DT1448" s="120"/>
      <c r="DU1448" s="120"/>
      <c r="DV1448" s="120"/>
      <c r="DW1448" s="120"/>
      <c r="DX1448" s="120"/>
      <c r="DY1448" s="120"/>
      <c r="DZ1448" s="120"/>
      <c r="EA1448" s="120"/>
      <c r="EB1448" s="120"/>
      <c r="EC1448" s="120"/>
      <c r="ED1448" s="120"/>
      <c r="EE1448" s="120"/>
      <c r="EF1448" s="120"/>
      <c r="EG1448" s="120"/>
      <c r="EH1448" s="120"/>
      <c r="EI1448" s="120"/>
      <c r="EJ1448" s="148"/>
    </row>
    <row r="1449" spans="1:140" s="10" customFormat="1" ht="28.5" customHeight="1" x14ac:dyDescent="0.25">
      <c r="A1449" s="33"/>
      <c r="B1449" s="34"/>
      <c r="C1449" s="35"/>
      <c r="D1449" s="49"/>
      <c r="E1449" s="36"/>
      <c r="F1449" s="36"/>
      <c r="G1449" s="52"/>
      <c r="H1449" s="38"/>
      <c r="I1449" s="50"/>
      <c r="J1449" s="272"/>
      <c r="K1449" s="264" t="s">
        <v>2068</v>
      </c>
      <c r="Q1449" s="9" t="s">
        <v>1899</v>
      </c>
      <c r="R1449" s="104"/>
      <c r="S1449" s="104"/>
      <c r="T1449" s="104"/>
      <c r="U1449" s="104"/>
      <c r="V1449" s="120"/>
      <c r="W1449" s="104"/>
      <c r="X1449" s="104"/>
      <c r="Y1449" s="104"/>
      <c r="Z1449" s="120"/>
      <c r="AA1449" s="144"/>
      <c r="AB1449" s="104"/>
      <c r="AC1449" s="144"/>
      <c r="AD1449" s="104"/>
      <c r="AE1449" s="252"/>
      <c r="AF1449" s="104"/>
      <c r="AG1449" s="104"/>
      <c r="AH1449" s="104"/>
      <c r="AI1449" s="104"/>
      <c r="AJ1449" s="104"/>
      <c r="AK1449" s="104"/>
      <c r="AL1449" s="104"/>
      <c r="AM1449" s="104"/>
      <c r="AN1449" s="104"/>
      <c r="AO1449" s="104"/>
      <c r="AP1449" s="120"/>
      <c r="AQ1449" s="104"/>
      <c r="AR1449" s="104"/>
      <c r="AS1449" s="104"/>
      <c r="AT1449" s="104"/>
      <c r="AU1449" s="146"/>
      <c r="AV1449" s="105"/>
      <c r="AW1449" s="213"/>
      <c r="AX1449" s="210"/>
      <c r="AY1449" s="209"/>
      <c r="AZ1449" s="210"/>
      <c r="BA1449" s="209"/>
      <c r="BB1449" s="211"/>
      <c r="BC1449" s="209"/>
      <c r="BD1449" s="211"/>
      <c r="BE1449" s="209"/>
      <c r="BF1449" s="211"/>
      <c r="BG1449" s="209"/>
      <c r="BH1449" s="211"/>
      <c r="BI1449" s="209"/>
      <c r="BJ1449" s="211"/>
      <c r="BK1449" s="209"/>
      <c r="BL1449" s="211"/>
      <c r="BM1449" s="209"/>
      <c r="BN1449" s="212"/>
      <c r="BO1449" s="209"/>
      <c r="BP1449" s="212"/>
      <c r="BQ1449" s="209"/>
      <c r="BR1449" s="212"/>
      <c r="BS1449" s="209"/>
      <c r="BT1449" s="212"/>
      <c r="BU1449" s="209"/>
      <c r="BV1449" s="212"/>
      <c r="BW1449" s="107"/>
      <c r="BX1449" s="107"/>
      <c r="BY1449" s="107"/>
      <c r="BZ1449" s="107"/>
      <c r="CA1449" s="199"/>
      <c r="CB1449" s="120"/>
      <c r="CC1449" s="199"/>
      <c r="CD1449" s="120"/>
      <c r="CE1449" s="204"/>
      <c r="CF1449" s="120"/>
      <c r="CG1449" s="204"/>
      <c r="CH1449" s="120"/>
      <c r="CI1449" s="204"/>
      <c r="CJ1449" s="145"/>
      <c r="CK1449" s="204"/>
      <c r="CL1449" s="145"/>
      <c r="CM1449" s="204"/>
      <c r="CN1449" s="120"/>
      <c r="CO1449" s="204"/>
      <c r="CP1449" s="120"/>
      <c r="CQ1449" s="206"/>
      <c r="CR1449" s="120"/>
      <c r="CS1449" s="206"/>
      <c r="CT1449" s="120"/>
      <c r="CU1449" s="206"/>
      <c r="CV1449" s="120"/>
      <c r="CW1449" s="206"/>
      <c r="CX1449" s="120"/>
      <c r="CY1449" s="206"/>
      <c r="CZ1449" s="107"/>
      <c r="DA1449" s="107"/>
      <c r="DB1449" s="107"/>
      <c r="DC1449" s="109"/>
      <c r="DD1449" s="109"/>
      <c r="DE1449" s="109"/>
      <c r="DF1449" s="110"/>
      <c r="DG1449" s="120"/>
      <c r="DH1449" s="120"/>
      <c r="DI1449" s="120"/>
      <c r="DJ1449" s="120"/>
      <c r="DK1449" s="120"/>
      <c r="DL1449" s="120"/>
      <c r="DM1449" s="120"/>
      <c r="DN1449" s="120"/>
      <c r="DO1449" s="145"/>
      <c r="DP1449" s="120"/>
      <c r="DQ1449" s="145"/>
      <c r="DR1449" s="120"/>
      <c r="DS1449" s="120"/>
      <c r="DT1449" s="120"/>
      <c r="DU1449" s="120"/>
      <c r="DV1449" s="120"/>
      <c r="DW1449" s="120"/>
      <c r="DX1449" s="120"/>
      <c r="DY1449" s="120"/>
      <c r="DZ1449" s="120"/>
      <c r="EA1449" s="120"/>
      <c r="EB1449" s="120"/>
      <c r="EC1449" s="120"/>
      <c r="ED1449" s="120"/>
      <c r="EE1449" s="120"/>
      <c r="EF1449" s="120"/>
      <c r="EG1449" s="120"/>
      <c r="EH1449" s="120"/>
      <c r="EI1449" s="120"/>
      <c r="EJ1449" s="148"/>
    </row>
    <row r="1450" spans="1:140" s="10" customFormat="1" ht="28.5" customHeight="1" x14ac:dyDescent="0.25">
      <c r="A1450" s="33"/>
      <c r="B1450" s="34"/>
      <c r="C1450" s="35"/>
      <c r="D1450" s="49"/>
      <c r="E1450" s="36"/>
      <c r="F1450" s="36"/>
      <c r="G1450" s="52"/>
      <c r="H1450" s="38"/>
      <c r="I1450" s="50"/>
      <c r="J1450" s="272"/>
      <c r="K1450" s="264" t="s">
        <v>2069</v>
      </c>
      <c r="Q1450" s="9" t="s">
        <v>1899</v>
      </c>
      <c r="R1450" s="104"/>
      <c r="S1450" s="104"/>
      <c r="T1450" s="104"/>
      <c r="U1450" s="104"/>
      <c r="V1450" s="120"/>
      <c r="W1450" s="104"/>
      <c r="X1450" s="104"/>
      <c r="Y1450" s="104"/>
      <c r="Z1450" s="120"/>
      <c r="AA1450" s="144"/>
      <c r="AB1450" s="104"/>
      <c r="AC1450" s="144"/>
      <c r="AD1450" s="104"/>
      <c r="AE1450" s="252"/>
      <c r="AF1450" s="104"/>
      <c r="AG1450" s="104"/>
      <c r="AH1450" s="104"/>
      <c r="AI1450" s="104"/>
      <c r="AJ1450" s="104"/>
      <c r="AK1450" s="104"/>
      <c r="AL1450" s="104"/>
      <c r="AM1450" s="104"/>
      <c r="AN1450" s="104"/>
      <c r="AO1450" s="104"/>
      <c r="AP1450" s="120"/>
      <c r="AQ1450" s="104"/>
      <c r="AR1450" s="104"/>
      <c r="AS1450" s="104"/>
      <c r="AT1450" s="104"/>
      <c r="AU1450" s="146"/>
      <c r="AV1450" s="105"/>
      <c r="AW1450" s="213"/>
      <c r="AX1450" s="210"/>
      <c r="AY1450" s="209"/>
      <c r="AZ1450" s="210"/>
      <c r="BA1450" s="209"/>
      <c r="BB1450" s="211"/>
      <c r="BC1450" s="209"/>
      <c r="BD1450" s="211"/>
      <c r="BE1450" s="209"/>
      <c r="BF1450" s="211"/>
      <c r="BG1450" s="209"/>
      <c r="BH1450" s="211"/>
      <c r="BI1450" s="209"/>
      <c r="BJ1450" s="211"/>
      <c r="BK1450" s="209"/>
      <c r="BL1450" s="211"/>
      <c r="BM1450" s="209"/>
      <c r="BN1450" s="212"/>
      <c r="BO1450" s="209"/>
      <c r="BP1450" s="212"/>
      <c r="BQ1450" s="209"/>
      <c r="BR1450" s="212"/>
      <c r="BS1450" s="209"/>
      <c r="BT1450" s="212"/>
      <c r="BU1450" s="209"/>
      <c r="BV1450" s="212"/>
      <c r="BW1450" s="107"/>
      <c r="BX1450" s="107"/>
      <c r="BY1450" s="107"/>
      <c r="BZ1450" s="107"/>
      <c r="CA1450" s="199"/>
      <c r="CB1450" s="120"/>
      <c r="CC1450" s="199"/>
      <c r="CD1450" s="120"/>
      <c r="CE1450" s="204"/>
      <c r="CF1450" s="120"/>
      <c r="CG1450" s="204"/>
      <c r="CH1450" s="120"/>
      <c r="CI1450" s="204"/>
      <c r="CJ1450" s="145"/>
      <c r="CK1450" s="204"/>
      <c r="CL1450" s="145"/>
      <c r="CM1450" s="204"/>
      <c r="CN1450" s="120"/>
      <c r="CO1450" s="204"/>
      <c r="CP1450" s="120"/>
      <c r="CQ1450" s="206"/>
      <c r="CR1450" s="120"/>
      <c r="CS1450" s="206"/>
      <c r="CT1450" s="120"/>
      <c r="CU1450" s="206"/>
      <c r="CV1450" s="120"/>
      <c r="CW1450" s="206"/>
      <c r="CX1450" s="120"/>
      <c r="CY1450" s="206"/>
      <c r="CZ1450" s="107"/>
      <c r="DA1450" s="107"/>
      <c r="DB1450" s="107"/>
      <c r="DC1450" s="109"/>
      <c r="DD1450" s="109"/>
      <c r="DE1450" s="109"/>
      <c r="DF1450" s="110"/>
      <c r="DG1450" s="120"/>
      <c r="DH1450" s="120"/>
      <c r="DI1450" s="120"/>
      <c r="DJ1450" s="120"/>
      <c r="DK1450" s="120"/>
      <c r="DL1450" s="120"/>
      <c r="DM1450" s="120"/>
      <c r="DN1450" s="120"/>
      <c r="DO1450" s="145"/>
      <c r="DP1450" s="120"/>
      <c r="DQ1450" s="145"/>
      <c r="DR1450" s="120"/>
      <c r="DS1450" s="120"/>
      <c r="DT1450" s="120"/>
      <c r="DU1450" s="120"/>
      <c r="DV1450" s="120"/>
      <c r="DW1450" s="120"/>
      <c r="DX1450" s="120"/>
      <c r="DY1450" s="120"/>
      <c r="DZ1450" s="120"/>
      <c r="EA1450" s="120"/>
      <c r="EB1450" s="120"/>
      <c r="EC1450" s="120"/>
      <c r="ED1450" s="120"/>
      <c r="EE1450" s="120"/>
      <c r="EF1450" s="120"/>
      <c r="EG1450" s="120"/>
      <c r="EH1450" s="120"/>
      <c r="EI1450" s="120"/>
      <c r="EJ1450" s="148"/>
    </row>
    <row r="1451" spans="1:140" s="10" customFormat="1" ht="28.5" customHeight="1" x14ac:dyDescent="0.25">
      <c r="A1451" s="33"/>
      <c r="B1451" s="34"/>
      <c r="C1451" s="35"/>
      <c r="D1451" s="49"/>
      <c r="E1451" s="36"/>
      <c r="F1451" s="36"/>
      <c r="G1451" s="52"/>
      <c r="H1451" s="38"/>
      <c r="I1451" s="50"/>
      <c r="J1451" s="54"/>
      <c r="K1451" s="264" t="s">
        <v>2070</v>
      </c>
      <c r="Q1451" s="9" t="s">
        <v>1899</v>
      </c>
      <c r="R1451" s="104"/>
      <c r="S1451" s="104"/>
      <c r="T1451" s="104"/>
      <c r="U1451" s="104"/>
      <c r="V1451" s="120"/>
      <c r="W1451" s="104"/>
      <c r="X1451" s="104"/>
      <c r="Y1451" s="104"/>
      <c r="Z1451" s="120"/>
      <c r="AA1451" s="144"/>
      <c r="AB1451" s="104"/>
      <c r="AC1451" s="144"/>
      <c r="AD1451" s="104"/>
      <c r="AE1451" s="252"/>
      <c r="AF1451" s="104"/>
      <c r="AG1451" s="104"/>
      <c r="AH1451" s="104"/>
      <c r="AI1451" s="104"/>
      <c r="AJ1451" s="104"/>
      <c r="AK1451" s="104"/>
      <c r="AL1451" s="104"/>
      <c r="AM1451" s="104"/>
      <c r="AN1451" s="104"/>
      <c r="AO1451" s="104"/>
      <c r="AP1451" s="120"/>
      <c r="AQ1451" s="104"/>
      <c r="AR1451" s="104"/>
      <c r="AS1451" s="104"/>
      <c r="AT1451" s="104"/>
      <c r="AU1451" s="146"/>
      <c r="AV1451" s="105"/>
      <c r="AW1451" s="213"/>
      <c r="AX1451" s="210"/>
      <c r="AY1451" s="209"/>
      <c r="AZ1451" s="210"/>
      <c r="BA1451" s="209"/>
      <c r="BB1451" s="211"/>
      <c r="BC1451" s="209"/>
      <c r="BD1451" s="211"/>
      <c r="BE1451" s="209"/>
      <c r="BF1451" s="211"/>
      <c r="BG1451" s="209"/>
      <c r="BH1451" s="211"/>
      <c r="BI1451" s="209"/>
      <c r="BJ1451" s="211"/>
      <c r="BK1451" s="209"/>
      <c r="BL1451" s="211"/>
      <c r="BM1451" s="209"/>
      <c r="BN1451" s="212"/>
      <c r="BO1451" s="209"/>
      <c r="BP1451" s="212"/>
      <c r="BQ1451" s="209"/>
      <c r="BR1451" s="212"/>
      <c r="BS1451" s="209"/>
      <c r="BT1451" s="212"/>
      <c r="BU1451" s="209"/>
      <c r="BV1451" s="212"/>
      <c r="BW1451" s="107"/>
      <c r="BX1451" s="107"/>
      <c r="BY1451" s="107"/>
      <c r="BZ1451" s="107"/>
      <c r="CA1451" s="199"/>
      <c r="CB1451" s="120"/>
      <c r="CC1451" s="199"/>
      <c r="CD1451" s="120"/>
      <c r="CE1451" s="204"/>
      <c r="CF1451" s="120"/>
      <c r="CG1451" s="204"/>
      <c r="CH1451" s="120"/>
      <c r="CI1451" s="204"/>
      <c r="CJ1451" s="145"/>
      <c r="CK1451" s="204"/>
      <c r="CL1451" s="145"/>
      <c r="CM1451" s="204"/>
      <c r="CN1451" s="120"/>
      <c r="CO1451" s="204"/>
      <c r="CP1451" s="120"/>
      <c r="CQ1451" s="206"/>
      <c r="CR1451" s="120"/>
      <c r="CS1451" s="206"/>
      <c r="CT1451" s="120"/>
      <c r="CU1451" s="206"/>
      <c r="CV1451" s="120"/>
      <c r="CW1451" s="206"/>
      <c r="CX1451" s="120"/>
      <c r="CY1451" s="206"/>
      <c r="CZ1451" s="107"/>
      <c r="DA1451" s="107"/>
      <c r="DB1451" s="107"/>
      <c r="DC1451" s="109"/>
      <c r="DD1451" s="109"/>
      <c r="DE1451" s="109"/>
      <c r="DF1451" s="110"/>
      <c r="DG1451" s="120"/>
      <c r="DH1451" s="120"/>
      <c r="DI1451" s="120"/>
      <c r="DJ1451" s="120"/>
      <c r="DK1451" s="120"/>
      <c r="DL1451" s="120"/>
      <c r="DM1451" s="120"/>
      <c r="DN1451" s="120"/>
      <c r="DO1451" s="145"/>
      <c r="DP1451" s="120"/>
      <c r="DQ1451" s="145"/>
      <c r="DR1451" s="120"/>
      <c r="DS1451" s="120"/>
      <c r="DT1451" s="120"/>
      <c r="DU1451" s="120"/>
      <c r="DV1451" s="120"/>
      <c r="DW1451" s="120"/>
      <c r="DX1451" s="120"/>
      <c r="DY1451" s="120"/>
      <c r="DZ1451" s="120"/>
      <c r="EA1451" s="120"/>
      <c r="EB1451" s="120"/>
      <c r="EC1451" s="120"/>
      <c r="ED1451" s="120"/>
      <c r="EE1451" s="120"/>
      <c r="EF1451" s="120"/>
      <c r="EG1451" s="120"/>
      <c r="EH1451" s="120"/>
      <c r="EI1451" s="120"/>
      <c r="EJ1451" s="148"/>
    </row>
    <row r="1452" spans="1:140" s="10" customFormat="1" ht="28.5" customHeight="1" x14ac:dyDescent="0.25">
      <c r="A1452" s="33"/>
      <c r="B1452" s="34"/>
      <c r="C1452" s="35"/>
      <c r="D1452" s="49"/>
      <c r="E1452" s="36"/>
      <c r="F1452" s="36"/>
      <c r="G1452" s="52"/>
      <c r="H1452" s="38"/>
      <c r="I1452" s="50"/>
      <c r="J1452" s="54"/>
      <c r="K1452" s="264" t="s">
        <v>2071</v>
      </c>
      <c r="Q1452" s="9" t="s">
        <v>1899</v>
      </c>
      <c r="R1452" s="104"/>
      <c r="S1452" s="104"/>
      <c r="T1452" s="104"/>
      <c r="U1452" s="104"/>
      <c r="V1452" s="120"/>
      <c r="W1452" s="104"/>
      <c r="X1452" s="104"/>
      <c r="Y1452" s="104"/>
      <c r="Z1452" s="120"/>
      <c r="AA1452" s="144"/>
      <c r="AB1452" s="104"/>
      <c r="AC1452" s="144"/>
      <c r="AD1452" s="104"/>
      <c r="AE1452" s="252"/>
      <c r="AF1452" s="104"/>
      <c r="AG1452" s="104"/>
      <c r="AH1452" s="104"/>
      <c r="AI1452" s="104"/>
      <c r="AJ1452" s="104"/>
      <c r="AK1452" s="104"/>
      <c r="AL1452" s="104"/>
      <c r="AM1452" s="104"/>
      <c r="AN1452" s="104"/>
      <c r="AO1452" s="104"/>
      <c r="AP1452" s="120"/>
      <c r="AQ1452" s="104"/>
      <c r="AR1452" s="104"/>
      <c r="AS1452" s="104"/>
      <c r="AT1452" s="104"/>
      <c r="AU1452" s="146"/>
      <c r="AV1452" s="105"/>
      <c r="AW1452" s="213"/>
      <c r="AX1452" s="210"/>
      <c r="AY1452" s="209"/>
      <c r="AZ1452" s="210"/>
      <c r="BA1452" s="209"/>
      <c r="BB1452" s="211"/>
      <c r="BC1452" s="209"/>
      <c r="BD1452" s="211"/>
      <c r="BE1452" s="209"/>
      <c r="BF1452" s="211"/>
      <c r="BG1452" s="209"/>
      <c r="BH1452" s="211"/>
      <c r="BI1452" s="209"/>
      <c r="BJ1452" s="211"/>
      <c r="BK1452" s="209"/>
      <c r="BL1452" s="211"/>
      <c r="BM1452" s="209"/>
      <c r="BN1452" s="212"/>
      <c r="BO1452" s="209"/>
      <c r="BP1452" s="212"/>
      <c r="BQ1452" s="209"/>
      <c r="BR1452" s="212"/>
      <c r="BS1452" s="209"/>
      <c r="BT1452" s="212"/>
      <c r="BU1452" s="209"/>
      <c r="BV1452" s="212"/>
      <c r="BW1452" s="107"/>
      <c r="BX1452" s="107"/>
      <c r="BY1452" s="107"/>
      <c r="BZ1452" s="107"/>
      <c r="CA1452" s="199"/>
      <c r="CB1452" s="120"/>
      <c r="CC1452" s="199"/>
      <c r="CD1452" s="120"/>
      <c r="CE1452" s="204"/>
      <c r="CF1452" s="120"/>
      <c r="CG1452" s="204"/>
      <c r="CH1452" s="120"/>
      <c r="CI1452" s="204"/>
      <c r="CJ1452" s="145"/>
      <c r="CK1452" s="204"/>
      <c r="CL1452" s="145"/>
      <c r="CM1452" s="204"/>
      <c r="CN1452" s="120"/>
      <c r="CO1452" s="204"/>
      <c r="CP1452" s="120"/>
      <c r="CQ1452" s="206"/>
      <c r="CR1452" s="120"/>
      <c r="CS1452" s="206"/>
      <c r="CT1452" s="120"/>
      <c r="CU1452" s="206"/>
      <c r="CV1452" s="120"/>
      <c r="CW1452" s="206"/>
      <c r="CX1452" s="120"/>
      <c r="CY1452" s="206"/>
      <c r="CZ1452" s="107"/>
      <c r="DA1452" s="107"/>
      <c r="DB1452" s="107"/>
      <c r="DC1452" s="109"/>
      <c r="DD1452" s="109"/>
      <c r="DE1452" s="109"/>
      <c r="DF1452" s="110"/>
      <c r="DG1452" s="120"/>
      <c r="DH1452" s="120"/>
      <c r="DI1452" s="120"/>
      <c r="DJ1452" s="120"/>
      <c r="DK1452" s="120"/>
      <c r="DL1452" s="120"/>
      <c r="DM1452" s="120"/>
      <c r="DN1452" s="120"/>
      <c r="DO1452" s="145"/>
      <c r="DP1452" s="120"/>
      <c r="DQ1452" s="145"/>
      <c r="DR1452" s="120"/>
      <c r="DS1452" s="120"/>
      <c r="DT1452" s="120"/>
      <c r="DU1452" s="120"/>
      <c r="DV1452" s="120"/>
      <c r="DW1452" s="120"/>
      <c r="DX1452" s="120"/>
      <c r="DY1452" s="120"/>
      <c r="DZ1452" s="120"/>
      <c r="EA1452" s="120"/>
      <c r="EB1452" s="120"/>
      <c r="EC1452" s="120"/>
      <c r="ED1452" s="120"/>
      <c r="EE1452" s="120"/>
      <c r="EF1452" s="120"/>
      <c r="EG1452" s="120"/>
      <c r="EH1452" s="120"/>
      <c r="EI1452" s="120"/>
      <c r="EJ1452" s="148"/>
    </row>
    <row r="1453" spans="1:140" s="10" customFormat="1" ht="28.5" customHeight="1" x14ac:dyDescent="0.25">
      <c r="A1453" s="33"/>
      <c r="B1453" s="34"/>
      <c r="C1453" s="35"/>
      <c r="D1453" s="49"/>
      <c r="E1453" s="36"/>
      <c r="F1453" s="36"/>
      <c r="G1453" s="52"/>
      <c r="H1453" s="38"/>
      <c r="I1453" s="50"/>
      <c r="J1453" s="54"/>
      <c r="K1453" s="264" t="s">
        <v>2072</v>
      </c>
      <c r="Q1453" s="9" t="s">
        <v>1899</v>
      </c>
      <c r="R1453" s="104"/>
      <c r="S1453" s="104"/>
      <c r="T1453" s="104"/>
      <c r="U1453" s="104"/>
      <c r="V1453" s="120"/>
      <c r="W1453" s="104"/>
      <c r="X1453" s="104"/>
      <c r="Y1453" s="104"/>
      <c r="Z1453" s="120"/>
      <c r="AA1453" s="144"/>
      <c r="AB1453" s="104"/>
      <c r="AC1453" s="144"/>
      <c r="AD1453" s="104"/>
      <c r="AE1453" s="252"/>
      <c r="AF1453" s="104"/>
      <c r="AG1453" s="104"/>
      <c r="AH1453" s="104"/>
      <c r="AI1453" s="104"/>
      <c r="AJ1453" s="104"/>
      <c r="AK1453" s="104"/>
      <c r="AL1453" s="104"/>
      <c r="AM1453" s="104"/>
      <c r="AN1453" s="104"/>
      <c r="AO1453" s="104"/>
      <c r="AP1453" s="120"/>
      <c r="AQ1453" s="104"/>
      <c r="AR1453" s="104"/>
      <c r="AS1453" s="104"/>
      <c r="AT1453" s="104"/>
      <c r="AU1453" s="146"/>
      <c r="AV1453" s="105"/>
      <c r="AW1453" s="213"/>
      <c r="AX1453" s="210"/>
      <c r="AY1453" s="209"/>
      <c r="AZ1453" s="210"/>
      <c r="BA1453" s="209"/>
      <c r="BB1453" s="211"/>
      <c r="BC1453" s="209"/>
      <c r="BD1453" s="211"/>
      <c r="BE1453" s="209"/>
      <c r="BF1453" s="211"/>
      <c r="BG1453" s="209"/>
      <c r="BH1453" s="211"/>
      <c r="BI1453" s="209"/>
      <c r="BJ1453" s="211"/>
      <c r="BK1453" s="209"/>
      <c r="BL1453" s="211"/>
      <c r="BM1453" s="209"/>
      <c r="BN1453" s="212"/>
      <c r="BO1453" s="209"/>
      <c r="BP1453" s="212"/>
      <c r="BQ1453" s="209"/>
      <c r="BR1453" s="212"/>
      <c r="BS1453" s="209"/>
      <c r="BT1453" s="212"/>
      <c r="BU1453" s="209"/>
      <c r="BV1453" s="212"/>
      <c r="BW1453" s="107"/>
      <c r="BX1453" s="107"/>
      <c r="BY1453" s="107"/>
      <c r="BZ1453" s="107"/>
      <c r="CA1453" s="199"/>
      <c r="CB1453" s="120"/>
      <c r="CC1453" s="199"/>
      <c r="CD1453" s="120"/>
      <c r="CE1453" s="204"/>
      <c r="CF1453" s="120"/>
      <c r="CG1453" s="204"/>
      <c r="CH1453" s="120"/>
      <c r="CI1453" s="204"/>
      <c r="CJ1453" s="145"/>
      <c r="CK1453" s="204"/>
      <c r="CL1453" s="145"/>
      <c r="CM1453" s="204"/>
      <c r="CN1453" s="120"/>
      <c r="CO1453" s="204"/>
      <c r="CP1453" s="120"/>
      <c r="CQ1453" s="206"/>
      <c r="CR1453" s="120"/>
      <c r="CS1453" s="206"/>
      <c r="CT1453" s="120"/>
      <c r="CU1453" s="206"/>
      <c r="CV1453" s="120"/>
      <c r="CW1453" s="206"/>
      <c r="CX1453" s="120"/>
      <c r="CY1453" s="206"/>
      <c r="CZ1453" s="107"/>
      <c r="DA1453" s="107"/>
      <c r="DB1453" s="107"/>
      <c r="DC1453" s="109"/>
      <c r="DD1453" s="109"/>
      <c r="DE1453" s="109"/>
      <c r="DF1453" s="110"/>
      <c r="DG1453" s="120"/>
      <c r="DH1453" s="120"/>
      <c r="DI1453" s="120"/>
      <c r="DJ1453" s="120"/>
      <c r="DK1453" s="120"/>
      <c r="DL1453" s="120"/>
      <c r="DM1453" s="120"/>
      <c r="DN1453" s="120"/>
      <c r="DO1453" s="145"/>
      <c r="DP1453" s="120"/>
      <c r="DQ1453" s="145"/>
      <c r="DR1453" s="120"/>
      <c r="DS1453" s="120"/>
      <c r="DT1453" s="120"/>
      <c r="DU1453" s="120"/>
      <c r="DV1453" s="120"/>
      <c r="DW1453" s="120"/>
      <c r="DX1453" s="120"/>
      <c r="DY1453" s="120"/>
      <c r="DZ1453" s="120"/>
      <c r="EA1453" s="120"/>
      <c r="EB1453" s="120"/>
      <c r="EC1453" s="120"/>
      <c r="ED1453" s="120"/>
      <c r="EE1453" s="120"/>
      <c r="EF1453" s="120"/>
      <c r="EG1453" s="120"/>
      <c r="EH1453" s="120"/>
      <c r="EI1453" s="120"/>
      <c r="EJ1453" s="148"/>
    </row>
    <row r="1454" spans="1:140" s="10" customFormat="1" ht="28.5" customHeight="1" x14ac:dyDescent="0.25">
      <c r="A1454" s="33"/>
      <c r="B1454" s="34"/>
      <c r="C1454" s="35"/>
      <c r="D1454" s="49"/>
      <c r="E1454" s="36"/>
      <c r="F1454" s="36"/>
      <c r="G1454" s="52"/>
      <c r="H1454" s="38"/>
      <c r="I1454" s="50"/>
      <c r="J1454" s="275" t="s">
        <v>1921</v>
      </c>
      <c r="K1454" s="271" t="s">
        <v>2073</v>
      </c>
      <c r="L1454" s="276" t="s">
        <v>1899</v>
      </c>
      <c r="M1454" s="46"/>
      <c r="R1454" s="104"/>
      <c r="S1454" s="104"/>
      <c r="T1454" s="104"/>
      <c r="U1454" s="104"/>
      <c r="V1454" s="120"/>
      <c r="W1454" s="104"/>
      <c r="X1454" s="104"/>
      <c r="Y1454" s="104"/>
      <c r="Z1454" s="120"/>
      <c r="AA1454" s="144"/>
      <c r="AB1454" s="104"/>
      <c r="AC1454" s="144"/>
      <c r="AD1454" s="104"/>
      <c r="AE1454" s="252"/>
      <c r="AF1454" s="104"/>
      <c r="AG1454" s="104"/>
      <c r="AH1454" s="104"/>
      <c r="AI1454" s="104"/>
      <c r="AJ1454" s="104"/>
      <c r="AK1454" s="104"/>
      <c r="AL1454" s="104"/>
      <c r="AM1454" s="104"/>
      <c r="AN1454" s="104"/>
      <c r="AO1454" s="104"/>
      <c r="AP1454" s="120"/>
      <c r="AQ1454" s="104"/>
      <c r="AR1454" s="104"/>
      <c r="AS1454" s="104"/>
      <c r="AT1454" s="104"/>
      <c r="AU1454" s="146"/>
      <c r="AV1454" s="105"/>
      <c r="AW1454" s="213"/>
      <c r="AX1454" s="210"/>
      <c r="AY1454" s="209"/>
      <c r="AZ1454" s="210"/>
      <c r="BA1454" s="209"/>
      <c r="BB1454" s="211"/>
      <c r="BC1454" s="209"/>
      <c r="BD1454" s="211"/>
      <c r="BE1454" s="209"/>
      <c r="BF1454" s="211"/>
      <c r="BG1454" s="209"/>
      <c r="BH1454" s="211"/>
      <c r="BI1454" s="209"/>
      <c r="BJ1454" s="211"/>
      <c r="BK1454" s="209"/>
      <c r="BL1454" s="211"/>
      <c r="BM1454" s="209"/>
      <c r="BN1454" s="212"/>
      <c r="BO1454" s="209"/>
      <c r="BP1454" s="212"/>
      <c r="BQ1454" s="209"/>
      <c r="BR1454" s="212"/>
      <c r="BS1454" s="209"/>
      <c r="BT1454" s="212"/>
      <c r="BU1454" s="209"/>
      <c r="BV1454" s="212"/>
      <c r="BW1454" s="107"/>
      <c r="BX1454" s="107"/>
      <c r="BY1454" s="107"/>
      <c r="BZ1454" s="107"/>
      <c r="CA1454" s="199"/>
      <c r="CB1454" s="120"/>
      <c r="CC1454" s="199"/>
      <c r="CD1454" s="120"/>
      <c r="CE1454" s="204"/>
      <c r="CF1454" s="120"/>
      <c r="CG1454" s="204"/>
      <c r="CH1454" s="120"/>
      <c r="CI1454" s="204"/>
      <c r="CJ1454" s="145"/>
      <c r="CK1454" s="204"/>
      <c r="CL1454" s="145"/>
      <c r="CM1454" s="204"/>
      <c r="CN1454" s="120"/>
      <c r="CO1454" s="204"/>
      <c r="CP1454" s="120"/>
      <c r="CQ1454" s="206"/>
      <c r="CR1454" s="120"/>
      <c r="CS1454" s="206"/>
      <c r="CT1454" s="120"/>
      <c r="CU1454" s="206"/>
      <c r="CV1454" s="120"/>
      <c r="CW1454" s="206"/>
      <c r="CX1454" s="120"/>
      <c r="CY1454" s="206"/>
      <c r="CZ1454" s="107"/>
      <c r="DA1454" s="107"/>
      <c r="DB1454" s="107"/>
      <c r="DC1454" s="109"/>
      <c r="DD1454" s="109"/>
      <c r="DE1454" s="109"/>
      <c r="DF1454" s="110"/>
      <c r="DG1454" s="120"/>
      <c r="DH1454" s="120"/>
      <c r="DI1454" s="120"/>
      <c r="DJ1454" s="120"/>
      <c r="DK1454" s="120"/>
      <c r="DL1454" s="120"/>
      <c r="DM1454" s="120"/>
      <c r="DN1454" s="120"/>
      <c r="DO1454" s="145"/>
      <c r="DP1454" s="120"/>
      <c r="DQ1454" s="145"/>
      <c r="DR1454" s="120"/>
      <c r="DS1454" s="120"/>
      <c r="DT1454" s="120"/>
      <c r="DU1454" s="120"/>
      <c r="DV1454" s="120"/>
      <c r="DW1454" s="120"/>
      <c r="DX1454" s="120"/>
      <c r="DY1454" s="120"/>
      <c r="DZ1454" s="120"/>
      <c r="EA1454" s="120"/>
      <c r="EB1454" s="120"/>
      <c r="EC1454" s="120"/>
      <c r="ED1454" s="120"/>
      <c r="EE1454" s="120"/>
      <c r="EF1454" s="120"/>
      <c r="EG1454" s="120"/>
      <c r="EH1454" s="120"/>
      <c r="EI1454" s="120"/>
      <c r="EJ1454" s="148"/>
    </row>
    <row r="1455" spans="1:140" s="10" customFormat="1" ht="28.5" customHeight="1" x14ac:dyDescent="0.25">
      <c r="A1455" s="33"/>
      <c r="B1455" s="34"/>
      <c r="C1455" s="35"/>
      <c r="D1455" s="49"/>
      <c r="E1455" s="36"/>
      <c r="F1455" s="36"/>
      <c r="G1455" s="52"/>
      <c r="H1455" s="38"/>
      <c r="I1455" s="50"/>
      <c r="J1455" s="54"/>
      <c r="K1455" s="271" t="s">
        <v>2074</v>
      </c>
      <c r="L1455" s="276" t="s">
        <v>1899</v>
      </c>
      <c r="M1455" s="46"/>
      <c r="R1455" s="104"/>
      <c r="S1455" s="104"/>
      <c r="T1455" s="104"/>
      <c r="U1455" s="104"/>
      <c r="V1455" s="120"/>
      <c r="W1455" s="104"/>
      <c r="X1455" s="104"/>
      <c r="Y1455" s="104"/>
      <c r="Z1455" s="120"/>
      <c r="AA1455" s="144"/>
      <c r="AB1455" s="104"/>
      <c r="AC1455" s="144"/>
      <c r="AD1455" s="104"/>
      <c r="AE1455" s="252"/>
      <c r="AF1455" s="104"/>
      <c r="AG1455" s="104"/>
      <c r="AH1455" s="104"/>
      <c r="AI1455" s="104"/>
      <c r="AJ1455" s="104"/>
      <c r="AK1455" s="104"/>
      <c r="AL1455" s="104"/>
      <c r="AM1455" s="104"/>
      <c r="AN1455" s="104"/>
      <c r="AO1455" s="104"/>
      <c r="AP1455" s="120"/>
      <c r="AQ1455" s="104"/>
      <c r="AR1455" s="104"/>
      <c r="AS1455" s="104"/>
      <c r="AT1455" s="104"/>
      <c r="AU1455" s="146"/>
      <c r="AV1455" s="105"/>
      <c r="AW1455" s="213"/>
      <c r="AX1455" s="210"/>
      <c r="AY1455" s="209"/>
      <c r="AZ1455" s="210"/>
      <c r="BA1455" s="209"/>
      <c r="BB1455" s="211"/>
      <c r="BC1455" s="209"/>
      <c r="BD1455" s="211"/>
      <c r="BE1455" s="209"/>
      <c r="BF1455" s="211"/>
      <c r="BG1455" s="209"/>
      <c r="BH1455" s="211"/>
      <c r="BI1455" s="209"/>
      <c r="BJ1455" s="211"/>
      <c r="BK1455" s="209"/>
      <c r="BL1455" s="211"/>
      <c r="BM1455" s="209"/>
      <c r="BN1455" s="212"/>
      <c r="BO1455" s="209"/>
      <c r="BP1455" s="212"/>
      <c r="BQ1455" s="209"/>
      <c r="BR1455" s="212"/>
      <c r="BS1455" s="209"/>
      <c r="BT1455" s="212"/>
      <c r="BU1455" s="209"/>
      <c r="BV1455" s="212"/>
      <c r="BW1455" s="107"/>
      <c r="BX1455" s="107"/>
      <c r="BY1455" s="107"/>
      <c r="BZ1455" s="107"/>
      <c r="CA1455" s="199"/>
      <c r="CB1455" s="120"/>
      <c r="CC1455" s="199"/>
      <c r="CD1455" s="120"/>
      <c r="CE1455" s="204"/>
      <c r="CF1455" s="120"/>
      <c r="CG1455" s="204"/>
      <c r="CH1455" s="120"/>
      <c r="CI1455" s="204"/>
      <c r="CJ1455" s="145"/>
      <c r="CK1455" s="204"/>
      <c r="CL1455" s="145"/>
      <c r="CM1455" s="204"/>
      <c r="CN1455" s="120"/>
      <c r="CO1455" s="204"/>
      <c r="CP1455" s="120"/>
      <c r="CQ1455" s="206"/>
      <c r="CR1455" s="120"/>
      <c r="CS1455" s="206"/>
      <c r="CT1455" s="120"/>
      <c r="CU1455" s="206"/>
      <c r="CV1455" s="120"/>
      <c r="CW1455" s="206"/>
      <c r="CX1455" s="120"/>
      <c r="CY1455" s="206"/>
      <c r="CZ1455" s="107"/>
      <c r="DA1455" s="107"/>
      <c r="DB1455" s="107"/>
      <c r="DC1455" s="109"/>
      <c r="DD1455" s="109"/>
      <c r="DE1455" s="109"/>
      <c r="DF1455" s="110"/>
      <c r="DG1455" s="120"/>
      <c r="DH1455" s="120"/>
      <c r="DI1455" s="120"/>
      <c r="DJ1455" s="120"/>
      <c r="DK1455" s="120"/>
      <c r="DL1455" s="120"/>
      <c r="DM1455" s="120"/>
      <c r="DN1455" s="120"/>
      <c r="DO1455" s="145"/>
      <c r="DP1455" s="120"/>
      <c r="DQ1455" s="145"/>
      <c r="DR1455" s="120"/>
      <c r="DS1455" s="120"/>
      <c r="DT1455" s="120"/>
      <c r="DU1455" s="120"/>
      <c r="DV1455" s="120"/>
      <c r="DW1455" s="120"/>
      <c r="DX1455" s="120"/>
      <c r="DY1455" s="120"/>
      <c r="DZ1455" s="120"/>
      <c r="EA1455" s="120"/>
      <c r="EB1455" s="120"/>
      <c r="EC1455" s="120"/>
      <c r="ED1455" s="120"/>
      <c r="EE1455" s="120"/>
      <c r="EF1455" s="120"/>
      <c r="EG1455" s="120"/>
      <c r="EH1455" s="120"/>
      <c r="EI1455" s="120"/>
      <c r="EJ1455" s="148"/>
    </row>
    <row r="1456" spans="1:140" s="10" customFormat="1" ht="27" customHeight="1" x14ac:dyDescent="0.25">
      <c r="A1456" s="33"/>
      <c r="B1456" s="34"/>
      <c r="C1456" s="35"/>
      <c r="D1456" s="49"/>
      <c r="E1456" s="36"/>
      <c r="F1456" s="36"/>
      <c r="G1456" s="52"/>
      <c r="H1456" s="38"/>
      <c r="I1456" s="50"/>
      <c r="J1456" s="54" t="s">
        <v>794</v>
      </c>
      <c r="K1456" s="46" t="s">
        <v>1711</v>
      </c>
      <c r="L1456" s="46" t="s">
        <v>41</v>
      </c>
      <c r="M1456" s="46" t="s">
        <v>1491</v>
      </c>
      <c r="R1456" s="104">
        <v>3.7900000000000003E-2</v>
      </c>
      <c r="S1456" s="104">
        <f>0*$R$1456</f>
        <v>0</v>
      </c>
      <c r="T1456" s="104">
        <f t="shared" si="892"/>
        <v>0</v>
      </c>
      <c r="U1456" s="104">
        <f t="shared" ref="U1456:AO1456" si="1532">0*$R$1456</f>
        <v>0</v>
      </c>
      <c r="V1456" s="120">
        <f t="shared" si="1428"/>
        <v>0</v>
      </c>
      <c r="W1456" s="104">
        <f t="shared" si="1532"/>
        <v>0</v>
      </c>
      <c r="X1456" s="104">
        <f t="shared" si="1158"/>
        <v>0</v>
      </c>
      <c r="Y1456" s="104">
        <f t="shared" si="1532"/>
        <v>0</v>
      </c>
      <c r="Z1456" s="120">
        <f t="shared" si="846"/>
        <v>0</v>
      </c>
      <c r="AA1456" s="144">
        <v>0</v>
      </c>
      <c r="AB1456" s="104">
        <f t="shared" si="1429"/>
        <v>0</v>
      </c>
      <c r="AC1456" s="144">
        <f>50%-25%</f>
        <v>0.25</v>
      </c>
      <c r="AD1456" s="104">
        <f t="shared" si="1430"/>
        <v>9.4750000000000008E-3</v>
      </c>
      <c r="AE1456" s="252">
        <v>0.5</v>
      </c>
      <c r="AF1456" s="104">
        <f>AG1456*R1456</f>
        <v>9.4750000000000008E-3</v>
      </c>
      <c r="AG1456" s="184">
        <v>0.25</v>
      </c>
      <c r="AH1456" s="253">
        <f>AG1456*R1456</f>
        <v>9.4750000000000008E-3</v>
      </c>
      <c r="AI1456" s="104">
        <f t="shared" si="1532"/>
        <v>0</v>
      </c>
      <c r="AJ1456" s="104">
        <f t="shared" si="851"/>
        <v>0</v>
      </c>
      <c r="AK1456" s="104">
        <f t="shared" si="1532"/>
        <v>0</v>
      </c>
      <c r="AL1456" s="104">
        <f t="shared" si="894"/>
        <v>0</v>
      </c>
      <c r="AM1456" s="104">
        <f t="shared" si="1532"/>
        <v>0</v>
      </c>
      <c r="AN1456" s="104">
        <f t="shared" si="957"/>
        <v>0</v>
      </c>
      <c r="AO1456" s="104">
        <f t="shared" si="1532"/>
        <v>0</v>
      </c>
      <c r="AP1456" s="120">
        <f t="shared" si="853"/>
        <v>0</v>
      </c>
      <c r="AQ1456" s="104"/>
      <c r="AR1456" s="104"/>
      <c r="AS1456" s="104"/>
      <c r="AT1456" s="104"/>
      <c r="AU1456" s="146">
        <f t="shared" si="854"/>
        <v>2.8425000000000002E-2</v>
      </c>
      <c r="AV1456" s="105">
        <f t="shared" ref="AV1456:AV1465" si="1533">S1456+U1456+W1456+Y1456+AA1456+AC1456+AE1456+AG1456+AI1456+AK1456+AM1456+AO1456+AQ1456+AS1456</f>
        <v>1</v>
      </c>
      <c r="AW1456" s="112"/>
      <c r="AX1456" s="112"/>
      <c r="AY1456" s="209"/>
      <c r="AZ1456" s="210"/>
      <c r="BA1456" s="209"/>
      <c r="BB1456" s="211"/>
      <c r="BC1456" s="209"/>
      <c r="BD1456" s="211"/>
      <c r="BE1456" s="209"/>
      <c r="BF1456" s="211"/>
      <c r="BG1456" s="209"/>
      <c r="BH1456" s="211"/>
      <c r="BI1456" s="209"/>
      <c r="BJ1456" s="211"/>
      <c r="BK1456" s="209"/>
      <c r="BL1456" s="211"/>
      <c r="BM1456" s="209"/>
      <c r="BN1456" s="212"/>
      <c r="BO1456" s="209"/>
      <c r="BP1456" s="212"/>
      <c r="BQ1456" s="209"/>
      <c r="BR1456" s="212"/>
      <c r="BS1456" s="209"/>
      <c r="BT1456" s="212"/>
      <c r="BU1456" s="209"/>
      <c r="BV1456" s="212"/>
      <c r="BW1456" s="107"/>
      <c r="BX1456" s="107"/>
      <c r="BY1456" s="107"/>
      <c r="BZ1456" s="107"/>
      <c r="CA1456" s="200"/>
      <c r="CB1456" s="120">
        <f>0*$R$1456</f>
        <v>0</v>
      </c>
      <c r="CC1456" s="199">
        <f t="shared" si="1444"/>
        <v>0</v>
      </c>
      <c r="CD1456" s="120">
        <f t="shared" ref="CD1456" si="1534">0*$R$1456</f>
        <v>0</v>
      </c>
      <c r="CE1456" s="204">
        <f t="shared" si="1446"/>
        <v>0</v>
      </c>
      <c r="CF1456" s="120">
        <f t="shared" ref="CF1456" si="1535">0*$R$1456</f>
        <v>0</v>
      </c>
      <c r="CG1456" s="204">
        <f t="shared" si="1448"/>
        <v>0</v>
      </c>
      <c r="CH1456" s="120">
        <f t="shared" ref="CH1456" si="1536">0*$R$1456</f>
        <v>0</v>
      </c>
      <c r="CI1456" s="204">
        <f t="shared" si="1449"/>
        <v>0</v>
      </c>
      <c r="CJ1456" s="145">
        <f>50%-25%</f>
        <v>0.25</v>
      </c>
      <c r="CK1456" s="204">
        <f t="shared" si="1450"/>
        <v>0</v>
      </c>
      <c r="CL1456" s="145">
        <v>0.5</v>
      </c>
      <c r="CM1456" s="204">
        <f t="shared" si="1451"/>
        <v>0</v>
      </c>
      <c r="CN1456" s="186">
        <v>0.25</v>
      </c>
      <c r="CO1456" s="204">
        <f t="shared" si="1452"/>
        <v>0</v>
      </c>
      <c r="CP1456" s="120">
        <f>0.2*$R$1456</f>
        <v>7.5800000000000008E-3</v>
      </c>
      <c r="CQ1456" s="206">
        <f t="shared" si="1454"/>
        <v>0</v>
      </c>
      <c r="CR1456" s="120">
        <f t="shared" ref="CR1456" si="1537">0*$R$1456</f>
        <v>0</v>
      </c>
      <c r="CS1456" s="206">
        <f t="shared" si="1456"/>
        <v>0</v>
      </c>
      <c r="CT1456" s="120">
        <f t="shared" ref="CT1456" si="1538">0*$R$1456</f>
        <v>0</v>
      </c>
      <c r="CU1456" s="206">
        <f t="shared" si="1458"/>
        <v>0</v>
      </c>
      <c r="CV1456" s="120">
        <f t="shared" ref="CV1456" si="1539">0*$R$1456</f>
        <v>0</v>
      </c>
      <c r="CW1456" s="206">
        <f t="shared" si="1460"/>
        <v>0</v>
      </c>
      <c r="CX1456" s="120">
        <f t="shared" ref="CX1456" si="1540">0*$R$1456</f>
        <v>0</v>
      </c>
      <c r="CY1456" s="206">
        <f t="shared" si="1462"/>
        <v>0</v>
      </c>
      <c r="CZ1456" s="107"/>
      <c r="DA1456" s="107"/>
      <c r="DB1456" s="107"/>
      <c r="DC1456" s="109"/>
      <c r="DD1456" s="109"/>
      <c r="DE1456" s="109"/>
      <c r="DF1456" s="110">
        <f>0.0055+0.0019+0.0009</f>
        <v>8.3000000000000001E-3</v>
      </c>
      <c r="DG1456" s="120">
        <f>0*$R$1456</f>
        <v>0</v>
      </c>
      <c r="DH1456" s="120">
        <f t="shared" si="1498"/>
        <v>0</v>
      </c>
      <c r="DI1456" s="120">
        <f t="shared" ref="DI1456:EC1456" si="1541">0*$R$1456</f>
        <v>0</v>
      </c>
      <c r="DJ1456" s="120">
        <f t="shared" si="1500"/>
        <v>0</v>
      </c>
      <c r="DK1456" s="120">
        <f t="shared" si="1541"/>
        <v>0</v>
      </c>
      <c r="DL1456" s="120">
        <f t="shared" si="1501"/>
        <v>0</v>
      </c>
      <c r="DM1456" s="120">
        <f t="shared" si="1541"/>
        <v>0</v>
      </c>
      <c r="DN1456" s="120">
        <f t="shared" si="1502"/>
        <v>0</v>
      </c>
      <c r="DO1456" s="145">
        <f>50%-25%</f>
        <v>0.25</v>
      </c>
      <c r="DP1456" s="120">
        <f t="shared" si="1503"/>
        <v>2.075E-3</v>
      </c>
      <c r="DQ1456" s="145">
        <v>0.5</v>
      </c>
      <c r="DR1456" s="120">
        <f t="shared" si="1504"/>
        <v>4.15E-3</v>
      </c>
      <c r="DS1456" s="186">
        <v>0.25</v>
      </c>
      <c r="DT1456" s="120">
        <f t="shared" si="1505"/>
        <v>2.075E-3</v>
      </c>
      <c r="DU1456" s="120">
        <f>0.2*$R$1456</f>
        <v>7.5800000000000008E-3</v>
      </c>
      <c r="DV1456" s="120">
        <f t="shared" si="1506"/>
        <v>6.2914000000000001E-5</v>
      </c>
      <c r="DW1456" s="120">
        <f t="shared" si="1541"/>
        <v>0</v>
      </c>
      <c r="DX1456" s="120">
        <f t="shared" si="1507"/>
        <v>0</v>
      </c>
      <c r="DY1456" s="120">
        <f t="shared" si="1541"/>
        <v>0</v>
      </c>
      <c r="DZ1456" s="120">
        <f t="shared" si="1508"/>
        <v>0</v>
      </c>
      <c r="EA1456" s="120">
        <f t="shared" si="1541"/>
        <v>0</v>
      </c>
      <c r="EB1456" s="120">
        <f t="shared" si="1509"/>
        <v>0</v>
      </c>
      <c r="EC1456" s="120">
        <f t="shared" si="1541"/>
        <v>0</v>
      </c>
      <c r="ED1456" s="120">
        <f t="shared" si="1510"/>
        <v>0</v>
      </c>
      <c r="EE1456" s="120"/>
      <c r="EF1456" s="120"/>
      <c r="EG1456" s="120"/>
      <c r="EH1456" s="120"/>
      <c r="EI1456" s="120">
        <f t="shared" si="1511"/>
        <v>8.3629140000000008E-3</v>
      </c>
      <c r="EJ1456" s="148">
        <f t="shared" si="1512"/>
        <v>1.0075799999999999</v>
      </c>
    </row>
    <row r="1457" spans="1:140" s="10" customFormat="1" ht="27" customHeight="1" x14ac:dyDescent="0.25">
      <c r="A1457" s="33"/>
      <c r="B1457" s="34"/>
      <c r="C1457" s="35"/>
      <c r="D1457" s="49"/>
      <c r="E1457" s="36"/>
      <c r="F1457" s="36"/>
      <c r="G1457" s="52"/>
      <c r="H1457" s="38"/>
      <c r="I1457" s="50"/>
      <c r="J1457" s="272" t="s">
        <v>1894</v>
      </c>
      <c r="K1457" s="264" t="s">
        <v>2067</v>
      </c>
      <c r="Q1457" s="9" t="s">
        <v>1899</v>
      </c>
      <c r="R1457" s="104"/>
      <c r="S1457" s="104"/>
      <c r="T1457" s="104"/>
      <c r="U1457" s="104"/>
      <c r="V1457" s="120"/>
      <c r="W1457" s="104"/>
      <c r="X1457" s="104"/>
      <c r="Y1457" s="104"/>
      <c r="Z1457" s="120"/>
      <c r="AA1457" s="144"/>
      <c r="AB1457" s="104"/>
      <c r="AC1457" s="144"/>
      <c r="AD1457" s="104"/>
      <c r="AE1457" s="252"/>
      <c r="AF1457" s="104"/>
      <c r="AG1457" s="184"/>
      <c r="AH1457" s="253"/>
      <c r="AI1457" s="104"/>
      <c r="AJ1457" s="104"/>
      <c r="AK1457" s="104"/>
      <c r="AL1457" s="104"/>
      <c r="AM1457" s="104"/>
      <c r="AN1457" s="104"/>
      <c r="AO1457" s="104"/>
      <c r="AP1457" s="120"/>
      <c r="AQ1457" s="104"/>
      <c r="AR1457" s="104"/>
      <c r="AS1457" s="104"/>
      <c r="AT1457" s="104"/>
      <c r="AU1457" s="146"/>
      <c r="AV1457" s="105"/>
      <c r="AW1457" s="112"/>
      <c r="AX1457" s="112"/>
      <c r="AY1457" s="209"/>
      <c r="AZ1457" s="210"/>
      <c r="BA1457" s="209"/>
      <c r="BB1457" s="211"/>
      <c r="BC1457" s="209"/>
      <c r="BD1457" s="211"/>
      <c r="BE1457" s="209"/>
      <c r="BF1457" s="211"/>
      <c r="BG1457" s="209"/>
      <c r="BH1457" s="211"/>
      <c r="BI1457" s="209"/>
      <c r="BJ1457" s="211"/>
      <c r="BK1457" s="209"/>
      <c r="BL1457" s="211"/>
      <c r="BM1457" s="209"/>
      <c r="BN1457" s="212"/>
      <c r="BO1457" s="209"/>
      <c r="BP1457" s="212"/>
      <c r="BQ1457" s="209"/>
      <c r="BR1457" s="212"/>
      <c r="BS1457" s="209"/>
      <c r="BT1457" s="212"/>
      <c r="BU1457" s="209"/>
      <c r="BV1457" s="212"/>
      <c r="BW1457" s="107"/>
      <c r="BX1457" s="107"/>
      <c r="BY1457" s="107"/>
      <c r="BZ1457" s="107"/>
      <c r="CA1457" s="200"/>
      <c r="CB1457" s="120"/>
      <c r="CC1457" s="199"/>
      <c r="CD1457" s="120"/>
      <c r="CE1457" s="204"/>
      <c r="CF1457" s="120"/>
      <c r="CG1457" s="204"/>
      <c r="CH1457" s="120"/>
      <c r="CI1457" s="204"/>
      <c r="CJ1457" s="145"/>
      <c r="CK1457" s="204"/>
      <c r="CL1457" s="145"/>
      <c r="CM1457" s="204"/>
      <c r="CN1457" s="186"/>
      <c r="CO1457" s="204"/>
      <c r="CP1457" s="120"/>
      <c r="CQ1457" s="206"/>
      <c r="CR1457" s="120"/>
      <c r="CS1457" s="206"/>
      <c r="CT1457" s="120"/>
      <c r="CU1457" s="206"/>
      <c r="CV1457" s="120"/>
      <c r="CW1457" s="206"/>
      <c r="CX1457" s="120"/>
      <c r="CY1457" s="206"/>
      <c r="CZ1457" s="107"/>
      <c r="DA1457" s="107"/>
      <c r="DB1457" s="107"/>
      <c r="DC1457" s="109"/>
      <c r="DD1457" s="109"/>
      <c r="DE1457" s="109"/>
      <c r="DF1457" s="110"/>
      <c r="DG1457" s="120"/>
      <c r="DH1457" s="120"/>
      <c r="DI1457" s="120"/>
      <c r="DJ1457" s="120"/>
      <c r="DK1457" s="120"/>
      <c r="DL1457" s="120"/>
      <c r="DM1457" s="120"/>
      <c r="DN1457" s="120"/>
      <c r="DO1457" s="145"/>
      <c r="DP1457" s="120"/>
      <c r="DQ1457" s="145"/>
      <c r="DR1457" s="120"/>
      <c r="DS1457" s="186"/>
      <c r="DT1457" s="120"/>
      <c r="DU1457" s="120"/>
      <c r="DV1457" s="120"/>
      <c r="DW1457" s="120"/>
      <c r="DX1457" s="120"/>
      <c r="DY1457" s="120"/>
      <c r="DZ1457" s="120"/>
      <c r="EA1457" s="120"/>
      <c r="EB1457" s="120"/>
      <c r="EC1457" s="120"/>
      <c r="ED1457" s="120"/>
      <c r="EE1457" s="120"/>
      <c r="EF1457" s="120"/>
      <c r="EG1457" s="120"/>
      <c r="EH1457" s="120"/>
      <c r="EI1457" s="120"/>
      <c r="EJ1457" s="148"/>
    </row>
    <row r="1458" spans="1:140" s="10" customFormat="1" ht="27" customHeight="1" x14ac:dyDescent="0.25">
      <c r="A1458" s="33"/>
      <c r="B1458" s="34"/>
      <c r="C1458" s="35"/>
      <c r="D1458" s="49"/>
      <c r="E1458" s="36"/>
      <c r="F1458" s="36"/>
      <c r="G1458" s="52"/>
      <c r="H1458" s="38"/>
      <c r="I1458" s="50"/>
      <c r="J1458" s="272"/>
      <c r="K1458" s="264" t="s">
        <v>2068</v>
      </c>
      <c r="Q1458" s="9" t="s">
        <v>1899</v>
      </c>
      <c r="R1458" s="104"/>
      <c r="S1458" s="104"/>
      <c r="T1458" s="104"/>
      <c r="U1458" s="104"/>
      <c r="V1458" s="120"/>
      <c r="W1458" s="104"/>
      <c r="X1458" s="104"/>
      <c r="Y1458" s="104"/>
      <c r="Z1458" s="120"/>
      <c r="AA1458" s="144"/>
      <c r="AB1458" s="104"/>
      <c r="AC1458" s="144"/>
      <c r="AD1458" s="104"/>
      <c r="AE1458" s="252"/>
      <c r="AF1458" s="104"/>
      <c r="AG1458" s="184"/>
      <c r="AH1458" s="253"/>
      <c r="AI1458" s="104"/>
      <c r="AJ1458" s="104"/>
      <c r="AK1458" s="104"/>
      <c r="AL1458" s="104"/>
      <c r="AM1458" s="104"/>
      <c r="AN1458" s="104"/>
      <c r="AO1458" s="104"/>
      <c r="AP1458" s="120"/>
      <c r="AQ1458" s="104"/>
      <c r="AR1458" s="104"/>
      <c r="AS1458" s="104"/>
      <c r="AT1458" s="104"/>
      <c r="AU1458" s="146"/>
      <c r="AV1458" s="105"/>
      <c r="AW1458" s="112"/>
      <c r="AX1458" s="112"/>
      <c r="AY1458" s="209"/>
      <c r="AZ1458" s="210"/>
      <c r="BA1458" s="209"/>
      <c r="BB1458" s="211"/>
      <c r="BC1458" s="209"/>
      <c r="BD1458" s="211"/>
      <c r="BE1458" s="209"/>
      <c r="BF1458" s="211"/>
      <c r="BG1458" s="209"/>
      <c r="BH1458" s="211"/>
      <c r="BI1458" s="209"/>
      <c r="BJ1458" s="211"/>
      <c r="BK1458" s="209"/>
      <c r="BL1458" s="211"/>
      <c r="BM1458" s="209"/>
      <c r="BN1458" s="212"/>
      <c r="BO1458" s="209"/>
      <c r="BP1458" s="212"/>
      <c r="BQ1458" s="209"/>
      <c r="BR1458" s="212"/>
      <c r="BS1458" s="209"/>
      <c r="BT1458" s="212"/>
      <c r="BU1458" s="209"/>
      <c r="BV1458" s="212"/>
      <c r="BW1458" s="107"/>
      <c r="BX1458" s="107"/>
      <c r="BY1458" s="107"/>
      <c r="BZ1458" s="107"/>
      <c r="CA1458" s="200"/>
      <c r="CB1458" s="120"/>
      <c r="CC1458" s="199"/>
      <c r="CD1458" s="120"/>
      <c r="CE1458" s="204"/>
      <c r="CF1458" s="120"/>
      <c r="CG1458" s="204"/>
      <c r="CH1458" s="120"/>
      <c r="CI1458" s="204"/>
      <c r="CJ1458" s="145"/>
      <c r="CK1458" s="204"/>
      <c r="CL1458" s="145"/>
      <c r="CM1458" s="204"/>
      <c r="CN1458" s="186"/>
      <c r="CO1458" s="204"/>
      <c r="CP1458" s="120"/>
      <c r="CQ1458" s="206"/>
      <c r="CR1458" s="120"/>
      <c r="CS1458" s="206"/>
      <c r="CT1458" s="120"/>
      <c r="CU1458" s="206"/>
      <c r="CV1458" s="120"/>
      <c r="CW1458" s="206"/>
      <c r="CX1458" s="120"/>
      <c r="CY1458" s="206"/>
      <c r="CZ1458" s="107"/>
      <c r="DA1458" s="107"/>
      <c r="DB1458" s="107"/>
      <c r="DC1458" s="109"/>
      <c r="DD1458" s="109"/>
      <c r="DE1458" s="109"/>
      <c r="DF1458" s="110"/>
      <c r="DG1458" s="120"/>
      <c r="DH1458" s="120"/>
      <c r="DI1458" s="120"/>
      <c r="DJ1458" s="120"/>
      <c r="DK1458" s="120"/>
      <c r="DL1458" s="120"/>
      <c r="DM1458" s="120"/>
      <c r="DN1458" s="120"/>
      <c r="DO1458" s="145"/>
      <c r="DP1458" s="120"/>
      <c r="DQ1458" s="145"/>
      <c r="DR1458" s="120"/>
      <c r="DS1458" s="186"/>
      <c r="DT1458" s="120"/>
      <c r="DU1458" s="120"/>
      <c r="DV1458" s="120"/>
      <c r="DW1458" s="120"/>
      <c r="DX1458" s="120"/>
      <c r="DY1458" s="120"/>
      <c r="DZ1458" s="120"/>
      <c r="EA1458" s="120"/>
      <c r="EB1458" s="120"/>
      <c r="EC1458" s="120"/>
      <c r="ED1458" s="120"/>
      <c r="EE1458" s="120"/>
      <c r="EF1458" s="120"/>
      <c r="EG1458" s="120"/>
      <c r="EH1458" s="120"/>
      <c r="EI1458" s="120"/>
      <c r="EJ1458" s="148"/>
    </row>
    <row r="1459" spans="1:140" s="10" customFormat="1" ht="27" customHeight="1" x14ac:dyDescent="0.25">
      <c r="A1459" s="33"/>
      <c r="B1459" s="34"/>
      <c r="C1459" s="35"/>
      <c r="D1459" s="49"/>
      <c r="E1459" s="36"/>
      <c r="F1459" s="36"/>
      <c r="G1459" s="52"/>
      <c r="H1459" s="38"/>
      <c r="I1459" s="50"/>
      <c r="J1459" s="272"/>
      <c r="K1459" s="264" t="s">
        <v>2069</v>
      </c>
      <c r="Q1459" s="9" t="s">
        <v>1899</v>
      </c>
      <c r="R1459" s="104"/>
      <c r="S1459" s="104"/>
      <c r="T1459" s="104"/>
      <c r="U1459" s="104"/>
      <c r="V1459" s="120"/>
      <c r="W1459" s="104"/>
      <c r="X1459" s="104"/>
      <c r="Y1459" s="104"/>
      <c r="Z1459" s="120"/>
      <c r="AA1459" s="144"/>
      <c r="AB1459" s="104"/>
      <c r="AC1459" s="144"/>
      <c r="AD1459" s="104"/>
      <c r="AE1459" s="252"/>
      <c r="AF1459" s="104"/>
      <c r="AG1459" s="184"/>
      <c r="AH1459" s="253"/>
      <c r="AI1459" s="104"/>
      <c r="AJ1459" s="104"/>
      <c r="AK1459" s="104"/>
      <c r="AL1459" s="104"/>
      <c r="AM1459" s="104"/>
      <c r="AN1459" s="104"/>
      <c r="AO1459" s="104"/>
      <c r="AP1459" s="120"/>
      <c r="AQ1459" s="104"/>
      <c r="AR1459" s="104"/>
      <c r="AS1459" s="104"/>
      <c r="AT1459" s="104"/>
      <c r="AU1459" s="146"/>
      <c r="AV1459" s="105"/>
      <c r="AW1459" s="112"/>
      <c r="AX1459" s="112"/>
      <c r="AY1459" s="209"/>
      <c r="AZ1459" s="210"/>
      <c r="BA1459" s="209"/>
      <c r="BB1459" s="211"/>
      <c r="BC1459" s="209"/>
      <c r="BD1459" s="211"/>
      <c r="BE1459" s="209"/>
      <c r="BF1459" s="211"/>
      <c r="BG1459" s="209"/>
      <c r="BH1459" s="211"/>
      <c r="BI1459" s="209"/>
      <c r="BJ1459" s="211"/>
      <c r="BK1459" s="209"/>
      <c r="BL1459" s="211"/>
      <c r="BM1459" s="209"/>
      <c r="BN1459" s="212"/>
      <c r="BO1459" s="209"/>
      <c r="BP1459" s="212"/>
      <c r="BQ1459" s="209"/>
      <c r="BR1459" s="212"/>
      <c r="BS1459" s="209"/>
      <c r="BT1459" s="212"/>
      <c r="BU1459" s="209"/>
      <c r="BV1459" s="212"/>
      <c r="BW1459" s="107"/>
      <c r="BX1459" s="107"/>
      <c r="BY1459" s="107"/>
      <c r="BZ1459" s="107"/>
      <c r="CA1459" s="200"/>
      <c r="CB1459" s="120"/>
      <c r="CC1459" s="199"/>
      <c r="CD1459" s="120"/>
      <c r="CE1459" s="204"/>
      <c r="CF1459" s="120"/>
      <c r="CG1459" s="204"/>
      <c r="CH1459" s="120"/>
      <c r="CI1459" s="204"/>
      <c r="CJ1459" s="145"/>
      <c r="CK1459" s="204"/>
      <c r="CL1459" s="145"/>
      <c r="CM1459" s="204"/>
      <c r="CN1459" s="186"/>
      <c r="CO1459" s="204"/>
      <c r="CP1459" s="120"/>
      <c r="CQ1459" s="206"/>
      <c r="CR1459" s="120"/>
      <c r="CS1459" s="206"/>
      <c r="CT1459" s="120"/>
      <c r="CU1459" s="206"/>
      <c r="CV1459" s="120"/>
      <c r="CW1459" s="206"/>
      <c r="CX1459" s="120"/>
      <c r="CY1459" s="206"/>
      <c r="CZ1459" s="107"/>
      <c r="DA1459" s="107"/>
      <c r="DB1459" s="107"/>
      <c r="DC1459" s="109"/>
      <c r="DD1459" s="109"/>
      <c r="DE1459" s="109"/>
      <c r="DF1459" s="110"/>
      <c r="DG1459" s="120"/>
      <c r="DH1459" s="120"/>
      <c r="DI1459" s="120"/>
      <c r="DJ1459" s="120"/>
      <c r="DK1459" s="120"/>
      <c r="DL1459" s="120"/>
      <c r="DM1459" s="120"/>
      <c r="DN1459" s="120"/>
      <c r="DO1459" s="145"/>
      <c r="DP1459" s="120"/>
      <c r="DQ1459" s="145"/>
      <c r="DR1459" s="120"/>
      <c r="DS1459" s="186"/>
      <c r="DT1459" s="120"/>
      <c r="DU1459" s="120"/>
      <c r="DV1459" s="120"/>
      <c r="DW1459" s="120"/>
      <c r="DX1459" s="120"/>
      <c r="DY1459" s="120"/>
      <c r="DZ1459" s="120"/>
      <c r="EA1459" s="120"/>
      <c r="EB1459" s="120"/>
      <c r="EC1459" s="120"/>
      <c r="ED1459" s="120"/>
      <c r="EE1459" s="120"/>
      <c r="EF1459" s="120"/>
      <c r="EG1459" s="120"/>
      <c r="EH1459" s="120"/>
      <c r="EI1459" s="120"/>
      <c r="EJ1459" s="148"/>
    </row>
    <row r="1460" spans="1:140" s="10" customFormat="1" ht="27" customHeight="1" x14ac:dyDescent="0.25">
      <c r="A1460" s="33"/>
      <c r="B1460" s="34"/>
      <c r="C1460" s="35"/>
      <c r="D1460" s="49"/>
      <c r="E1460" s="36"/>
      <c r="F1460" s="36"/>
      <c r="G1460" s="52"/>
      <c r="H1460" s="38"/>
      <c r="I1460" s="50"/>
      <c r="J1460" s="54"/>
      <c r="K1460" s="264" t="s">
        <v>2070</v>
      </c>
      <c r="Q1460" s="9" t="s">
        <v>1899</v>
      </c>
      <c r="R1460" s="104"/>
      <c r="S1460" s="104"/>
      <c r="T1460" s="104"/>
      <c r="U1460" s="104"/>
      <c r="V1460" s="120"/>
      <c r="W1460" s="104"/>
      <c r="X1460" s="104"/>
      <c r="Y1460" s="104"/>
      <c r="Z1460" s="120"/>
      <c r="AA1460" s="144"/>
      <c r="AB1460" s="104"/>
      <c r="AC1460" s="144"/>
      <c r="AD1460" s="104"/>
      <c r="AE1460" s="252"/>
      <c r="AF1460" s="104"/>
      <c r="AG1460" s="184"/>
      <c r="AH1460" s="253"/>
      <c r="AI1460" s="104"/>
      <c r="AJ1460" s="104"/>
      <c r="AK1460" s="104"/>
      <c r="AL1460" s="104"/>
      <c r="AM1460" s="104"/>
      <c r="AN1460" s="104"/>
      <c r="AO1460" s="104"/>
      <c r="AP1460" s="120"/>
      <c r="AQ1460" s="104"/>
      <c r="AR1460" s="104"/>
      <c r="AS1460" s="104"/>
      <c r="AT1460" s="104"/>
      <c r="AU1460" s="146"/>
      <c r="AV1460" s="105"/>
      <c r="AW1460" s="112"/>
      <c r="AX1460" s="112"/>
      <c r="AY1460" s="209"/>
      <c r="AZ1460" s="210"/>
      <c r="BA1460" s="209"/>
      <c r="BB1460" s="211"/>
      <c r="BC1460" s="209"/>
      <c r="BD1460" s="211"/>
      <c r="BE1460" s="209"/>
      <c r="BF1460" s="211"/>
      <c r="BG1460" s="209"/>
      <c r="BH1460" s="211"/>
      <c r="BI1460" s="209"/>
      <c r="BJ1460" s="211"/>
      <c r="BK1460" s="209"/>
      <c r="BL1460" s="211"/>
      <c r="BM1460" s="209"/>
      <c r="BN1460" s="212"/>
      <c r="BO1460" s="209"/>
      <c r="BP1460" s="212"/>
      <c r="BQ1460" s="209"/>
      <c r="BR1460" s="212"/>
      <c r="BS1460" s="209"/>
      <c r="BT1460" s="212"/>
      <c r="BU1460" s="209"/>
      <c r="BV1460" s="212"/>
      <c r="BW1460" s="107"/>
      <c r="BX1460" s="107"/>
      <c r="BY1460" s="107"/>
      <c r="BZ1460" s="107"/>
      <c r="CA1460" s="200"/>
      <c r="CB1460" s="120"/>
      <c r="CC1460" s="199"/>
      <c r="CD1460" s="120"/>
      <c r="CE1460" s="204"/>
      <c r="CF1460" s="120"/>
      <c r="CG1460" s="204"/>
      <c r="CH1460" s="120"/>
      <c r="CI1460" s="204"/>
      <c r="CJ1460" s="145"/>
      <c r="CK1460" s="204"/>
      <c r="CL1460" s="145"/>
      <c r="CM1460" s="204"/>
      <c r="CN1460" s="186"/>
      <c r="CO1460" s="204"/>
      <c r="CP1460" s="120"/>
      <c r="CQ1460" s="206"/>
      <c r="CR1460" s="120"/>
      <c r="CS1460" s="206"/>
      <c r="CT1460" s="120"/>
      <c r="CU1460" s="206"/>
      <c r="CV1460" s="120"/>
      <c r="CW1460" s="206"/>
      <c r="CX1460" s="120"/>
      <c r="CY1460" s="206"/>
      <c r="CZ1460" s="107"/>
      <c r="DA1460" s="107"/>
      <c r="DB1460" s="107"/>
      <c r="DC1460" s="109"/>
      <c r="DD1460" s="109"/>
      <c r="DE1460" s="109"/>
      <c r="DF1460" s="110"/>
      <c r="DG1460" s="120"/>
      <c r="DH1460" s="120"/>
      <c r="DI1460" s="120"/>
      <c r="DJ1460" s="120"/>
      <c r="DK1460" s="120"/>
      <c r="DL1460" s="120"/>
      <c r="DM1460" s="120"/>
      <c r="DN1460" s="120"/>
      <c r="DO1460" s="145"/>
      <c r="DP1460" s="120"/>
      <c r="DQ1460" s="145"/>
      <c r="DR1460" s="120"/>
      <c r="DS1460" s="186"/>
      <c r="DT1460" s="120"/>
      <c r="DU1460" s="120"/>
      <c r="DV1460" s="120"/>
      <c r="DW1460" s="120"/>
      <c r="DX1460" s="120"/>
      <c r="DY1460" s="120"/>
      <c r="DZ1460" s="120"/>
      <c r="EA1460" s="120"/>
      <c r="EB1460" s="120"/>
      <c r="EC1460" s="120"/>
      <c r="ED1460" s="120"/>
      <c r="EE1460" s="120"/>
      <c r="EF1460" s="120"/>
      <c r="EG1460" s="120"/>
      <c r="EH1460" s="120"/>
      <c r="EI1460" s="120"/>
      <c r="EJ1460" s="148"/>
    </row>
    <row r="1461" spans="1:140" s="10" customFormat="1" ht="27" customHeight="1" x14ac:dyDescent="0.25">
      <c r="A1461" s="33"/>
      <c r="B1461" s="34"/>
      <c r="C1461" s="35"/>
      <c r="D1461" s="49"/>
      <c r="E1461" s="36"/>
      <c r="F1461" s="36"/>
      <c r="G1461" s="52"/>
      <c r="H1461" s="38"/>
      <c r="I1461" s="50"/>
      <c r="J1461" s="54"/>
      <c r="K1461" s="264" t="s">
        <v>2071</v>
      </c>
      <c r="Q1461" s="9" t="s">
        <v>1899</v>
      </c>
      <c r="R1461" s="104"/>
      <c r="S1461" s="104"/>
      <c r="T1461" s="104"/>
      <c r="U1461" s="104"/>
      <c r="V1461" s="120"/>
      <c r="W1461" s="104"/>
      <c r="X1461" s="104"/>
      <c r="Y1461" s="104"/>
      <c r="Z1461" s="120"/>
      <c r="AA1461" s="144"/>
      <c r="AB1461" s="104"/>
      <c r="AC1461" s="144"/>
      <c r="AD1461" s="104"/>
      <c r="AE1461" s="252"/>
      <c r="AF1461" s="104"/>
      <c r="AG1461" s="184"/>
      <c r="AH1461" s="253"/>
      <c r="AI1461" s="104"/>
      <c r="AJ1461" s="104"/>
      <c r="AK1461" s="104"/>
      <c r="AL1461" s="104"/>
      <c r="AM1461" s="104"/>
      <c r="AN1461" s="104"/>
      <c r="AO1461" s="104"/>
      <c r="AP1461" s="120"/>
      <c r="AQ1461" s="104"/>
      <c r="AR1461" s="104"/>
      <c r="AS1461" s="104"/>
      <c r="AT1461" s="104"/>
      <c r="AU1461" s="146"/>
      <c r="AV1461" s="105"/>
      <c r="AW1461" s="112"/>
      <c r="AX1461" s="112"/>
      <c r="AY1461" s="209"/>
      <c r="AZ1461" s="210"/>
      <c r="BA1461" s="209"/>
      <c r="BB1461" s="211"/>
      <c r="BC1461" s="209"/>
      <c r="BD1461" s="211"/>
      <c r="BE1461" s="209"/>
      <c r="BF1461" s="211"/>
      <c r="BG1461" s="209"/>
      <c r="BH1461" s="211"/>
      <c r="BI1461" s="209"/>
      <c r="BJ1461" s="211"/>
      <c r="BK1461" s="209"/>
      <c r="BL1461" s="211"/>
      <c r="BM1461" s="209"/>
      <c r="BN1461" s="212"/>
      <c r="BO1461" s="209"/>
      <c r="BP1461" s="212"/>
      <c r="BQ1461" s="209"/>
      <c r="BR1461" s="212"/>
      <c r="BS1461" s="209"/>
      <c r="BT1461" s="212"/>
      <c r="BU1461" s="209"/>
      <c r="BV1461" s="212"/>
      <c r="BW1461" s="107"/>
      <c r="BX1461" s="107"/>
      <c r="BY1461" s="107"/>
      <c r="BZ1461" s="107"/>
      <c r="CA1461" s="200"/>
      <c r="CB1461" s="120"/>
      <c r="CC1461" s="199"/>
      <c r="CD1461" s="120"/>
      <c r="CE1461" s="204"/>
      <c r="CF1461" s="120"/>
      <c r="CG1461" s="204"/>
      <c r="CH1461" s="120"/>
      <c r="CI1461" s="204"/>
      <c r="CJ1461" s="145"/>
      <c r="CK1461" s="204"/>
      <c r="CL1461" s="145"/>
      <c r="CM1461" s="204"/>
      <c r="CN1461" s="186"/>
      <c r="CO1461" s="204"/>
      <c r="CP1461" s="120"/>
      <c r="CQ1461" s="206"/>
      <c r="CR1461" s="120"/>
      <c r="CS1461" s="206"/>
      <c r="CT1461" s="120"/>
      <c r="CU1461" s="206"/>
      <c r="CV1461" s="120"/>
      <c r="CW1461" s="206"/>
      <c r="CX1461" s="120"/>
      <c r="CY1461" s="206"/>
      <c r="CZ1461" s="107"/>
      <c r="DA1461" s="107"/>
      <c r="DB1461" s="107"/>
      <c r="DC1461" s="109"/>
      <c r="DD1461" s="109"/>
      <c r="DE1461" s="109"/>
      <c r="DF1461" s="110"/>
      <c r="DG1461" s="120"/>
      <c r="DH1461" s="120"/>
      <c r="DI1461" s="120"/>
      <c r="DJ1461" s="120"/>
      <c r="DK1461" s="120"/>
      <c r="DL1461" s="120"/>
      <c r="DM1461" s="120"/>
      <c r="DN1461" s="120"/>
      <c r="DO1461" s="145"/>
      <c r="DP1461" s="120"/>
      <c r="DQ1461" s="145"/>
      <c r="DR1461" s="120"/>
      <c r="DS1461" s="186"/>
      <c r="DT1461" s="120"/>
      <c r="DU1461" s="120"/>
      <c r="DV1461" s="120"/>
      <c r="DW1461" s="120"/>
      <c r="DX1461" s="120"/>
      <c r="DY1461" s="120"/>
      <c r="DZ1461" s="120"/>
      <c r="EA1461" s="120"/>
      <c r="EB1461" s="120"/>
      <c r="EC1461" s="120"/>
      <c r="ED1461" s="120"/>
      <c r="EE1461" s="120"/>
      <c r="EF1461" s="120"/>
      <c r="EG1461" s="120"/>
      <c r="EH1461" s="120"/>
      <c r="EI1461" s="120"/>
      <c r="EJ1461" s="148"/>
    </row>
    <row r="1462" spans="1:140" s="10" customFormat="1" ht="27" customHeight="1" x14ac:dyDescent="0.25">
      <c r="A1462" s="33"/>
      <c r="B1462" s="34"/>
      <c r="C1462" s="35"/>
      <c r="D1462" s="49"/>
      <c r="E1462" s="36"/>
      <c r="F1462" s="36"/>
      <c r="G1462" s="52"/>
      <c r="H1462" s="38"/>
      <c r="I1462" s="50"/>
      <c r="J1462" s="54"/>
      <c r="K1462" s="264" t="s">
        <v>2072</v>
      </c>
      <c r="Q1462" s="9" t="s">
        <v>1899</v>
      </c>
      <c r="R1462" s="104"/>
      <c r="S1462" s="104"/>
      <c r="T1462" s="104"/>
      <c r="U1462" s="104"/>
      <c r="V1462" s="120"/>
      <c r="W1462" s="104"/>
      <c r="X1462" s="104"/>
      <c r="Y1462" s="104"/>
      <c r="Z1462" s="120"/>
      <c r="AA1462" s="144"/>
      <c r="AB1462" s="104"/>
      <c r="AC1462" s="144"/>
      <c r="AD1462" s="104"/>
      <c r="AE1462" s="252"/>
      <c r="AF1462" s="104"/>
      <c r="AG1462" s="184"/>
      <c r="AH1462" s="253"/>
      <c r="AI1462" s="104"/>
      <c r="AJ1462" s="104"/>
      <c r="AK1462" s="104"/>
      <c r="AL1462" s="104"/>
      <c r="AM1462" s="104"/>
      <c r="AN1462" s="104"/>
      <c r="AO1462" s="104"/>
      <c r="AP1462" s="120"/>
      <c r="AQ1462" s="104"/>
      <c r="AR1462" s="104"/>
      <c r="AS1462" s="104"/>
      <c r="AT1462" s="104"/>
      <c r="AU1462" s="146"/>
      <c r="AV1462" s="105"/>
      <c r="AW1462" s="112"/>
      <c r="AX1462" s="112"/>
      <c r="AY1462" s="209"/>
      <c r="AZ1462" s="210"/>
      <c r="BA1462" s="209"/>
      <c r="BB1462" s="211"/>
      <c r="BC1462" s="209"/>
      <c r="BD1462" s="211"/>
      <c r="BE1462" s="209"/>
      <c r="BF1462" s="211"/>
      <c r="BG1462" s="209"/>
      <c r="BH1462" s="211"/>
      <c r="BI1462" s="209"/>
      <c r="BJ1462" s="211"/>
      <c r="BK1462" s="209"/>
      <c r="BL1462" s="211"/>
      <c r="BM1462" s="209"/>
      <c r="BN1462" s="212"/>
      <c r="BO1462" s="209"/>
      <c r="BP1462" s="212"/>
      <c r="BQ1462" s="209"/>
      <c r="BR1462" s="212"/>
      <c r="BS1462" s="209"/>
      <c r="BT1462" s="212"/>
      <c r="BU1462" s="209"/>
      <c r="BV1462" s="212"/>
      <c r="BW1462" s="107"/>
      <c r="BX1462" s="107"/>
      <c r="BY1462" s="107"/>
      <c r="BZ1462" s="107"/>
      <c r="CA1462" s="200"/>
      <c r="CB1462" s="120"/>
      <c r="CC1462" s="199"/>
      <c r="CD1462" s="120"/>
      <c r="CE1462" s="204"/>
      <c r="CF1462" s="120"/>
      <c r="CG1462" s="204"/>
      <c r="CH1462" s="120"/>
      <c r="CI1462" s="204"/>
      <c r="CJ1462" s="145"/>
      <c r="CK1462" s="204"/>
      <c r="CL1462" s="145"/>
      <c r="CM1462" s="204"/>
      <c r="CN1462" s="186"/>
      <c r="CO1462" s="204"/>
      <c r="CP1462" s="120"/>
      <c r="CQ1462" s="206"/>
      <c r="CR1462" s="120"/>
      <c r="CS1462" s="206"/>
      <c r="CT1462" s="120"/>
      <c r="CU1462" s="206"/>
      <c r="CV1462" s="120"/>
      <c r="CW1462" s="206"/>
      <c r="CX1462" s="120"/>
      <c r="CY1462" s="206"/>
      <c r="CZ1462" s="107"/>
      <c r="DA1462" s="107"/>
      <c r="DB1462" s="107"/>
      <c r="DC1462" s="109"/>
      <c r="DD1462" s="109"/>
      <c r="DE1462" s="109"/>
      <c r="DF1462" s="110"/>
      <c r="DG1462" s="120"/>
      <c r="DH1462" s="120"/>
      <c r="DI1462" s="120"/>
      <c r="DJ1462" s="120"/>
      <c r="DK1462" s="120"/>
      <c r="DL1462" s="120"/>
      <c r="DM1462" s="120"/>
      <c r="DN1462" s="120"/>
      <c r="DO1462" s="145"/>
      <c r="DP1462" s="120"/>
      <c r="DQ1462" s="145"/>
      <c r="DR1462" s="120"/>
      <c r="DS1462" s="186"/>
      <c r="DT1462" s="120"/>
      <c r="DU1462" s="120"/>
      <c r="DV1462" s="120"/>
      <c r="DW1462" s="120"/>
      <c r="DX1462" s="120"/>
      <c r="DY1462" s="120"/>
      <c r="DZ1462" s="120"/>
      <c r="EA1462" s="120"/>
      <c r="EB1462" s="120"/>
      <c r="EC1462" s="120"/>
      <c r="ED1462" s="120"/>
      <c r="EE1462" s="120"/>
      <c r="EF1462" s="120"/>
      <c r="EG1462" s="120"/>
      <c r="EH1462" s="120"/>
      <c r="EI1462" s="120"/>
      <c r="EJ1462" s="148"/>
    </row>
    <row r="1463" spans="1:140" s="10" customFormat="1" ht="27" customHeight="1" x14ac:dyDescent="0.25">
      <c r="A1463" s="33"/>
      <c r="B1463" s="34"/>
      <c r="C1463" s="35"/>
      <c r="D1463" s="49"/>
      <c r="E1463" s="36"/>
      <c r="F1463" s="36"/>
      <c r="G1463" s="52"/>
      <c r="H1463" s="38"/>
      <c r="I1463" s="50"/>
      <c r="J1463" s="275" t="s">
        <v>1921</v>
      </c>
      <c r="K1463" s="271" t="s">
        <v>2073</v>
      </c>
      <c r="L1463" s="276" t="s">
        <v>1899</v>
      </c>
      <c r="M1463" s="46"/>
      <c r="R1463" s="104"/>
      <c r="S1463" s="104"/>
      <c r="T1463" s="104"/>
      <c r="U1463" s="104"/>
      <c r="V1463" s="120"/>
      <c r="W1463" s="104"/>
      <c r="X1463" s="104"/>
      <c r="Y1463" s="104"/>
      <c r="Z1463" s="120"/>
      <c r="AA1463" s="144"/>
      <c r="AB1463" s="104"/>
      <c r="AC1463" s="144"/>
      <c r="AD1463" s="104"/>
      <c r="AE1463" s="252"/>
      <c r="AF1463" s="104"/>
      <c r="AG1463" s="184"/>
      <c r="AH1463" s="253"/>
      <c r="AI1463" s="104"/>
      <c r="AJ1463" s="104"/>
      <c r="AK1463" s="104"/>
      <c r="AL1463" s="104"/>
      <c r="AM1463" s="104"/>
      <c r="AN1463" s="104"/>
      <c r="AO1463" s="104"/>
      <c r="AP1463" s="120"/>
      <c r="AQ1463" s="104"/>
      <c r="AR1463" s="104"/>
      <c r="AS1463" s="104"/>
      <c r="AT1463" s="104"/>
      <c r="AU1463" s="146"/>
      <c r="AV1463" s="105"/>
      <c r="AW1463" s="112"/>
      <c r="AX1463" s="112"/>
      <c r="AY1463" s="209"/>
      <c r="AZ1463" s="210"/>
      <c r="BA1463" s="209"/>
      <c r="BB1463" s="211"/>
      <c r="BC1463" s="209"/>
      <c r="BD1463" s="211"/>
      <c r="BE1463" s="209"/>
      <c r="BF1463" s="211"/>
      <c r="BG1463" s="209"/>
      <c r="BH1463" s="211"/>
      <c r="BI1463" s="209"/>
      <c r="BJ1463" s="211"/>
      <c r="BK1463" s="209"/>
      <c r="BL1463" s="211"/>
      <c r="BM1463" s="209"/>
      <c r="BN1463" s="212"/>
      <c r="BO1463" s="209"/>
      <c r="BP1463" s="212"/>
      <c r="BQ1463" s="209"/>
      <c r="BR1463" s="212"/>
      <c r="BS1463" s="209"/>
      <c r="BT1463" s="212"/>
      <c r="BU1463" s="209"/>
      <c r="BV1463" s="212"/>
      <c r="BW1463" s="107"/>
      <c r="BX1463" s="107"/>
      <c r="BY1463" s="107"/>
      <c r="BZ1463" s="107"/>
      <c r="CA1463" s="200"/>
      <c r="CB1463" s="120"/>
      <c r="CC1463" s="199"/>
      <c r="CD1463" s="120"/>
      <c r="CE1463" s="204"/>
      <c r="CF1463" s="120"/>
      <c r="CG1463" s="204"/>
      <c r="CH1463" s="120"/>
      <c r="CI1463" s="204"/>
      <c r="CJ1463" s="145"/>
      <c r="CK1463" s="204"/>
      <c r="CL1463" s="145"/>
      <c r="CM1463" s="204"/>
      <c r="CN1463" s="186"/>
      <c r="CO1463" s="204"/>
      <c r="CP1463" s="120"/>
      <c r="CQ1463" s="206"/>
      <c r="CR1463" s="120"/>
      <c r="CS1463" s="206"/>
      <c r="CT1463" s="120"/>
      <c r="CU1463" s="206"/>
      <c r="CV1463" s="120"/>
      <c r="CW1463" s="206"/>
      <c r="CX1463" s="120"/>
      <c r="CY1463" s="206"/>
      <c r="CZ1463" s="107"/>
      <c r="DA1463" s="107"/>
      <c r="DB1463" s="107"/>
      <c r="DC1463" s="109"/>
      <c r="DD1463" s="109"/>
      <c r="DE1463" s="109"/>
      <c r="DF1463" s="110"/>
      <c r="DG1463" s="120"/>
      <c r="DH1463" s="120"/>
      <c r="DI1463" s="120"/>
      <c r="DJ1463" s="120"/>
      <c r="DK1463" s="120"/>
      <c r="DL1463" s="120"/>
      <c r="DM1463" s="120"/>
      <c r="DN1463" s="120"/>
      <c r="DO1463" s="145"/>
      <c r="DP1463" s="120"/>
      <c r="DQ1463" s="145"/>
      <c r="DR1463" s="120"/>
      <c r="DS1463" s="186"/>
      <c r="DT1463" s="120"/>
      <c r="DU1463" s="120"/>
      <c r="DV1463" s="120"/>
      <c r="DW1463" s="120"/>
      <c r="DX1463" s="120"/>
      <c r="DY1463" s="120"/>
      <c r="DZ1463" s="120"/>
      <c r="EA1463" s="120"/>
      <c r="EB1463" s="120"/>
      <c r="EC1463" s="120"/>
      <c r="ED1463" s="120"/>
      <c r="EE1463" s="120"/>
      <c r="EF1463" s="120"/>
      <c r="EG1463" s="120"/>
      <c r="EH1463" s="120"/>
      <c r="EI1463" s="120"/>
      <c r="EJ1463" s="148"/>
    </row>
    <row r="1464" spans="1:140" s="10" customFormat="1" ht="27" customHeight="1" x14ac:dyDescent="0.25">
      <c r="A1464" s="33"/>
      <c r="B1464" s="34"/>
      <c r="C1464" s="35"/>
      <c r="D1464" s="49"/>
      <c r="E1464" s="36"/>
      <c r="F1464" s="36"/>
      <c r="G1464" s="52"/>
      <c r="H1464" s="38"/>
      <c r="I1464" s="50"/>
      <c r="J1464" s="54"/>
      <c r="K1464" s="271" t="s">
        <v>2074</v>
      </c>
      <c r="L1464" s="276" t="s">
        <v>1899</v>
      </c>
      <c r="M1464" s="46"/>
      <c r="R1464" s="104"/>
      <c r="S1464" s="104"/>
      <c r="T1464" s="104"/>
      <c r="U1464" s="104"/>
      <c r="V1464" s="120"/>
      <c r="W1464" s="104"/>
      <c r="X1464" s="104"/>
      <c r="Y1464" s="104"/>
      <c r="Z1464" s="120"/>
      <c r="AA1464" s="144"/>
      <c r="AB1464" s="104"/>
      <c r="AC1464" s="144"/>
      <c r="AD1464" s="104"/>
      <c r="AE1464" s="252"/>
      <c r="AF1464" s="104"/>
      <c r="AG1464" s="184"/>
      <c r="AH1464" s="253"/>
      <c r="AI1464" s="104"/>
      <c r="AJ1464" s="104"/>
      <c r="AK1464" s="104"/>
      <c r="AL1464" s="104"/>
      <c r="AM1464" s="104"/>
      <c r="AN1464" s="104"/>
      <c r="AO1464" s="104"/>
      <c r="AP1464" s="120"/>
      <c r="AQ1464" s="104"/>
      <c r="AR1464" s="104"/>
      <c r="AS1464" s="104"/>
      <c r="AT1464" s="104"/>
      <c r="AU1464" s="146"/>
      <c r="AV1464" s="105"/>
      <c r="AW1464" s="112"/>
      <c r="AX1464" s="112"/>
      <c r="AY1464" s="209"/>
      <c r="AZ1464" s="210"/>
      <c r="BA1464" s="209"/>
      <c r="BB1464" s="211"/>
      <c r="BC1464" s="209"/>
      <c r="BD1464" s="211"/>
      <c r="BE1464" s="209"/>
      <c r="BF1464" s="211"/>
      <c r="BG1464" s="209"/>
      <c r="BH1464" s="211"/>
      <c r="BI1464" s="209"/>
      <c r="BJ1464" s="211"/>
      <c r="BK1464" s="209"/>
      <c r="BL1464" s="211"/>
      <c r="BM1464" s="209"/>
      <c r="BN1464" s="212"/>
      <c r="BO1464" s="209"/>
      <c r="BP1464" s="212"/>
      <c r="BQ1464" s="209"/>
      <c r="BR1464" s="212"/>
      <c r="BS1464" s="209"/>
      <c r="BT1464" s="212"/>
      <c r="BU1464" s="209"/>
      <c r="BV1464" s="212"/>
      <c r="BW1464" s="107"/>
      <c r="BX1464" s="107"/>
      <c r="BY1464" s="107"/>
      <c r="BZ1464" s="107"/>
      <c r="CA1464" s="200"/>
      <c r="CB1464" s="120"/>
      <c r="CC1464" s="199"/>
      <c r="CD1464" s="120"/>
      <c r="CE1464" s="204"/>
      <c r="CF1464" s="120"/>
      <c r="CG1464" s="204"/>
      <c r="CH1464" s="120"/>
      <c r="CI1464" s="204"/>
      <c r="CJ1464" s="145"/>
      <c r="CK1464" s="204"/>
      <c r="CL1464" s="145"/>
      <c r="CM1464" s="204"/>
      <c r="CN1464" s="186"/>
      <c r="CO1464" s="204"/>
      <c r="CP1464" s="120"/>
      <c r="CQ1464" s="206"/>
      <c r="CR1464" s="120"/>
      <c r="CS1464" s="206"/>
      <c r="CT1464" s="120"/>
      <c r="CU1464" s="206"/>
      <c r="CV1464" s="120"/>
      <c r="CW1464" s="206"/>
      <c r="CX1464" s="120"/>
      <c r="CY1464" s="206"/>
      <c r="CZ1464" s="107"/>
      <c r="DA1464" s="107"/>
      <c r="DB1464" s="107"/>
      <c r="DC1464" s="109"/>
      <c r="DD1464" s="109"/>
      <c r="DE1464" s="109"/>
      <c r="DF1464" s="110"/>
      <c r="DG1464" s="120"/>
      <c r="DH1464" s="120"/>
      <c r="DI1464" s="120"/>
      <c r="DJ1464" s="120"/>
      <c r="DK1464" s="120"/>
      <c r="DL1464" s="120"/>
      <c r="DM1464" s="120"/>
      <c r="DN1464" s="120"/>
      <c r="DO1464" s="145"/>
      <c r="DP1464" s="120"/>
      <c r="DQ1464" s="145"/>
      <c r="DR1464" s="120"/>
      <c r="DS1464" s="186"/>
      <c r="DT1464" s="120"/>
      <c r="DU1464" s="120"/>
      <c r="DV1464" s="120"/>
      <c r="DW1464" s="120"/>
      <c r="DX1464" s="120"/>
      <c r="DY1464" s="120"/>
      <c r="DZ1464" s="120"/>
      <c r="EA1464" s="120"/>
      <c r="EB1464" s="120"/>
      <c r="EC1464" s="120"/>
      <c r="ED1464" s="120"/>
      <c r="EE1464" s="120"/>
      <c r="EF1464" s="120"/>
      <c r="EG1464" s="120"/>
      <c r="EH1464" s="120"/>
      <c r="EI1464" s="120"/>
      <c r="EJ1464" s="148"/>
    </row>
    <row r="1465" spans="1:140" s="10" customFormat="1" ht="17.25" customHeight="1" x14ac:dyDescent="0.25">
      <c r="A1465" s="33"/>
      <c r="B1465" s="34"/>
      <c r="C1465" s="35"/>
      <c r="D1465" s="49"/>
      <c r="E1465" s="36"/>
      <c r="F1465" s="36"/>
      <c r="G1465" s="52"/>
      <c r="H1465" s="38"/>
      <c r="I1465" s="50"/>
      <c r="J1465" s="54" t="s">
        <v>796</v>
      </c>
      <c r="K1465" s="46" t="s">
        <v>1712</v>
      </c>
      <c r="L1465" s="46" t="s">
        <v>41</v>
      </c>
      <c r="M1465" s="46" t="s">
        <v>1489</v>
      </c>
      <c r="R1465" s="104">
        <v>6.6E-3</v>
      </c>
      <c r="S1465" s="104">
        <f>0*$R$1465</f>
        <v>0</v>
      </c>
      <c r="T1465" s="104">
        <f t="shared" si="892"/>
        <v>0</v>
      </c>
      <c r="U1465" s="104">
        <f>0*$R$1465</f>
        <v>0</v>
      </c>
      <c r="V1465" s="120">
        <f t="shared" si="1428"/>
        <v>0</v>
      </c>
      <c r="W1465" s="104">
        <f>0*$R$1465</f>
        <v>0</v>
      </c>
      <c r="X1465" s="104">
        <f t="shared" si="1158"/>
        <v>0</v>
      </c>
      <c r="Y1465" s="104">
        <f>0*$R$1465</f>
        <v>0</v>
      </c>
      <c r="Z1465" s="120">
        <f t="shared" si="846"/>
        <v>0</v>
      </c>
      <c r="AA1465" s="144">
        <v>0</v>
      </c>
      <c r="AB1465" s="104">
        <f t="shared" si="1429"/>
        <v>0</v>
      </c>
      <c r="AC1465" s="144">
        <f>50%-25%</f>
        <v>0.25</v>
      </c>
      <c r="AD1465" s="104">
        <f t="shared" si="1430"/>
        <v>1.65E-3</v>
      </c>
      <c r="AE1465" s="252">
        <v>0.5</v>
      </c>
      <c r="AF1465" s="104">
        <f>AG1465*R1465</f>
        <v>1.65E-3</v>
      </c>
      <c r="AG1465" s="184">
        <v>0.25</v>
      </c>
      <c r="AH1465" s="253">
        <f>AG1465*R1465</f>
        <v>1.65E-3</v>
      </c>
      <c r="AI1465" s="104">
        <f>0*$R$1465</f>
        <v>0</v>
      </c>
      <c r="AJ1465" s="104">
        <f t="shared" si="851"/>
        <v>0</v>
      </c>
      <c r="AK1465" s="104">
        <f>0*$R$1465</f>
        <v>0</v>
      </c>
      <c r="AL1465" s="104">
        <f t="shared" si="894"/>
        <v>0</v>
      </c>
      <c r="AM1465" s="104">
        <f>0*$R$1465</f>
        <v>0</v>
      </c>
      <c r="AN1465" s="104">
        <f t="shared" si="957"/>
        <v>0</v>
      </c>
      <c r="AO1465" s="104">
        <f>0*$R$1465</f>
        <v>0</v>
      </c>
      <c r="AP1465" s="120">
        <f t="shared" si="853"/>
        <v>0</v>
      </c>
      <c r="AQ1465" s="104"/>
      <c r="AR1465" s="104"/>
      <c r="AS1465" s="104"/>
      <c r="AT1465" s="104"/>
      <c r="AU1465" s="146">
        <f t="shared" si="854"/>
        <v>4.9499999999999995E-3</v>
      </c>
      <c r="AV1465" s="105">
        <f t="shared" si="1533"/>
        <v>1</v>
      </c>
      <c r="AW1465" s="105"/>
      <c r="AX1465" s="106">
        <f>0.0011</f>
        <v>1.1000000000000001E-3</v>
      </c>
      <c r="AY1465" s="120">
        <f>0*$R$1465</f>
        <v>0</v>
      </c>
      <c r="AZ1465" s="106">
        <f t="shared" si="1432"/>
        <v>0</v>
      </c>
      <c r="BA1465" s="120">
        <f t="shared" ref="BA1465" si="1542">0*$R$1465</f>
        <v>0</v>
      </c>
      <c r="BB1465" s="196">
        <f t="shared" si="1434"/>
        <v>0</v>
      </c>
      <c r="BC1465" s="120">
        <f t="shared" ref="BC1465" si="1543">0*$R$1465</f>
        <v>0</v>
      </c>
      <c r="BD1465" s="196">
        <f t="shared" si="1436"/>
        <v>0</v>
      </c>
      <c r="BE1465" s="120">
        <f t="shared" ref="BE1465" si="1544">0*$R$1465</f>
        <v>0</v>
      </c>
      <c r="BF1465" s="196">
        <f t="shared" si="1437"/>
        <v>0</v>
      </c>
      <c r="BG1465" s="145">
        <f>50%-25%</f>
        <v>0.25</v>
      </c>
      <c r="BH1465" s="196">
        <f t="shared" si="1438"/>
        <v>2.7500000000000002E-4</v>
      </c>
      <c r="BI1465" s="145">
        <v>0.5</v>
      </c>
      <c r="BJ1465" s="196">
        <f t="shared" si="861"/>
        <v>5.5000000000000003E-4</v>
      </c>
      <c r="BK1465" s="186">
        <v>0.25</v>
      </c>
      <c r="BL1465" s="196">
        <f t="shared" si="862"/>
        <v>2.7500000000000002E-4</v>
      </c>
      <c r="BM1465" s="120">
        <f t="shared" ref="BM1465" si="1545">0*$R$1465</f>
        <v>0</v>
      </c>
      <c r="BN1465" s="197">
        <f t="shared" si="863"/>
        <v>0</v>
      </c>
      <c r="BO1465" s="120">
        <f t="shared" ref="BO1465" si="1546">0*$R$1465</f>
        <v>0</v>
      </c>
      <c r="BP1465" s="197">
        <f t="shared" si="864"/>
        <v>0</v>
      </c>
      <c r="BQ1465" s="120">
        <f t="shared" ref="BQ1465" si="1547">0*$R$1465</f>
        <v>0</v>
      </c>
      <c r="BR1465" s="197">
        <f t="shared" si="865"/>
        <v>0</v>
      </c>
      <c r="BS1465" s="120">
        <f t="shared" ref="BS1465" si="1548">0*$R$1465</f>
        <v>0</v>
      </c>
      <c r="BT1465" s="197">
        <f t="shared" si="866"/>
        <v>0</v>
      </c>
      <c r="BU1465" s="120">
        <f t="shared" ref="BU1465" si="1549">0*$R$1465</f>
        <v>0</v>
      </c>
      <c r="BV1465" s="197">
        <f t="shared" si="867"/>
        <v>0</v>
      </c>
      <c r="BW1465" s="112"/>
      <c r="BX1465" s="112"/>
      <c r="BY1465" s="112"/>
      <c r="BZ1465" s="208"/>
      <c r="CA1465" s="210"/>
      <c r="CB1465" s="209"/>
      <c r="CC1465" s="210"/>
      <c r="CD1465" s="209"/>
      <c r="CE1465" s="211"/>
      <c r="CF1465" s="209"/>
      <c r="CG1465" s="211"/>
      <c r="CH1465" s="209"/>
      <c r="CI1465" s="211"/>
      <c r="CJ1465" s="209"/>
      <c r="CK1465" s="211"/>
      <c r="CL1465" s="209"/>
      <c r="CM1465" s="211"/>
      <c r="CN1465" s="209"/>
      <c r="CO1465" s="211"/>
      <c r="CP1465" s="209"/>
      <c r="CQ1465" s="212"/>
      <c r="CR1465" s="209"/>
      <c r="CS1465" s="212"/>
      <c r="CT1465" s="209"/>
      <c r="CU1465" s="212"/>
      <c r="CV1465" s="209"/>
      <c r="CW1465" s="212"/>
      <c r="CX1465" s="209"/>
      <c r="CY1465" s="212"/>
      <c r="CZ1465" s="208"/>
      <c r="DA1465" s="208"/>
      <c r="DB1465" s="208"/>
      <c r="DC1465" s="109"/>
      <c r="DD1465" s="109"/>
      <c r="DE1465" s="112"/>
      <c r="DF1465" s="112"/>
      <c r="DG1465" s="209"/>
      <c r="DH1465" s="209"/>
      <c r="DI1465" s="209"/>
      <c r="DJ1465" s="209"/>
      <c r="DK1465" s="209"/>
      <c r="DL1465" s="209"/>
      <c r="DM1465" s="209"/>
      <c r="DN1465" s="209"/>
      <c r="DO1465" s="209"/>
      <c r="DP1465" s="209"/>
      <c r="DQ1465" s="209"/>
      <c r="DR1465" s="209"/>
      <c r="DS1465" s="209"/>
      <c r="DT1465" s="209"/>
      <c r="DU1465" s="209"/>
      <c r="DV1465" s="209"/>
      <c r="DW1465" s="209"/>
      <c r="DX1465" s="209"/>
      <c r="DY1465" s="209"/>
      <c r="DZ1465" s="209"/>
      <c r="EA1465" s="209"/>
      <c r="EB1465" s="209"/>
      <c r="EC1465" s="209"/>
      <c r="ED1465" s="209"/>
      <c r="EE1465" s="209"/>
      <c r="EF1465" s="209"/>
      <c r="EG1465" s="209"/>
      <c r="EH1465" s="209"/>
      <c r="EI1465" s="209"/>
      <c r="EJ1465" s="221"/>
    </row>
    <row r="1466" spans="1:140" s="10" customFormat="1" ht="17.25" customHeight="1" x14ac:dyDescent="0.25">
      <c r="A1466" s="33"/>
      <c r="B1466" s="34"/>
      <c r="C1466" s="35"/>
      <c r="D1466" s="49"/>
      <c r="E1466" s="36"/>
      <c r="F1466" s="36"/>
      <c r="G1466" s="52"/>
      <c r="H1466" s="38"/>
      <c r="I1466" s="50"/>
      <c r="J1466" s="272" t="s">
        <v>1894</v>
      </c>
      <c r="K1466" s="264" t="s">
        <v>2067</v>
      </c>
      <c r="Q1466" s="9" t="s">
        <v>1899</v>
      </c>
      <c r="R1466" s="104"/>
      <c r="S1466" s="104"/>
      <c r="T1466" s="104"/>
      <c r="U1466" s="104"/>
      <c r="V1466" s="120"/>
      <c r="W1466" s="104"/>
      <c r="X1466" s="104"/>
      <c r="Y1466" s="104"/>
      <c r="Z1466" s="120"/>
      <c r="AA1466" s="144"/>
      <c r="AB1466" s="104"/>
      <c r="AC1466" s="144"/>
      <c r="AD1466" s="104"/>
      <c r="AE1466" s="252"/>
      <c r="AF1466" s="104"/>
      <c r="AG1466" s="184"/>
      <c r="AH1466" s="253"/>
      <c r="AI1466" s="104"/>
      <c r="AJ1466" s="104"/>
      <c r="AK1466" s="104"/>
      <c r="AL1466" s="104"/>
      <c r="AM1466" s="104"/>
      <c r="AN1466" s="104"/>
      <c r="AO1466" s="104"/>
      <c r="AP1466" s="120"/>
      <c r="AQ1466" s="104"/>
      <c r="AR1466" s="104"/>
      <c r="AS1466" s="104"/>
      <c r="AT1466" s="104"/>
      <c r="AU1466" s="146"/>
      <c r="AV1466" s="105"/>
      <c r="AW1466" s="105"/>
      <c r="AX1466" s="106"/>
      <c r="AY1466" s="120"/>
      <c r="AZ1466" s="106"/>
      <c r="BA1466" s="120"/>
      <c r="BB1466" s="196"/>
      <c r="BC1466" s="120"/>
      <c r="BD1466" s="196"/>
      <c r="BE1466" s="120"/>
      <c r="BF1466" s="196"/>
      <c r="BG1466" s="145"/>
      <c r="BH1466" s="196"/>
      <c r="BI1466" s="145"/>
      <c r="BJ1466" s="196"/>
      <c r="BK1466" s="186"/>
      <c r="BL1466" s="196"/>
      <c r="BM1466" s="120"/>
      <c r="BN1466" s="197"/>
      <c r="BO1466" s="120"/>
      <c r="BP1466" s="197"/>
      <c r="BQ1466" s="120"/>
      <c r="BR1466" s="197"/>
      <c r="BS1466" s="120"/>
      <c r="BT1466" s="197"/>
      <c r="BU1466" s="120"/>
      <c r="BV1466" s="197"/>
      <c r="BW1466" s="112"/>
      <c r="BX1466" s="112"/>
      <c r="BY1466" s="112"/>
      <c r="BZ1466" s="208"/>
      <c r="CA1466" s="210"/>
      <c r="CB1466" s="209"/>
      <c r="CC1466" s="210"/>
      <c r="CD1466" s="209"/>
      <c r="CE1466" s="211"/>
      <c r="CF1466" s="209"/>
      <c r="CG1466" s="211"/>
      <c r="CH1466" s="209"/>
      <c r="CI1466" s="211"/>
      <c r="CJ1466" s="209"/>
      <c r="CK1466" s="211"/>
      <c r="CL1466" s="209"/>
      <c r="CM1466" s="211"/>
      <c r="CN1466" s="209"/>
      <c r="CO1466" s="211"/>
      <c r="CP1466" s="209"/>
      <c r="CQ1466" s="212"/>
      <c r="CR1466" s="209"/>
      <c r="CS1466" s="212"/>
      <c r="CT1466" s="209"/>
      <c r="CU1466" s="212"/>
      <c r="CV1466" s="209"/>
      <c r="CW1466" s="212"/>
      <c r="CX1466" s="209"/>
      <c r="CY1466" s="212"/>
      <c r="CZ1466" s="208"/>
      <c r="DA1466" s="208"/>
      <c r="DB1466" s="208"/>
      <c r="DC1466" s="109"/>
      <c r="DD1466" s="109"/>
      <c r="DE1466" s="112"/>
      <c r="DF1466" s="112"/>
      <c r="DG1466" s="209"/>
      <c r="DH1466" s="209"/>
      <c r="DI1466" s="209"/>
      <c r="DJ1466" s="209"/>
      <c r="DK1466" s="209"/>
      <c r="DL1466" s="209"/>
      <c r="DM1466" s="209"/>
      <c r="DN1466" s="209"/>
      <c r="DO1466" s="209"/>
      <c r="DP1466" s="209"/>
      <c r="DQ1466" s="209"/>
      <c r="DR1466" s="209"/>
      <c r="DS1466" s="209"/>
      <c r="DT1466" s="209"/>
      <c r="DU1466" s="209"/>
      <c r="DV1466" s="209"/>
      <c r="DW1466" s="209"/>
      <c r="DX1466" s="209"/>
      <c r="DY1466" s="209"/>
      <c r="DZ1466" s="209"/>
      <c r="EA1466" s="209"/>
      <c r="EB1466" s="209"/>
      <c r="EC1466" s="209"/>
      <c r="ED1466" s="209"/>
      <c r="EE1466" s="209"/>
      <c r="EF1466" s="209"/>
      <c r="EG1466" s="209"/>
      <c r="EH1466" s="209"/>
      <c r="EI1466" s="209"/>
      <c r="EJ1466" s="221"/>
    </row>
    <row r="1467" spans="1:140" s="10" customFormat="1" ht="17.25" customHeight="1" x14ac:dyDescent="0.25">
      <c r="A1467" s="33"/>
      <c r="B1467" s="34"/>
      <c r="C1467" s="35"/>
      <c r="D1467" s="49"/>
      <c r="E1467" s="36"/>
      <c r="F1467" s="36"/>
      <c r="G1467" s="52"/>
      <c r="H1467" s="38"/>
      <c r="I1467" s="50"/>
      <c r="J1467" s="272"/>
      <c r="K1467" s="264" t="s">
        <v>2068</v>
      </c>
      <c r="Q1467" s="9" t="s">
        <v>1899</v>
      </c>
      <c r="R1467" s="104"/>
      <c r="S1467" s="104"/>
      <c r="T1467" s="104"/>
      <c r="U1467" s="104"/>
      <c r="V1467" s="120"/>
      <c r="W1467" s="104"/>
      <c r="X1467" s="104"/>
      <c r="Y1467" s="104"/>
      <c r="Z1467" s="120"/>
      <c r="AA1467" s="144"/>
      <c r="AB1467" s="104"/>
      <c r="AC1467" s="144"/>
      <c r="AD1467" s="104"/>
      <c r="AE1467" s="252"/>
      <c r="AF1467" s="104"/>
      <c r="AG1467" s="184"/>
      <c r="AH1467" s="253"/>
      <c r="AI1467" s="104"/>
      <c r="AJ1467" s="104"/>
      <c r="AK1467" s="104"/>
      <c r="AL1467" s="104"/>
      <c r="AM1467" s="104"/>
      <c r="AN1467" s="104"/>
      <c r="AO1467" s="104"/>
      <c r="AP1467" s="120"/>
      <c r="AQ1467" s="104"/>
      <c r="AR1467" s="104"/>
      <c r="AS1467" s="104"/>
      <c r="AT1467" s="104"/>
      <c r="AU1467" s="146"/>
      <c r="AV1467" s="105"/>
      <c r="AW1467" s="105"/>
      <c r="AX1467" s="106"/>
      <c r="AY1467" s="120"/>
      <c r="AZ1467" s="106"/>
      <c r="BA1467" s="120"/>
      <c r="BB1467" s="196"/>
      <c r="BC1467" s="120"/>
      <c r="BD1467" s="196"/>
      <c r="BE1467" s="120"/>
      <c r="BF1467" s="196"/>
      <c r="BG1467" s="145"/>
      <c r="BH1467" s="196"/>
      <c r="BI1467" s="145"/>
      <c r="BJ1467" s="196"/>
      <c r="BK1467" s="186"/>
      <c r="BL1467" s="196"/>
      <c r="BM1467" s="120"/>
      <c r="BN1467" s="197"/>
      <c r="BO1467" s="120"/>
      <c r="BP1467" s="197"/>
      <c r="BQ1467" s="120"/>
      <c r="BR1467" s="197"/>
      <c r="BS1467" s="120"/>
      <c r="BT1467" s="197"/>
      <c r="BU1467" s="120"/>
      <c r="BV1467" s="197"/>
      <c r="BW1467" s="112"/>
      <c r="BX1467" s="112"/>
      <c r="BY1467" s="112"/>
      <c r="BZ1467" s="208"/>
      <c r="CA1467" s="210"/>
      <c r="CB1467" s="209"/>
      <c r="CC1467" s="210"/>
      <c r="CD1467" s="209"/>
      <c r="CE1467" s="211"/>
      <c r="CF1467" s="209"/>
      <c r="CG1467" s="211"/>
      <c r="CH1467" s="209"/>
      <c r="CI1467" s="211"/>
      <c r="CJ1467" s="209"/>
      <c r="CK1467" s="211"/>
      <c r="CL1467" s="209"/>
      <c r="CM1467" s="211"/>
      <c r="CN1467" s="209"/>
      <c r="CO1467" s="211"/>
      <c r="CP1467" s="209"/>
      <c r="CQ1467" s="212"/>
      <c r="CR1467" s="209"/>
      <c r="CS1467" s="212"/>
      <c r="CT1467" s="209"/>
      <c r="CU1467" s="212"/>
      <c r="CV1467" s="209"/>
      <c r="CW1467" s="212"/>
      <c r="CX1467" s="209"/>
      <c r="CY1467" s="212"/>
      <c r="CZ1467" s="208"/>
      <c r="DA1467" s="208"/>
      <c r="DB1467" s="208"/>
      <c r="DC1467" s="109"/>
      <c r="DD1467" s="109"/>
      <c r="DE1467" s="112"/>
      <c r="DF1467" s="112"/>
      <c r="DG1467" s="209"/>
      <c r="DH1467" s="209"/>
      <c r="DI1467" s="209"/>
      <c r="DJ1467" s="209"/>
      <c r="DK1467" s="209"/>
      <c r="DL1467" s="209"/>
      <c r="DM1467" s="209"/>
      <c r="DN1467" s="209"/>
      <c r="DO1467" s="209"/>
      <c r="DP1467" s="209"/>
      <c r="DQ1467" s="209"/>
      <c r="DR1467" s="209"/>
      <c r="DS1467" s="209"/>
      <c r="DT1467" s="209"/>
      <c r="DU1467" s="209"/>
      <c r="DV1467" s="209"/>
      <c r="DW1467" s="209"/>
      <c r="DX1467" s="209"/>
      <c r="DY1467" s="209"/>
      <c r="DZ1467" s="209"/>
      <c r="EA1467" s="209"/>
      <c r="EB1467" s="209"/>
      <c r="EC1467" s="209"/>
      <c r="ED1467" s="209"/>
      <c r="EE1467" s="209"/>
      <c r="EF1467" s="209"/>
      <c r="EG1467" s="209"/>
      <c r="EH1467" s="209"/>
      <c r="EI1467" s="209"/>
      <c r="EJ1467" s="221"/>
    </row>
    <row r="1468" spans="1:140" s="10" customFormat="1" ht="17.25" customHeight="1" x14ac:dyDescent="0.25">
      <c r="A1468" s="33"/>
      <c r="B1468" s="34"/>
      <c r="C1468" s="35"/>
      <c r="D1468" s="49"/>
      <c r="E1468" s="36"/>
      <c r="F1468" s="36"/>
      <c r="G1468" s="52"/>
      <c r="H1468" s="38"/>
      <c r="I1468" s="50"/>
      <c r="J1468" s="272"/>
      <c r="K1468" s="264" t="s">
        <v>2069</v>
      </c>
      <c r="Q1468" s="9" t="s">
        <v>1899</v>
      </c>
      <c r="R1468" s="104"/>
      <c r="S1468" s="104"/>
      <c r="T1468" s="104"/>
      <c r="U1468" s="104"/>
      <c r="V1468" s="120"/>
      <c r="W1468" s="104"/>
      <c r="X1468" s="104"/>
      <c r="Y1468" s="104"/>
      <c r="Z1468" s="120"/>
      <c r="AA1468" s="144"/>
      <c r="AB1468" s="104"/>
      <c r="AC1468" s="144"/>
      <c r="AD1468" s="104"/>
      <c r="AE1468" s="252"/>
      <c r="AF1468" s="104"/>
      <c r="AG1468" s="184"/>
      <c r="AH1468" s="253"/>
      <c r="AI1468" s="104"/>
      <c r="AJ1468" s="104"/>
      <c r="AK1468" s="104"/>
      <c r="AL1468" s="104"/>
      <c r="AM1468" s="104"/>
      <c r="AN1468" s="104"/>
      <c r="AO1468" s="104"/>
      <c r="AP1468" s="120"/>
      <c r="AQ1468" s="104"/>
      <c r="AR1468" s="104"/>
      <c r="AS1468" s="104"/>
      <c r="AT1468" s="104"/>
      <c r="AU1468" s="146"/>
      <c r="AV1468" s="105"/>
      <c r="AW1468" s="105"/>
      <c r="AX1468" s="106"/>
      <c r="AY1468" s="120"/>
      <c r="AZ1468" s="106"/>
      <c r="BA1468" s="120"/>
      <c r="BB1468" s="196"/>
      <c r="BC1468" s="120"/>
      <c r="BD1468" s="196"/>
      <c r="BE1468" s="120"/>
      <c r="BF1468" s="196"/>
      <c r="BG1468" s="145"/>
      <c r="BH1468" s="196"/>
      <c r="BI1468" s="145"/>
      <c r="BJ1468" s="196"/>
      <c r="BK1468" s="186"/>
      <c r="BL1468" s="196"/>
      <c r="BM1468" s="120"/>
      <c r="BN1468" s="197"/>
      <c r="BO1468" s="120"/>
      <c r="BP1468" s="197"/>
      <c r="BQ1468" s="120"/>
      <c r="BR1468" s="197"/>
      <c r="BS1468" s="120"/>
      <c r="BT1468" s="197"/>
      <c r="BU1468" s="120"/>
      <c r="BV1468" s="197"/>
      <c r="BW1468" s="112"/>
      <c r="BX1468" s="112"/>
      <c r="BY1468" s="112"/>
      <c r="BZ1468" s="208"/>
      <c r="CA1468" s="210"/>
      <c r="CB1468" s="209"/>
      <c r="CC1468" s="210"/>
      <c r="CD1468" s="209"/>
      <c r="CE1468" s="211"/>
      <c r="CF1468" s="209"/>
      <c r="CG1468" s="211"/>
      <c r="CH1468" s="209"/>
      <c r="CI1468" s="211"/>
      <c r="CJ1468" s="209"/>
      <c r="CK1468" s="211"/>
      <c r="CL1468" s="209"/>
      <c r="CM1468" s="211"/>
      <c r="CN1468" s="209"/>
      <c r="CO1468" s="211"/>
      <c r="CP1468" s="209"/>
      <c r="CQ1468" s="212"/>
      <c r="CR1468" s="209"/>
      <c r="CS1468" s="212"/>
      <c r="CT1468" s="209"/>
      <c r="CU1468" s="212"/>
      <c r="CV1468" s="209"/>
      <c r="CW1468" s="212"/>
      <c r="CX1468" s="209"/>
      <c r="CY1468" s="212"/>
      <c r="CZ1468" s="208"/>
      <c r="DA1468" s="208"/>
      <c r="DB1468" s="208"/>
      <c r="DC1468" s="109"/>
      <c r="DD1468" s="109"/>
      <c r="DE1468" s="112"/>
      <c r="DF1468" s="112"/>
      <c r="DG1468" s="209"/>
      <c r="DH1468" s="209"/>
      <c r="DI1468" s="209"/>
      <c r="DJ1468" s="209"/>
      <c r="DK1468" s="209"/>
      <c r="DL1468" s="209"/>
      <c r="DM1468" s="209"/>
      <c r="DN1468" s="209"/>
      <c r="DO1468" s="209"/>
      <c r="DP1468" s="209"/>
      <c r="DQ1468" s="209"/>
      <c r="DR1468" s="209"/>
      <c r="DS1468" s="209"/>
      <c r="DT1468" s="209"/>
      <c r="DU1468" s="209"/>
      <c r="DV1468" s="209"/>
      <c r="DW1468" s="209"/>
      <c r="DX1468" s="209"/>
      <c r="DY1468" s="209"/>
      <c r="DZ1468" s="209"/>
      <c r="EA1468" s="209"/>
      <c r="EB1468" s="209"/>
      <c r="EC1468" s="209"/>
      <c r="ED1468" s="209"/>
      <c r="EE1468" s="209"/>
      <c r="EF1468" s="209"/>
      <c r="EG1468" s="209"/>
      <c r="EH1468" s="209"/>
      <c r="EI1468" s="209"/>
      <c r="EJ1468" s="221"/>
    </row>
    <row r="1469" spans="1:140" s="10" customFormat="1" ht="17.25" customHeight="1" x14ac:dyDescent="0.25">
      <c r="A1469" s="33"/>
      <c r="B1469" s="34"/>
      <c r="C1469" s="35"/>
      <c r="D1469" s="49"/>
      <c r="E1469" s="36"/>
      <c r="F1469" s="36"/>
      <c r="G1469" s="52"/>
      <c r="H1469" s="38"/>
      <c r="I1469" s="50"/>
      <c r="J1469" s="54"/>
      <c r="K1469" s="264" t="s">
        <v>2070</v>
      </c>
      <c r="Q1469" s="9" t="s">
        <v>1899</v>
      </c>
      <c r="R1469" s="104"/>
      <c r="S1469" s="104"/>
      <c r="T1469" s="104"/>
      <c r="U1469" s="104"/>
      <c r="V1469" s="120"/>
      <c r="W1469" s="104"/>
      <c r="X1469" s="104"/>
      <c r="Y1469" s="104"/>
      <c r="Z1469" s="120"/>
      <c r="AA1469" s="144"/>
      <c r="AB1469" s="104"/>
      <c r="AC1469" s="144"/>
      <c r="AD1469" s="104"/>
      <c r="AE1469" s="252"/>
      <c r="AF1469" s="104"/>
      <c r="AG1469" s="184"/>
      <c r="AH1469" s="253"/>
      <c r="AI1469" s="104"/>
      <c r="AJ1469" s="104"/>
      <c r="AK1469" s="104"/>
      <c r="AL1469" s="104"/>
      <c r="AM1469" s="104"/>
      <c r="AN1469" s="104"/>
      <c r="AO1469" s="104"/>
      <c r="AP1469" s="120"/>
      <c r="AQ1469" s="104"/>
      <c r="AR1469" s="104"/>
      <c r="AS1469" s="104"/>
      <c r="AT1469" s="104"/>
      <c r="AU1469" s="146"/>
      <c r="AV1469" s="105"/>
      <c r="AW1469" s="105"/>
      <c r="AX1469" s="106"/>
      <c r="AY1469" s="120"/>
      <c r="AZ1469" s="106"/>
      <c r="BA1469" s="120"/>
      <c r="BB1469" s="196"/>
      <c r="BC1469" s="120"/>
      <c r="BD1469" s="196"/>
      <c r="BE1469" s="120"/>
      <c r="BF1469" s="196"/>
      <c r="BG1469" s="145"/>
      <c r="BH1469" s="196"/>
      <c r="BI1469" s="145"/>
      <c r="BJ1469" s="196"/>
      <c r="BK1469" s="186"/>
      <c r="BL1469" s="196"/>
      <c r="BM1469" s="120"/>
      <c r="BN1469" s="197"/>
      <c r="BO1469" s="120"/>
      <c r="BP1469" s="197"/>
      <c r="BQ1469" s="120"/>
      <c r="BR1469" s="197"/>
      <c r="BS1469" s="120"/>
      <c r="BT1469" s="197"/>
      <c r="BU1469" s="120"/>
      <c r="BV1469" s="197"/>
      <c r="BW1469" s="112"/>
      <c r="BX1469" s="112"/>
      <c r="BY1469" s="112"/>
      <c r="BZ1469" s="208"/>
      <c r="CA1469" s="210"/>
      <c r="CB1469" s="209"/>
      <c r="CC1469" s="210"/>
      <c r="CD1469" s="209"/>
      <c r="CE1469" s="211"/>
      <c r="CF1469" s="209"/>
      <c r="CG1469" s="211"/>
      <c r="CH1469" s="209"/>
      <c r="CI1469" s="211"/>
      <c r="CJ1469" s="209"/>
      <c r="CK1469" s="211"/>
      <c r="CL1469" s="209"/>
      <c r="CM1469" s="211"/>
      <c r="CN1469" s="209"/>
      <c r="CO1469" s="211"/>
      <c r="CP1469" s="209"/>
      <c r="CQ1469" s="212"/>
      <c r="CR1469" s="209"/>
      <c r="CS1469" s="212"/>
      <c r="CT1469" s="209"/>
      <c r="CU1469" s="212"/>
      <c r="CV1469" s="209"/>
      <c r="CW1469" s="212"/>
      <c r="CX1469" s="209"/>
      <c r="CY1469" s="212"/>
      <c r="CZ1469" s="208"/>
      <c r="DA1469" s="208"/>
      <c r="DB1469" s="208"/>
      <c r="DC1469" s="109"/>
      <c r="DD1469" s="109"/>
      <c r="DE1469" s="112"/>
      <c r="DF1469" s="112"/>
      <c r="DG1469" s="209"/>
      <c r="DH1469" s="209"/>
      <c r="DI1469" s="209"/>
      <c r="DJ1469" s="209"/>
      <c r="DK1469" s="209"/>
      <c r="DL1469" s="209"/>
      <c r="DM1469" s="209"/>
      <c r="DN1469" s="209"/>
      <c r="DO1469" s="209"/>
      <c r="DP1469" s="209"/>
      <c r="DQ1469" s="209"/>
      <c r="DR1469" s="209"/>
      <c r="DS1469" s="209"/>
      <c r="DT1469" s="209"/>
      <c r="DU1469" s="209"/>
      <c r="DV1469" s="209"/>
      <c r="DW1469" s="209"/>
      <c r="DX1469" s="209"/>
      <c r="DY1469" s="209"/>
      <c r="DZ1469" s="209"/>
      <c r="EA1469" s="209"/>
      <c r="EB1469" s="209"/>
      <c r="EC1469" s="209"/>
      <c r="ED1469" s="209"/>
      <c r="EE1469" s="209"/>
      <c r="EF1469" s="209"/>
      <c r="EG1469" s="209"/>
      <c r="EH1469" s="209"/>
      <c r="EI1469" s="209"/>
      <c r="EJ1469" s="221"/>
    </row>
    <row r="1470" spans="1:140" s="10" customFormat="1" ht="17.25" customHeight="1" x14ac:dyDescent="0.25">
      <c r="A1470" s="33"/>
      <c r="B1470" s="34"/>
      <c r="C1470" s="35"/>
      <c r="D1470" s="49"/>
      <c r="E1470" s="36"/>
      <c r="F1470" s="36"/>
      <c r="G1470" s="52"/>
      <c r="H1470" s="38"/>
      <c r="I1470" s="50"/>
      <c r="J1470" s="54"/>
      <c r="K1470" s="264" t="s">
        <v>2071</v>
      </c>
      <c r="Q1470" s="9" t="s">
        <v>1899</v>
      </c>
      <c r="R1470" s="104"/>
      <c r="S1470" s="104"/>
      <c r="T1470" s="104"/>
      <c r="U1470" s="104"/>
      <c r="V1470" s="120"/>
      <c r="W1470" s="104"/>
      <c r="X1470" s="104"/>
      <c r="Y1470" s="104"/>
      <c r="Z1470" s="120"/>
      <c r="AA1470" s="144"/>
      <c r="AB1470" s="104"/>
      <c r="AC1470" s="144"/>
      <c r="AD1470" s="104"/>
      <c r="AE1470" s="252"/>
      <c r="AF1470" s="104"/>
      <c r="AG1470" s="184"/>
      <c r="AH1470" s="253"/>
      <c r="AI1470" s="104"/>
      <c r="AJ1470" s="104"/>
      <c r="AK1470" s="104"/>
      <c r="AL1470" s="104"/>
      <c r="AM1470" s="104"/>
      <c r="AN1470" s="104"/>
      <c r="AO1470" s="104"/>
      <c r="AP1470" s="120"/>
      <c r="AQ1470" s="104"/>
      <c r="AR1470" s="104"/>
      <c r="AS1470" s="104"/>
      <c r="AT1470" s="104"/>
      <c r="AU1470" s="146"/>
      <c r="AV1470" s="105"/>
      <c r="AW1470" s="105"/>
      <c r="AX1470" s="106"/>
      <c r="AY1470" s="120"/>
      <c r="AZ1470" s="106"/>
      <c r="BA1470" s="120"/>
      <c r="BB1470" s="196"/>
      <c r="BC1470" s="120"/>
      <c r="BD1470" s="196"/>
      <c r="BE1470" s="120"/>
      <c r="BF1470" s="196"/>
      <c r="BG1470" s="145"/>
      <c r="BH1470" s="196"/>
      <c r="BI1470" s="145"/>
      <c r="BJ1470" s="196"/>
      <c r="BK1470" s="186"/>
      <c r="BL1470" s="196"/>
      <c r="BM1470" s="120"/>
      <c r="BN1470" s="197"/>
      <c r="BO1470" s="120"/>
      <c r="BP1470" s="197"/>
      <c r="BQ1470" s="120"/>
      <c r="BR1470" s="197"/>
      <c r="BS1470" s="120"/>
      <c r="BT1470" s="197"/>
      <c r="BU1470" s="120"/>
      <c r="BV1470" s="197"/>
      <c r="BW1470" s="112"/>
      <c r="BX1470" s="112"/>
      <c r="BY1470" s="112"/>
      <c r="BZ1470" s="208"/>
      <c r="CA1470" s="210"/>
      <c r="CB1470" s="209"/>
      <c r="CC1470" s="210"/>
      <c r="CD1470" s="209"/>
      <c r="CE1470" s="211"/>
      <c r="CF1470" s="209"/>
      <c r="CG1470" s="211"/>
      <c r="CH1470" s="209"/>
      <c r="CI1470" s="211"/>
      <c r="CJ1470" s="209"/>
      <c r="CK1470" s="211"/>
      <c r="CL1470" s="209"/>
      <c r="CM1470" s="211"/>
      <c r="CN1470" s="209"/>
      <c r="CO1470" s="211"/>
      <c r="CP1470" s="209"/>
      <c r="CQ1470" s="212"/>
      <c r="CR1470" s="209"/>
      <c r="CS1470" s="212"/>
      <c r="CT1470" s="209"/>
      <c r="CU1470" s="212"/>
      <c r="CV1470" s="209"/>
      <c r="CW1470" s="212"/>
      <c r="CX1470" s="209"/>
      <c r="CY1470" s="212"/>
      <c r="CZ1470" s="208"/>
      <c r="DA1470" s="208"/>
      <c r="DB1470" s="208"/>
      <c r="DC1470" s="109"/>
      <c r="DD1470" s="109"/>
      <c r="DE1470" s="112"/>
      <c r="DF1470" s="112"/>
      <c r="DG1470" s="209"/>
      <c r="DH1470" s="209"/>
      <c r="DI1470" s="209"/>
      <c r="DJ1470" s="209"/>
      <c r="DK1470" s="209"/>
      <c r="DL1470" s="209"/>
      <c r="DM1470" s="209"/>
      <c r="DN1470" s="209"/>
      <c r="DO1470" s="209"/>
      <c r="DP1470" s="209"/>
      <c r="DQ1470" s="209"/>
      <c r="DR1470" s="209"/>
      <c r="DS1470" s="209"/>
      <c r="DT1470" s="209"/>
      <c r="DU1470" s="209"/>
      <c r="DV1470" s="209"/>
      <c r="DW1470" s="209"/>
      <c r="DX1470" s="209"/>
      <c r="DY1470" s="209"/>
      <c r="DZ1470" s="209"/>
      <c r="EA1470" s="209"/>
      <c r="EB1470" s="209"/>
      <c r="EC1470" s="209"/>
      <c r="ED1470" s="209"/>
      <c r="EE1470" s="209"/>
      <c r="EF1470" s="209"/>
      <c r="EG1470" s="209"/>
      <c r="EH1470" s="209"/>
      <c r="EI1470" s="209"/>
      <c r="EJ1470" s="221"/>
    </row>
    <row r="1471" spans="1:140" s="10" customFormat="1" ht="17.25" customHeight="1" x14ac:dyDescent="0.25">
      <c r="A1471" s="33"/>
      <c r="B1471" s="34"/>
      <c r="C1471" s="35"/>
      <c r="D1471" s="49"/>
      <c r="E1471" s="36"/>
      <c r="F1471" s="36"/>
      <c r="G1471" s="52"/>
      <c r="H1471" s="38"/>
      <c r="I1471" s="50"/>
      <c r="J1471" s="54"/>
      <c r="K1471" s="264" t="s">
        <v>2072</v>
      </c>
      <c r="Q1471" s="9" t="s">
        <v>1899</v>
      </c>
      <c r="R1471" s="104"/>
      <c r="S1471" s="104"/>
      <c r="T1471" s="104"/>
      <c r="U1471" s="104"/>
      <c r="V1471" s="120"/>
      <c r="W1471" s="104"/>
      <c r="X1471" s="104"/>
      <c r="Y1471" s="104"/>
      <c r="Z1471" s="120"/>
      <c r="AA1471" s="144"/>
      <c r="AB1471" s="104"/>
      <c r="AC1471" s="144"/>
      <c r="AD1471" s="104"/>
      <c r="AE1471" s="252"/>
      <c r="AF1471" s="104"/>
      <c r="AG1471" s="184"/>
      <c r="AH1471" s="253"/>
      <c r="AI1471" s="104"/>
      <c r="AJ1471" s="104"/>
      <c r="AK1471" s="104"/>
      <c r="AL1471" s="104"/>
      <c r="AM1471" s="104"/>
      <c r="AN1471" s="104"/>
      <c r="AO1471" s="104"/>
      <c r="AP1471" s="120"/>
      <c r="AQ1471" s="104"/>
      <c r="AR1471" s="104"/>
      <c r="AS1471" s="104"/>
      <c r="AT1471" s="104"/>
      <c r="AU1471" s="146"/>
      <c r="AV1471" s="105"/>
      <c r="AW1471" s="105"/>
      <c r="AX1471" s="106"/>
      <c r="AY1471" s="120"/>
      <c r="AZ1471" s="106"/>
      <c r="BA1471" s="120"/>
      <c r="BB1471" s="196"/>
      <c r="BC1471" s="120"/>
      <c r="BD1471" s="196"/>
      <c r="BE1471" s="120"/>
      <c r="BF1471" s="196"/>
      <c r="BG1471" s="145"/>
      <c r="BH1471" s="196"/>
      <c r="BI1471" s="145"/>
      <c r="BJ1471" s="196"/>
      <c r="BK1471" s="186"/>
      <c r="BL1471" s="196"/>
      <c r="BM1471" s="120"/>
      <c r="BN1471" s="197"/>
      <c r="BO1471" s="120"/>
      <c r="BP1471" s="197"/>
      <c r="BQ1471" s="120"/>
      <c r="BR1471" s="197"/>
      <c r="BS1471" s="120"/>
      <c r="BT1471" s="197"/>
      <c r="BU1471" s="120"/>
      <c r="BV1471" s="197"/>
      <c r="BW1471" s="112"/>
      <c r="BX1471" s="112"/>
      <c r="BY1471" s="112"/>
      <c r="BZ1471" s="208"/>
      <c r="CA1471" s="210"/>
      <c r="CB1471" s="209"/>
      <c r="CC1471" s="210"/>
      <c r="CD1471" s="209"/>
      <c r="CE1471" s="211"/>
      <c r="CF1471" s="209"/>
      <c r="CG1471" s="211"/>
      <c r="CH1471" s="209"/>
      <c r="CI1471" s="211"/>
      <c r="CJ1471" s="209"/>
      <c r="CK1471" s="211"/>
      <c r="CL1471" s="209"/>
      <c r="CM1471" s="211"/>
      <c r="CN1471" s="209"/>
      <c r="CO1471" s="211"/>
      <c r="CP1471" s="209"/>
      <c r="CQ1471" s="212"/>
      <c r="CR1471" s="209"/>
      <c r="CS1471" s="212"/>
      <c r="CT1471" s="209"/>
      <c r="CU1471" s="212"/>
      <c r="CV1471" s="209"/>
      <c r="CW1471" s="212"/>
      <c r="CX1471" s="209"/>
      <c r="CY1471" s="212"/>
      <c r="CZ1471" s="208"/>
      <c r="DA1471" s="208"/>
      <c r="DB1471" s="208"/>
      <c r="DC1471" s="109"/>
      <c r="DD1471" s="109"/>
      <c r="DE1471" s="112"/>
      <c r="DF1471" s="112"/>
      <c r="DG1471" s="209"/>
      <c r="DH1471" s="209"/>
      <c r="DI1471" s="209"/>
      <c r="DJ1471" s="209"/>
      <c r="DK1471" s="209"/>
      <c r="DL1471" s="209"/>
      <c r="DM1471" s="209"/>
      <c r="DN1471" s="209"/>
      <c r="DO1471" s="209"/>
      <c r="DP1471" s="209"/>
      <c r="DQ1471" s="209"/>
      <c r="DR1471" s="209"/>
      <c r="DS1471" s="209"/>
      <c r="DT1471" s="209"/>
      <c r="DU1471" s="209"/>
      <c r="DV1471" s="209"/>
      <c r="DW1471" s="209"/>
      <c r="DX1471" s="209"/>
      <c r="DY1471" s="209"/>
      <c r="DZ1471" s="209"/>
      <c r="EA1471" s="209"/>
      <c r="EB1471" s="209"/>
      <c r="EC1471" s="209"/>
      <c r="ED1471" s="209"/>
      <c r="EE1471" s="209"/>
      <c r="EF1471" s="209"/>
      <c r="EG1471" s="209"/>
      <c r="EH1471" s="209"/>
      <c r="EI1471" s="209"/>
      <c r="EJ1471" s="221"/>
    </row>
    <row r="1472" spans="1:140" s="10" customFormat="1" ht="17.25" customHeight="1" x14ac:dyDescent="0.25">
      <c r="A1472" s="33"/>
      <c r="B1472" s="34"/>
      <c r="C1472" s="35"/>
      <c r="D1472" s="49"/>
      <c r="E1472" s="36"/>
      <c r="F1472" s="36"/>
      <c r="G1472" s="52"/>
      <c r="H1472" s="38"/>
      <c r="I1472" s="50"/>
      <c r="J1472" s="275" t="s">
        <v>1921</v>
      </c>
      <c r="K1472" s="271" t="s">
        <v>2073</v>
      </c>
      <c r="L1472" s="276" t="s">
        <v>1899</v>
      </c>
      <c r="M1472" s="46"/>
      <c r="R1472" s="104"/>
      <c r="S1472" s="104"/>
      <c r="T1472" s="104"/>
      <c r="U1472" s="104"/>
      <c r="V1472" s="120"/>
      <c r="W1472" s="104"/>
      <c r="X1472" s="104"/>
      <c r="Y1472" s="104"/>
      <c r="Z1472" s="120"/>
      <c r="AA1472" s="144"/>
      <c r="AB1472" s="104"/>
      <c r="AC1472" s="144"/>
      <c r="AD1472" s="104"/>
      <c r="AE1472" s="252"/>
      <c r="AF1472" s="104"/>
      <c r="AG1472" s="184"/>
      <c r="AH1472" s="253"/>
      <c r="AI1472" s="104"/>
      <c r="AJ1472" s="104"/>
      <c r="AK1472" s="104"/>
      <c r="AL1472" s="104"/>
      <c r="AM1472" s="104"/>
      <c r="AN1472" s="104"/>
      <c r="AO1472" s="104"/>
      <c r="AP1472" s="120"/>
      <c r="AQ1472" s="104"/>
      <c r="AR1472" s="104"/>
      <c r="AS1472" s="104"/>
      <c r="AT1472" s="104"/>
      <c r="AU1472" s="146"/>
      <c r="AV1472" s="105"/>
      <c r="AW1472" s="105"/>
      <c r="AX1472" s="106"/>
      <c r="AY1472" s="120"/>
      <c r="AZ1472" s="106"/>
      <c r="BA1472" s="120"/>
      <c r="BB1472" s="196"/>
      <c r="BC1472" s="120"/>
      <c r="BD1472" s="196"/>
      <c r="BE1472" s="120"/>
      <c r="BF1472" s="196"/>
      <c r="BG1472" s="145"/>
      <c r="BH1472" s="196"/>
      <c r="BI1472" s="145"/>
      <c r="BJ1472" s="196"/>
      <c r="BK1472" s="186"/>
      <c r="BL1472" s="196"/>
      <c r="BM1472" s="120"/>
      <c r="BN1472" s="197"/>
      <c r="BO1472" s="120"/>
      <c r="BP1472" s="197"/>
      <c r="BQ1472" s="120"/>
      <c r="BR1472" s="197"/>
      <c r="BS1472" s="120"/>
      <c r="BT1472" s="197"/>
      <c r="BU1472" s="120"/>
      <c r="BV1472" s="197"/>
      <c r="BW1472" s="112"/>
      <c r="BX1472" s="112"/>
      <c r="BY1472" s="112"/>
      <c r="BZ1472" s="208"/>
      <c r="CA1472" s="210"/>
      <c r="CB1472" s="209"/>
      <c r="CC1472" s="210"/>
      <c r="CD1472" s="209"/>
      <c r="CE1472" s="211"/>
      <c r="CF1472" s="209"/>
      <c r="CG1472" s="211"/>
      <c r="CH1472" s="209"/>
      <c r="CI1472" s="211"/>
      <c r="CJ1472" s="209"/>
      <c r="CK1472" s="211"/>
      <c r="CL1472" s="209"/>
      <c r="CM1472" s="211"/>
      <c r="CN1472" s="209"/>
      <c r="CO1472" s="211"/>
      <c r="CP1472" s="209"/>
      <c r="CQ1472" s="212"/>
      <c r="CR1472" s="209"/>
      <c r="CS1472" s="212"/>
      <c r="CT1472" s="209"/>
      <c r="CU1472" s="212"/>
      <c r="CV1472" s="209"/>
      <c r="CW1472" s="212"/>
      <c r="CX1472" s="209"/>
      <c r="CY1472" s="212"/>
      <c r="CZ1472" s="208"/>
      <c r="DA1472" s="208"/>
      <c r="DB1472" s="208"/>
      <c r="DC1472" s="109"/>
      <c r="DD1472" s="109"/>
      <c r="DE1472" s="112"/>
      <c r="DF1472" s="112"/>
      <c r="DG1472" s="209"/>
      <c r="DH1472" s="209"/>
      <c r="DI1472" s="209"/>
      <c r="DJ1472" s="209"/>
      <c r="DK1472" s="209"/>
      <c r="DL1472" s="209"/>
      <c r="DM1472" s="209"/>
      <c r="DN1472" s="209"/>
      <c r="DO1472" s="209"/>
      <c r="DP1472" s="209"/>
      <c r="DQ1472" s="209"/>
      <c r="DR1472" s="209"/>
      <c r="DS1472" s="209"/>
      <c r="DT1472" s="209"/>
      <c r="DU1472" s="209"/>
      <c r="DV1472" s="209"/>
      <c r="DW1472" s="209"/>
      <c r="DX1472" s="209"/>
      <c r="DY1472" s="209"/>
      <c r="DZ1472" s="209"/>
      <c r="EA1472" s="209"/>
      <c r="EB1472" s="209"/>
      <c r="EC1472" s="209"/>
      <c r="ED1472" s="209"/>
      <c r="EE1472" s="209"/>
      <c r="EF1472" s="209"/>
      <c r="EG1472" s="209"/>
      <c r="EH1472" s="209"/>
      <c r="EI1472" s="209"/>
      <c r="EJ1472" s="221"/>
    </row>
    <row r="1473" spans="1:140" s="10" customFormat="1" ht="17.25" customHeight="1" x14ac:dyDescent="0.25">
      <c r="A1473" s="33"/>
      <c r="B1473" s="34"/>
      <c r="C1473" s="35"/>
      <c r="D1473" s="49"/>
      <c r="E1473" s="36"/>
      <c r="F1473" s="36"/>
      <c r="G1473" s="52"/>
      <c r="H1473" s="38"/>
      <c r="I1473" s="50"/>
      <c r="J1473" s="54"/>
      <c r="K1473" s="271" t="s">
        <v>2074</v>
      </c>
      <c r="L1473" s="276" t="s">
        <v>1899</v>
      </c>
      <c r="M1473" s="46"/>
      <c r="R1473" s="104"/>
      <c r="S1473" s="104"/>
      <c r="T1473" s="104"/>
      <c r="U1473" s="104"/>
      <c r="V1473" s="120"/>
      <c r="W1473" s="104"/>
      <c r="X1473" s="104"/>
      <c r="Y1473" s="104"/>
      <c r="Z1473" s="120"/>
      <c r="AA1473" s="144"/>
      <c r="AB1473" s="104"/>
      <c r="AC1473" s="144"/>
      <c r="AD1473" s="104"/>
      <c r="AE1473" s="252"/>
      <c r="AF1473" s="104"/>
      <c r="AG1473" s="184"/>
      <c r="AH1473" s="253"/>
      <c r="AI1473" s="104"/>
      <c r="AJ1473" s="104"/>
      <c r="AK1473" s="104"/>
      <c r="AL1473" s="104"/>
      <c r="AM1473" s="104"/>
      <c r="AN1473" s="104"/>
      <c r="AO1473" s="104"/>
      <c r="AP1473" s="120"/>
      <c r="AQ1473" s="104"/>
      <c r="AR1473" s="104"/>
      <c r="AS1473" s="104"/>
      <c r="AT1473" s="104"/>
      <c r="AU1473" s="146"/>
      <c r="AV1473" s="105"/>
      <c r="AW1473" s="105"/>
      <c r="AX1473" s="106"/>
      <c r="AY1473" s="120"/>
      <c r="AZ1473" s="106"/>
      <c r="BA1473" s="120"/>
      <c r="BB1473" s="196"/>
      <c r="BC1473" s="120"/>
      <c r="BD1473" s="196"/>
      <c r="BE1473" s="120"/>
      <c r="BF1473" s="196"/>
      <c r="BG1473" s="145"/>
      <c r="BH1473" s="196"/>
      <c r="BI1473" s="145"/>
      <c r="BJ1473" s="196"/>
      <c r="BK1473" s="186"/>
      <c r="BL1473" s="196"/>
      <c r="BM1473" s="120"/>
      <c r="BN1473" s="197"/>
      <c r="BO1473" s="120"/>
      <c r="BP1473" s="197"/>
      <c r="BQ1473" s="120"/>
      <c r="BR1473" s="197"/>
      <c r="BS1473" s="120"/>
      <c r="BT1473" s="197"/>
      <c r="BU1473" s="120"/>
      <c r="BV1473" s="197"/>
      <c r="BW1473" s="112"/>
      <c r="BX1473" s="112"/>
      <c r="BY1473" s="112"/>
      <c r="BZ1473" s="208"/>
      <c r="CA1473" s="210"/>
      <c r="CB1473" s="209"/>
      <c r="CC1473" s="210"/>
      <c r="CD1473" s="209"/>
      <c r="CE1473" s="211"/>
      <c r="CF1473" s="209"/>
      <c r="CG1473" s="211"/>
      <c r="CH1473" s="209"/>
      <c r="CI1473" s="211"/>
      <c r="CJ1473" s="209"/>
      <c r="CK1473" s="211"/>
      <c r="CL1473" s="209"/>
      <c r="CM1473" s="211"/>
      <c r="CN1473" s="209"/>
      <c r="CO1473" s="211"/>
      <c r="CP1473" s="209"/>
      <c r="CQ1473" s="212"/>
      <c r="CR1473" s="209"/>
      <c r="CS1473" s="212"/>
      <c r="CT1473" s="209"/>
      <c r="CU1473" s="212"/>
      <c r="CV1473" s="209"/>
      <c r="CW1473" s="212"/>
      <c r="CX1473" s="209"/>
      <c r="CY1473" s="212"/>
      <c r="CZ1473" s="208"/>
      <c r="DA1473" s="208"/>
      <c r="DB1473" s="208"/>
      <c r="DC1473" s="109"/>
      <c r="DD1473" s="109"/>
      <c r="DE1473" s="112"/>
      <c r="DF1473" s="112"/>
      <c r="DG1473" s="209"/>
      <c r="DH1473" s="209"/>
      <c r="DI1473" s="209"/>
      <c r="DJ1473" s="209"/>
      <c r="DK1473" s="209"/>
      <c r="DL1473" s="209"/>
      <c r="DM1473" s="209"/>
      <c r="DN1473" s="209"/>
      <c r="DO1473" s="209"/>
      <c r="DP1473" s="209"/>
      <c r="DQ1473" s="209"/>
      <c r="DR1473" s="209"/>
      <c r="DS1473" s="209"/>
      <c r="DT1473" s="209"/>
      <c r="DU1473" s="209"/>
      <c r="DV1473" s="209"/>
      <c r="DW1473" s="209"/>
      <c r="DX1473" s="209"/>
      <c r="DY1473" s="209"/>
      <c r="DZ1473" s="209"/>
      <c r="EA1473" s="209"/>
      <c r="EB1473" s="209"/>
      <c r="EC1473" s="209"/>
      <c r="ED1473" s="209"/>
      <c r="EE1473" s="209"/>
      <c r="EF1473" s="209"/>
      <c r="EG1473" s="209"/>
      <c r="EH1473" s="209"/>
      <c r="EI1473" s="209"/>
      <c r="EJ1473" s="221"/>
    </row>
    <row r="1474" spans="1:140" s="10" customFormat="1" ht="17.25" customHeight="1" x14ac:dyDescent="0.25">
      <c r="A1474" s="33"/>
      <c r="B1474" s="34"/>
      <c r="C1474" s="35"/>
      <c r="D1474" s="49"/>
      <c r="E1474" s="36"/>
      <c r="F1474" s="36"/>
      <c r="G1474" s="52"/>
      <c r="H1474" s="38"/>
      <c r="I1474" s="50"/>
      <c r="J1474" s="54" t="s">
        <v>798</v>
      </c>
      <c r="K1474" s="46" t="s">
        <v>1713</v>
      </c>
      <c r="L1474" s="46" t="s">
        <v>41</v>
      </c>
      <c r="M1474" s="46" t="s">
        <v>1493</v>
      </c>
      <c r="R1474" s="104"/>
      <c r="S1474" s="104">
        <f>0*$R$1474</f>
        <v>0</v>
      </c>
      <c r="T1474" s="104">
        <f t="shared" si="892"/>
        <v>0</v>
      </c>
      <c r="U1474" s="104">
        <f t="shared" ref="U1474:AO1474" si="1550">0*$R$1474</f>
        <v>0</v>
      </c>
      <c r="V1474" s="120">
        <f t="shared" si="1428"/>
        <v>0</v>
      </c>
      <c r="W1474" s="104">
        <f t="shared" si="1550"/>
        <v>0</v>
      </c>
      <c r="X1474" s="104">
        <f t="shared" si="1158"/>
        <v>0</v>
      </c>
      <c r="Y1474" s="104">
        <f t="shared" si="1550"/>
        <v>0</v>
      </c>
      <c r="Z1474" s="120">
        <f t="shared" si="846"/>
        <v>0</v>
      </c>
      <c r="AA1474" s="144">
        <v>0</v>
      </c>
      <c r="AB1474" s="104">
        <f t="shared" si="1429"/>
        <v>0</v>
      </c>
      <c r="AC1474" s="144">
        <v>0.5</v>
      </c>
      <c r="AD1474" s="104">
        <f t="shared" si="1430"/>
        <v>0</v>
      </c>
      <c r="AE1474" s="252">
        <v>0.5</v>
      </c>
      <c r="AF1474" s="104">
        <f t="shared" si="849"/>
        <v>0</v>
      </c>
      <c r="AG1474" s="104">
        <f t="shared" si="1550"/>
        <v>0</v>
      </c>
      <c r="AH1474" s="104">
        <f t="shared" si="850"/>
        <v>0</v>
      </c>
      <c r="AI1474" s="104">
        <f t="shared" si="1550"/>
        <v>0</v>
      </c>
      <c r="AJ1474" s="104">
        <f t="shared" si="851"/>
        <v>0</v>
      </c>
      <c r="AK1474" s="104">
        <f t="shared" si="1550"/>
        <v>0</v>
      </c>
      <c r="AL1474" s="104">
        <f t="shared" si="894"/>
        <v>0</v>
      </c>
      <c r="AM1474" s="104">
        <f t="shared" si="1550"/>
        <v>0</v>
      </c>
      <c r="AN1474" s="104">
        <f t="shared" si="957"/>
        <v>0</v>
      </c>
      <c r="AO1474" s="104">
        <f t="shared" si="1550"/>
        <v>0</v>
      </c>
      <c r="AP1474" s="120">
        <f t="shared" si="853"/>
        <v>0</v>
      </c>
      <c r="AQ1474" s="104"/>
      <c r="AR1474" s="104"/>
      <c r="AS1474" s="104"/>
      <c r="AT1474" s="104"/>
      <c r="AU1474" s="146">
        <f t="shared" si="854"/>
        <v>0</v>
      </c>
      <c r="AV1474" s="105">
        <f>S1474+U1474+W1474+Y1474+AA1474+AC1474+AE1474+AG1474+AI1474+AK1474+AM1474+AO1474+AQ1474+AS1474</f>
        <v>1</v>
      </c>
      <c r="AW1474" s="105"/>
      <c r="AX1474" s="106">
        <v>8.0000000000000004E-4</v>
      </c>
      <c r="AY1474" s="120">
        <f>0*$R$1474</f>
        <v>0</v>
      </c>
      <c r="AZ1474" s="106">
        <f t="shared" si="1432"/>
        <v>0</v>
      </c>
      <c r="BA1474" s="120">
        <f t="shared" ref="BA1474" si="1551">0*$R$1474</f>
        <v>0</v>
      </c>
      <c r="BB1474" s="196">
        <f t="shared" si="1434"/>
        <v>0</v>
      </c>
      <c r="BC1474" s="120">
        <f t="shared" ref="BC1474" si="1552">0*$R$1474</f>
        <v>0</v>
      </c>
      <c r="BD1474" s="196">
        <f t="shared" si="1436"/>
        <v>0</v>
      </c>
      <c r="BE1474" s="120">
        <f t="shared" ref="BE1474" si="1553">0*$R$1474</f>
        <v>0</v>
      </c>
      <c r="BF1474" s="196">
        <f t="shared" si="1437"/>
        <v>0</v>
      </c>
      <c r="BG1474" s="145">
        <v>0.5</v>
      </c>
      <c r="BH1474" s="196">
        <f t="shared" si="1438"/>
        <v>4.0000000000000002E-4</v>
      </c>
      <c r="BI1474" s="145">
        <v>0.5</v>
      </c>
      <c r="BJ1474" s="196">
        <f t="shared" si="861"/>
        <v>4.0000000000000002E-4</v>
      </c>
      <c r="BK1474" s="120">
        <f>1*$R$1474</f>
        <v>0</v>
      </c>
      <c r="BL1474" s="196">
        <f t="shared" si="862"/>
        <v>0</v>
      </c>
      <c r="BM1474" s="120">
        <f t="shared" ref="BM1474" si="1554">0*$R$1474</f>
        <v>0</v>
      </c>
      <c r="BN1474" s="197">
        <f t="shared" si="863"/>
        <v>0</v>
      </c>
      <c r="BO1474" s="120">
        <f t="shared" ref="BO1474" si="1555">0*$R$1474</f>
        <v>0</v>
      </c>
      <c r="BP1474" s="197">
        <f t="shared" si="864"/>
        <v>0</v>
      </c>
      <c r="BQ1474" s="120">
        <f t="shared" ref="BQ1474" si="1556">0*$R$1474</f>
        <v>0</v>
      </c>
      <c r="BR1474" s="197">
        <f t="shared" si="865"/>
        <v>0</v>
      </c>
      <c r="BS1474" s="120">
        <f t="shared" ref="BS1474" si="1557">0*$R$1474</f>
        <v>0</v>
      </c>
      <c r="BT1474" s="197">
        <f t="shared" si="866"/>
        <v>0</v>
      </c>
      <c r="BU1474" s="120">
        <f t="shared" ref="BU1474" si="1558">0*$R$1474</f>
        <v>0</v>
      </c>
      <c r="BV1474" s="197">
        <f t="shared" si="867"/>
        <v>0</v>
      </c>
      <c r="BW1474" s="112"/>
      <c r="BX1474" s="112"/>
      <c r="BY1474" s="112"/>
      <c r="BZ1474" s="208"/>
      <c r="CA1474" s="210"/>
      <c r="CB1474" s="209"/>
      <c r="CC1474" s="210"/>
      <c r="CD1474" s="209"/>
      <c r="CE1474" s="211"/>
      <c r="CF1474" s="209"/>
      <c r="CG1474" s="211"/>
      <c r="CH1474" s="209"/>
      <c r="CI1474" s="211"/>
      <c r="CJ1474" s="209"/>
      <c r="CK1474" s="211"/>
      <c r="CL1474" s="209"/>
      <c r="CM1474" s="211"/>
      <c r="CN1474" s="209"/>
      <c r="CO1474" s="211"/>
      <c r="CP1474" s="209"/>
      <c r="CQ1474" s="212"/>
      <c r="CR1474" s="209"/>
      <c r="CS1474" s="212"/>
      <c r="CT1474" s="209"/>
      <c r="CU1474" s="212"/>
      <c r="CV1474" s="209"/>
      <c r="CW1474" s="212"/>
      <c r="CX1474" s="209"/>
      <c r="CY1474" s="212"/>
      <c r="CZ1474" s="208"/>
      <c r="DA1474" s="208"/>
      <c r="DB1474" s="208"/>
      <c r="DC1474" s="109"/>
      <c r="DD1474" s="109"/>
      <c r="DE1474" s="112"/>
      <c r="DF1474" s="112"/>
      <c r="DG1474" s="209"/>
      <c r="DH1474" s="209"/>
      <c r="DI1474" s="209"/>
      <c r="DJ1474" s="209"/>
      <c r="DK1474" s="209"/>
      <c r="DL1474" s="209"/>
      <c r="DM1474" s="209"/>
      <c r="DN1474" s="209"/>
      <c r="DO1474" s="209"/>
      <c r="DP1474" s="209"/>
      <c r="DQ1474" s="209"/>
      <c r="DR1474" s="209"/>
      <c r="DS1474" s="209"/>
      <c r="DT1474" s="209"/>
      <c r="DU1474" s="209"/>
      <c r="DV1474" s="209"/>
      <c r="DW1474" s="209"/>
      <c r="DX1474" s="209"/>
      <c r="DY1474" s="209"/>
      <c r="DZ1474" s="209"/>
      <c r="EA1474" s="209"/>
      <c r="EB1474" s="209"/>
      <c r="EC1474" s="209"/>
      <c r="ED1474" s="209"/>
      <c r="EE1474" s="209"/>
      <c r="EF1474" s="209"/>
      <c r="EG1474" s="209"/>
      <c r="EH1474" s="209"/>
      <c r="EI1474" s="209"/>
      <c r="EJ1474" s="221"/>
    </row>
    <row r="1475" spans="1:140" s="10" customFormat="1" ht="17.25" customHeight="1" x14ac:dyDescent="0.25">
      <c r="A1475" s="33"/>
      <c r="B1475" s="34"/>
      <c r="C1475" s="35"/>
      <c r="D1475" s="49"/>
      <c r="E1475" s="36"/>
      <c r="F1475" s="36"/>
      <c r="G1475" s="52"/>
      <c r="H1475" s="38"/>
      <c r="I1475" s="50"/>
      <c r="J1475" s="272" t="s">
        <v>1894</v>
      </c>
      <c r="K1475" s="264" t="s">
        <v>2067</v>
      </c>
      <c r="Q1475" s="9" t="s">
        <v>1899</v>
      </c>
      <c r="R1475" s="104"/>
      <c r="S1475" s="104"/>
      <c r="T1475" s="104"/>
      <c r="U1475" s="104"/>
      <c r="V1475" s="120"/>
      <c r="W1475" s="104"/>
      <c r="X1475" s="104"/>
      <c r="Y1475" s="104"/>
      <c r="Z1475" s="120"/>
      <c r="AA1475" s="144"/>
      <c r="AB1475" s="104"/>
      <c r="AC1475" s="144"/>
      <c r="AD1475" s="104"/>
      <c r="AE1475" s="252"/>
      <c r="AF1475" s="104"/>
      <c r="AG1475" s="104"/>
      <c r="AH1475" s="104"/>
      <c r="AI1475" s="104"/>
      <c r="AJ1475" s="104"/>
      <c r="AK1475" s="104"/>
      <c r="AL1475" s="104"/>
      <c r="AM1475" s="104"/>
      <c r="AN1475" s="104"/>
      <c r="AO1475" s="104"/>
      <c r="AP1475" s="120"/>
      <c r="AQ1475" s="104"/>
      <c r="AR1475" s="104"/>
      <c r="AS1475" s="104"/>
      <c r="AT1475" s="104"/>
      <c r="AU1475" s="146"/>
      <c r="AV1475" s="105"/>
      <c r="AW1475" s="105"/>
      <c r="AX1475" s="106"/>
      <c r="AY1475" s="120"/>
      <c r="AZ1475" s="106"/>
      <c r="BA1475" s="120"/>
      <c r="BB1475" s="196"/>
      <c r="BC1475" s="120"/>
      <c r="BD1475" s="196"/>
      <c r="BE1475" s="120"/>
      <c r="BF1475" s="196"/>
      <c r="BG1475" s="145"/>
      <c r="BH1475" s="196"/>
      <c r="BI1475" s="145"/>
      <c r="BJ1475" s="196"/>
      <c r="BK1475" s="120"/>
      <c r="BL1475" s="196"/>
      <c r="BM1475" s="120"/>
      <c r="BN1475" s="197"/>
      <c r="BO1475" s="120"/>
      <c r="BP1475" s="197"/>
      <c r="BQ1475" s="120"/>
      <c r="BR1475" s="197"/>
      <c r="BS1475" s="120"/>
      <c r="BT1475" s="197"/>
      <c r="BU1475" s="120"/>
      <c r="BV1475" s="197"/>
      <c r="BW1475" s="112"/>
      <c r="BX1475" s="112"/>
      <c r="BY1475" s="112"/>
      <c r="BZ1475" s="208"/>
      <c r="CA1475" s="210"/>
      <c r="CB1475" s="209"/>
      <c r="CC1475" s="210"/>
      <c r="CD1475" s="209"/>
      <c r="CE1475" s="211"/>
      <c r="CF1475" s="209"/>
      <c r="CG1475" s="211"/>
      <c r="CH1475" s="209"/>
      <c r="CI1475" s="211"/>
      <c r="CJ1475" s="209"/>
      <c r="CK1475" s="211"/>
      <c r="CL1475" s="209"/>
      <c r="CM1475" s="211"/>
      <c r="CN1475" s="209"/>
      <c r="CO1475" s="211"/>
      <c r="CP1475" s="209"/>
      <c r="CQ1475" s="212"/>
      <c r="CR1475" s="209"/>
      <c r="CS1475" s="212"/>
      <c r="CT1475" s="209"/>
      <c r="CU1475" s="212"/>
      <c r="CV1475" s="209"/>
      <c r="CW1475" s="212"/>
      <c r="CX1475" s="209"/>
      <c r="CY1475" s="212"/>
      <c r="CZ1475" s="208"/>
      <c r="DA1475" s="208"/>
      <c r="DB1475" s="208"/>
      <c r="DC1475" s="109"/>
      <c r="DD1475" s="109"/>
      <c r="DE1475" s="112"/>
      <c r="DF1475" s="112"/>
      <c r="DG1475" s="209"/>
      <c r="DH1475" s="209"/>
      <c r="DI1475" s="209"/>
      <c r="DJ1475" s="209"/>
      <c r="DK1475" s="209"/>
      <c r="DL1475" s="209"/>
      <c r="DM1475" s="209"/>
      <c r="DN1475" s="209"/>
      <c r="DO1475" s="209"/>
      <c r="DP1475" s="209"/>
      <c r="DQ1475" s="209"/>
      <c r="DR1475" s="209"/>
      <c r="DS1475" s="209"/>
      <c r="DT1475" s="209"/>
      <c r="DU1475" s="209"/>
      <c r="DV1475" s="209"/>
      <c r="DW1475" s="209"/>
      <c r="DX1475" s="209"/>
      <c r="DY1475" s="209"/>
      <c r="DZ1475" s="209"/>
      <c r="EA1475" s="209"/>
      <c r="EB1475" s="209"/>
      <c r="EC1475" s="209"/>
      <c r="ED1475" s="209"/>
      <c r="EE1475" s="209"/>
      <c r="EF1475" s="209"/>
      <c r="EG1475" s="209"/>
      <c r="EH1475" s="209"/>
      <c r="EI1475" s="209"/>
      <c r="EJ1475" s="221"/>
    </row>
    <row r="1476" spans="1:140" s="10" customFormat="1" ht="17.25" customHeight="1" x14ac:dyDescent="0.25">
      <c r="A1476" s="33"/>
      <c r="B1476" s="34"/>
      <c r="C1476" s="35"/>
      <c r="D1476" s="49"/>
      <c r="E1476" s="36"/>
      <c r="F1476" s="36"/>
      <c r="G1476" s="52"/>
      <c r="H1476" s="38"/>
      <c r="I1476" s="50"/>
      <c r="J1476" s="272"/>
      <c r="K1476" s="264" t="s">
        <v>2068</v>
      </c>
      <c r="Q1476" s="9" t="s">
        <v>1899</v>
      </c>
      <c r="R1476" s="104"/>
      <c r="S1476" s="104"/>
      <c r="T1476" s="104"/>
      <c r="U1476" s="104"/>
      <c r="V1476" s="120"/>
      <c r="W1476" s="104"/>
      <c r="X1476" s="104"/>
      <c r="Y1476" s="104"/>
      <c r="Z1476" s="120"/>
      <c r="AA1476" s="144"/>
      <c r="AB1476" s="104"/>
      <c r="AC1476" s="144"/>
      <c r="AD1476" s="104"/>
      <c r="AE1476" s="252"/>
      <c r="AF1476" s="104"/>
      <c r="AG1476" s="104"/>
      <c r="AH1476" s="104"/>
      <c r="AI1476" s="104"/>
      <c r="AJ1476" s="104"/>
      <c r="AK1476" s="104"/>
      <c r="AL1476" s="104"/>
      <c r="AM1476" s="104"/>
      <c r="AN1476" s="104"/>
      <c r="AO1476" s="104"/>
      <c r="AP1476" s="120"/>
      <c r="AQ1476" s="104"/>
      <c r="AR1476" s="104"/>
      <c r="AS1476" s="104"/>
      <c r="AT1476" s="104"/>
      <c r="AU1476" s="146"/>
      <c r="AV1476" s="105"/>
      <c r="AW1476" s="105"/>
      <c r="AX1476" s="106"/>
      <c r="AY1476" s="120"/>
      <c r="AZ1476" s="106"/>
      <c r="BA1476" s="120"/>
      <c r="BB1476" s="196"/>
      <c r="BC1476" s="120"/>
      <c r="BD1476" s="196"/>
      <c r="BE1476" s="120"/>
      <c r="BF1476" s="196"/>
      <c r="BG1476" s="145"/>
      <c r="BH1476" s="196"/>
      <c r="BI1476" s="145"/>
      <c r="BJ1476" s="196"/>
      <c r="BK1476" s="120"/>
      <c r="BL1476" s="196"/>
      <c r="BM1476" s="120"/>
      <c r="BN1476" s="197"/>
      <c r="BO1476" s="120"/>
      <c r="BP1476" s="197"/>
      <c r="BQ1476" s="120"/>
      <c r="BR1476" s="197"/>
      <c r="BS1476" s="120"/>
      <c r="BT1476" s="197"/>
      <c r="BU1476" s="120"/>
      <c r="BV1476" s="197"/>
      <c r="BW1476" s="112"/>
      <c r="BX1476" s="112"/>
      <c r="BY1476" s="112"/>
      <c r="BZ1476" s="208"/>
      <c r="CA1476" s="210"/>
      <c r="CB1476" s="209"/>
      <c r="CC1476" s="210"/>
      <c r="CD1476" s="209"/>
      <c r="CE1476" s="211"/>
      <c r="CF1476" s="209"/>
      <c r="CG1476" s="211"/>
      <c r="CH1476" s="209"/>
      <c r="CI1476" s="211"/>
      <c r="CJ1476" s="209"/>
      <c r="CK1476" s="211"/>
      <c r="CL1476" s="209"/>
      <c r="CM1476" s="211"/>
      <c r="CN1476" s="209"/>
      <c r="CO1476" s="211"/>
      <c r="CP1476" s="209"/>
      <c r="CQ1476" s="212"/>
      <c r="CR1476" s="209"/>
      <c r="CS1476" s="212"/>
      <c r="CT1476" s="209"/>
      <c r="CU1476" s="212"/>
      <c r="CV1476" s="209"/>
      <c r="CW1476" s="212"/>
      <c r="CX1476" s="209"/>
      <c r="CY1476" s="212"/>
      <c r="CZ1476" s="208"/>
      <c r="DA1476" s="208"/>
      <c r="DB1476" s="208"/>
      <c r="DC1476" s="109"/>
      <c r="DD1476" s="109"/>
      <c r="DE1476" s="112"/>
      <c r="DF1476" s="112"/>
      <c r="DG1476" s="209"/>
      <c r="DH1476" s="209"/>
      <c r="DI1476" s="209"/>
      <c r="DJ1476" s="209"/>
      <c r="DK1476" s="209"/>
      <c r="DL1476" s="209"/>
      <c r="DM1476" s="209"/>
      <c r="DN1476" s="209"/>
      <c r="DO1476" s="209"/>
      <c r="DP1476" s="209"/>
      <c r="DQ1476" s="209"/>
      <c r="DR1476" s="209"/>
      <c r="DS1476" s="209"/>
      <c r="DT1476" s="209"/>
      <c r="DU1476" s="209"/>
      <c r="DV1476" s="209"/>
      <c r="DW1476" s="209"/>
      <c r="DX1476" s="209"/>
      <c r="DY1476" s="209"/>
      <c r="DZ1476" s="209"/>
      <c r="EA1476" s="209"/>
      <c r="EB1476" s="209"/>
      <c r="EC1476" s="209"/>
      <c r="ED1476" s="209"/>
      <c r="EE1476" s="209"/>
      <c r="EF1476" s="209"/>
      <c r="EG1476" s="209"/>
      <c r="EH1476" s="209"/>
      <c r="EI1476" s="209"/>
      <c r="EJ1476" s="221"/>
    </row>
    <row r="1477" spans="1:140" s="10" customFormat="1" ht="17.25" customHeight="1" x14ac:dyDescent="0.25">
      <c r="A1477" s="33"/>
      <c r="B1477" s="34"/>
      <c r="C1477" s="35"/>
      <c r="D1477" s="49"/>
      <c r="E1477" s="36"/>
      <c r="F1477" s="36"/>
      <c r="G1477" s="52"/>
      <c r="H1477" s="38"/>
      <c r="I1477" s="50"/>
      <c r="J1477" s="272"/>
      <c r="K1477" s="264" t="s">
        <v>2069</v>
      </c>
      <c r="Q1477" s="9" t="s">
        <v>1899</v>
      </c>
      <c r="R1477" s="104"/>
      <c r="S1477" s="104"/>
      <c r="T1477" s="104"/>
      <c r="U1477" s="104"/>
      <c r="V1477" s="120"/>
      <c r="W1477" s="104"/>
      <c r="X1477" s="104"/>
      <c r="Y1477" s="104"/>
      <c r="Z1477" s="120"/>
      <c r="AA1477" s="144"/>
      <c r="AB1477" s="104"/>
      <c r="AC1477" s="144"/>
      <c r="AD1477" s="104"/>
      <c r="AE1477" s="252"/>
      <c r="AF1477" s="104"/>
      <c r="AG1477" s="104"/>
      <c r="AH1477" s="104"/>
      <c r="AI1477" s="104"/>
      <c r="AJ1477" s="104"/>
      <c r="AK1477" s="104"/>
      <c r="AL1477" s="104"/>
      <c r="AM1477" s="104"/>
      <c r="AN1477" s="104"/>
      <c r="AO1477" s="104"/>
      <c r="AP1477" s="120"/>
      <c r="AQ1477" s="104"/>
      <c r="AR1477" s="104"/>
      <c r="AS1477" s="104"/>
      <c r="AT1477" s="104"/>
      <c r="AU1477" s="146"/>
      <c r="AV1477" s="105"/>
      <c r="AW1477" s="105"/>
      <c r="AX1477" s="106"/>
      <c r="AY1477" s="120"/>
      <c r="AZ1477" s="106"/>
      <c r="BA1477" s="120"/>
      <c r="BB1477" s="196"/>
      <c r="BC1477" s="120"/>
      <c r="BD1477" s="196"/>
      <c r="BE1477" s="120"/>
      <c r="BF1477" s="196"/>
      <c r="BG1477" s="145"/>
      <c r="BH1477" s="196"/>
      <c r="BI1477" s="145"/>
      <c r="BJ1477" s="196"/>
      <c r="BK1477" s="120"/>
      <c r="BL1477" s="196"/>
      <c r="BM1477" s="120"/>
      <c r="BN1477" s="197"/>
      <c r="BO1477" s="120"/>
      <c r="BP1477" s="197"/>
      <c r="BQ1477" s="120"/>
      <c r="BR1477" s="197"/>
      <c r="BS1477" s="120"/>
      <c r="BT1477" s="197"/>
      <c r="BU1477" s="120"/>
      <c r="BV1477" s="197"/>
      <c r="BW1477" s="112"/>
      <c r="BX1477" s="112"/>
      <c r="BY1477" s="112"/>
      <c r="BZ1477" s="208"/>
      <c r="CA1477" s="210"/>
      <c r="CB1477" s="209"/>
      <c r="CC1477" s="210"/>
      <c r="CD1477" s="209"/>
      <c r="CE1477" s="211"/>
      <c r="CF1477" s="209"/>
      <c r="CG1477" s="211"/>
      <c r="CH1477" s="209"/>
      <c r="CI1477" s="211"/>
      <c r="CJ1477" s="209"/>
      <c r="CK1477" s="211"/>
      <c r="CL1477" s="209"/>
      <c r="CM1477" s="211"/>
      <c r="CN1477" s="209"/>
      <c r="CO1477" s="211"/>
      <c r="CP1477" s="209"/>
      <c r="CQ1477" s="212"/>
      <c r="CR1477" s="209"/>
      <c r="CS1477" s="212"/>
      <c r="CT1477" s="209"/>
      <c r="CU1477" s="212"/>
      <c r="CV1477" s="209"/>
      <c r="CW1477" s="212"/>
      <c r="CX1477" s="209"/>
      <c r="CY1477" s="212"/>
      <c r="CZ1477" s="208"/>
      <c r="DA1477" s="208"/>
      <c r="DB1477" s="208"/>
      <c r="DC1477" s="109"/>
      <c r="DD1477" s="109"/>
      <c r="DE1477" s="112"/>
      <c r="DF1477" s="112"/>
      <c r="DG1477" s="209"/>
      <c r="DH1477" s="209"/>
      <c r="DI1477" s="209"/>
      <c r="DJ1477" s="209"/>
      <c r="DK1477" s="209"/>
      <c r="DL1477" s="209"/>
      <c r="DM1477" s="209"/>
      <c r="DN1477" s="209"/>
      <c r="DO1477" s="209"/>
      <c r="DP1477" s="209"/>
      <c r="DQ1477" s="209"/>
      <c r="DR1477" s="209"/>
      <c r="DS1477" s="209"/>
      <c r="DT1477" s="209"/>
      <c r="DU1477" s="209"/>
      <c r="DV1477" s="209"/>
      <c r="DW1477" s="209"/>
      <c r="DX1477" s="209"/>
      <c r="DY1477" s="209"/>
      <c r="DZ1477" s="209"/>
      <c r="EA1477" s="209"/>
      <c r="EB1477" s="209"/>
      <c r="EC1477" s="209"/>
      <c r="ED1477" s="209"/>
      <c r="EE1477" s="209"/>
      <c r="EF1477" s="209"/>
      <c r="EG1477" s="209"/>
      <c r="EH1477" s="209"/>
      <c r="EI1477" s="209"/>
      <c r="EJ1477" s="221"/>
    </row>
    <row r="1478" spans="1:140" s="10" customFormat="1" ht="17.25" customHeight="1" x14ac:dyDescent="0.25">
      <c r="A1478" s="33"/>
      <c r="B1478" s="34"/>
      <c r="C1478" s="35"/>
      <c r="D1478" s="49"/>
      <c r="E1478" s="36"/>
      <c r="F1478" s="36"/>
      <c r="G1478" s="52"/>
      <c r="H1478" s="38"/>
      <c r="I1478" s="50"/>
      <c r="J1478" s="54"/>
      <c r="K1478" s="264" t="s">
        <v>2070</v>
      </c>
      <c r="Q1478" s="9" t="s">
        <v>1899</v>
      </c>
      <c r="R1478" s="104"/>
      <c r="S1478" s="104"/>
      <c r="T1478" s="104"/>
      <c r="U1478" s="104"/>
      <c r="V1478" s="120"/>
      <c r="W1478" s="104"/>
      <c r="X1478" s="104"/>
      <c r="Y1478" s="104"/>
      <c r="Z1478" s="120"/>
      <c r="AA1478" s="144"/>
      <c r="AB1478" s="104"/>
      <c r="AC1478" s="144"/>
      <c r="AD1478" s="104"/>
      <c r="AE1478" s="252"/>
      <c r="AF1478" s="104"/>
      <c r="AG1478" s="104"/>
      <c r="AH1478" s="104"/>
      <c r="AI1478" s="104"/>
      <c r="AJ1478" s="104"/>
      <c r="AK1478" s="104"/>
      <c r="AL1478" s="104"/>
      <c r="AM1478" s="104"/>
      <c r="AN1478" s="104"/>
      <c r="AO1478" s="104"/>
      <c r="AP1478" s="120"/>
      <c r="AQ1478" s="104"/>
      <c r="AR1478" s="104"/>
      <c r="AS1478" s="104"/>
      <c r="AT1478" s="104"/>
      <c r="AU1478" s="146"/>
      <c r="AV1478" s="105"/>
      <c r="AW1478" s="105"/>
      <c r="AX1478" s="106"/>
      <c r="AY1478" s="120"/>
      <c r="AZ1478" s="106"/>
      <c r="BA1478" s="120"/>
      <c r="BB1478" s="196"/>
      <c r="BC1478" s="120"/>
      <c r="BD1478" s="196"/>
      <c r="BE1478" s="120"/>
      <c r="BF1478" s="196"/>
      <c r="BG1478" s="145"/>
      <c r="BH1478" s="196"/>
      <c r="BI1478" s="145"/>
      <c r="BJ1478" s="196"/>
      <c r="BK1478" s="120"/>
      <c r="BL1478" s="196"/>
      <c r="BM1478" s="120"/>
      <c r="BN1478" s="197"/>
      <c r="BO1478" s="120"/>
      <c r="BP1478" s="197"/>
      <c r="BQ1478" s="120"/>
      <c r="BR1478" s="197"/>
      <c r="BS1478" s="120"/>
      <c r="BT1478" s="197"/>
      <c r="BU1478" s="120"/>
      <c r="BV1478" s="197"/>
      <c r="BW1478" s="112"/>
      <c r="BX1478" s="112"/>
      <c r="BY1478" s="112"/>
      <c r="BZ1478" s="208"/>
      <c r="CA1478" s="210"/>
      <c r="CB1478" s="209"/>
      <c r="CC1478" s="210"/>
      <c r="CD1478" s="209"/>
      <c r="CE1478" s="211"/>
      <c r="CF1478" s="209"/>
      <c r="CG1478" s="211"/>
      <c r="CH1478" s="209"/>
      <c r="CI1478" s="211"/>
      <c r="CJ1478" s="209"/>
      <c r="CK1478" s="211"/>
      <c r="CL1478" s="209"/>
      <c r="CM1478" s="211"/>
      <c r="CN1478" s="209"/>
      <c r="CO1478" s="211"/>
      <c r="CP1478" s="209"/>
      <c r="CQ1478" s="212"/>
      <c r="CR1478" s="209"/>
      <c r="CS1478" s="212"/>
      <c r="CT1478" s="209"/>
      <c r="CU1478" s="212"/>
      <c r="CV1478" s="209"/>
      <c r="CW1478" s="212"/>
      <c r="CX1478" s="209"/>
      <c r="CY1478" s="212"/>
      <c r="CZ1478" s="208"/>
      <c r="DA1478" s="208"/>
      <c r="DB1478" s="208"/>
      <c r="DC1478" s="109"/>
      <c r="DD1478" s="109"/>
      <c r="DE1478" s="112"/>
      <c r="DF1478" s="112"/>
      <c r="DG1478" s="209"/>
      <c r="DH1478" s="209"/>
      <c r="DI1478" s="209"/>
      <c r="DJ1478" s="209"/>
      <c r="DK1478" s="209"/>
      <c r="DL1478" s="209"/>
      <c r="DM1478" s="209"/>
      <c r="DN1478" s="209"/>
      <c r="DO1478" s="209"/>
      <c r="DP1478" s="209"/>
      <c r="DQ1478" s="209"/>
      <c r="DR1478" s="209"/>
      <c r="DS1478" s="209"/>
      <c r="DT1478" s="209"/>
      <c r="DU1478" s="209"/>
      <c r="DV1478" s="209"/>
      <c r="DW1478" s="209"/>
      <c r="DX1478" s="209"/>
      <c r="DY1478" s="209"/>
      <c r="DZ1478" s="209"/>
      <c r="EA1478" s="209"/>
      <c r="EB1478" s="209"/>
      <c r="EC1478" s="209"/>
      <c r="ED1478" s="209"/>
      <c r="EE1478" s="209"/>
      <c r="EF1478" s="209"/>
      <c r="EG1478" s="209"/>
      <c r="EH1478" s="209"/>
      <c r="EI1478" s="209"/>
      <c r="EJ1478" s="221"/>
    </row>
    <row r="1479" spans="1:140" s="10" customFormat="1" ht="17.25" customHeight="1" x14ac:dyDescent="0.25">
      <c r="A1479" s="33"/>
      <c r="B1479" s="34"/>
      <c r="C1479" s="35"/>
      <c r="D1479" s="49"/>
      <c r="E1479" s="36"/>
      <c r="F1479" s="36"/>
      <c r="G1479" s="52"/>
      <c r="H1479" s="38"/>
      <c r="I1479" s="50"/>
      <c r="J1479" s="54"/>
      <c r="K1479" s="264" t="s">
        <v>2071</v>
      </c>
      <c r="Q1479" s="9" t="s">
        <v>1899</v>
      </c>
      <c r="R1479" s="104"/>
      <c r="S1479" s="104"/>
      <c r="T1479" s="104"/>
      <c r="U1479" s="104"/>
      <c r="V1479" s="120"/>
      <c r="W1479" s="104"/>
      <c r="X1479" s="104"/>
      <c r="Y1479" s="104"/>
      <c r="Z1479" s="120"/>
      <c r="AA1479" s="144"/>
      <c r="AB1479" s="104"/>
      <c r="AC1479" s="144"/>
      <c r="AD1479" s="104"/>
      <c r="AE1479" s="252"/>
      <c r="AF1479" s="104"/>
      <c r="AG1479" s="104"/>
      <c r="AH1479" s="104"/>
      <c r="AI1479" s="104"/>
      <c r="AJ1479" s="104"/>
      <c r="AK1479" s="104"/>
      <c r="AL1479" s="104"/>
      <c r="AM1479" s="104"/>
      <c r="AN1479" s="104"/>
      <c r="AO1479" s="104"/>
      <c r="AP1479" s="120"/>
      <c r="AQ1479" s="104"/>
      <c r="AR1479" s="104"/>
      <c r="AS1479" s="104"/>
      <c r="AT1479" s="104"/>
      <c r="AU1479" s="146"/>
      <c r="AV1479" s="105"/>
      <c r="AW1479" s="105"/>
      <c r="AX1479" s="106"/>
      <c r="AY1479" s="120"/>
      <c r="AZ1479" s="106"/>
      <c r="BA1479" s="120"/>
      <c r="BB1479" s="196"/>
      <c r="BC1479" s="120"/>
      <c r="BD1479" s="196"/>
      <c r="BE1479" s="120"/>
      <c r="BF1479" s="196"/>
      <c r="BG1479" s="145"/>
      <c r="BH1479" s="196"/>
      <c r="BI1479" s="145"/>
      <c r="BJ1479" s="196"/>
      <c r="BK1479" s="120"/>
      <c r="BL1479" s="196"/>
      <c r="BM1479" s="120"/>
      <c r="BN1479" s="197"/>
      <c r="BO1479" s="120"/>
      <c r="BP1479" s="197"/>
      <c r="BQ1479" s="120"/>
      <c r="BR1479" s="197"/>
      <c r="BS1479" s="120"/>
      <c r="BT1479" s="197"/>
      <c r="BU1479" s="120"/>
      <c r="BV1479" s="197"/>
      <c r="BW1479" s="112"/>
      <c r="BX1479" s="112"/>
      <c r="BY1479" s="112"/>
      <c r="BZ1479" s="208"/>
      <c r="CA1479" s="210"/>
      <c r="CB1479" s="209"/>
      <c r="CC1479" s="210"/>
      <c r="CD1479" s="209"/>
      <c r="CE1479" s="211"/>
      <c r="CF1479" s="209"/>
      <c r="CG1479" s="211"/>
      <c r="CH1479" s="209"/>
      <c r="CI1479" s="211"/>
      <c r="CJ1479" s="209"/>
      <c r="CK1479" s="211"/>
      <c r="CL1479" s="209"/>
      <c r="CM1479" s="211"/>
      <c r="CN1479" s="209"/>
      <c r="CO1479" s="211"/>
      <c r="CP1479" s="209"/>
      <c r="CQ1479" s="212"/>
      <c r="CR1479" s="209"/>
      <c r="CS1479" s="212"/>
      <c r="CT1479" s="209"/>
      <c r="CU1479" s="212"/>
      <c r="CV1479" s="209"/>
      <c r="CW1479" s="212"/>
      <c r="CX1479" s="209"/>
      <c r="CY1479" s="212"/>
      <c r="CZ1479" s="208"/>
      <c r="DA1479" s="208"/>
      <c r="DB1479" s="208"/>
      <c r="DC1479" s="109"/>
      <c r="DD1479" s="109"/>
      <c r="DE1479" s="112"/>
      <c r="DF1479" s="112"/>
      <c r="DG1479" s="209"/>
      <c r="DH1479" s="209"/>
      <c r="DI1479" s="209"/>
      <c r="DJ1479" s="209"/>
      <c r="DK1479" s="209"/>
      <c r="DL1479" s="209"/>
      <c r="DM1479" s="209"/>
      <c r="DN1479" s="209"/>
      <c r="DO1479" s="209"/>
      <c r="DP1479" s="209"/>
      <c r="DQ1479" s="209"/>
      <c r="DR1479" s="209"/>
      <c r="DS1479" s="209"/>
      <c r="DT1479" s="209"/>
      <c r="DU1479" s="209"/>
      <c r="DV1479" s="209"/>
      <c r="DW1479" s="209"/>
      <c r="DX1479" s="209"/>
      <c r="DY1479" s="209"/>
      <c r="DZ1479" s="209"/>
      <c r="EA1479" s="209"/>
      <c r="EB1479" s="209"/>
      <c r="EC1479" s="209"/>
      <c r="ED1479" s="209"/>
      <c r="EE1479" s="209"/>
      <c r="EF1479" s="209"/>
      <c r="EG1479" s="209"/>
      <c r="EH1479" s="209"/>
      <c r="EI1479" s="209"/>
      <c r="EJ1479" s="221"/>
    </row>
    <row r="1480" spans="1:140" s="10" customFormat="1" ht="17.25" customHeight="1" x14ac:dyDescent="0.25">
      <c r="A1480" s="33"/>
      <c r="B1480" s="34"/>
      <c r="C1480" s="35"/>
      <c r="D1480" s="49"/>
      <c r="E1480" s="36"/>
      <c r="F1480" s="36"/>
      <c r="G1480" s="52"/>
      <c r="H1480" s="38"/>
      <c r="I1480" s="50"/>
      <c r="J1480" s="54"/>
      <c r="K1480" s="264" t="s">
        <v>2072</v>
      </c>
      <c r="Q1480" s="9" t="s">
        <v>1899</v>
      </c>
      <c r="R1480" s="104"/>
      <c r="S1480" s="104"/>
      <c r="T1480" s="104"/>
      <c r="U1480" s="104"/>
      <c r="V1480" s="120"/>
      <c r="W1480" s="104"/>
      <c r="X1480" s="104"/>
      <c r="Y1480" s="104"/>
      <c r="Z1480" s="120"/>
      <c r="AA1480" s="144"/>
      <c r="AB1480" s="104"/>
      <c r="AC1480" s="144"/>
      <c r="AD1480" s="104"/>
      <c r="AE1480" s="252"/>
      <c r="AF1480" s="104"/>
      <c r="AG1480" s="104"/>
      <c r="AH1480" s="104"/>
      <c r="AI1480" s="104"/>
      <c r="AJ1480" s="104"/>
      <c r="AK1480" s="104"/>
      <c r="AL1480" s="104"/>
      <c r="AM1480" s="104"/>
      <c r="AN1480" s="104"/>
      <c r="AO1480" s="104"/>
      <c r="AP1480" s="120"/>
      <c r="AQ1480" s="104"/>
      <c r="AR1480" s="104"/>
      <c r="AS1480" s="104"/>
      <c r="AT1480" s="104"/>
      <c r="AU1480" s="146"/>
      <c r="AV1480" s="105"/>
      <c r="AW1480" s="105"/>
      <c r="AX1480" s="106"/>
      <c r="AY1480" s="120"/>
      <c r="AZ1480" s="106"/>
      <c r="BA1480" s="120"/>
      <c r="BB1480" s="196"/>
      <c r="BC1480" s="120"/>
      <c r="BD1480" s="196"/>
      <c r="BE1480" s="120"/>
      <c r="BF1480" s="196"/>
      <c r="BG1480" s="145"/>
      <c r="BH1480" s="196"/>
      <c r="BI1480" s="145"/>
      <c r="BJ1480" s="196"/>
      <c r="BK1480" s="120"/>
      <c r="BL1480" s="196"/>
      <c r="BM1480" s="120"/>
      <c r="BN1480" s="197"/>
      <c r="BO1480" s="120"/>
      <c r="BP1480" s="197"/>
      <c r="BQ1480" s="120"/>
      <c r="BR1480" s="197"/>
      <c r="BS1480" s="120"/>
      <c r="BT1480" s="197"/>
      <c r="BU1480" s="120"/>
      <c r="BV1480" s="197"/>
      <c r="BW1480" s="112"/>
      <c r="BX1480" s="112"/>
      <c r="BY1480" s="112"/>
      <c r="BZ1480" s="208"/>
      <c r="CA1480" s="210"/>
      <c r="CB1480" s="209"/>
      <c r="CC1480" s="210"/>
      <c r="CD1480" s="209"/>
      <c r="CE1480" s="211"/>
      <c r="CF1480" s="209"/>
      <c r="CG1480" s="211"/>
      <c r="CH1480" s="209"/>
      <c r="CI1480" s="211"/>
      <c r="CJ1480" s="209"/>
      <c r="CK1480" s="211"/>
      <c r="CL1480" s="209"/>
      <c r="CM1480" s="211"/>
      <c r="CN1480" s="209"/>
      <c r="CO1480" s="211"/>
      <c r="CP1480" s="209"/>
      <c r="CQ1480" s="212"/>
      <c r="CR1480" s="209"/>
      <c r="CS1480" s="212"/>
      <c r="CT1480" s="209"/>
      <c r="CU1480" s="212"/>
      <c r="CV1480" s="209"/>
      <c r="CW1480" s="212"/>
      <c r="CX1480" s="209"/>
      <c r="CY1480" s="212"/>
      <c r="CZ1480" s="208"/>
      <c r="DA1480" s="208"/>
      <c r="DB1480" s="208"/>
      <c r="DC1480" s="109"/>
      <c r="DD1480" s="109"/>
      <c r="DE1480" s="112"/>
      <c r="DF1480" s="112"/>
      <c r="DG1480" s="209"/>
      <c r="DH1480" s="209"/>
      <c r="DI1480" s="209"/>
      <c r="DJ1480" s="209"/>
      <c r="DK1480" s="209"/>
      <c r="DL1480" s="209"/>
      <c r="DM1480" s="209"/>
      <c r="DN1480" s="209"/>
      <c r="DO1480" s="209"/>
      <c r="DP1480" s="209"/>
      <c r="DQ1480" s="209"/>
      <c r="DR1480" s="209"/>
      <c r="DS1480" s="209"/>
      <c r="DT1480" s="209"/>
      <c r="DU1480" s="209"/>
      <c r="DV1480" s="209"/>
      <c r="DW1480" s="209"/>
      <c r="DX1480" s="209"/>
      <c r="DY1480" s="209"/>
      <c r="DZ1480" s="209"/>
      <c r="EA1480" s="209"/>
      <c r="EB1480" s="209"/>
      <c r="EC1480" s="209"/>
      <c r="ED1480" s="209"/>
      <c r="EE1480" s="209"/>
      <c r="EF1480" s="209"/>
      <c r="EG1480" s="209"/>
      <c r="EH1480" s="209"/>
      <c r="EI1480" s="209"/>
      <c r="EJ1480" s="221"/>
    </row>
    <row r="1481" spans="1:140" s="10" customFormat="1" ht="17.25" customHeight="1" x14ac:dyDescent="0.25">
      <c r="A1481" s="33"/>
      <c r="B1481" s="34"/>
      <c r="C1481" s="35"/>
      <c r="D1481" s="49"/>
      <c r="E1481" s="36"/>
      <c r="F1481" s="36"/>
      <c r="G1481" s="52"/>
      <c r="H1481" s="38"/>
      <c r="I1481" s="50"/>
      <c r="J1481" s="275" t="s">
        <v>1921</v>
      </c>
      <c r="K1481" s="271" t="s">
        <v>2073</v>
      </c>
      <c r="L1481" s="276" t="s">
        <v>1899</v>
      </c>
      <c r="M1481" s="46"/>
      <c r="R1481" s="104"/>
      <c r="S1481" s="104"/>
      <c r="T1481" s="104"/>
      <c r="U1481" s="104"/>
      <c r="V1481" s="120"/>
      <c r="W1481" s="104"/>
      <c r="X1481" s="104"/>
      <c r="Y1481" s="104"/>
      <c r="Z1481" s="120"/>
      <c r="AA1481" s="144"/>
      <c r="AB1481" s="104"/>
      <c r="AC1481" s="144"/>
      <c r="AD1481" s="104"/>
      <c r="AE1481" s="252"/>
      <c r="AF1481" s="104"/>
      <c r="AG1481" s="104"/>
      <c r="AH1481" s="104"/>
      <c r="AI1481" s="104"/>
      <c r="AJ1481" s="104"/>
      <c r="AK1481" s="104"/>
      <c r="AL1481" s="104"/>
      <c r="AM1481" s="104"/>
      <c r="AN1481" s="104"/>
      <c r="AO1481" s="104"/>
      <c r="AP1481" s="120"/>
      <c r="AQ1481" s="104"/>
      <c r="AR1481" s="104"/>
      <c r="AS1481" s="104"/>
      <c r="AT1481" s="104"/>
      <c r="AU1481" s="146"/>
      <c r="AV1481" s="105"/>
      <c r="AW1481" s="105"/>
      <c r="AX1481" s="106"/>
      <c r="AY1481" s="120"/>
      <c r="AZ1481" s="106"/>
      <c r="BA1481" s="120"/>
      <c r="BB1481" s="196"/>
      <c r="BC1481" s="120"/>
      <c r="BD1481" s="196"/>
      <c r="BE1481" s="120"/>
      <c r="BF1481" s="196"/>
      <c r="BG1481" s="145"/>
      <c r="BH1481" s="196"/>
      <c r="BI1481" s="145"/>
      <c r="BJ1481" s="196"/>
      <c r="BK1481" s="120"/>
      <c r="BL1481" s="196"/>
      <c r="BM1481" s="120"/>
      <c r="BN1481" s="197"/>
      <c r="BO1481" s="120"/>
      <c r="BP1481" s="197"/>
      <c r="BQ1481" s="120"/>
      <c r="BR1481" s="197"/>
      <c r="BS1481" s="120"/>
      <c r="BT1481" s="197"/>
      <c r="BU1481" s="120"/>
      <c r="BV1481" s="197"/>
      <c r="BW1481" s="112"/>
      <c r="BX1481" s="112"/>
      <c r="BY1481" s="112"/>
      <c r="BZ1481" s="208"/>
      <c r="CA1481" s="210"/>
      <c r="CB1481" s="209"/>
      <c r="CC1481" s="210"/>
      <c r="CD1481" s="209"/>
      <c r="CE1481" s="211"/>
      <c r="CF1481" s="209"/>
      <c r="CG1481" s="211"/>
      <c r="CH1481" s="209"/>
      <c r="CI1481" s="211"/>
      <c r="CJ1481" s="209"/>
      <c r="CK1481" s="211"/>
      <c r="CL1481" s="209"/>
      <c r="CM1481" s="211"/>
      <c r="CN1481" s="209"/>
      <c r="CO1481" s="211"/>
      <c r="CP1481" s="209"/>
      <c r="CQ1481" s="212"/>
      <c r="CR1481" s="209"/>
      <c r="CS1481" s="212"/>
      <c r="CT1481" s="209"/>
      <c r="CU1481" s="212"/>
      <c r="CV1481" s="209"/>
      <c r="CW1481" s="212"/>
      <c r="CX1481" s="209"/>
      <c r="CY1481" s="212"/>
      <c r="CZ1481" s="208"/>
      <c r="DA1481" s="208"/>
      <c r="DB1481" s="208"/>
      <c r="DC1481" s="109"/>
      <c r="DD1481" s="109"/>
      <c r="DE1481" s="112"/>
      <c r="DF1481" s="112"/>
      <c r="DG1481" s="209"/>
      <c r="DH1481" s="209"/>
      <c r="DI1481" s="209"/>
      <c r="DJ1481" s="209"/>
      <c r="DK1481" s="209"/>
      <c r="DL1481" s="209"/>
      <c r="DM1481" s="209"/>
      <c r="DN1481" s="209"/>
      <c r="DO1481" s="209"/>
      <c r="DP1481" s="209"/>
      <c r="DQ1481" s="209"/>
      <c r="DR1481" s="209"/>
      <c r="DS1481" s="209"/>
      <c r="DT1481" s="209"/>
      <c r="DU1481" s="209"/>
      <c r="DV1481" s="209"/>
      <c r="DW1481" s="209"/>
      <c r="DX1481" s="209"/>
      <c r="DY1481" s="209"/>
      <c r="DZ1481" s="209"/>
      <c r="EA1481" s="209"/>
      <c r="EB1481" s="209"/>
      <c r="EC1481" s="209"/>
      <c r="ED1481" s="209"/>
      <c r="EE1481" s="209"/>
      <c r="EF1481" s="209"/>
      <c r="EG1481" s="209"/>
      <c r="EH1481" s="209"/>
      <c r="EI1481" s="209"/>
      <c r="EJ1481" s="221"/>
    </row>
    <row r="1482" spans="1:140" s="10" customFormat="1" ht="17.25" customHeight="1" x14ac:dyDescent="0.25">
      <c r="A1482" s="33"/>
      <c r="B1482" s="34"/>
      <c r="C1482" s="35"/>
      <c r="D1482" s="49"/>
      <c r="E1482" s="36"/>
      <c r="F1482" s="36"/>
      <c r="G1482" s="52"/>
      <c r="H1482" s="38"/>
      <c r="I1482" s="50"/>
      <c r="J1482" s="54"/>
      <c r="K1482" s="271" t="s">
        <v>2074</v>
      </c>
      <c r="L1482" s="276" t="s">
        <v>1899</v>
      </c>
      <c r="M1482" s="46"/>
      <c r="R1482" s="104"/>
      <c r="S1482" s="104"/>
      <c r="T1482" s="104"/>
      <c r="U1482" s="104"/>
      <c r="V1482" s="120"/>
      <c r="W1482" s="104"/>
      <c r="X1482" s="104"/>
      <c r="Y1482" s="104"/>
      <c r="Z1482" s="120"/>
      <c r="AA1482" s="144"/>
      <c r="AB1482" s="104"/>
      <c r="AC1482" s="144"/>
      <c r="AD1482" s="104"/>
      <c r="AE1482" s="252"/>
      <c r="AF1482" s="104"/>
      <c r="AG1482" s="104"/>
      <c r="AH1482" s="104"/>
      <c r="AI1482" s="104"/>
      <c r="AJ1482" s="104"/>
      <c r="AK1482" s="104"/>
      <c r="AL1482" s="104"/>
      <c r="AM1482" s="104"/>
      <c r="AN1482" s="104"/>
      <c r="AO1482" s="104"/>
      <c r="AP1482" s="120"/>
      <c r="AQ1482" s="104"/>
      <c r="AR1482" s="104"/>
      <c r="AS1482" s="104"/>
      <c r="AT1482" s="104"/>
      <c r="AU1482" s="146"/>
      <c r="AV1482" s="105"/>
      <c r="AW1482" s="105"/>
      <c r="AX1482" s="106"/>
      <c r="AY1482" s="120"/>
      <c r="AZ1482" s="106"/>
      <c r="BA1482" s="120"/>
      <c r="BB1482" s="196"/>
      <c r="BC1482" s="120"/>
      <c r="BD1482" s="196"/>
      <c r="BE1482" s="120"/>
      <c r="BF1482" s="196"/>
      <c r="BG1482" s="145"/>
      <c r="BH1482" s="196"/>
      <c r="BI1482" s="145"/>
      <c r="BJ1482" s="196"/>
      <c r="BK1482" s="120"/>
      <c r="BL1482" s="196"/>
      <c r="BM1482" s="120"/>
      <c r="BN1482" s="197"/>
      <c r="BO1482" s="120"/>
      <c r="BP1482" s="197"/>
      <c r="BQ1482" s="120"/>
      <c r="BR1482" s="197"/>
      <c r="BS1482" s="120"/>
      <c r="BT1482" s="197"/>
      <c r="BU1482" s="120"/>
      <c r="BV1482" s="197"/>
      <c r="BW1482" s="112"/>
      <c r="BX1482" s="112"/>
      <c r="BY1482" s="112"/>
      <c r="BZ1482" s="208"/>
      <c r="CA1482" s="210"/>
      <c r="CB1482" s="209"/>
      <c r="CC1482" s="210"/>
      <c r="CD1482" s="209"/>
      <c r="CE1482" s="211"/>
      <c r="CF1482" s="209"/>
      <c r="CG1482" s="211"/>
      <c r="CH1482" s="209"/>
      <c r="CI1482" s="211"/>
      <c r="CJ1482" s="209"/>
      <c r="CK1482" s="211"/>
      <c r="CL1482" s="209"/>
      <c r="CM1482" s="211"/>
      <c r="CN1482" s="209"/>
      <c r="CO1482" s="211"/>
      <c r="CP1482" s="209"/>
      <c r="CQ1482" s="212"/>
      <c r="CR1482" s="209"/>
      <c r="CS1482" s="212"/>
      <c r="CT1482" s="209"/>
      <c r="CU1482" s="212"/>
      <c r="CV1482" s="209"/>
      <c r="CW1482" s="212"/>
      <c r="CX1482" s="209"/>
      <c r="CY1482" s="212"/>
      <c r="CZ1482" s="208"/>
      <c r="DA1482" s="208"/>
      <c r="DB1482" s="208"/>
      <c r="DC1482" s="109"/>
      <c r="DD1482" s="109"/>
      <c r="DE1482" s="112"/>
      <c r="DF1482" s="112"/>
      <c r="DG1482" s="209"/>
      <c r="DH1482" s="209"/>
      <c r="DI1482" s="209"/>
      <c r="DJ1482" s="209"/>
      <c r="DK1482" s="209"/>
      <c r="DL1482" s="209"/>
      <c r="DM1482" s="209"/>
      <c r="DN1482" s="209"/>
      <c r="DO1482" s="209"/>
      <c r="DP1482" s="209"/>
      <c r="DQ1482" s="209"/>
      <c r="DR1482" s="209"/>
      <c r="DS1482" s="209"/>
      <c r="DT1482" s="209"/>
      <c r="DU1482" s="209"/>
      <c r="DV1482" s="209"/>
      <c r="DW1482" s="209"/>
      <c r="DX1482" s="209"/>
      <c r="DY1482" s="209"/>
      <c r="DZ1482" s="209"/>
      <c r="EA1482" s="209"/>
      <c r="EB1482" s="209"/>
      <c r="EC1482" s="209"/>
      <c r="ED1482" s="209"/>
      <c r="EE1482" s="209"/>
      <c r="EF1482" s="209"/>
      <c r="EG1482" s="209"/>
      <c r="EH1482" s="209"/>
      <c r="EI1482" s="209"/>
      <c r="EJ1482" s="221"/>
    </row>
    <row r="1483" spans="1:140" s="10" customFormat="1" ht="17.25" customHeight="1" x14ac:dyDescent="0.25">
      <c r="A1483" s="33"/>
      <c r="B1483" s="34"/>
      <c r="C1483" s="35"/>
      <c r="D1483" s="49"/>
      <c r="E1483" s="36"/>
      <c r="F1483" s="36"/>
      <c r="G1483" s="52"/>
      <c r="H1483" s="38"/>
      <c r="I1483" s="50"/>
      <c r="J1483" s="54" t="s">
        <v>800</v>
      </c>
      <c r="K1483" s="46" t="s">
        <v>1714</v>
      </c>
      <c r="L1483" s="46" t="s">
        <v>41</v>
      </c>
      <c r="M1483" s="46" t="s">
        <v>1494</v>
      </c>
      <c r="R1483" s="104">
        <v>1.4999999999999999E-2</v>
      </c>
      <c r="S1483" s="104">
        <f>0*$R$1483</f>
        <v>0</v>
      </c>
      <c r="T1483" s="104">
        <f t="shared" si="892"/>
        <v>0</v>
      </c>
      <c r="U1483" s="104">
        <f t="shared" ref="U1483:AO1483" si="1559">0*$R$1483</f>
        <v>0</v>
      </c>
      <c r="V1483" s="120">
        <f t="shared" si="1428"/>
        <v>0</v>
      </c>
      <c r="W1483" s="104">
        <f t="shared" si="1559"/>
        <v>0</v>
      </c>
      <c r="X1483" s="104">
        <f t="shared" si="1158"/>
        <v>0</v>
      </c>
      <c r="Y1483" s="104">
        <f t="shared" si="1559"/>
        <v>0</v>
      </c>
      <c r="Z1483" s="120">
        <f t="shared" si="846"/>
        <v>0</v>
      </c>
      <c r="AA1483" s="104">
        <f t="shared" ref="AA1483:AC1483" si="1560">0*$R$1568</f>
        <v>0</v>
      </c>
      <c r="AB1483" s="104">
        <f t="shared" si="847"/>
        <v>0</v>
      </c>
      <c r="AC1483" s="104">
        <f t="shared" si="1560"/>
        <v>0</v>
      </c>
      <c r="AD1483" s="104">
        <f t="shared" si="848"/>
        <v>0</v>
      </c>
      <c r="AE1483" s="145">
        <v>0</v>
      </c>
      <c r="AF1483" s="104">
        <f t="shared" si="849"/>
        <v>0</v>
      </c>
      <c r="AG1483" s="104">
        <f>0.2*$R$1483</f>
        <v>3.0000000000000001E-3</v>
      </c>
      <c r="AH1483" s="104">
        <f t="shared" si="850"/>
        <v>4.4999999999999996E-5</v>
      </c>
      <c r="AI1483" s="254">
        <v>1</v>
      </c>
      <c r="AJ1483" s="104">
        <f t="shared" si="851"/>
        <v>1.4999999999999999E-2</v>
      </c>
      <c r="AK1483" s="104">
        <f t="shared" si="1559"/>
        <v>0</v>
      </c>
      <c r="AL1483" s="104">
        <f t="shared" si="894"/>
        <v>0</v>
      </c>
      <c r="AM1483" s="104">
        <f t="shared" si="1559"/>
        <v>0</v>
      </c>
      <c r="AN1483" s="104">
        <f t="shared" si="957"/>
        <v>0</v>
      </c>
      <c r="AO1483" s="104">
        <f t="shared" si="1559"/>
        <v>0</v>
      </c>
      <c r="AP1483" s="120">
        <f t="shared" si="853"/>
        <v>0</v>
      </c>
      <c r="AQ1483" s="104"/>
      <c r="AR1483" s="104"/>
      <c r="AS1483" s="104"/>
      <c r="AT1483" s="104"/>
      <c r="AU1483" s="146">
        <f t="shared" si="854"/>
        <v>1.5044999999999999E-2</v>
      </c>
      <c r="AV1483" s="105">
        <f t="shared" si="855"/>
        <v>1.0029999999999999</v>
      </c>
      <c r="AW1483" s="105"/>
      <c r="AX1483" s="106">
        <f>0.0097+0.0035+0.0032</f>
        <v>1.6400000000000001E-2</v>
      </c>
      <c r="AY1483" s="120">
        <f>0*$R$1483</f>
        <v>0</v>
      </c>
      <c r="AZ1483" s="106">
        <f t="shared" si="1432"/>
        <v>0</v>
      </c>
      <c r="BA1483" s="120">
        <f t="shared" ref="BA1483" si="1561">0*$R$1483</f>
        <v>0</v>
      </c>
      <c r="BB1483" s="196">
        <f t="shared" si="1434"/>
        <v>0</v>
      </c>
      <c r="BC1483" s="120">
        <f t="shared" ref="BC1483" si="1562">0*$R$1483</f>
        <v>0</v>
      </c>
      <c r="BD1483" s="196">
        <f t="shared" si="1436"/>
        <v>0</v>
      </c>
      <c r="BE1483" s="120">
        <f t="shared" ref="BE1483" si="1563">0*$R$1483</f>
        <v>0</v>
      </c>
      <c r="BF1483" s="196">
        <f t="shared" si="1437"/>
        <v>0</v>
      </c>
      <c r="BG1483" s="120">
        <f t="shared" ref="BG1483" si="1564">0*$R$1568</f>
        <v>0</v>
      </c>
      <c r="BH1483" s="196">
        <f t="shared" si="1438"/>
        <v>0</v>
      </c>
      <c r="BI1483" s="120">
        <f t="shared" ref="BI1483" si="1565">0*$R$1568</f>
        <v>0</v>
      </c>
      <c r="BJ1483" s="196">
        <f t="shared" si="861"/>
        <v>0</v>
      </c>
      <c r="BK1483" s="145">
        <v>0</v>
      </c>
      <c r="BL1483" s="196">
        <f t="shared" si="862"/>
        <v>0</v>
      </c>
      <c r="BM1483" s="120">
        <f>0.2*$R$1483</f>
        <v>3.0000000000000001E-3</v>
      </c>
      <c r="BN1483" s="197">
        <f t="shared" si="863"/>
        <v>4.9200000000000003E-5</v>
      </c>
      <c r="BO1483" s="254">
        <v>1</v>
      </c>
      <c r="BP1483" s="197">
        <f t="shared" si="864"/>
        <v>1.6400000000000001E-2</v>
      </c>
      <c r="BQ1483" s="120">
        <f t="shared" ref="BQ1483" si="1566">0*$R$1483</f>
        <v>0</v>
      </c>
      <c r="BR1483" s="197">
        <f t="shared" si="865"/>
        <v>0</v>
      </c>
      <c r="BS1483" s="120">
        <f t="shared" ref="BS1483" si="1567">0*$R$1483</f>
        <v>0</v>
      </c>
      <c r="BT1483" s="197">
        <f t="shared" si="866"/>
        <v>0</v>
      </c>
      <c r="BU1483" s="120">
        <f t="shared" ref="BU1483" si="1568">0*$R$1483</f>
        <v>0</v>
      </c>
      <c r="BV1483" s="197">
        <f t="shared" si="867"/>
        <v>0</v>
      </c>
      <c r="BW1483" s="112"/>
      <c r="BX1483" s="112"/>
      <c r="BY1483" s="112"/>
      <c r="BZ1483" s="208"/>
      <c r="CA1483" s="210"/>
      <c r="CB1483" s="209"/>
      <c r="CC1483" s="210"/>
      <c r="CD1483" s="209"/>
      <c r="CE1483" s="211"/>
      <c r="CF1483" s="209"/>
      <c r="CG1483" s="211"/>
      <c r="CH1483" s="209"/>
      <c r="CI1483" s="211"/>
      <c r="CJ1483" s="209"/>
      <c r="CK1483" s="211"/>
      <c r="CL1483" s="209"/>
      <c r="CM1483" s="211"/>
      <c r="CN1483" s="209"/>
      <c r="CO1483" s="211"/>
      <c r="CP1483" s="209"/>
      <c r="CQ1483" s="212"/>
      <c r="CR1483" s="209"/>
      <c r="CS1483" s="212"/>
      <c r="CT1483" s="209"/>
      <c r="CU1483" s="212"/>
      <c r="CV1483" s="209"/>
      <c r="CW1483" s="212"/>
      <c r="CX1483" s="209"/>
      <c r="CY1483" s="212"/>
      <c r="CZ1483" s="208"/>
      <c r="DA1483" s="208"/>
      <c r="DB1483" s="208"/>
      <c r="DC1483" s="109"/>
      <c r="DD1483" s="109"/>
      <c r="DE1483" s="112"/>
      <c r="DF1483" s="112"/>
      <c r="DG1483" s="209"/>
      <c r="DH1483" s="209"/>
      <c r="DI1483" s="209"/>
      <c r="DJ1483" s="209"/>
      <c r="DK1483" s="209"/>
      <c r="DL1483" s="209"/>
      <c r="DM1483" s="209"/>
      <c r="DN1483" s="209"/>
      <c r="DO1483" s="209"/>
      <c r="DP1483" s="209"/>
      <c r="DQ1483" s="209"/>
      <c r="DR1483" s="209"/>
      <c r="DS1483" s="209"/>
      <c r="DT1483" s="209"/>
      <c r="DU1483" s="209"/>
      <c r="DV1483" s="209"/>
      <c r="DW1483" s="209"/>
      <c r="DX1483" s="209"/>
      <c r="DY1483" s="209"/>
      <c r="DZ1483" s="209"/>
      <c r="EA1483" s="209"/>
      <c r="EB1483" s="209"/>
      <c r="EC1483" s="209"/>
      <c r="ED1483" s="209"/>
      <c r="EE1483" s="209"/>
      <c r="EF1483" s="209"/>
      <c r="EG1483" s="209"/>
      <c r="EH1483" s="209"/>
      <c r="EI1483" s="209"/>
      <c r="EJ1483" s="221"/>
    </row>
    <row r="1484" spans="1:140" s="10" customFormat="1" ht="17.25" customHeight="1" x14ac:dyDescent="0.25">
      <c r="A1484" s="33"/>
      <c r="B1484" s="34"/>
      <c r="C1484" s="35"/>
      <c r="D1484" s="49"/>
      <c r="E1484" s="36"/>
      <c r="F1484" s="36"/>
      <c r="G1484" s="52"/>
      <c r="H1484" s="38"/>
      <c r="I1484" s="50"/>
      <c r="J1484" s="272" t="s">
        <v>1894</v>
      </c>
      <c r="K1484" s="264" t="s">
        <v>2067</v>
      </c>
      <c r="Q1484" s="9" t="s">
        <v>1899</v>
      </c>
      <c r="R1484" s="104"/>
      <c r="S1484" s="104"/>
      <c r="T1484" s="104"/>
      <c r="U1484" s="104"/>
      <c r="V1484" s="120"/>
      <c r="W1484" s="104"/>
      <c r="X1484" s="104"/>
      <c r="Y1484" s="104"/>
      <c r="Z1484" s="120"/>
      <c r="AA1484" s="104"/>
      <c r="AB1484" s="104"/>
      <c r="AC1484" s="104"/>
      <c r="AD1484" s="104"/>
      <c r="AE1484" s="145"/>
      <c r="AF1484" s="104"/>
      <c r="AG1484" s="104"/>
      <c r="AH1484" s="104"/>
      <c r="AI1484" s="254"/>
      <c r="AJ1484" s="104"/>
      <c r="AK1484" s="104"/>
      <c r="AL1484" s="104"/>
      <c r="AM1484" s="104"/>
      <c r="AN1484" s="104"/>
      <c r="AO1484" s="104"/>
      <c r="AP1484" s="120"/>
      <c r="AQ1484" s="104"/>
      <c r="AR1484" s="104"/>
      <c r="AS1484" s="104"/>
      <c r="AT1484" s="104"/>
      <c r="AU1484" s="146"/>
      <c r="AV1484" s="105"/>
      <c r="AW1484" s="105"/>
      <c r="AX1484" s="106"/>
      <c r="AY1484" s="120"/>
      <c r="AZ1484" s="106"/>
      <c r="BA1484" s="120"/>
      <c r="BB1484" s="196"/>
      <c r="BC1484" s="120"/>
      <c r="BD1484" s="196"/>
      <c r="BE1484" s="120"/>
      <c r="BF1484" s="196"/>
      <c r="BG1484" s="120"/>
      <c r="BH1484" s="196"/>
      <c r="BI1484" s="120"/>
      <c r="BJ1484" s="196"/>
      <c r="BK1484" s="145"/>
      <c r="BL1484" s="196"/>
      <c r="BM1484" s="120"/>
      <c r="BN1484" s="197"/>
      <c r="BO1484" s="254"/>
      <c r="BP1484" s="197"/>
      <c r="BQ1484" s="120"/>
      <c r="BR1484" s="197"/>
      <c r="BS1484" s="120"/>
      <c r="BT1484" s="197"/>
      <c r="BU1484" s="120"/>
      <c r="BV1484" s="197"/>
      <c r="BW1484" s="112"/>
      <c r="BX1484" s="112"/>
      <c r="BY1484" s="112"/>
      <c r="BZ1484" s="208"/>
      <c r="CA1484" s="210"/>
      <c r="CB1484" s="209"/>
      <c r="CC1484" s="210"/>
      <c r="CD1484" s="209"/>
      <c r="CE1484" s="211"/>
      <c r="CF1484" s="209"/>
      <c r="CG1484" s="211"/>
      <c r="CH1484" s="209"/>
      <c r="CI1484" s="211"/>
      <c r="CJ1484" s="209"/>
      <c r="CK1484" s="211"/>
      <c r="CL1484" s="209"/>
      <c r="CM1484" s="211"/>
      <c r="CN1484" s="209"/>
      <c r="CO1484" s="211"/>
      <c r="CP1484" s="209"/>
      <c r="CQ1484" s="212"/>
      <c r="CR1484" s="209"/>
      <c r="CS1484" s="212"/>
      <c r="CT1484" s="209"/>
      <c r="CU1484" s="212"/>
      <c r="CV1484" s="209"/>
      <c r="CW1484" s="212"/>
      <c r="CX1484" s="209"/>
      <c r="CY1484" s="212"/>
      <c r="CZ1484" s="208"/>
      <c r="DA1484" s="208"/>
      <c r="DB1484" s="208"/>
      <c r="DC1484" s="109"/>
      <c r="DD1484" s="109"/>
      <c r="DE1484" s="112"/>
      <c r="DF1484" s="112"/>
      <c r="DG1484" s="209"/>
      <c r="DH1484" s="209"/>
      <c r="DI1484" s="209"/>
      <c r="DJ1484" s="209"/>
      <c r="DK1484" s="209"/>
      <c r="DL1484" s="209"/>
      <c r="DM1484" s="209"/>
      <c r="DN1484" s="209"/>
      <c r="DO1484" s="209"/>
      <c r="DP1484" s="209"/>
      <c r="DQ1484" s="209"/>
      <c r="DR1484" s="209"/>
      <c r="DS1484" s="209"/>
      <c r="DT1484" s="209"/>
      <c r="DU1484" s="209"/>
      <c r="DV1484" s="209"/>
      <c r="DW1484" s="209"/>
      <c r="DX1484" s="209"/>
      <c r="DY1484" s="209"/>
      <c r="DZ1484" s="209"/>
      <c r="EA1484" s="209"/>
      <c r="EB1484" s="209"/>
      <c r="EC1484" s="209"/>
      <c r="ED1484" s="209"/>
      <c r="EE1484" s="209"/>
      <c r="EF1484" s="209"/>
      <c r="EG1484" s="209"/>
      <c r="EH1484" s="209"/>
      <c r="EI1484" s="209"/>
      <c r="EJ1484" s="221"/>
    </row>
    <row r="1485" spans="1:140" s="10" customFormat="1" ht="17.25" customHeight="1" x14ac:dyDescent="0.25">
      <c r="A1485" s="33"/>
      <c r="B1485" s="34"/>
      <c r="C1485" s="35"/>
      <c r="D1485" s="49"/>
      <c r="E1485" s="36"/>
      <c r="F1485" s="36"/>
      <c r="G1485" s="52"/>
      <c r="H1485" s="38"/>
      <c r="I1485" s="50"/>
      <c r="J1485" s="272"/>
      <c r="K1485" s="264" t="s">
        <v>2068</v>
      </c>
      <c r="Q1485" s="9" t="s">
        <v>1899</v>
      </c>
      <c r="R1485" s="104"/>
      <c r="S1485" s="104"/>
      <c r="T1485" s="104"/>
      <c r="U1485" s="104"/>
      <c r="V1485" s="120"/>
      <c r="W1485" s="104"/>
      <c r="X1485" s="104"/>
      <c r="Y1485" s="104"/>
      <c r="Z1485" s="120"/>
      <c r="AA1485" s="104"/>
      <c r="AB1485" s="104"/>
      <c r="AC1485" s="104"/>
      <c r="AD1485" s="104"/>
      <c r="AE1485" s="145"/>
      <c r="AF1485" s="104"/>
      <c r="AG1485" s="104"/>
      <c r="AH1485" s="104"/>
      <c r="AI1485" s="254"/>
      <c r="AJ1485" s="104"/>
      <c r="AK1485" s="104"/>
      <c r="AL1485" s="104"/>
      <c r="AM1485" s="104"/>
      <c r="AN1485" s="104"/>
      <c r="AO1485" s="104"/>
      <c r="AP1485" s="120"/>
      <c r="AQ1485" s="104"/>
      <c r="AR1485" s="104"/>
      <c r="AS1485" s="104"/>
      <c r="AT1485" s="104"/>
      <c r="AU1485" s="146"/>
      <c r="AV1485" s="105"/>
      <c r="AW1485" s="105"/>
      <c r="AX1485" s="106"/>
      <c r="AY1485" s="120"/>
      <c r="AZ1485" s="106"/>
      <c r="BA1485" s="120"/>
      <c r="BB1485" s="196"/>
      <c r="BC1485" s="120"/>
      <c r="BD1485" s="196"/>
      <c r="BE1485" s="120"/>
      <c r="BF1485" s="196"/>
      <c r="BG1485" s="120"/>
      <c r="BH1485" s="196"/>
      <c r="BI1485" s="120"/>
      <c r="BJ1485" s="196"/>
      <c r="BK1485" s="145"/>
      <c r="BL1485" s="196"/>
      <c r="BM1485" s="120"/>
      <c r="BN1485" s="197"/>
      <c r="BO1485" s="254"/>
      <c r="BP1485" s="197"/>
      <c r="BQ1485" s="120"/>
      <c r="BR1485" s="197"/>
      <c r="BS1485" s="120"/>
      <c r="BT1485" s="197"/>
      <c r="BU1485" s="120"/>
      <c r="BV1485" s="197"/>
      <c r="BW1485" s="112"/>
      <c r="BX1485" s="112"/>
      <c r="BY1485" s="112"/>
      <c r="BZ1485" s="208"/>
      <c r="CA1485" s="210"/>
      <c r="CB1485" s="209"/>
      <c r="CC1485" s="210"/>
      <c r="CD1485" s="209"/>
      <c r="CE1485" s="211"/>
      <c r="CF1485" s="209"/>
      <c r="CG1485" s="211"/>
      <c r="CH1485" s="209"/>
      <c r="CI1485" s="211"/>
      <c r="CJ1485" s="209"/>
      <c r="CK1485" s="211"/>
      <c r="CL1485" s="209"/>
      <c r="CM1485" s="211"/>
      <c r="CN1485" s="209"/>
      <c r="CO1485" s="211"/>
      <c r="CP1485" s="209"/>
      <c r="CQ1485" s="212"/>
      <c r="CR1485" s="209"/>
      <c r="CS1485" s="212"/>
      <c r="CT1485" s="209"/>
      <c r="CU1485" s="212"/>
      <c r="CV1485" s="209"/>
      <c r="CW1485" s="212"/>
      <c r="CX1485" s="209"/>
      <c r="CY1485" s="212"/>
      <c r="CZ1485" s="208"/>
      <c r="DA1485" s="208"/>
      <c r="DB1485" s="208"/>
      <c r="DC1485" s="109"/>
      <c r="DD1485" s="109"/>
      <c r="DE1485" s="112"/>
      <c r="DF1485" s="112"/>
      <c r="DG1485" s="209"/>
      <c r="DH1485" s="209"/>
      <c r="DI1485" s="209"/>
      <c r="DJ1485" s="209"/>
      <c r="DK1485" s="209"/>
      <c r="DL1485" s="209"/>
      <c r="DM1485" s="209"/>
      <c r="DN1485" s="209"/>
      <c r="DO1485" s="209"/>
      <c r="DP1485" s="209"/>
      <c r="DQ1485" s="209"/>
      <c r="DR1485" s="209"/>
      <c r="DS1485" s="209"/>
      <c r="DT1485" s="209"/>
      <c r="DU1485" s="209"/>
      <c r="DV1485" s="209"/>
      <c r="DW1485" s="209"/>
      <c r="DX1485" s="209"/>
      <c r="DY1485" s="209"/>
      <c r="DZ1485" s="209"/>
      <c r="EA1485" s="209"/>
      <c r="EB1485" s="209"/>
      <c r="EC1485" s="209"/>
      <c r="ED1485" s="209"/>
      <c r="EE1485" s="209"/>
      <c r="EF1485" s="209"/>
      <c r="EG1485" s="209"/>
      <c r="EH1485" s="209"/>
      <c r="EI1485" s="209"/>
      <c r="EJ1485" s="221"/>
    </row>
    <row r="1486" spans="1:140" s="10" customFormat="1" ht="17.25" customHeight="1" x14ac:dyDescent="0.25">
      <c r="A1486" s="33"/>
      <c r="B1486" s="34"/>
      <c r="C1486" s="35"/>
      <c r="D1486" s="49"/>
      <c r="E1486" s="36"/>
      <c r="F1486" s="36"/>
      <c r="G1486" s="52"/>
      <c r="H1486" s="38"/>
      <c r="I1486" s="50"/>
      <c r="J1486" s="272"/>
      <c r="K1486" s="264" t="s">
        <v>2069</v>
      </c>
      <c r="Q1486" s="9" t="s">
        <v>1899</v>
      </c>
      <c r="R1486" s="104"/>
      <c r="S1486" s="104"/>
      <c r="T1486" s="104"/>
      <c r="U1486" s="104"/>
      <c r="V1486" s="120"/>
      <c r="W1486" s="104"/>
      <c r="X1486" s="104"/>
      <c r="Y1486" s="104"/>
      <c r="Z1486" s="120"/>
      <c r="AA1486" s="104"/>
      <c r="AB1486" s="104"/>
      <c r="AC1486" s="104"/>
      <c r="AD1486" s="104"/>
      <c r="AE1486" s="145"/>
      <c r="AF1486" s="104"/>
      <c r="AG1486" s="104"/>
      <c r="AH1486" s="104"/>
      <c r="AI1486" s="254"/>
      <c r="AJ1486" s="104"/>
      <c r="AK1486" s="104"/>
      <c r="AL1486" s="104"/>
      <c r="AM1486" s="104"/>
      <c r="AN1486" s="104"/>
      <c r="AO1486" s="104"/>
      <c r="AP1486" s="120"/>
      <c r="AQ1486" s="104"/>
      <c r="AR1486" s="104"/>
      <c r="AS1486" s="104"/>
      <c r="AT1486" s="104"/>
      <c r="AU1486" s="146"/>
      <c r="AV1486" s="105"/>
      <c r="AW1486" s="105"/>
      <c r="AX1486" s="106"/>
      <c r="AY1486" s="120"/>
      <c r="AZ1486" s="106"/>
      <c r="BA1486" s="120"/>
      <c r="BB1486" s="196"/>
      <c r="BC1486" s="120"/>
      <c r="BD1486" s="196"/>
      <c r="BE1486" s="120"/>
      <c r="BF1486" s="196"/>
      <c r="BG1486" s="120"/>
      <c r="BH1486" s="196"/>
      <c r="BI1486" s="120"/>
      <c r="BJ1486" s="196"/>
      <c r="BK1486" s="145"/>
      <c r="BL1486" s="196"/>
      <c r="BM1486" s="120"/>
      <c r="BN1486" s="197"/>
      <c r="BO1486" s="254"/>
      <c r="BP1486" s="197"/>
      <c r="BQ1486" s="120"/>
      <c r="BR1486" s="197"/>
      <c r="BS1486" s="120"/>
      <c r="BT1486" s="197"/>
      <c r="BU1486" s="120"/>
      <c r="BV1486" s="197"/>
      <c r="BW1486" s="112"/>
      <c r="BX1486" s="112"/>
      <c r="BY1486" s="112"/>
      <c r="BZ1486" s="208"/>
      <c r="CA1486" s="210"/>
      <c r="CB1486" s="209"/>
      <c r="CC1486" s="210"/>
      <c r="CD1486" s="209"/>
      <c r="CE1486" s="211"/>
      <c r="CF1486" s="209"/>
      <c r="CG1486" s="211"/>
      <c r="CH1486" s="209"/>
      <c r="CI1486" s="211"/>
      <c r="CJ1486" s="209"/>
      <c r="CK1486" s="211"/>
      <c r="CL1486" s="209"/>
      <c r="CM1486" s="211"/>
      <c r="CN1486" s="209"/>
      <c r="CO1486" s="211"/>
      <c r="CP1486" s="209"/>
      <c r="CQ1486" s="212"/>
      <c r="CR1486" s="209"/>
      <c r="CS1486" s="212"/>
      <c r="CT1486" s="209"/>
      <c r="CU1486" s="212"/>
      <c r="CV1486" s="209"/>
      <c r="CW1486" s="212"/>
      <c r="CX1486" s="209"/>
      <c r="CY1486" s="212"/>
      <c r="CZ1486" s="208"/>
      <c r="DA1486" s="208"/>
      <c r="DB1486" s="208"/>
      <c r="DC1486" s="109"/>
      <c r="DD1486" s="109"/>
      <c r="DE1486" s="112"/>
      <c r="DF1486" s="112"/>
      <c r="DG1486" s="209"/>
      <c r="DH1486" s="209"/>
      <c r="DI1486" s="209"/>
      <c r="DJ1486" s="209"/>
      <c r="DK1486" s="209"/>
      <c r="DL1486" s="209"/>
      <c r="DM1486" s="209"/>
      <c r="DN1486" s="209"/>
      <c r="DO1486" s="209"/>
      <c r="DP1486" s="209"/>
      <c r="DQ1486" s="209"/>
      <c r="DR1486" s="209"/>
      <c r="DS1486" s="209"/>
      <c r="DT1486" s="209"/>
      <c r="DU1486" s="209"/>
      <c r="DV1486" s="209"/>
      <c r="DW1486" s="209"/>
      <c r="DX1486" s="209"/>
      <c r="DY1486" s="209"/>
      <c r="DZ1486" s="209"/>
      <c r="EA1486" s="209"/>
      <c r="EB1486" s="209"/>
      <c r="EC1486" s="209"/>
      <c r="ED1486" s="209"/>
      <c r="EE1486" s="209"/>
      <c r="EF1486" s="209"/>
      <c r="EG1486" s="209"/>
      <c r="EH1486" s="209"/>
      <c r="EI1486" s="209"/>
      <c r="EJ1486" s="221"/>
    </row>
    <row r="1487" spans="1:140" s="10" customFormat="1" ht="17.25" customHeight="1" x14ac:dyDescent="0.25">
      <c r="A1487" s="33"/>
      <c r="B1487" s="34"/>
      <c r="C1487" s="35"/>
      <c r="D1487" s="49"/>
      <c r="E1487" s="36"/>
      <c r="F1487" s="36"/>
      <c r="G1487" s="52"/>
      <c r="H1487" s="38"/>
      <c r="I1487" s="50"/>
      <c r="J1487" s="54"/>
      <c r="K1487" s="264" t="s">
        <v>2070</v>
      </c>
      <c r="Q1487" s="9" t="s">
        <v>1899</v>
      </c>
      <c r="R1487" s="104"/>
      <c r="S1487" s="104"/>
      <c r="T1487" s="104"/>
      <c r="U1487" s="104"/>
      <c r="V1487" s="120"/>
      <c r="W1487" s="104"/>
      <c r="X1487" s="104"/>
      <c r="Y1487" s="104"/>
      <c r="Z1487" s="120"/>
      <c r="AA1487" s="104"/>
      <c r="AB1487" s="104"/>
      <c r="AC1487" s="104"/>
      <c r="AD1487" s="104"/>
      <c r="AE1487" s="145"/>
      <c r="AF1487" s="104"/>
      <c r="AG1487" s="104"/>
      <c r="AH1487" s="104"/>
      <c r="AI1487" s="254"/>
      <c r="AJ1487" s="104"/>
      <c r="AK1487" s="104"/>
      <c r="AL1487" s="104"/>
      <c r="AM1487" s="104"/>
      <c r="AN1487" s="104"/>
      <c r="AO1487" s="104"/>
      <c r="AP1487" s="120"/>
      <c r="AQ1487" s="104"/>
      <c r="AR1487" s="104"/>
      <c r="AS1487" s="104"/>
      <c r="AT1487" s="104"/>
      <c r="AU1487" s="146"/>
      <c r="AV1487" s="105"/>
      <c r="AW1487" s="105"/>
      <c r="AX1487" s="106"/>
      <c r="AY1487" s="120"/>
      <c r="AZ1487" s="106"/>
      <c r="BA1487" s="120"/>
      <c r="BB1487" s="196"/>
      <c r="BC1487" s="120"/>
      <c r="BD1487" s="196"/>
      <c r="BE1487" s="120"/>
      <c r="BF1487" s="196"/>
      <c r="BG1487" s="120"/>
      <c r="BH1487" s="196"/>
      <c r="BI1487" s="120"/>
      <c r="BJ1487" s="196"/>
      <c r="BK1487" s="145"/>
      <c r="BL1487" s="196"/>
      <c r="BM1487" s="120"/>
      <c r="BN1487" s="197"/>
      <c r="BO1487" s="254"/>
      <c r="BP1487" s="197"/>
      <c r="BQ1487" s="120"/>
      <c r="BR1487" s="197"/>
      <c r="BS1487" s="120"/>
      <c r="BT1487" s="197"/>
      <c r="BU1487" s="120"/>
      <c r="BV1487" s="197"/>
      <c r="BW1487" s="112"/>
      <c r="BX1487" s="112"/>
      <c r="BY1487" s="112"/>
      <c r="BZ1487" s="208"/>
      <c r="CA1487" s="210"/>
      <c r="CB1487" s="209"/>
      <c r="CC1487" s="210"/>
      <c r="CD1487" s="209"/>
      <c r="CE1487" s="211"/>
      <c r="CF1487" s="209"/>
      <c r="CG1487" s="211"/>
      <c r="CH1487" s="209"/>
      <c r="CI1487" s="211"/>
      <c r="CJ1487" s="209"/>
      <c r="CK1487" s="211"/>
      <c r="CL1487" s="209"/>
      <c r="CM1487" s="211"/>
      <c r="CN1487" s="209"/>
      <c r="CO1487" s="211"/>
      <c r="CP1487" s="209"/>
      <c r="CQ1487" s="212"/>
      <c r="CR1487" s="209"/>
      <c r="CS1487" s="212"/>
      <c r="CT1487" s="209"/>
      <c r="CU1487" s="212"/>
      <c r="CV1487" s="209"/>
      <c r="CW1487" s="212"/>
      <c r="CX1487" s="209"/>
      <c r="CY1487" s="212"/>
      <c r="CZ1487" s="208"/>
      <c r="DA1487" s="208"/>
      <c r="DB1487" s="208"/>
      <c r="DC1487" s="109"/>
      <c r="DD1487" s="109"/>
      <c r="DE1487" s="112"/>
      <c r="DF1487" s="112"/>
      <c r="DG1487" s="209"/>
      <c r="DH1487" s="209"/>
      <c r="DI1487" s="209"/>
      <c r="DJ1487" s="209"/>
      <c r="DK1487" s="209"/>
      <c r="DL1487" s="209"/>
      <c r="DM1487" s="209"/>
      <c r="DN1487" s="209"/>
      <c r="DO1487" s="209"/>
      <c r="DP1487" s="209"/>
      <c r="DQ1487" s="209"/>
      <c r="DR1487" s="209"/>
      <c r="DS1487" s="209"/>
      <c r="DT1487" s="209"/>
      <c r="DU1487" s="209"/>
      <c r="DV1487" s="209"/>
      <c r="DW1487" s="209"/>
      <c r="DX1487" s="209"/>
      <c r="DY1487" s="209"/>
      <c r="DZ1487" s="209"/>
      <c r="EA1487" s="209"/>
      <c r="EB1487" s="209"/>
      <c r="EC1487" s="209"/>
      <c r="ED1487" s="209"/>
      <c r="EE1487" s="209"/>
      <c r="EF1487" s="209"/>
      <c r="EG1487" s="209"/>
      <c r="EH1487" s="209"/>
      <c r="EI1487" s="209"/>
      <c r="EJ1487" s="221"/>
    </row>
    <row r="1488" spans="1:140" s="10" customFormat="1" ht="17.25" customHeight="1" x14ac:dyDescent="0.25">
      <c r="A1488" s="33"/>
      <c r="B1488" s="34"/>
      <c r="C1488" s="35"/>
      <c r="D1488" s="49"/>
      <c r="E1488" s="36"/>
      <c r="F1488" s="36"/>
      <c r="G1488" s="52"/>
      <c r="H1488" s="38"/>
      <c r="I1488" s="50"/>
      <c r="J1488" s="54"/>
      <c r="K1488" s="264" t="s">
        <v>2071</v>
      </c>
      <c r="Q1488" s="9" t="s">
        <v>1899</v>
      </c>
      <c r="R1488" s="104"/>
      <c r="S1488" s="104"/>
      <c r="T1488" s="104"/>
      <c r="U1488" s="104"/>
      <c r="V1488" s="120"/>
      <c r="W1488" s="104"/>
      <c r="X1488" s="104"/>
      <c r="Y1488" s="104"/>
      <c r="Z1488" s="120"/>
      <c r="AA1488" s="104"/>
      <c r="AB1488" s="104"/>
      <c r="AC1488" s="104"/>
      <c r="AD1488" s="104"/>
      <c r="AE1488" s="145"/>
      <c r="AF1488" s="104"/>
      <c r="AG1488" s="104"/>
      <c r="AH1488" s="104"/>
      <c r="AI1488" s="254"/>
      <c r="AJ1488" s="104"/>
      <c r="AK1488" s="104"/>
      <c r="AL1488" s="104"/>
      <c r="AM1488" s="104"/>
      <c r="AN1488" s="104"/>
      <c r="AO1488" s="104"/>
      <c r="AP1488" s="120"/>
      <c r="AQ1488" s="104"/>
      <c r="AR1488" s="104"/>
      <c r="AS1488" s="104"/>
      <c r="AT1488" s="104"/>
      <c r="AU1488" s="146"/>
      <c r="AV1488" s="105"/>
      <c r="AW1488" s="105"/>
      <c r="AX1488" s="106"/>
      <c r="AY1488" s="120"/>
      <c r="AZ1488" s="106"/>
      <c r="BA1488" s="120"/>
      <c r="BB1488" s="196"/>
      <c r="BC1488" s="120"/>
      <c r="BD1488" s="196"/>
      <c r="BE1488" s="120"/>
      <c r="BF1488" s="196"/>
      <c r="BG1488" s="120"/>
      <c r="BH1488" s="196"/>
      <c r="BI1488" s="120"/>
      <c r="BJ1488" s="196"/>
      <c r="BK1488" s="145"/>
      <c r="BL1488" s="196"/>
      <c r="BM1488" s="120"/>
      <c r="BN1488" s="197"/>
      <c r="BO1488" s="254"/>
      <c r="BP1488" s="197"/>
      <c r="BQ1488" s="120"/>
      <c r="BR1488" s="197"/>
      <c r="BS1488" s="120"/>
      <c r="BT1488" s="197"/>
      <c r="BU1488" s="120"/>
      <c r="BV1488" s="197"/>
      <c r="BW1488" s="112"/>
      <c r="BX1488" s="112"/>
      <c r="BY1488" s="112"/>
      <c r="BZ1488" s="208"/>
      <c r="CA1488" s="210"/>
      <c r="CB1488" s="209"/>
      <c r="CC1488" s="210"/>
      <c r="CD1488" s="209"/>
      <c r="CE1488" s="211"/>
      <c r="CF1488" s="209"/>
      <c r="CG1488" s="211"/>
      <c r="CH1488" s="209"/>
      <c r="CI1488" s="211"/>
      <c r="CJ1488" s="209"/>
      <c r="CK1488" s="211"/>
      <c r="CL1488" s="209"/>
      <c r="CM1488" s="211"/>
      <c r="CN1488" s="209"/>
      <c r="CO1488" s="211"/>
      <c r="CP1488" s="209"/>
      <c r="CQ1488" s="212"/>
      <c r="CR1488" s="209"/>
      <c r="CS1488" s="212"/>
      <c r="CT1488" s="209"/>
      <c r="CU1488" s="212"/>
      <c r="CV1488" s="209"/>
      <c r="CW1488" s="212"/>
      <c r="CX1488" s="209"/>
      <c r="CY1488" s="212"/>
      <c r="CZ1488" s="208"/>
      <c r="DA1488" s="208"/>
      <c r="DB1488" s="208"/>
      <c r="DC1488" s="109"/>
      <c r="DD1488" s="109"/>
      <c r="DE1488" s="112"/>
      <c r="DF1488" s="112"/>
      <c r="DG1488" s="209"/>
      <c r="DH1488" s="209"/>
      <c r="DI1488" s="209"/>
      <c r="DJ1488" s="209"/>
      <c r="DK1488" s="209"/>
      <c r="DL1488" s="209"/>
      <c r="DM1488" s="209"/>
      <c r="DN1488" s="209"/>
      <c r="DO1488" s="209"/>
      <c r="DP1488" s="209"/>
      <c r="DQ1488" s="209"/>
      <c r="DR1488" s="209"/>
      <c r="DS1488" s="209"/>
      <c r="DT1488" s="209"/>
      <c r="DU1488" s="209"/>
      <c r="DV1488" s="209"/>
      <c r="DW1488" s="209"/>
      <c r="DX1488" s="209"/>
      <c r="DY1488" s="209"/>
      <c r="DZ1488" s="209"/>
      <c r="EA1488" s="209"/>
      <c r="EB1488" s="209"/>
      <c r="EC1488" s="209"/>
      <c r="ED1488" s="209"/>
      <c r="EE1488" s="209"/>
      <c r="EF1488" s="209"/>
      <c r="EG1488" s="209"/>
      <c r="EH1488" s="209"/>
      <c r="EI1488" s="209"/>
      <c r="EJ1488" s="221"/>
    </row>
    <row r="1489" spans="1:140" s="10" customFormat="1" ht="17.25" customHeight="1" x14ac:dyDescent="0.25">
      <c r="A1489" s="33"/>
      <c r="B1489" s="34"/>
      <c r="C1489" s="35"/>
      <c r="D1489" s="49"/>
      <c r="E1489" s="36"/>
      <c r="F1489" s="36"/>
      <c r="G1489" s="52"/>
      <c r="H1489" s="38"/>
      <c r="I1489" s="50"/>
      <c r="J1489" s="54"/>
      <c r="K1489" s="264" t="s">
        <v>2072</v>
      </c>
      <c r="Q1489" s="9" t="s">
        <v>1899</v>
      </c>
      <c r="R1489" s="104"/>
      <c r="S1489" s="104"/>
      <c r="T1489" s="104"/>
      <c r="U1489" s="104"/>
      <c r="V1489" s="120"/>
      <c r="W1489" s="104"/>
      <c r="X1489" s="104"/>
      <c r="Y1489" s="104"/>
      <c r="Z1489" s="120"/>
      <c r="AA1489" s="104"/>
      <c r="AB1489" s="104"/>
      <c r="AC1489" s="104"/>
      <c r="AD1489" s="104"/>
      <c r="AE1489" s="145"/>
      <c r="AF1489" s="104"/>
      <c r="AG1489" s="104"/>
      <c r="AH1489" s="104"/>
      <c r="AI1489" s="254"/>
      <c r="AJ1489" s="104"/>
      <c r="AK1489" s="104"/>
      <c r="AL1489" s="104"/>
      <c r="AM1489" s="104"/>
      <c r="AN1489" s="104"/>
      <c r="AO1489" s="104"/>
      <c r="AP1489" s="120"/>
      <c r="AQ1489" s="104"/>
      <c r="AR1489" s="104"/>
      <c r="AS1489" s="104"/>
      <c r="AT1489" s="104"/>
      <c r="AU1489" s="146"/>
      <c r="AV1489" s="105"/>
      <c r="AW1489" s="105"/>
      <c r="AX1489" s="106"/>
      <c r="AY1489" s="120"/>
      <c r="AZ1489" s="106"/>
      <c r="BA1489" s="120"/>
      <c r="BB1489" s="196"/>
      <c r="BC1489" s="120"/>
      <c r="BD1489" s="196"/>
      <c r="BE1489" s="120"/>
      <c r="BF1489" s="196"/>
      <c r="BG1489" s="120"/>
      <c r="BH1489" s="196"/>
      <c r="BI1489" s="120"/>
      <c r="BJ1489" s="196"/>
      <c r="BK1489" s="145"/>
      <c r="BL1489" s="196"/>
      <c r="BM1489" s="120"/>
      <c r="BN1489" s="197"/>
      <c r="BO1489" s="254"/>
      <c r="BP1489" s="197"/>
      <c r="BQ1489" s="120"/>
      <c r="BR1489" s="197"/>
      <c r="BS1489" s="120"/>
      <c r="BT1489" s="197"/>
      <c r="BU1489" s="120"/>
      <c r="BV1489" s="197"/>
      <c r="BW1489" s="112"/>
      <c r="BX1489" s="112"/>
      <c r="BY1489" s="112"/>
      <c r="BZ1489" s="208"/>
      <c r="CA1489" s="210"/>
      <c r="CB1489" s="209"/>
      <c r="CC1489" s="210"/>
      <c r="CD1489" s="209"/>
      <c r="CE1489" s="211"/>
      <c r="CF1489" s="209"/>
      <c r="CG1489" s="211"/>
      <c r="CH1489" s="209"/>
      <c r="CI1489" s="211"/>
      <c r="CJ1489" s="209"/>
      <c r="CK1489" s="211"/>
      <c r="CL1489" s="209"/>
      <c r="CM1489" s="211"/>
      <c r="CN1489" s="209"/>
      <c r="CO1489" s="211"/>
      <c r="CP1489" s="209"/>
      <c r="CQ1489" s="212"/>
      <c r="CR1489" s="209"/>
      <c r="CS1489" s="212"/>
      <c r="CT1489" s="209"/>
      <c r="CU1489" s="212"/>
      <c r="CV1489" s="209"/>
      <c r="CW1489" s="212"/>
      <c r="CX1489" s="209"/>
      <c r="CY1489" s="212"/>
      <c r="CZ1489" s="208"/>
      <c r="DA1489" s="208"/>
      <c r="DB1489" s="208"/>
      <c r="DC1489" s="109"/>
      <c r="DD1489" s="109"/>
      <c r="DE1489" s="112"/>
      <c r="DF1489" s="112"/>
      <c r="DG1489" s="209"/>
      <c r="DH1489" s="209"/>
      <c r="DI1489" s="209"/>
      <c r="DJ1489" s="209"/>
      <c r="DK1489" s="209"/>
      <c r="DL1489" s="209"/>
      <c r="DM1489" s="209"/>
      <c r="DN1489" s="209"/>
      <c r="DO1489" s="209"/>
      <c r="DP1489" s="209"/>
      <c r="DQ1489" s="209"/>
      <c r="DR1489" s="209"/>
      <c r="DS1489" s="209"/>
      <c r="DT1489" s="209"/>
      <c r="DU1489" s="209"/>
      <c r="DV1489" s="209"/>
      <c r="DW1489" s="209"/>
      <c r="DX1489" s="209"/>
      <c r="DY1489" s="209"/>
      <c r="DZ1489" s="209"/>
      <c r="EA1489" s="209"/>
      <c r="EB1489" s="209"/>
      <c r="EC1489" s="209"/>
      <c r="ED1489" s="209"/>
      <c r="EE1489" s="209"/>
      <c r="EF1489" s="209"/>
      <c r="EG1489" s="209"/>
      <c r="EH1489" s="209"/>
      <c r="EI1489" s="209"/>
      <c r="EJ1489" s="221"/>
    </row>
    <row r="1490" spans="1:140" s="10" customFormat="1" ht="17.25" customHeight="1" x14ac:dyDescent="0.25">
      <c r="A1490" s="33"/>
      <c r="B1490" s="34"/>
      <c r="C1490" s="35"/>
      <c r="D1490" s="49"/>
      <c r="E1490" s="36"/>
      <c r="F1490" s="36"/>
      <c r="G1490" s="52"/>
      <c r="H1490" s="38"/>
      <c r="I1490" s="50"/>
      <c r="J1490" s="275" t="s">
        <v>1921</v>
      </c>
      <c r="K1490" s="271" t="s">
        <v>2073</v>
      </c>
      <c r="L1490" s="276" t="s">
        <v>1899</v>
      </c>
      <c r="M1490" s="46"/>
      <c r="R1490" s="104"/>
      <c r="S1490" s="104"/>
      <c r="T1490" s="104"/>
      <c r="U1490" s="104"/>
      <c r="V1490" s="120"/>
      <c r="W1490" s="104"/>
      <c r="X1490" s="104"/>
      <c r="Y1490" s="104"/>
      <c r="Z1490" s="120"/>
      <c r="AA1490" s="104"/>
      <c r="AB1490" s="104"/>
      <c r="AC1490" s="104"/>
      <c r="AD1490" s="104"/>
      <c r="AE1490" s="145"/>
      <c r="AF1490" s="104"/>
      <c r="AG1490" s="104"/>
      <c r="AH1490" s="104"/>
      <c r="AI1490" s="254"/>
      <c r="AJ1490" s="104"/>
      <c r="AK1490" s="104"/>
      <c r="AL1490" s="104"/>
      <c r="AM1490" s="104"/>
      <c r="AN1490" s="104"/>
      <c r="AO1490" s="104"/>
      <c r="AP1490" s="120"/>
      <c r="AQ1490" s="104"/>
      <c r="AR1490" s="104"/>
      <c r="AS1490" s="104"/>
      <c r="AT1490" s="104"/>
      <c r="AU1490" s="146"/>
      <c r="AV1490" s="105"/>
      <c r="AW1490" s="105"/>
      <c r="AX1490" s="106"/>
      <c r="AY1490" s="120"/>
      <c r="AZ1490" s="106"/>
      <c r="BA1490" s="120"/>
      <c r="BB1490" s="196"/>
      <c r="BC1490" s="120"/>
      <c r="BD1490" s="196"/>
      <c r="BE1490" s="120"/>
      <c r="BF1490" s="196"/>
      <c r="BG1490" s="120"/>
      <c r="BH1490" s="196"/>
      <c r="BI1490" s="120"/>
      <c r="BJ1490" s="196"/>
      <c r="BK1490" s="145"/>
      <c r="BL1490" s="196"/>
      <c r="BM1490" s="120"/>
      <c r="BN1490" s="197"/>
      <c r="BO1490" s="254"/>
      <c r="BP1490" s="197"/>
      <c r="BQ1490" s="120"/>
      <c r="BR1490" s="197"/>
      <c r="BS1490" s="120"/>
      <c r="BT1490" s="197"/>
      <c r="BU1490" s="120"/>
      <c r="BV1490" s="197"/>
      <c r="BW1490" s="112"/>
      <c r="BX1490" s="112"/>
      <c r="BY1490" s="112"/>
      <c r="BZ1490" s="208"/>
      <c r="CA1490" s="210"/>
      <c r="CB1490" s="209"/>
      <c r="CC1490" s="210"/>
      <c r="CD1490" s="209"/>
      <c r="CE1490" s="211"/>
      <c r="CF1490" s="209"/>
      <c r="CG1490" s="211"/>
      <c r="CH1490" s="209"/>
      <c r="CI1490" s="211"/>
      <c r="CJ1490" s="209"/>
      <c r="CK1490" s="211"/>
      <c r="CL1490" s="209"/>
      <c r="CM1490" s="211"/>
      <c r="CN1490" s="209"/>
      <c r="CO1490" s="211"/>
      <c r="CP1490" s="209"/>
      <c r="CQ1490" s="212"/>
      <c r="CR1490" s="209"/>
      <c r="CS1490" s="212"/>
      <c r="CT1490" s="209"/>
      <c r="CU1490" s="212"/>
      <c r="CV1490" s="209"/>
      <c r="CW1490" s="212"/>
      <c r="CX1490" s="209"/>
      <c r="CY1490" s="212"/>
      <c r="CZ1490" s="208"/>
      <c r="DA1490" s="208"/>
      <c r="DB1490" s="208"/>
      <c r="DC1490" s="109"/>
      <c r="DD1490" s="109"/>
      <c r="DE1490" s="112"/>
      <c r="DF1490" s="112"/>
      <c r="DG1490" s="209"/>
      <c r="DH1490" s="209"/>
      <c r="DI1490" s="209"/>
      <c r="DJ1490" s="209"/>
      <c r="DK1490" s="209"/>
      <c r="DL1490" s="209"/>
      <c r="DM1490" s="209"/>
      <c r="DN1490" s="209"/>
      <c r="DO1490" s="209"/>
      <c r="DP1490" s="209"/>
      <c r="DQ1490" s="209"/>
      <c r="DR1490" s="209"/>
      <c r="DS1490" s="209"/>
      <c r="DT1490" s="209"/>
      <c r="DU1490" s="209"/>
      <c r="DV1490" s="209"/>
      <c r="DW1490" s="209"/>
      <c r="DX1490" s="209"/>
      <c r="DY1490" s="209"/>
      <c r="DZ1490" s="209"/>
      <c r="EA1490" s="209"/>
      <c r="EB1490" s="209"/>
      <c r="EC1490" s="209"/>
      <c r="ED1490" s="209"/>
      <c r="EE1490" s="209"/>
      <c r="EF1490" s="209"/>
      <c r="EG1490" s="209"/>
      <c r="EH1490" s="209"/>
      <c r="EI1490" s="209"/>
      <c r="EJ1490" s="221"/>
    </row>
    <row r="1491" spans="1:140" s="10" customFormat="1" ht="17.25" customHeight="1" x14ac:dyDescent="0.25">
      <c r="A1491" s="33"/>
      <c r="B1491" s="34"/>
      <c r="C1491" s="35"/>
      <c r="D1491" s="49"/>
      <c r="E1491" s="36"/>
      <c r="F1491" s="36"/>
      <c r="G1491" s="52"/>
      <c r="H1491" s="38"/>
      <c r="I1491" s="50"/>
      <c r="J1491" s="54"/>
      <c r="K1491" s="271" t="s">
        <v>2074</v>
      </c>
      <c r="L1491" s="276" t="s">
        <v>1899</v>
      </c>
      <c r="M1491" s="46"/>
      <c r="R1491" s="104"/>
      <c r="S1491" s="104"/>
      <c r="T1491" s="104"/>
      <c r="U1491" s="104"/>
      <c r="V1491" s="120"/>
      <c r="W1491" s="104"/>
      <c r="X1491" s="104"/>
      <c r="Y1491" s="104"/>
      <c r="Z1491" s="120"/>
      <c r="AA1491" s="104"/>
      <c r="AB1491" s="104"/>
      <c r="AC1491" s="104"/>
      <c r="AD1491" s="104"/>
      <c r="AE1491" s="145"/>
      <c r="AF1491" s="104"/>
      <c r="AG1491" s="104"/>
      <c r="AH1491" s="104"/>
      <c r="AI1491" s="254"/>
      <c r="AJ1491" s="104"/>
      <c r="AK1491" s="104"/>
      <c r="AL1491" s="104"/>
      <c r="AM1491" s="104"/>
      <c r="AN1491" s="104"/>
      <c r="AO1491" s="104"/>
      <c r="AP1491" s="120"/>
      <c r="AQ1491" s="104"/>
      <c r="AR1491" s="104"/>
      <c r="AS1491" s="104"/>
      <c r="AT1491" s="104"/>
      <c r="AU1491" s="146"/>
      <c r="AV1491" s="105"/>
      <c r="AW1491" s="105"/>
      <c r="AX1491" s="106"/>
      <c r="AY1491" s="120"/>
      <c r="AZ1491" s="106"/>
      <c r="BA1491" s="120"/>
      <c r="BB1491" s="196"/>
      <c r="BC1491" s="120"/>
      <c r="BD1491" s="196"/>
      <c r="BE1491" s="120"/>
      <c r="BF1491" s="196"/>
      <c r="BG1491" s="120"/>
      <c r="BH1491" s="196"/>
      <c r="BI1491" s="120"/>
      <c r="BJ1491" s="196"/>
      <c r="BK1491" s="145"/>
      <c r="BL1491" s="196"/>
      <c r="BM1491" s="120"/>
      <c r="BN1491" s="197"/>
      <c r="BO1491" s="254"/>
      <c r="BP1491" s="197"/>
      <c r="BQ1491" s="120"/>
      <c r="BR1491" s="197"/>
      <c r="BS1491" s="120"/>
      <c r="BT1491" s="197"/>
      <c r="BU1491" s="120"/>
      <c r="BV1491" s="197"/>
      <c r="BW1491" s="112"/>
      <c r="BX1491" s="112"/>
      <c r="BY1491" s="112"/>
      <c r="BZ1491" s="208"/>
      <c r="CA1491" s="210"/>
      <c r="CB1491" s="209"/>
      <c r="CC1491" s="210"/>
      <c r="CD1491" s="209"/>
      <c r="CE1491" s="211"/>
      <c r="CF1491" s="209"/>
      <c r="CG1491" s="211"/>
      <c r="CH1491" s="209"/>
      <c r="CI1491" s="211"/>
      <c r="CJ1491" s="209"/>
      <c r="CK1491" s="211"/>
      <c r="CL1491" s="209"/>
      <c r="CM1491" s="211"/>
      <c r="CN1491" s="209"/>
      <c r="CO1491" s="211"/>
      <c r="CP1491" s="209"/>
      <c r="CQ1491" s="212"/>
      <c r="CR1491" s="209"/>
      <c r="CS1491" s="212"/>
      <c r="CT1491" s="209"/>
      <c r="CU1491" s="212"/>
      <c r="CV1491" s="209"/>
      <c r="CW1491" s="212"/>
      <c r="CX1491" s="209"/>
      <c r="CY1491" s="212"/>
      <c r="CZ1491" s="208"/>
      <c r="DA1491" s="208"/>
      <c r="DB1491" s="208"/>
      <c r="DC1491" s="109"/>
      <c r="DD1491" s="109"/>
      <c r="DE1491" s="112"/>
      <c r="DF1491" s="112"/>
      <c r="DG1491" s="209"/>
      <c r="DH1491" s="209"/>
      <c r="DI1491" s="209"/>
      <c r="DJ1491" s="209"/>
      <c r="DK1491" s="209"/>
      <c r="DL1491" s="209"/>
      <c r="DM1491" s="209"/>
      <c r="DN1491" s="209"/>
      <c r="DO1491" s="209"/>
      <c r="DP1491" s="209"/>
      <c r="DQ1491" s="209"/>
      <c r="DR1491" s="209"/>
      <c r="DS1491" s="209"/>
      <c r="DT1491" s="209"/>
      <c r="DU1491" s="209"/>
      <c r="DV1491" s="209"/>
      <c r="DW1491" s="209"/>
      <c r="DX1491" s="209"/>
      <c r="DY1491" s="209"/>
      <c r="DZ1491" s="209"/>
      <c r="EA1491" s="209"/>
      <c r="EB1491" s="209"/>
      <c r="EC1491" s="209"/>
      <c r="ED1491" s="209"/>
      <c r="EE1491" s="209"/>
      <c r="EF1491" s="209"/>
      <c r="EG1491" s="209"/>
      <c r="EH1491" s="209"/>
      <c r="EI1491" s="209"/>
      <c r="EJ1491" s="221"/>
    </row>
    <row r="1492" spans="1:140" s="10" customFormat="1" ht="28.5" customHeight="1" x14ac:dyDescent="0.25">
      <c r="A1492" s="33"/>
      <c r="B1492" s="34"/>
      <c r="C1492" s="35"/>
      <c r="D1492" s="49"/>
      <c r="E1492" s="36"/>
      <c r="F1492" s="36"/>
      <c r="G1492" s="52"/>
      <c r="H1492" s="38"/>
      <c r="I1492" s="50"/>
      <c r="J1492" s="54" t="s">
        <v>802</v>
      </c>
      <c r="K1492" s="46" t="s">
        <v>1715</v>
      </c>
      <c r="L1492" s="46" t="s">
        <v>41</v>
      </c>
      <c r="M1492" s="46" t="s">
        <v>1495</v>
      </c>
      <c r="R1492" s="104">
        <v>1.34E-2</v>
      </c>
      <c r="S1492" s="104">
        <f>0*$R$1492</f>
        <v>0</v>
      </c>
      <c r="T1492" s="104">
        <f t="shared" si="892"/>
        <v>0</v>
      </c>
      <c r="U1492" s="104">
        <f t="shared" ref="U1492:AO1492" si="1569">0*$R$1492</f>
        <v>0</v>
      </c>
      <c r="V1492" s="120">
        <f t="shared" si="1428"/>
        <v>0</v>
      </c>
      <c r="W1492" s="104">
        <f t="shared" si="1569"/>
        <v>0</v>
      </c>
      <c r="X1492" s="104">
        <f t="shared" si="1158"/>
        <v>0</v>
      </c>
      <c r="Y1492" s="104">
        <f t="shared" si="1569"/>
        <v>0</v>
      </c>
      <c r="Z1492" s="120">
        <f t="shared" si="846"/>
        <v>0</v>
      </c>
      <c r="AA1492" s="144">
        <v>0</v>
      </c>
      <c r="AB1492" s="104">
        <f t="shared" si="847"/>
        <v>0</v>
      </c>
      <c r="AC1492" s="144">
        <v>0.5</v>
      </c>
      <c r="AD1492" s="104">
        <f t="shared" si="848"/>
        <v>6.7000000000000002E-3</v>
      </c>
      <c r="AE1492" s="252">
        <v>0.5</v>
      </c>
      <c r="AF1492" s="104">
        <f t="shared" si="849"/>
        <v>6.7000000000000002E-3</v>
      </c>
      <c r="AG1492" s="104">
        <f t="shared" si="1569"/>
        <v>0</v>
      </c>
      <c r="AH1492" s="104">
        <f t="shared" si="850"/>
        <v>0</v>
      </c>
      <c r="AI1492" s="104">
        <f t="shared" si="1569"/>
        <v>0</v>
      </c>
      <c r="AJ1492" s="104">
        <f t="shared" si="851"/>
        <v>0</v>
      </c>
      <c r="AK1492" s="104">
        <f t="shared" si="1569"/>
        <v>0</v>
      </c>
      <c r="AL1492" s="104">
        <f t="shared" si="894"/>
        <v>0</v>
      </c>
      <c r="AM1492" s="104">
        <f t="shared" si="1569"/>
        <v>0</v>
      </c>
      <c r="AN1492" s="104">
        <f t="shared" si="957"/>
        <v>0</v>
      </c>
      <c r="AO1492" s="104">
        <f t="shared" si="1569"/>
        <v>0</v>
      </c>
      <c r="AP1492" s="120">
        <f t="shared" si="853"/>
        <v>0</v>
      </c>
      <c r="AQ1492" s="104"/>
      <c r="AR1492" s="104"/>
      <c r="AS1492" s="104"/>
      <c r="AT1492" s="104"/>
      <c r="AU1492" s="146">
        <f t="shared" si="854"/>
        <v>1.34E-2</v>
      </c>
      <c r="AV1492" s="105">
        <f t="shared" si="855"/>
        <v>1</v>
      </c>
      <c r="AW1492" s="105"/>
      <c r="AX1492" s="106">
        <f>0.0011+0.0034</f>
        <v>4.4999999999999997E-3</v>
      </c>
      <c r="AY1492" s="120">
        <f>0*$R$1492</f>
        <v>0</v>
      </c>
      <c r="AZ1492" s="106">
        <f t="shared" si="1432"/>
        <v>0</v>
      </c>
      <c r="BA1492" s="120">
        <f t="shared" ref="BA1492" si="1570">0*$R$1492</f>
        <v>0</v>
      </c>
      <c r="BB1492" s="196">
        <f t="shared" si="1434"/>
        <v>0</v>
      </c>
      <c r="BC1492" s="120">
        <f t="shared" ref="BC1492" si="1571">0*$R$1492</f>
        <v>0</v>
      </c>
      <c r="BD1492" s="196">
        <f t="shared" si="1436"/>
        <v>0</v>
      </c>
      <c r="BE1492" s="120">
        <f t="shared" ref="BE1492" si="1572">0*$R$1492</f>
        <v>0</v>
      </c>
      <c r="BF1492" s="196">
        <f t="shared" si="1437"/>
        <v>0</v>
      </c>
      <c r="BG1492" s="145">
        <v>0.5</v>
      </c>
      <c r="BH1492" s="196">
        <f t="shared" si="1438"/>
        <v>2.2499999999999998E-3</v>
      </c>
      <c r="BI1492" s="145">
        <v>0.5</v>
      </c>
      <c r="BJ1492" s="196">
        <f t="shared" si="861"/>
        <v>2.2499999999999998E-3</v>
      </c>
      <c r="BK1492" s="120">
        <v>0</v>
      </c>
      <c r="BL1492" s="196">
        <f t="shared" si="862"/>
        <v>0</v>
      </c>
      <c r="BM1492" s="120">
        <f t="shared" ref="BM1492" si="1573">0*$R$1492</f>
        <v>0</v>
      </c>
      <c r="BN1492" s="197">
        <f t="shared" si="863"/>
        <v>0</v>
      </c>
      <c r="BO1492" s="120">
        <f t="shared" ref="BO1492" si="1574">0*$R$1492</f>
        <v>0</v>
      </c>
      <c r="BP1492" s="197">
        <f t="shared" si="864"/>
        <v>0</v>
      </c>
      <c r="BQ1492" s="120">
        <f t="shared" ref="BQ1492" si="1575">0*$R$1492</f>
        <v>0</v>
      </c>
      <c r="BR1492" s="197">
        <f t="shared" si="865"/>
        <v>0</v>
      </c>
      <c r="BS1492" s="120">
        <f t="shared" ref="BS1492" si="1576">0*$R$1492</f>
        <v>0</v>
      </c>
      <c r="BT1492" s="197">
        <f t="shared" si="866"/>
        <v>0</v>
      </c>
      <c r="BU1492" s="120">
        <f t="shared" ref="BU1492" si="1577">0*$R$1492</f>
        <v>0</v>
      </c>
      <c r="BV1492" s="197">
        <f t="shared" si="867"/>
        <v>0</v>
      </c>
      <c r="BW1492" s="107"/>
      <c r="BX1492" s="107"/>
      <c r="BY1492" s="107"/>
      <c r="BZ1492" s="107"/>
      <c r="CA1492" s="199">
        <f>0.0011+0.0034</f>
        <v>4.4999999999999997E-3</v>
      </c>
      <c r="CB1492" s="120">
        <f>0*$R$1492</f>
        <v>0</v>
      </c>
      <c r="CC1492" s="199">
        <f t="shared" si="1444"/>
        <v>0</v>
      </c>
      <c r="CD1492" s="120">
        <f t="shared" ref="CD1492" si="1578">0*$R$1492</f>
        <v>0</v>
      </c>
      <c r="CE1492" s="204">
        <f t="shared" si="1446"/>
        <v>0</v>
      </c>
      <c r="CF1492" s="120">
        <f t="shared" ref="CF1492" si="1579">0*$R$1492</f>
        <v>0</v>
      </c>
      <c r="CG1492" s="204">
        <f t="shared" si="1448"/>
        <v>0</v>
      </c>
      <c r="CH1492" s="120">
        <f t="shared" ref="CH1492" si="1580">0*$R$1492</f>
        <v>0</v>
      </c>
      <c r="CI1492" s="204">
        <f t="shared" si="1449"/>
        <v>0</v>
      </c>
      <c r="CJ1492" s="145">
        <v>0.5</v>
      </c>
      <c r="CK1492" s="204">
        <f t="shared" si="1450"/>
        <v>2.2499999999999998E-3</v>
      </c>
      <c r="CL1492" s="145">
        <v>0.5</v>
      </c>
      <c r="CM1492" s="204">
        <f t="shared" si="1451"/>
        <v>2.2499999999999998E-3</v>
      </c>
      <c r="CN1492" s="120">
        <v>0</v>
      </c>
      <c r="CO1492" s="204">
        <f t="shared" si="1452"/>
        <v>0</v>
      </c>
      <c r="CP1492" s="120">
        <f t="shared" ref="CP1492" si="1581">0*$R$1492</f>
        <v>0</v>
      </c>
      <c r="CQ1492" s="206">
        <f t="shared" si="1454"/>
        <v>0</v>
      </c>
      <c r="CR1492" s="120">
        <f t="shared" ref="CR1492" si="1582">0*$R$1492</f>
        <v>0</v>
      </c>
      <c r="CS1492" s="206">
        <f t="shared" si="1456"/>
        <v>0</v>
      </c>
      <c r="CT1492" s="120">
        <f t="shared" ref="CT1492" si="1583">0*$R$1492</f>
        <v>0</v>
      </c>
      <c r="CU1492" s="206">
        <f t="shared" si="1458"/>
        <v>0</v>
      </c>
      <c r="CV1492" s="120">
        <f t="shared" ref="CV1492" si="1584">0*$R$1492</f>
        <v>0</v>
      </c>
      <c r="CW1492" s="206">
        <f t="shared" si="1460"/>
        <v>0</v>
      </c>
      <c r="CX1492" s="120">
        <f t="shared" ref="CX1492" si="1585">0*$R$1492</f>
        <v>0</v>
      </c>
      <c r="CY1492" s="206">
        <f t="shared" si="1462"/>
        <v>0</v>
      </c>
      <c r="CZ1492" s="107"/>
      <c r="DA1492" s="107"/>
      <c r="DB1492" s="107"/>
      <c r="DC1492" s="109"/>
      <c r="DD1492" s="109"/>
      <c r="DE1492" s="109"/>
      <c r="DF1492" s="110">
        <f>0.0011+0.0034</f>
        <v>4.4999999999999997E-3</v>
      </c>
      <c r="DG1492" s="120">
        <f>0*$R$1492</f>
        <v>0</v>
      </c>
      <c r="DH1492" s="120">
        <f t="shared" si="1498"/>
        <v>0</v>
      </c>
      <c r="DI1492" s="120">
        <f t="shared" ref="DI1492:EC1492" si="1586">0*$R$1492</f>
        <v>0</v>
      </c>
      <c r="DJ1492" s="120">
        <f t="shared" si="1500"/>
        <v>0</v>
      </c>
      <c r="DK1492" s="120">
        <f t="shared" si="1586"/>
        <v>0</v>
      </c>
      <c r="DL1492" s="120">
        <f t="shared" si="1501"/>
        <v>0</v>
      </c>
      <c r="DM1492" s="120">
        <f t="shared" si="1586"/>
        <v>0</v>
      </c>
      <c r="DN1492" s="120">
        <f t="shared" si="1502"/>
        <v>0</v>
      </c>
      <c r="DO1492" s="145">
        <v>0.5</v>
      </c>
      <c r="DP1492" s="120">
        <f t="shared" si="1503"/>
        <v>2.2499999999999998E-3</v>
      </c>
      <c r="DQ1492" s="145">
        <v>0.5</v>
      </c>
      <c r="DR1492" s="120">
        <f t="shared" si="1504"/>
        <v>2.2499999999999998E-3</v>
      </c>
      <c r="DS1492" s="120">
        <v>0</v>
      </c>
      <c r="DT1492" s="120">
        <f t="shared" si="1505"/>
        <v>0</v>
      </c>
      <c r="DU1492" s="120">
        <f t="shared" si="1586"/>
        <v>0</v>
      </c>
      <c r="DV1492" s="120">
        <f t="shared" si="1506"/>
        <v>0</v>
      </c>
      <c r="DW1492" s="120">
        <f t="shared" si="1586"/>
        <v>0</v>
      </c>
      <c r="DX1492" s="120">
        <f t="shared" si="1507"/>
        <v>0</v>
      </c>
      <c r="DY1492" s="120">
        <f t="shared" si="1586"/>
        <v>0</v>
      </c>
      <c r="DZ1492" s="120">
        <f t="shared" si="1508"/>
        <v>0</v>
      </c>
      <c r="EA1492" s="120">
        <f t="shared" si="1586"/>
        <v>0</v>
      </c>
      <c r="EB1492" s="120">
        <f t="shared" si="1509"/>
        <v>0</v>
      </c>
      <c r="EC1492" s="120">
        <f t="shared" si="1586"/>
        <v>0</v>
      </c>
      <c r="ED1492" s="120">
        <f t="shared" si="1510"/>
        <v>0</v>
      </c>
      <c r="EE1492" s="120"/>
      <c r="EF1492" s="120"/>
      <c r="EG1492" s="120"/>
      <c r="EH1492" s="120"/>
      <c r="EI1492" s="120">
        <f t="shared" si="1511"/>
        <v>4.4999999999999997E-3</v>
      </c>
      <c r="EJ1492" s="148">
        <f t="shared" si="1512"/>
        <v>1</v>
      </c>
    </row>
    <row r="1493" spans="1:140" s="10" customFormat="1" ht="28.5" customHeight="1" x14ac:dyDescent="0.25">
      <c r="A1493" s="33"/>
      <c r="B1493" s="34"/>
      <c r="C1493" s="35"/>
      <c r="D1493" s="49"/>
      <c r="E1493" s="36"/>
      <c r="F1493" s="36"/>
      <c r="G1493" s="52"/>
      <c r="H1493" s="38"/>
      <c r="I1493" s="50"/>
      <c r="J1493" s="272" t="s">
        <v>1894</v>
      </c>
      <c r="K1493" s="264" t="s">
        <v>2067</v>
      </c>
      <c r="Q1493" s="9" t="s">
        <v>1899</v>
      </c>
      <c r="R1493" s="104"/>
      <c r="S1493" s="104"/>
      <c r="T1493" s="104"/>
      <c r="U1493" s="104"/>
      <c r="V1493" s="120"/>
      <c r="W1493" s="104"/>
      <c r="X1493" s="104"/>
      <c r="Y1493" s="104"/>
      <c r="Z1493" s="120"/>
      <c r="AA1493" s="144"/>
      <c r="AB1493" s="104"/>
      <c r="AC1493" s="144"/>
      <c r="AD1493" s="104"/>
      <c r="AE1493" s="252"/>
      <c r="AF1493" s="104"/>
      <c r="AG1493" s="104"/>
      <c r="AH1493" s="104"/>
      <c r="AI1493" s="104"/>
      <c r="AJ1493" s="104"/>
      <c r="AK1493" s="104"/>
      <c r="AL1493" s="104"/>
      <c r="AM1493" s="104"/>
      <c r="AN1493" s="104"/>
      <c r="AO1493" s="104"/>
      <c r="AP1493" s="120"/>
      <c r="AQ1493" s="104"/>
      <c r="AR1493" s="104"/>
      <c r="AS1493" s="104"/>
      <c r="AT1493" s="104"/>
      <c r="AU1493" s="146"/>
      <c r="AV1493" s="105"/>
      <c r="AW1493" s="105"/>
      <c r="AX1493" s="106"/>
      <c r="AY1493" s="120"/>
      <c r="AZ1493" s="106"/>
      <c r="BA1493" s="120"/>
      <c r="BB1493" s="196"/>
      <c r="BC1493" s="120"/>
      <c r="BD1493" s="196"/>
      <c r="BE1493" s="120"/>
      <c r="BF1493" s="196"/>
      <c r="BG1493" s="145"/>
      <c r="BH1493" s="196"/>
      <c r="BI1493" s="145"/>
      <c r="BJ1493" s="196"/>
      <c r="BK1493" s="120"/>
      <c r="BL1493" s="196"/>
      <c r="BM1493" s="120"/>
      <c r="BN1493" s="197"/>
      <c r="BO1493" s="120"/>
      <c r="BP1493" s="197"/>
      <c r="BQ1493" s="120"/>
      <c r="BR1493" s="197"/>
      <c r="BS1493" s="120"/>
      <c r="BT1493" s="197"/>
      <c r="BU1493" s="120"/>
      <c r="BV1493" s="197"/>
      <c r="BW1493" s="107"/>
      <c r="BX1493" s="107"/>
      <c r="BY1493" s="107"/>
      <c r="BZ1493" s="107"/>
      <c r="CA1493" s="199"/>
      <c r="CB1493" s="120"/>
      <c r="CC1493" s="199"/>
      <c r="CD1493" s="120"/>
      <c r="CE1493" s="204"/>
      <c r="CF1493" s="120"/>
      <c r="CG1493" s="204"/>
      <c r="CH1493" s="120"/>
      <c r="CI1493" s="204"/>
      <c r="CJ1493" s="145"/>
      <c r="CK1493" s="204"/>
      <c r="CL1493" s="145"/>
      <c r="CM1493" s="204"/>
      <c r="CN1493" s="120"/>
      <c r="CO1493" s="204"/>
      <c r="CP1493" s="120"/>
      <c r="CQ1493" s="206"/>
      <c r="CR1493" s="120"/>
      <c r="CS1493" s="206"/>
      <c r="CT1493" s="120"/>
      <c r="CU1493" s="206"/>
      <c r="CV1493" s="120"/>
      <c r="CW1493" s="206"/>
      <c r="CX1493" s="120"/>
      <c r="CY1493" s="206"/>
      <c r="CZ1493" s="107"/>
      <c r="DA1493" s="107"/>
      <c r="DB1493" s="107"/>
      <c r="DC1493" s="109"/>
      <c r="DD1493" s="109"/>
      <c r="DE1493" s="109"/>
      <c r="DF1493" s="110"/>
      <c r="DG1493" s="120"/>
      <c r="DH1493" s="120"/>
      <c r="DI1493" s="120"/>
      <c r="DJ1493" s="120"/>
      <c r="DK1493" s="120"/>
      <c r="DL1493" s="120"/>
      <c r="DM1493" s="120"/>
      <c r="DN1493" s="120"/>
      <c r="DO1493" s="145"/>
      <c r="DP1493" s="120"/>
      <c r="DQ1493" s="145"/>
      <c r="DR1493" s="120"/>
      <c r="DS1493" s="120"/>
      <c r="DT1493" s="120"/>
      <c r="DU1493" s="120"/>
      <c r="DV1493" s="120"/>
      <c r="DW1493" s="120"/>
      <c r="DX1493" s="120"/>
      <c r="DY1493" s="120"/>
      <c r="DZ1493" s="120"/>
      <c r="EA1493" s="120"/>
      <c r="EB1493" s="120"/>
      <c r="EC1493" s="120"/>
      <c r="ED1493" s="120"/>
      <c r="EE1493" s="120"/>
      <c r="EF1493" s="120"/>
      <c r="EG1493" s="120"/>
      <c r="EH1493" s="120"/>
      <c r="EI1493" s="120"/>
      <c r="EJ1493" s="148"/>
    </row>
    <row r="1494" spans="1:140" s="10" customFormat="1" ht="28.5" customHeight="1" x14ac:dyDescent="0.25">
      <c r="A1494" s="33"/>
      <c r="B1494" s="34"/>
      <c r="C1494" s="35"/>
      <c r="D1494" s="49"/>
      <c r="E1494" s="36"/>
      <c r="F1494" s="36"/>
      <c r="G1494" s="52"/>
      <c r="H1494" s="38"/>
      <c r="I1494" s="50"/>
      <c r="J1494" s="272"/>
      <c r="K1494" s="264" t="s">
        <v>2068</v>
      </c>
      <c r="Q1494" s="9" t="s">
        <v>1899</v>
      </c>
      <c r="R1494" s="104"/>
      <c r="S1494" s="104"/>
      <c r="T1494" s="104"/>
      <c r="U1494" s="104"/>
      <c r="V1494" s="120"/>
      <c r="W1494" s="104"/>
      <c r="X1494" s="104"/>
      <c r="Y1494" s="104"/>
      <c r="Z1494" s="120"/>
      <c r="AA1494" s="144"/>
      <c r="AB1494" s="104"/>
      <c r="AC1494" s="144"/>
      <c r="AD1494" s="104"/>
      <c r="AE1494" s="252"/>
      <c r="AF1494" s="104"/>
      <c r="AG1494" s="104"/>
      <c r="AH1494" s="104"/>
      <c r="AI1494" s="104"/>
      <c r="AJ1494" s="104"/>
      <c r="AK1494" s="104"/>
      <c r="AL1494" s="104"/>
      <c r="AM1494" s="104"/>
      <c r="AN1494" s="104"/>
      <c r="AO1494" s="104"/>
      <c r="AP1494" s="120"/>
      <c r="AQ1494" s="104"/>
      <c r="AR1494" s="104"/>
      <c r="AS1494" s="104"/>
      <c r="AT1494" s="104"/>
      <c r="AU1494" s="146"/>
      <c r="AV1494" s="105"/>
      <c r="AW1494" s="105"/>
      <c r="AX1494" s="106"/>
      <c r="AY1494" s="120"/>
      <c r="AZ1494" s="106"/>
      <c r="BA1494" s="120"/>
      <c r="BB1494" s="196"/>
      <c r="BC1494" s="120"/>
      <c r="BD1494" s="196"/>
      <c r="BE1494" s="120"/>
      <c r="BF1494" s="196"/>
      <c r="BG1494" s="145"/>
      <c r="BH1494" s="196"/>
      <c r="BI1494" s="145"/>
      <c r="BJ1494" s="196"/>
      <c r="BK1494" s="120"/>
      <c r="BL1494" s="196"/>
      <c r="BM1494" s="120"/>
      <c r="BN1494" s="197"/>
      <c r="BO1494" s="120"/>
      <c r="BP1494" s="197"/>
      <c r="BQ1494" s="120"/>
      <c r="BR1494" s="197"/>
      <c r="BS1494" s="120"/>
      <c r="BT1494" s="197"/>
      <c r="BU1494" s="120"/>
      <c r="BV1494" s="197"/>
      <c r="BW1494" s="107"/>
      <c r="BX1494" s="107"/>
      <c r="BY1494" s="107"/>
      <c r="BZ1494" s="107"/>
      <c r="CA1494" s="199"/>
      <c r="CB1494" s="120"/>
      <c r="CC1494" s="199"/>
      <c r="CD1494" s="120"/>
      <c r="CE1494" s="204"/>
      <c r="CF1494" s="120"/>
      <c r="CG1494" s="204"/>
      <c r="CH1494" s="120"/>
      <c r="CI1494" s="204"/>
      <c r="CJ1494" s="145"/>
      <c r="CK1494" s="204"/>
      <c r="CL1494" s="145"/>
      <c r="CM1494" s="204"/>
      <c r="CN1494" s="120"/>
      <c r="CO1494" s="204"/>
      <c r="CP1494" s="120"/>
      <c r="CQ1494" s="206"/>
      <c r="CR1494" s="120"/>
      <c r="CS1494" s="206"/>
      <c r="CT1494" s="120"/>
      <c r="CU1494" s="206"/>
      <c r="CV1494" s="120"/>
      <c r="CW1494" s="206"/>
      <c r="CX1494" s="120"/>
      <c r="CY1494" s="206"/>
      <c r="CZ1494" s="107"/>
      <c r="DA1494" s="107"/>
      <c r="DB1494" s="107"/>
      <c r="DC1494" s="109"/>
      <c r="DD1494" s="109"/>
      <c r="DE1494" s="109"/>
      <c r="DF1494" s="110"/>
      <c r="DG1494" s="120"/>
      <c r="DH1494" s="120"/>
      <c r="DI1494" s="120"/>
      <c r="DJ1494" s="120"/>
      <c r="DK1494" s="120"/>
      <c r="DL1494" s="120"/>
      <c r="DM1494" s="120"/>
      <c r="DN1494" s="120"/>
      <c r="DO1494" s="145"/>
      <c r="DP1494" s="120"/>
      <c r="DQ1494" s="145"/>
      <c r="DR1494" s="120"/>
      <c r="DS1494" s="120"/>
      <c r="DT1494" s="120"/>
      <c r="DU1494" s="120"/>
      <c r="DV1494" s="120"/>
      <c r="DW1494" s="120"/>
      <c r="DX1494" s="120"/>
      <c r="DY1494" s="120"/>
      <c r="DZ1494" s="120"/>
      <c r="EA1494" s="120"/>
      <c r="EB1494" s="120"/>
      <c r="EC1494" s="120"/>
      <c r="ED1494" s="120"/>
      <c r="EE1494" s="120"/>
      <c r="EF1494" s="120"/>
      <c r="EG1494" s="120"/>
      <c r="EH1494" s="120"/>
      <c r="EI1494" s="120"/>
      <c r="EJ1494" s="148"/>
    </row>
    <row r="1495" spans="1:140" s="10" customFormat="1" ht="28.5" customHeight="1" x14ac:dyDescent="0.25">
      <c r="A1495" s="33"/>
      <c r="B1495" s="34"/>
      <c r="C1495" s="35"/>
      <c r="D1495" s="49"/>
      <c r="E1495" s="36"/>
      <c r="F1495" s="36"/>
      <c r="G1495" s="52"/>
      <c r="H1495" s="38"/>
      <c r="I1495" s="50"/>
      <c r="J1495" s="272"/>
      <c r="K1495" s="264" t="s">
        <v>2069</v>
      </c>
      <c r="Q1495" s="9" t="s">
        <v>1899</v>
      </c>
      <c r="R1495" s="104"/>
      <c r="S1495" s="104"/>
      <c r="T1495" s="104"/>
      <c r="U1495" s="104"/>
      <c r="V1495" s="120"/>
      <c r="W1495" s="104"/>
      <c r="X1495" s="104"/>
      <c r="Y1495" s="104"/>
      <c r="Z1495" s="120"/>
      <c r="AA1495" s="144"/>
      <c r="AB1495" s="104"/>
      <c r="AC1495" s="144"/>
      <c r="AD1495" s="104"/>
      <c r="AE1495" s="252"/>
      <c r="AF1495" s="104"/>
      <c r="AG1495" s="104"/>
      <c r="AH1495" s="104"/>
      <c r="AI1495" s="104"/>
      <c r="AJ1495" s="104"/>
      <c r="AK1495" s="104"/>
      <c r="AL1495" s="104"/>
      <c r="AM1495" s="104"/>
      <c r="AN1495" s="104"/>
      <c r="AO1495" s="104"/>
      <c r="AP1495" s="120"/>
      <c r="AQ1495" s="104"/>
      <c r="AR1495" s="104"/>
      <c r="AS1495" s="104"/>
      <c r="AT1495" s="104"/>
      <c r="AU1495" s="146"/>
      <c r="AV1495" s="105"/>
      <c r="AW1495" s="105"/>
      <c r="AX1495" s="106"/>
      <c r="AY1495" s="120"/>
      <c r="AZ1495" s="106"/>
      <c r="BA1495" s="120"/>
      <c r="BB1495" s="196"/>
      <c r="BC1495" s="120"/>
      <c r="BD1495" s="196"/>
      <c r="BE1495" s="120"/>
      <c r="BF1495" s="196"/>
      <c r="BG1495" s="145"/>
      <c r="BH1495" s="196"/>
      <c r="BI1495" s="145"/>
      <c r="BJ1495" s="196"/>
      <c r="BK1495" s="120"/>
      <c r="BL1495" s="196"/>
      <c r="BM1495" s="120"/>
      <c r="BN1495" s="197"/>
      <c r="BO1495" s="120"/>
      <c r="BP1495" s="197"/>
      <c r="BQ1495" s="120"/>
      <c r="BR1495" s="197"/>
      <c r="BS1495" s="120"/>
      <c r="BT1495" s="197"/>
      <c r="BU1495" s="120"/>
      <c r="BV1495" s="197"/>
      <c r="BW1495" s="107"/>
      <c r="BX1495" s="107"/>
      <c r="BY1495" s="107"/>
      <c r="BZ1495" s="107"/>
      <c r="CA1495" s="199"/>
      <c r="CB1495" s="120"/>
      <c r="CC1495" s="199"/>
      <c r="CD1495" s="120"/>
      <c r="CE1495" s="204"/>
      <c r="CF1495" s="120"/>
      <c r="CG1495" s="204"/>
      <c r="CH1495" s="120"/>
      <c r="CI1495" s="204"/>
      <c r="CJ1495" s="145"/>
      <c r="CK1495" s="204"/>
      <c r="CL1495" s="145"/>
      <c r="CM1495" s="204"/>
      <c r="CN1495" s="120"/>
      <c r="CO1495" s="204"/>
      <c r="CP1495" s="120"/>
      <c r="CQ1495" s="206"/>
      <c r="CR1495" s="120"/>
      <c r="CS1495" s="206"/>
      <c r="CT1495" s="120"/>
      <c r="CU1495" s="206"/>
      <c r="CV1495" s="120"/>
      <c r="CW1495" s="206"/>
      <c r="CX1495" s="120"/>
      <c r="CY1495" s="206"/>
      <c r="CZ1495" s="107"/>
      <c r="DA1495" s="107"/>
      <c r="DB1495" s="107"/>
      <c r="DC1495" s="109"/>
      <c r="DD1495" s="109"/>
      <c r="DE1495" s="109"/>
      <c r="DF1495" s="110"/>
      <c r="DG1495" s="120"/>
      <c r="DH1495" s="120"/>
      <c r="DI1495" s="120"/>
      <c r="DJ1495" s="120"/>
      <c r="DK1495" s="120"/>
      <c r="DL1495" s="120"/>
      <c r="DM1495" s="120"/>
      <c r="DN1495" s="120"/>
      <c r="DO1495" s="145"/>
      <c r="DP1495" s="120"/>
      <c r="DQ1495" s="145"/>
      <c r="DR1495" s="120"/>
      <c r="DS1495" s="120"/>
      <c r="DT1495" s="120"/>
      <c r="DU1495" s="120"/>
      <c r="DV1495" s="120"/>
      <c r="DW1495" s="120"/>
      <c r="DX1495" s="120"/>
      <c r="DY1495" s="120"/>
      <c r="DZ1495" s="120"/>
      <c r="EA1495" s="120"/>
      <c r="EB1495" s="120"/>
      <c r="EC1495" s="120"/>
      <c r="ED1495" s="120"/>
      <c r="EE1495" s="120"/>
      <c r="EF1495" s="120"/>
      <c r="EG1495" s="120"/>
      <c r="EH1495" s="120"/>
      <c r="EI1495" s="120"/>
      <c r="EJ1495" s="148"/>
    </row>
    <row r="1496" spans="1:140" s="10" customFormat="1" ht="28.5" customHeight="1" x14ac:dyDescent="0.25">
      <c r="A1496" s="33"/>
      <c r="B1496" s="34"/>
      <c r="C1496" s="35"/>
      <c r="D1496" s="49"/>
      <c r="E1496" s="36"/>
      <c r="F1496" s="36"/>
      <c r="G1496" s="52"/>
      <c r="H1496" s="38"/>
      <c r="I1496" s="50"/>
      <c r="J1496" s="54"/>
      <c r="K1496" s="264" t="s">
        <v>2070</v>
      </c>
      <c r="Q1496" s="9" t="s">
        <v>1899</v>
      </c>
      <c r="R1496" s="104"/>
      <c r="S1496" s="104"/>
      <c r="T1496" s="104"/>
      <c r="U1496" s="104"/>
      <c r="V1496" s="120"/>
      <c r="W1496" s="104"/>
      <c r="X1496" s="104"/>
      <c r="Y1496" s="104"/>
      <c r="Z1496" s="120"/>
      <c r="AA1496" s="144"/>
      <c r="AB1496" s="104"/>
      <c r="AC1496" s="144"/>
      <c r="AD1496" s="104"/>
      <c r="AE1496" s="252"/>
      <c r="AF1496" s="104"/>
      <c r="AG1496" s="104"/>
      <c r="AH1496" s="104"/>
      <c r="AI1496" s="104"/>
      <c r="AJ1496" s="104"/>
      <c r="AK1496" s="104"/>
      <c r="AL1496" s="104"/>
      <c r="AM1496" s="104"/>
      <c r="AN1496" s="104"/>
      <c r="AO1496" s="104"/>
      <c r="AP1496" s="120"/>
      <c r="AQ1496" s="104"/>
      <c r="AR1496" s="104"/>
      <c r="AS1496" s="104"/>
      <c r="AT1496" s="104"/>
      <c r="AU1496" s="146"/>
      <c r="AV1496" s="105"/>
      <c r="AW1496" s="105"/>
      <c r="AX1496" s="106"/>
      <c r="AY1496" s="120"/>
      <c r="AZ1496" s="106"/>
      <c r="BA1496" s="120"/>
      <c r="BB1496" s="196"/>
      <c r="BC1496" s="120"/>
      <c r="BD1496" s="196"/>
      <c r="BE1496" s="120"/>
      <c r="BF1496" s="196"/>
      <c r="BG1496" s="145"/>
      <c r="BH1496" s="196"/>
      <c r="BI1496" s="145"/>
      <c r="BJ1496" s="196"/>
      <c r="BK1496" s="120"/>
      <c r="BL1496" s="196"/>
      <c r="BM1496" s="120"/>
      <c r="BN1496" s="197"/>
      <c r="BO1496" s="120"/>
      <c r="BP1496" s="197"/>
      <c r="BQ1496" s="120"/>
      <c r="BR1496" s="197"/>
      <c r="BS1496" s="120"/>
      <c r="BT1496" s="197"/>
      <c r="BU1496" s="120"/>
      <c r="BV1496" s="197"/>
      <c r="BW1496" s="107"/>
      <c r="BX1496" s="107"/>
      <c r="BY1496" s="107"/>
      <c r="BZ1496" s="107"/>
      <c r="CA1496" s="199"/>
      <c r="CB1496" s="120"/>
      <c r="CC1496" s="199"/>
      <c r="CD1496" s="120"/>
      <c r="CE1496" s="204"/>
      <c r="CF1496" s="120"/>
      <c r="CG1496" s="204"/>
      <c r="CH1496" s="120"/>
      <c r="CI1496" s="204"/>
      <c r="CJ1496" s="145"/>
      <c r="CK1496" s="204"/>
      <c r="CL1496" s="145"/>
      <c r="CM1496" s="204"/>
      <c r="CN1496" s="120"/>
      <c r="CO1496" s="204"/>
      <c r="CP1496" s="120"/>
      <c r="CQ1496" s="206"/>
      <c r="CR1496" s="120"/>
      <c r="CS1496" s="206"/>
      <c r="CT1496" s="120"/>
      <c r="CU1496" s="206"/>
      <c r="CV1496" s="120"/>
      <c r="CW1496" s="206"/>
      <c r="CX1496" s="120"/>
      <c r="CY1496" s="206"/>
      <c r="CZ1496" s="107"/>
      <c r="DA1496" s="107"/>
      <c r="DB1496" s="107"/>
      <c r="DC1496" s="109"/>
      <c r="DD1496" s="109"/>
      <c r="DE1496" s="109"/>
      <c r="DF1496" s="110"/>
      <c r="DG1496" s="120"/>
      <c r="DH1496" s="120"/>
      <c r="DI1496" s="120"/>
      <c r="DJ1496" s="120"/>
      <c r="DK1496" s="120"/>
      <c r="DL1496" s="120"/>
      <c r="DM1496" s="120"/>
      <c r="DN1496" s="120"/>
      <c r="DO1496" s="145"/>
      <c r="DP1496" s="120"/>
      <c r="DQ1496" s="145"/>
      <c r="DR1496" s="120"/>
      <c r="DS1496" s="120"/>
      <c r="DT1496" s="120"/>
      <c r="DU1496" s="120"/>
      <c r="DV1496" s="120"/>
      <c r="DW1496" s="120"/>
      <c r="DX1496" s="120"/>
      <c r="DY1496" s="120"/>
      <c r="DZ1496" s="120"/>
      <c r="EA1496" s="120"/>
      <c r="EB1496" s="120"/>
      <c r="EC1496" s="120"/>
      <c r="ED1496" s="120"/>
      <c r="EE1496" s="120"/>
      <c r="EF1496" s="120"/>
      <c r="EG1496" s="120"/>
      <c r="EH1496" s="120"/>
      <c r="EI1496" s="120"/>
      <c r="EJ1496" s="148"/>
    </row>
    <row r="1497" spans="1:140" s="10" customFormat="1" ht="28.5" customHeight="1" x14ac:dyDescent="0.25">
      <c r="A1497" s="33"/>
      <c r="B1497" s="34"/>
      <c r="C1497" s="35"/>
      <c r="D1497" s="49"/>
      <c r="E1497" s="36"/>
      <c r="F1497" s="36"/>
      <c r="G1497" s="52"/>
      <c r="H1497" s="38"/>
      <c r="I1497" s="50"/>
      <c r="J1497" s="54"/>
      <c r="K1497" s="264" t="s">
        <v>2071</v>
      </c>
      <c r="Q1497" s="9" t="s">
        <v>1899</v>
      </c>
      <c r="R1497" s="104"/>
      <c r="S1497" s="104"/>
      <c r="T1497" s="104"/>
      <c r="U1497" s="104"/>
      <c r="V1497" s="120"/>
      <c r="W1497" s="104"/>
      <c r="X1497" s="104"/>
      <c r="Y1497" s="104"/>
      <c r="Z1497" s="120"/>
      <c r="AA1497" s="144"/>
      <c r="AB1497" s="104"/>
      <c r="AC1497" s="144"/>
      <c r="AD1497" s="104"/>
      <c r="AE1497" s="252"/>
      <c r="AF1497" s="104"/>
      <c r="AG1497" s="104"/>
      <c r="AH1497" s="104"/>
      <c r="AI1497" s="104"/>
      <c r="AJ1497" s="104"/>
      <c r="AK1497" s="104"/>
      <c r="AL1497" s="104"/>
      <c r="AM1497" s="104"/>
      <c r="AN1497" s="104"/>
      <c r="AO1497" s="104"/>
      <c r="AP1497" s="120"/>
      <c r="AQ1497" s="104"/>
      <c r="AR1497" s="104"/>
      <c r="AS1497" s="104"/>
      <c r="AT1497" s="104"/>
      <c r="AU1497" s="146"/>
      <c r="AV1497" s="105"/>
      <c r="AW1497" s="105"/>
      <c r="AX1497" s="106"/>
      <c r="AY1497" s="120"/>
      <c r="AZ1497" s="106"/>
      <c r="BA1497" s="120"/>
      <c r="BB1497" s="196"/>
      <c r="BC1497" s="120"/>
      <c r="BD1497" s="196"/>
      <c r="BE1497" s="120"/>
      <c r="BF1497" s="196"/>
      <c r="BG1497" s="145"/>
      <c r="BH1497" s="196"/>
      <c r="BI1497" s="145"/>
      <c r="BJ1497" s="196"/>
      <c r="BK1497" s="120"/>
      <c r="BL1497" s="196"/>
      <c r="BM1497" s="120"/>
      <c r="BN1497" s="197"/>
      <c r="BO1497" s="120"/>
      <c r="BP1497" s="197"/>
      <c r="BQ1497" s="120"/>
      <c r="BR1497" s="197"/>
      <c r="BS1497" s="120"/>
      <c r="BT1497" s="197"/>
      <c r="BU1497" s="120"/>
      <c r="BV1497" s="197"/>
      <c r="BW1497" s="107"/>
      <c r="BX1497" s="107"/>
      <c r="BY1497" s="107"/>
      <c r="BZ1497" s="107"/>
      <c r="CA1497" s="199"/>
      <c r="CB1497" s="120"/>
      <c r="CC1497" s="199"/>
      <c r="CD1497" s="120"/>
      <c r="CE1497" s="204"/>
      <c r="CF1497" s="120"/>
      <c r="CG1497" s="204"/>
      <c r="CH1497" s="120"/>
      <c r="CI1497" s="204"/>
      <c r="CJ1497" s="145"/>
      <c r="CK1497" s="204"/>
      <c r="CL1497" s="145"/>
      <c r="CM1497" s="204"/>
      <c r="CN1497" s="120"/>
      <c r="CO1497" s="204"/>
      <c r="CP1497" s="120"/>
      <c r="CQ1497" s="206"/>
      <c r="CR1497" s="120"/>
      <c r="CS1497" s="206"/>
      <c r="CT1497" s="120"/>
      <c r="CU1497" s="206"/>
      <c r="CV1497" s="120"/>
      <c r="CW1497" s="206"/>
      <c r="CX1497" s="120"/>
      <c r="CY1497" s="206"/>
      <c r="CZ1497" s="107"/>
      <c r="DA1497" s="107"/>
      <c r="DB1497" s="107"/>
      <c r="DC1497" s="109"/>
      <c r="DD1497" s="109"/>
      <c r="DE1497" s="109"/>
      <c r="DF1497" s="110"/>
      <c r="DG1497" s="120"/>
      <c r="DH1497" s="120"/>
      <c r="DI1497" s="120"/>
      <c r="DJ1497" s="120"/>
      <c r="DK1497" s="120"/>
      <c r="DL1497" s="120"/>
      <c r="DM1497" s="120"/>
      <c r="DN1497" s="120"/>
      <c r="DO1497" s="145"/>
      <c r="DP1497" s="120"/>
      <c r="DQ1497" s="145"/>
      <c r="DR1497" s="120"/>
      <c r="DS1497" s="120"/>
      <c r="DT1497" s="120"/>
      <c r="DU1497" s="120"/>
      <c r="DV1497" s="120"/>
      <c r="DW1497" s="120"/>
      <c r="DX1497" s="120"/>
      <c r="DY1497" s="120"/>
      <c r="DZ1497" s="120"/>
      <c r="EA1497" s="120"/>
      <c r="EB1497" s="120"/>
      <c r="EC1497" s="120"/>
      <c r="ED1497" s="120"/>
      <c r="EE1497" s="120"/>
      <c r="EF1497" s="120"/>
      <c r="EG1497" s="120"/>
      <c r="EH1497" s="120"/>
      <c r="EI1497" s="120"/>
      <c r="EJ1497" s="148"/>
    </row>
    <row r="1498" spans="1:140" s="10" customFormat="1" ht="28.5" customHeight="1" x14ac:dyDescent="0.25">
      <c r="A1498" s="33"/>
      <c r="B1498" s="34"/>
      <c r="C1498" s="35"/>
      <c r="D1498" s="49"/>
      <c r="E1498" s="36"/>
      <c r="F1498" s="36"/>
      <c r="G1498" s="52"/>
      <c r="H1498" s="38"/>
      <c r="I1498" s="50"/>
      <c r="J1498" s="54"/>
      <c r="K1498" s="264" t="s">
        <v>2072</v>
      </c>
      <c r="Q1498" s="9" t="s">
        <v>1899</v>
      </c>
      <c r="R1498" s="104"/>
      <c r="S1498" s="104"/>
      <c r="T1498" s="104"/>
      <c r="U1498" s="104"/>
      <c r="V1498" s="120"/>
      <c r="W1498" s="104"/>
      <c r="X1498" s="104"/>
      <c r="Y1498" s="104"/>
      <c r="Z1498" s="120"/>
      <c r="AA1498" s="144"/>
      <c r="AB1498" s="104"/>
      <c r="AC1498" s="144"/>
      <c r="AD1498" s="104"/>
      <c r="AE1498" s="252"/>
      <c r="AF1498" s="104"/>
      <c r="AG1498" s="104"/>
      <c r="AH1498" s="104"/>
      <c r="AI1498" s="104"/>
      <c r="AJ1498" s="104"/>
      <c r="AK1498" s="104"/>
      <c r="AL1498" s="104"/>
      <c r="AM1498" s="104"/>
      <c r="AN1498" s="104"/>
      <c r="AO1498" s="104"/>
      <c r="AP1498" s="120"/>
      <c r="AQ1498" s="104"/>
      <c r="AR1498" s="104"/>
      <c r="AS1498" s="104"/>
      <c r="AT1498" s="104"/>
      <c r="AU1498" s="146"/>
      <c r="AV1498" s="105"/>
      <c r="AW1498" s="105"/>
      <c r="AX1498" s="106"/>
      <c r="AY1498" s="120"/>
      <c r="AZ1498" s="106"/>
      <c r="BA1498" s="120"/>
      <c r="BB1498" s="196"/>
      <c r="BC1498" s="120"/>
      <c r="BD1498" s="196"/>
      <c r="BE1498" s="120"/>
      <c r="BF1498" s="196"/>
      <c r="BG1498" s="145"/>
      <c r="BH1498" s="196"/>
      <c r="BI1498" s="145"/>
      <c r="BJ1498" s="196"/>
      <c r="BK1498" s="120"/>
      <c r="BL1498" s="196"/>
      <c r="BM1498" s="120"/>
      <c r="BN1498" s="197"/>
      <c r="BO1498" s="120"/>
      <c r="BP1498" s="197"/>
      <c r="BQ1498" s="120"/>
      <c r="BR1498" s="197"/>
      <c r="BS1498" s="120"/>
      <c r="BT1498" s="197"/>
      <c r="BU1498" s="120"/>
      <c r="BV1498" s="197"/>
      <c r="BW1498" s="107"/>
      <c r="BX1498" s="107"/>
      <c r="BY1498" s="107"/>
      <c r="BZ1498" s="107"/>
      <c r="CA1498" s="199"/>
      <c r="CB1498" s="120"/>
      <c r="CC1498" s="199"/>
      <c r="CD1498" s="120"/>
      <c r="CE1498" s="204"/>
      <c r="CF1498" s="120"/>
      <c r="CG1498" s="204"/>
      <c r="CH1498" s="120"/>
      <c r="CI1498" s="204"/>
      <c r="CJ1498" s="145"/>
      <c r="CK1498" s="204"/>
      <c r="CL1498" s="145"/>
      <c r="CM1498" s="204"/>
      <c r="CN1498" s="120"/>
      <c r="CO1498" s="204"/>
      <c r="CP1498" s="120"/>
      <c r="CQ1498" s="206"/>
      <c r="CR1498" s="120"/>
      <c r="CS1498" s="206"/>
      <c r="CT1498" s="120"/>
      <c r="CU1498" s="206"/>
      <c r="CV1498" s="120"/>
      <c r="CW1498" s="206"/>
      <c r="CX1498" s="120"/>
      <c r="CY1498" s="206"/>
      <c r="CZ1498" s="107"/>
      <c r="DA1498" s="107"/>
      <c r="DB1498" s="107"/>
      <c r="DC1498" s="109"/>
      <c r="DD1498" s="109"/>
      <c r="DE1498" s="109"/>
      <c r="DF1498" s="110"/>
      <c r="DG1498" s="120"/>
      <c r="DH1498" s="120"/>
      <c r="DI1498" s="120"/>
      <c r="DJ1498" s="120"/>
      <c r="DK1498" s="120"/>
      <c r="DL1498" s="120"/>
      <c r="DM1498" s="120"/>
      <c r="DN1498" s="120"/>
      <c r="DO1498" s="145"/>
      <c r="DP1498" s="120"/>
      <c r="DQ1498" s="145"/>
      <c r="DR1498" s="120"/>
      <c r="DS1498" s="120"/>
      <c r="DT1498" s="120"/>
      <c r="DU1498" s="120"/>
      <c r="DV1498" s="120"/>
      <c r="DW1498" s="120"/>
      <c r="DX1498" s="120"/>
      <c r="DY1498" s="120"/>
      <c r="DZ1498" s="120"/>
      <c r="EA1498" s="120"/>
      <c r="EB1498" s="120"/>
      <c r="EC1498" s="120"/>
      <c r="ED1498" s="120"/>
      <c r="EE1498" s="120"/>
      <c r="EF1498" s="120"/>
      <c r="EG1498" s="120"/>
      <c r="EH1498" s="120"/>
      <c r="EI1498" s="120"/>
      <c r="EJ1498" s="148"/>
    </row>
    <row r="1499" spans="1:140" s="10" customFormat="1" ht="28.5" customHeight="1" x14ac:dyDescent="0.25">
      <c r="A1499" s="33"/>
      <c r="B1499" s="34"/>
      <c r="C1499" s="35"/>
      <c r="D1499" s="49"/>
      <c r="E1499" s="36"/>
      <c r="F1499" s="36"/>
      <c r="G1499" s="52"/>
      <c r="H1499" s="38"/>
      <c r="I1499" s="50"/>
      <c r="J1499" s="275" t="s">
        <v>1921</v>
      </c>
      <c r="K1499" s="271" t="s">
        <v>2073</v>
      </c>
      <c r="L1499" s="276" t="s">
        <v>1899</v>
      </c>
      <c r="M1499" s="46"/>
      <c r="R1499" s="104"/>
      <c r="S1499" s="104"/>
      <c r="T1499" s="104"/>
      <c r="U1499" s="104"/>
      <c r="V1499" s="120"/>
      <c r="W1499" s="104"/>
      <c r="X1499" s="104"/>
      <c r="Y1499" s="104"/>
      <c r="Z1499" s="120"/>
      <c r="AA1499" s="144"/>
      <c r="AB1499" s="104"/>
      <c r="AC1499" s="144"/>
      <c r="AD1499" s="104"/>
      <c r="AE1499" s="252"/>
      <c r="AF1499" s="104"/>
      <c r="AG1499" s="104"/>
      <c r="AH1499" s="104"/>
      <c r="AI1499" s="104"/>
      <c r="AJ1499" s="104"/>
      <c r="AK1499" s="104"/>
      <c r="AL1499" s="104"/>
      <c r="AM1499" s="104"/>
      <c r="AN1499" s="104"/>
      <c r="AO1499" s="104"/>
      <c r="AP1499" s="120"/>
      <c r="AQ1499" s="104"/>
      <c r="AR1499" s="104"/>
      <c r="AS1499" s="104"/>
      <c r="AT1499" s="104"/>
      <c r="AU1499" s="146"/>
      <c r="AV1499" s="105"/>
      <c r="AW1499" s="105"/>
      <c r="AX1499" s="106"/>
      <c r="AY1499" s="120"/>
      <c r="AZ1499" s="106"/>
      <c r="BA1499" s="120"/>
      <c r="BB1499" s="196"/>
      <c r="BC1499" s="120"/>
      <c r="BD1499" s="196"/>
      <c r="BE1499" s="120"/>
      <c r="BF1499" s="196"/>
      <c r="BG1499" s="145"/>
      <c r="BH1499" s="196"/>
      <c r="BI1499" s="145"/>
      <c r="BJ1499" s="196"/>
      <c r="BK1499" s="120"/>
      <c r="BL1499" s="196"/>
      <c r="BM1499" s="120"/>
      <c r="BN1499" s="197"/>
      <c r="BO1499" s="120"/>
      <c r="BP1499" s="197"/>
      <c r="BQ1499" s="120"/>
      <c r="BR1499" s="197"/>
      <c r="BS1499" s="120"/>
      <c r="BT1499" s="197"/>
      <c r="BU1499" s="120"/>
      <c r="BV1499" s="197"/>
      <c r="BW1499" s="107"/>
      <c r="BX1499" s="107"/>
      <c r="BY1499" s="107"/>
      <c r="BZ1499" s="107"/>
      <c r="CA1499" s="199"/>
      <c r="CB1499" s="120"/>
      <c r="CC1499" s="199"/>
      <c r="CD1499" s="120"/>
      <c r="CE1499" s="204"/>
      <c r="CF1499" s="120"/>
      <c r="CG1499" s="204"/>
      <c r="CH1499" s="120"/>
      <c r="CI1499" s="204"/>
      <c r="CJ1499" s="145"/>
      <c r="CK1499" s="204"/>
      <c r="CL1499" s="145"/>
      <c r="CM1499" s="204"/>
      <c r="CN1499" s="120"/>
      <c r="CO1499" s="204"/>
      <c r="CP1499" s="120"/>
      <c r="CQ1499" s="206"/>
      <c r="CR1499" s="120"/>
      <c r="CS1499" s="206"/>
      <c r="CT1499" s="120"/>
      <c r="CU1499" s="206"/>
      <c r="CV1499" s="120"/>
      <c r="CW1499" s="206"/>
      <c r="CX1499" s="120"/>
      <c r="CY1499" s="206"/>
      <c r="CZ1499" s="107"/>
      <c r="DA1499" s="107"/>
      <c r="DB1499" s="107"/>
      <c r="DC1499" s="109"/>
      <c r="DD1499" s="109"/>
      <c r="DE1499" s="109"/>
      <c r="DF1499" s="110"/>
      <c r="DG1499" s="120"/>
      <c r="DH1499" s="120"/>
      <c r="DI1499" s="120"/>
      <c r="DJ1499" s="120"/>
      <c r="DK1499" s="120"/>
      <c r="DL1499" s="120"/>
      <c r="DM1499" s="120"/>
      <c r="DN1499" s="120"/>
      <c r="DO1499" s="145"/>
      <c r="DP1499" s="120"/>
      <c r="DQ1499" s="145"/>
      <c r="DR1499" s="120"/>
      <c r="DS1499" s="120"/>
      <c r="DT1499" s="120"/>
      <c r="DU1499" s="120"/>
      <c r="DV1499" s="120"/>
      <c r="DW1499" s="120"/>
      <c r="DX1499" s="120"/>
      <c r="DY1499" s="120"/>
      <c r="DZ1499" s="120"/>
      <c r="EA1499" s="120"/>
      <c r="EB1499" s="120"/>
      <c r="EC1499" s="120"/>
      <c r="ED1499" s="120"/>
      <c r="EE1499" s="120"/>
      <c r="EF1499" s="120"/>
      <c r="EG1499" s="120"/>
      <c r="EH1499" s="120"/>
      <c r="EI1499" s="120"/>
      <c r="EJ1499" s="148"/>
    </row>
    <row r="1500" spans="1:140" s="10" customFormat="1" ht="28.5" customHeight="1" x14ac:dyDescent="0.25">
      <c r="A1500" s="33"/>
      <c r="B1500" s="34"/>
      <c r="C1500" s="35"/>
      <c r="D1500" s="49"/>
      <c r="E1500" s="36"/>
      <c r="F1500" s="36"/>
      <c r="G1500" s="52"/>
      <c r="H1500" s="38"/>
      <c r="I1500" s="50"/>
      <c r="J1500" s="54"/>
      <c r="K1500" s="271" t="s">
        <v>2074</v>
      </c>
      <c r="L1500" s="276" t="s">
        <v>1899</v>
      </c>
      <c r="M1500" s="46"/>
      <c r="R1500" s="104"/>
      <c r="S1500" s="104"/>
      <c r="T1500" s="104"/>
      <c r="U1500" s="104"/>
      <c r="V1500" s="120"/>
      <c r="W1500" s="104"/>
      <c r="X1500" s="104"/>
      <c r="Y1500" s="104"/>
      <c r="Z1500" s="120"/>
      <c r="AA1500" s="144"/>
      <c r="AB1500" s="104"/>
      <c r="AC1500" s="144"/>
      <c r="AD1500" s="104"/>
      <c r="AE1500" s="252"/>
      <c r="AF1500" s="104"/>
      <c r="AG1500" s="104"/>
      <c r="AH1500" s="104"/>
      <c r="AI1500" s="104"/>
      <c r="AJ1500" s="104"/>
      <c r="AK1500" s="104"/>
      <c r="AL1500" s="104"/>
      <c r="AM1500" s="104"/>
      <c r="AN1500" s="104"/>
      <c r="AO1500" s="104"/>
      <c r="AP1500" s="120"/>
      <c r="AQ1500" s="104"/>
      <c r="AR1500" s="104"/>
      <c r="AS1500" s="104"/>
      <c r="AT1500" s="104"/>
      <c r="AU1500" s="146"/>
      <c r="AV1500" s="105"/>
      <c r="AW1500" s="105"/>
      <c r="AX1500" s="106"/>
      <c r="AY1500" s="120"/>
      <c r="AZ1500" s="106"/>
      <c r="BA1500" s="120"/>
      <c r="BB1500" s="196"/>
      <c r="BC1500" s="120"/>
      <c r="BD1500" s="196"/>
      <c r="BE1500" s="120"/>
      <c r="BF1500" s="196"/>
      <c r="BG1500" s="145"/>
      <c r="BH1500" s="196"/>
      <c r="BI1500" s="145"/>
      <c r="BJ1500" s="196"/>
      <c r="BK1500" s="120"/>
      <c r="BL1500" s="196"/>
      <c r="BM1500" s="120"/>
      <c r="BN1500" s="197"/>
      <c r="BO1500" s="120"/>
      <c r="BP1500" s="197"/>
      <c r="BQ1500" s="120"/>
      <c r="BR1500" s="197"/>
      <c r="BS1500" s="120"/>
      <c r="BT1500" s="197"/>
      <c r="BU1500" s="120"/>
      <c r="BV1500" s="197"/>
      <c r="BW1500" s="107"/>
      <c r="BX1500" s="107"/>
      <c r="BY1500" s="107"/>
      <c r="BZ1500" s="107"/>
      <c r="CA1500" s="199"/>
      <c r="CB1500" s="120"/>
      <c r="CC1500" s="199"/>
      <c r="CD1500" s="120"/>
      <c r="CE1500" s="204"/>
      <c r="CF1500" s="120"/>
      <c r="CG1500" s="204"/>
      <c r="CH1500" s="120"/>
      <c r="CI1500" s="204"/>
      <c r="CJ1500" s="145"/>
      <c r="CK1500" s="204"/>
      <c r="CL1500" s="145"/>
      <c r="CM1500" s="204"/>
      <c r="CN1500" s="120"/>
      <c r="CO1500" s="204"/>
      <c r="CP1500" s="120"/>
      <c r="CQ1500" s="206"/>
      <c r="CR1500" s="120"/>
      <c r="CS1500" s="206"/>
      <c r="CT1500" s="120"/>
      <c r="CU1500" s="206"/>
      <c r="CV1500" s="120"/>
      <c r="CW1500" s="206"/>
      <c r="CX1500" s="120"/>
      <c r="CY1500" s="206"/>
      <c r="CZ1500" s="107"/>
      <c r="DA1500" s="107"/>
      <c r="DB1500" s="107"/>
      <c r="DC1500" s="109"/>
      <c r="DD1500" s="109"/>
      <c r="DE1500" s="109"/>
      <c r="DF1500" s="110"/>
      <c r="DG1500" s="120"/>
      <c r="DH1500" s="120"/>
      <c r="DI1500" s="120"/>
      <c r="DJ1500" s="120"/>
      <c r="DK1500" s="120"/>
      <c r="DL1500" s="120"/>
      <c r="DM1500" s="120"/>
      <c r="DN1500" s="120"/>
      <c r="DO1500" s="145"/>
      <c r="DP1500" s="120"/>
      <c r="DQ1500" s="145"/>
      <c r="DR1500" s="120"/>
      <c r="DS1500" s="120"/>
      <c r="DT1500" s="120"/>
      <c r="DU1500" s="120"/>
      <c r="DV1500" s="120"/>
      <c r="DW1500" s="120"/>
      <c r="DX1500" s="120"/>
      <c r="DY1500" s="120"/>
      <c r="DZ1500" s="120"/>
      <c r="EA1500" s="120"/>
      <c r="EB1500" s="120"/>
      <c r="EC1500" s="120"/>
      <c r="ED1500" s="120"/>
      <c r="EE1500" s="120"/>
      <c r="EF1500" s="120"/>
      <c r="EG1500" s="120"/>
      <c r="EH1500" s="120"/>
      <c r="EI1500" s="120"/>
      <c r="EJ1500" s="148"/>
    </row>
    <row r="1501" spans="1:140" s="10" customFormat="1" ht="17.25" customHeight="1" x14ac:dyDescent="0.25">
      <c r="A1501" s="33"/>
      <c r="B1501" s="34"/>
      <c r="C1501" s="35"/>
      <c r="D1501" s="49"/>
      <c r="E1501" s="36"/>
      <c r="F1501" s="36"/>
      <c r="G1501" s="52"/>
      <c r="H1501" s="38"/>
      <c r="I1501" s="50"/>
      <c r="J1501" s="54" t="s">
        <v>804</v>
      </c>
      <c r="K1501" s="46" t="s">
        <v>1716</v>
      </c>
      <c r="L1501" s="46" t="s">
        <v>41</v>
      </c>
      <c r="M1501" s="46" t="s">
        <v>1496</v>
      </c>
      <c r="R1501" s="104">
        <v>2.0000000000000001E-4</v>
      </c>
      <c r="S1501" s="104">
        <f>0*$R$1501</f>
        <v>0</v>
      </c>
      <c r="T1501" s="104">
        <f t="shared" si="892"/>
        <v>0</v>
      </c>
      <c r="U1501" s="104">
        <f t="shared" ref="U1501:AO1501" si="1587">0*$R$1501</f>
        <v>0</v>
      </c>
      <c r="V1501" s="120">
        <f t="shared" si="1428"/>
        <v>0</v>
      </c>
      <c r="W1501" s="104">
        <f t="shared" si="1587"/>
        <v>0</v>
      </c>
      <c r="X1501" s="104">
        <f t="shared" si="1158"/>
        <v>0</v>
      </c>
      <c r="Y1501" s="104">
        <f t="shared" si="1587"/>
        <v>0</v>
      </c>
      <c r="Z1501" s="120">
        <f t="shared" si="846"/>
        <v>0</v>
      </c>
      <c r="AA1501" s="144">
        <v>0</v>
      </c>
      <c r="AB1501" s="104">
        <f t="shared" si="847"/>
        <v>0</v>
      </c>
      <c r="AC1501" s="144">
        <v>0.5</v>
      </c>
      <c r="AD1501" s="104">
        <f t="shared" si="848"/>
        <v>1E-4</v>
      </c>
      <c r="AE1501" s="252">
        <v>0.5</v>
      </c>
      <c r="AF1501" s="104">
        <f t="shared" si="849"/>
        <v>1E-4</v>
      </c>
      <c r="AG1501" s="104">
        <f t="shared" si="1587"/>
        <v>0</v>
      </c>
      <c r="AH1501" s="104">
        <f t="shared" si="850"/>
        <v>0</v>
      </c>
      <c r="AI1501" s="104">
        <f t="shared" si="1587"/>
        <v>0</v>
      </c>
      <c r="AJ1501" s="104">
        <f t="shared" si="851"/>
        <v>0</v>
      </c>
      <c r="AK1501" s="104">
        <f t="shared" si="1587"/>
        <v>0</v>
      </c>
      <c r="AL1501" s="104">
        <f t="shared" si="894"/>
        <v>0</v>
      </c>
      <c r="AM1501" s="104">
        <f t="shared" si="1587"/>
        <v>0</v>
      </c>
      <c r="AN1501" s="104">
        <f t="shared" si="957"/>
        <v>0</v>
      </c>
      <c r="AO1501" s="104">
        <f t="shared" si="1587"/>
        <v>0</v>
      </c>
      <c r="AP1501" s="120">
        <f t="shared" si="853"/>
        <v>0</v>
      </c>
      <c r="AQ1501" s="104"/>
      <c r="AR1501" s="104"/>
      <c r="AS1501" s="104"/>
      <c r="AT1501" s="104"/>
      <c r="AU1501" s="146">
        <f t="shared" si="854"/>
        <v>2.0000000000000001E-4</v>
      </c>
      <c r="AV1501" s="105">
        <f t="shared" si="855"/>
        <v>1</v>
      </c>
      <c r="AW1501" s="105"/>
      <c r="AX1501" s="106">
        <f>0.0003</f>
        <v>2.9999999999999997E-4</v>
      </c>
      <c r="AY1501" s="120">
        <f>0*$R$1501</f>
        <v>0</v>
      </c>
      <c r="AZ1501" s="106">
        <f t="shared" si="1432"/>
        <v>0</v>
      </c>
      <c r="BA1501" s="120">
        <f t="shared" ref="BA1501" si="1588">0*$R$1501</f>
        <v>0</v>
      </c>
      <c r="BB1501" s="196">
        <f t="shared" si="1434"/>
        <v>0</v>
      </c>
      <c r="BC1501" s="120">
        <f t="shared" ref="BC1501" si="1589">0*$R$1501</f>
        <v>0</v>
      </c>
      <c r="BD1501" s="196">
        <f t="shared" si="1436"/>
        <v>0</v>
      </c>
      <c r="BE1501" s="120">
        <f t="shared" ref="BE1501" si="1590">0*$R$1501</f>
        <v>0</v>
      </c>
      <c r="BF1501" s="196">
        <f t="shared" si="1437"/>
        <v>0</v>
      </c>
      <c r="BG1501" s="145">
        <v>0.5</v>
      </c>
      <c r="BH1501" s="196">
        <f t="shared" si="1438"/>
        <v>1.4999999999999999E-4</v>
      </c>
      <c r="BI1501" s="145">
        <v>0.5</v>
      </c>
      <c r="BJ1501" s="196">
        <f t="shared" si="861"/>
        <v>1.4999999999999999E-4</v>
      </c>
      <c r="BK1501" s="120">
        <v>0</v>
      </c>
      <c r="BL1501" s="196">
        <f t="shared" si="862"/>
        <v>0</v>
      </c>
      <c r="BM1501" s="120">
        <f t="shared" ref="BM1501" si="1591">0*$R$1501</f>
        <v>0</v>
      </c>
      <c r="BN1501" s="197">
        <f t="shared" si="863"/>
        <v>0</v>
      </c>
      <c r="BO1501" s="120">
        <f t="shared" ref="BO1501" si="1592">0*$R$1501</f>
        <v>0</v>
      </c>
      <c r="BP1501" s="197">
        <f t="shared" si="864"/>
        <v>0</v>
      </c>
      <c r="BQ1501" s="120">
        <f t="shared" ref="BQ1501" si="1593">0*$R$1501</f>
        <v>0</v>
      </c>
      <c r="BR1501" s="197">
        <f t="shared" si="865"/>
        <v>0</v>
      </c>
      <c r="BS1501" s="120">
        <f t="shared" ref="BS1501" si="1594">0*$R$1501</f>
        <v>0</v>
      </c>
      <c r="BT1501" s="197">
        <f t="shared" si="866"/>
        <v>0</v>
      </c>
      <c r="BU1501" s="120">
        <f t="shared" ref="BU1501" si="1595">0*$R$1501</f>
        <v>0</v>
      </c>
      <c r="BV1501" s="197">
        <f t="shared" si="867"/>
        <v>0</v>
      </c>
      <c r="BW1501" s="112"/>
      <c r="BX1501" s="112"/>
      <c r="BY1501" s="112"/>
      <c r="BZ1501" s="208"/>
      <c r="CA1501" s="210"/>
      <c r="CB1501" s="209"/>
      <c r="CC1501" s="210"/>
      <c r="CD1501" s="209"/>
      <c r="CE1501" s="211"/>
      <c r="CF1501" s="209"/>
      <c r="CG1501" s="211"/>
      <c r="CH1501" s="209"/>
      <c r="CI1501" s="211"/>
      <c r="CJ1501" s="209"/>
      <c r="CK1501" s="211"/>
      <c r="CL1501" s="209"/>
      <c r="CM1501" s="211"/>
      <c r="CN1501" s="209"/>
      <c r="CO1501" s="211"/>
      <c r="CP1501" s="209"/>
      <c r="CQ1501" s="212"/>
      <c r="CR1501" s="209"/>
      <c r="CS1501" s="212"/>
      <c r="CT1501" s="209"/>
      <c r="CU1501" s="212"/>
      <c r="CV1501" s="209"/>
      <c r="CW1501" s="212"/>
      <c r="CX1501" s="209"/>
      <c r="CY1501" s="212"/>
      <c r="CZ1501" s="112"/>
      <c r="DA1501" s="112"/>
      <c r="DB1501" s="112"/>
      <c r="DC1501" s="109"/>
      <c r="DD1501" s="109"/>
      <c r="DE1501" s="112"/>
      <c r="DF1501" s="112"/>
      <c r="DG1501" s="209"/>
      <c r="DH1501" s="209"/>
      <c r="DI1501" s="209"/>
      <c r="DJ1501" s="209"/>
      <c r="DK1501" s="209"/>
      <c r="DL1501" s="209"/>
      <c r="DM1501" s="209"/>
      <c r="DN1501" s="209"/>
      <c r="DO1501" s="209"/>
      <c r="DP1501" s="209"/>
      <c r="DQ1501" s="209"/>
      <c r="DR1501" s="209"/>
      <c r="DS1501" s="209"/>
      <c r="DT1501" s="209"/>
      <c r="DU1501" s="209"/>
      <c r="DV1501" s="209"/>
      <c r="DW1501" s="209"/>
      <c r="DX1501" s="209"/>
      <c r="DY1501" s="209"/>
      <c r="DZ1501" s="209"/>
      <c r="EA1501" s="209"/>
      <c r="EB1501" s="209"/>
      <c r="EC1501" s="209"/>
      <c r="ED1501" s="209"/>
      <c r="EE1501" s="209"/>
      <c r="EF1501" s="209"/>
      <c r="EG1501" s="209"/>
      <c r="EH1501" s="209"/>
      <c r="EI1501" s="209"/>
      <c r="EJ1501" s="221"/>
    </row>
    <row r="1502" spans="1:140" s="10" customFormat="1" ht="17.25" customHeight="1" x14ac:dyDescent="0.25">
      <c r="A1502" s="33"/>
      <c r="B1502" s="34"/>
      <c r="C1502" s="35"/>
      <c r="D1502" s="49"/>
      <c r="E1502" s="36"/>
      <c r="F1502" s="36"/>
      <c r="G1502" s="52"/>
      <c r="H1502" s="38"/>
      <c r="I1502" s="50"/>
      <c r="J1502" s="272" t="s">
        <v>1894</v>
      </c>
      <c r="K1502" s="264" t="s">
        <v>2067</v>
      </c>
      <c r="Q1502" s="9" t="s">
        <v>1899</v>
      </c>
      <c r="R1502" s="104"/>
      <c r="S1502" s="104"/>
      <c r="T1502" s="104"/>
      <c r="U1502" s="104"/>
      <c r="V1502" s="120"/>
      <c r="W1502" s="104"/>
      <c r="X1502" s="104"/>
      <c r="Y1502" s="104"/>
      <c r="Z1502" s="120"/>
      <c r="AA1502" s="144"/>
      <c r="AB1502" s="104"/>
      <c r="AC1502" s="144"/>
      <c r="AD1502" s="104"/>
      <c r="AE1502" s="252"/>
      <c r="AF1502" s="104"/>
      <c r="AG1502" s="104"/>
      <c r="AH1502" s="104"/>
      <c r="AI1502" s="104"/>
      <c r="AJ1502" s="104"/>
      <c r="AK1502" s="104"/>
      <c r="AL1502" s="104"/>
      <c r="AM1502" s="104"/>
      <c r="AN1502" s="104"/>
      <c r="AO1502" s="104"/>
      <c r="AP1502" s="120"/>
      <c r="AQ1502" s="104"/>
      <c r="AR1502" s="104"/>
      <c r="AS1502" s="104"/>
      <c r="AT1502" s="104"/>
      <c r="AU1502" s="146"/>
      <c r="AV1502" s="105"/>
      <c r="AW1502" s="105"/>
      <c r="AX1502" s="106"/>
      <c r="AY1502" s="120"/>
      <c r="AZ1502" s="106"/>
      <c r="BA1502" s="120"/>
      <c r="BB1502" s="196"/>
      <c r="BC1502" s="120"/>
      <c r="BD1502" s="196"/>
      <c r="BE1502" s="120"/>
      <c r="BF1502" s="196"/>
      <c r="BG1502" s="145"/>
      <c r="BH1502" s="196"/>
      <c r="BI1502" s="145"/>
      <c r="BJ1502" s="196"/>
      <c r="BK1502" s="120"/>
      <c r="BL1502" s="196"/>
      <c r="BM1502" s="120"/>
      <c r="BN1502" s="197"/>
      <c r="BO1502" s="120"/>
      <c r="BP1502" s="197"/>
      <c r="BQ1502" s="120"/>
      <c r="BR1502" s="197"/>
      <c r="BS1502" s="120"/>
      <c r="BT1502" s="197"/>
      <c r="BU1502" s="120"/>
      <c r="BV1502" s="197"/>
      <c r="BW1502" s="112"/>
      <c r="BX1502" s="112"/>
      <c r="BY1502" s="112"/>
      <c r="BZ1502" s="208"/>
      <c r="CA1502" s="210"/>
      <c r="CB1502" s="209"/>
      <c r="CC1502" s="210"/>
      <c r="CD1502" s="209"/>
      <c r="CE1502" s="211"/>
      <c r="CF1502" s="209"/>
      <c r="CG1502" s="211"/>
      <c r="CH1502" s="209"/>
      <c r="CI1502" s="211"/>
      <c r="CJ1502" s="209"/>
      <c r="CK1502" s="211"/>
      <c r="CL1502" s="209"/>
      <c r="CM1502" s="211"/>
      <c r="CN1502" s="209"/>
      <c r="CO1502" s="211"/>
      <c r="CP1502" s="209"/>
      <c r="CQ1502" s="212"/>
      <c r="CR1502" s="209"/>
      <c r="CS1502" s="212"/>
      <c r="CT1502" s="209"/>
      <c r="CU1502" s="212"/>
      <c r="CV1502" s="209"/>
      <c r="CW1502" s="212"/>
      <c r="CX1502" s="209"/>
      <c r="CY1502" s="212"/>
      <c r="CZ1502" s="112"/>
      <c r="DA1502" s="112"/>
      <c r="DB1502" s="112"/>
      <c r="DC1502" s="109"/>
      <c r="DD1502" s="109"/>
      <c r="DE1502" s="112"/>
      <c r="DF1502" s="112"/>
      <c r="DG1502" s="209"/>
      <c r="DH1502" s="209"/>
      <c r="DI1502" s="209"/>
      <c r="DJ1502" s="209"/>
      <c r="DK1502" s="209"/>
      <c r="DL1502" s="209"/>
      <c r="DM1502" s="209"/>
      <c r="DN1502" s="209"/>
      <c r="DO1502" s="209"/>
      <c r="DP1502" s="209"/>
      <c r="DQ1502" s="209"/>
      <c r="DR1502" s="209"/>
      <c r="DS1502" s="209"/>
      <c r="DT1502" s="209"/>
      <c r="DU1502" s="209"/>
      <c r="DV1502" s="209"/>
      <c r="DW1502" s="209"/>
      <c r="DX1502" s="209"/>
      <c r="DY1502" s="209"/>
      <c r="DZ1502" s="209"/>
      <c r="EA1502" s="209"/>
      <c r="EB1502" s="209"/>
      <c r="EC1502" s="209"/>
      <c r="ED1502" s="209"/>
      <c r="EE1502" s="209"/>
      <c r="EF1502" s="209"/>
      <c r="EG1502" s="209"/>
      <c r="EH1502" s="209"/>
      <c r="EI1502" s="209"/>
      <c r="EJ1502" s="221"/>
    </row>
    <row r="1503" spans="1:140" s="10" customFormat="1" ht="17.25" customHeight="1" x14ac:dyDescent="0.25">
      <c r="A1503" s="33"/>
      <c r="B1503" s="34"/>
      <c r="C1503" s="35"/>
      <c r="D1503" s="49"/>
      <c r="E1503" s="36"/>
      <c r="F1503" s="36"/>
      <c r="G1503" s="52"/>
      <c r="H1503" s="38"/>
      <c r="I1503" s="50"/>
      <c r="J1503" s="272"/>
      <c r="K1503" s="264" t="s">
        <v>2068</v>
      </c>
      <c r="Q1503" s="9" t="s">
        <v>1899</v>
      </c>
      <c r="R1503" s="104"/>
      <c r="S1503" s="104"/>
      <c r="T1503" s="104"/>
      <c r="U1503" s="104"/>
      <c r="V1503" s="120"/>
      <c r="W1503" s="104"/>
      <c r="X1503" s="104"/>
      <c r="Y1503" s="104"/>
      <c r="Z1503" s="120"/>
      <c r="AA1503" s="144"/>
      <c r="AB1503" s="104"/>
      <c r="AC1503" s="144"/>
      <c r="AD1503" s="104"/>
      <c r="AE1503" s="252"/>
      <c r="AF1503" s="104"/>
      <c r="AG1503" s="104"/>
      <c r="AH1503" s="104"/>
      <c r="AI1503" s="104"/>
      <c r="AJ1503" s="104"/>
      <c r="AK1503" s="104"/>
      <c r="AL1503" s="104"/>
      <c r="AM1503" s="104"/>
      <c r="AN1503" s="104"/>
      <c r="AO1503" s="104"/>
      <c r="AP1503" s="120"/>
      <c r="AQ1503" s="104"/>
      <c r="AR1503" s="104"/>
      <c r="AS1503" s="104"/>
      <c r="AT1503" s="104"/>
      <c r="AU1503" s="146"/>
      <c r="AV1503" s="105"/>
      <c r="AW1503" s="105"/>
      <c r="AX1503" s="106"/>
      <c r="AY1503" s="120"/>
      <c r="AZ1503" s="106"/>
      <c r="BA1503" s="120"/>
      <c r="BB1503" s="196"/>
      <c r="BC1503" s="120"/>
      <c r="BD1503" s="196"/>
      <c r="BE1503" s="120"/>
      <c r="BF1503" s="196"/>
      <c r="BG1503" s="145"/>
      <c r="BH1503" s="196"/>
      <c r="BI1503" s="145"/>
      <c r="BJ1503" s="196"/>
      <c r="BK1503" s="120"/>
      <c r="BL1503" s="196"/>
      <c r="BM1503" s="120"/>
      <c r="BN1503" s="197"/>
      <c r="BO1503" s="120"/>
      <c r="BP1503" s="197"/>
      <c r="BQ1503" s="120"/>
      <c r="BR1503" s="197"/>
      <c r="BS1503" s="120"/>
      <c r="BT1503" s="197"/>
      <c r="BU1503" s="120"/>
      <c r="BV1503" s="197"/>
      <c r="BW1503" s="112"/>
      <c r="BX1503" s="112"/>
      <c r="BY1503" s="112"/>
      <c r="BZ1503" s="208"/>
      <c r="CA1503" s="210"/>
      <c r="CB1503" s="209"/>
      <c r="CC1503" s="210"/>
      <c r="CD1503" s="209"/>
      <c r="CE1503" s="211"/>
      <c r="CF1503" s="209"/>
      <c r="CG1503" s="211"/>
      <c r="CH1503" s="209"/>
      <c r="CI1503" s="211"/>
      <c r="CJ1503" s="209"/>
      <c r="CK1503" s="211"/>
      <c r="CL1503" s="209"/>
      <c r="CM1503" s="211"/>
      <c r="CN1503" s="209"/>
      <c r="CO1503" s="211"/>
      <c r="CP1503" s="209"/>
      <c r="CQ1503" s="212"/>
      <c r="CR1503" s="209"/>
      <c r="CS1503" s="212"/>
      <c r="CT1503" s="209"/>
      <c r="CU1503" s="212"/>
      <c r="CV1503" s="209"/>
      <c r="CW1503" s="212"/>
      <c r="CX1503" s="209"/>
      <c r="CY1503" s="212"/>
      <c r="CZ1503" s="112"/>
      <c r="DA1503" s="112"/>
      <c r="DB1503" s="112"/>
      <c r="DC1503" s="109"/>
      <c r="DD1503" s="109"/>
      <c r="DE1503" s="112"/>
      <c r="DF1503" s="112"/>
      <c r="DG1503" s="209"/>
      <c r="DH1503" s="209"/>
      <c r="DI1503" s="209"/>
      <c r="DJ1503" s="209"/>
      <c r="DK1503" s="209"/>
      <c r="DL1503" s="209"/>
      <c r="DM1503" s="209"/>
      <c r="DN1503" s="209"/>
      <c r="DO1503" s="209"/>
      <c r="DP1503" s="209"/>
      <c r="DQ1503" s="209"/>
      <c r="DR1503" s="209"/>
      <c r="DS1503" s="209"/>
      <c r="DT1503" s="209"/>
      <c r="DU1503" s="209"/>
      <c r="DV1503" s="209"/>
      <c r="DW1503" s="209"/>
      <c r="DX1503" s="209"/>
      <c r="DY1503" s="209"/>
      <c r="DZ1503" s="209"/>
      <c r="EA1503" s="209"/>
      <c r="EB1503" s="209"/>
      <c r="EC1503" s="209"/>
      <c r="ED1503" s="209"/>
      <c r="EE1503" s="209"/>
      <c r="EF1503" s="209"/>
      <c r="EG1503" s="209"/>
      <c r="EH1503" s="209"/>
      <c r="EI1503" s="209"/>
      <c r="EJ1503" s="221"/>
    </row>
    <row r="1504" spans="1:140" s="10" customFormat="1" ht="17.25" customHeight="1" x14ac:dyDescent="0.25">
      <c r="A1504" s="33"/>
      <c r="B1504" s="34"/>
      <c r="C1504" s="35"/>
      <c r="D1504" s="49"/>
      <c r="E1504" s="36"/>
      <c r="F1504" s="36"/>
      <c r="G1504" s="52"/>
      <c r="H1504" s="38"/>
      <c r="I1504" s="50"/>
      <c r="J1504" s="272"/>
      <c r="K1504" s="264" t="s">
        <v>2069</v>
      </c>
      <c r="Q1504" s="9" t="s">
        <v>1899</v>
      </c>
      <c r="R1504" s="104"/>
      <c r="S1504" s="104"/>
      <c r="T1504" s="104"/>
      <c r="U1504" s="104"/>
      <c r="V1504" s="120"/>
      <c r="W1504" s="104"/>
      <c r="X1504" s="104"/>
      <c r="Y1504" s="104"/>
      <c r="Z1504" s="120"/>
      <c r="AA1504" s="144"/>
      <c r="AB1504" s="104"/>
      <c r="AC1504" s="144"/>
      <c r="AD1504" s="104"/>
      <c r="AE1504" s="252"/>
      <c r="AF1504" s="104"/>
      <c r="AG1504" s="104"/>
      <c r="AH1504" s="104"/>
      <c r="AI1504" s="104"/>
      <c r="AJ1504" s="104"/>
      <c r="AK1504" s="104"/>
      <c r="AL1504" s="104"/>
      <c r="AM1504" s="104"/>
      <c r="AN1504" s="104"/>
      <c r="AO1504" s="104"/>
      <c r="AP1504" s="120"/>
      <c r="AQ1504" s="104"/>
      <c r="AR1504" s="104"/>
      <c r="AS1504" s="104"/>
      <c r="AT1504" s="104"/>
      <c r="AU1504" s="146"/>
      <c r="AV1504" s="105"/>
      <c r="AW1504" s="105"/>
      <c r="AX1504" s="106"/>
      <c r="AY1504" s="120"/>
      <c r="AZ1504" s="106"/>
      <c r="BA1504" s="120"/>
      <c r="BB1504" s="196"/>
      <c r="BC1504" s="120"/>
      <c r="BD1504" s="196"/>
      <c r="BE1504" s="120"/>
      <c r="BF1504" s="196"/>
      <c r="BG1504" s="145"/>
      <c r="BH1504" s="196"/>
      <c r="BI1504" s="145"/>
      <c r="BJ1504" s="196"/>
      <c r="BK1504" s="120"/>
      <c r="BL1504" s="196"/>
      <c r="BM1504" s="120"/>
      <c r="BN1504" s="197"/>
      <c r="BO1504" s="120"/>
      <c r="BP1504" s="197"/>
      <c r="BQ1504" s="120"/>
      <c r="BR1504" s="197"/>
      <c r="BS1504" s="120"/>
      <c r="BT1504" s="197"/>
      <c r="BU1504" s="120"/>
      <c r="BV1504" s="197"/>
      <c r="BW1504" s="112"/>
      <c r="BX1504" s="112"/>
      <c r="BY1504" s="112"/>
      <c r="BZ1504" s="208"/>
      <c r="CA1504" s="210"/>
      <c r="CB1504" s="209"/>
      <c r="CC1504" s="210"/>
      <c r="CD1504" s="209"/>
      <c r="CE1504" s="211"/>
      <c r="CF1504" s="209"/>
      <c r="CG1504" s="211"/>
      <c r="CH1504" s="209"/>
      <c r="CI1504" s="211"/>
      <c r="CJ1504" s="209"/>
      <c r="CK1504" s="211"/>
      <c r="CL1504" s="209"/>
      <c r="CM1504" s="211"/>
      <c r="CN1504" s="209"/>
      <c r="CO1504" s="211"/>
      <c r="CP1504" s="209"/>
      <c r="CQ1504" s="212"/>
      <c r="CR1504" s="209"/>
      <c r="CS1504" s="212"/>
      <c r="CT1504" s="209"/>
      <c r="CU1504" s="212"/>
      <c r="CV1504" s="209"/>
      <c r="CW1504" s="212"/>
      <c r="CX1504" s="209"/>
      <c r="CY1504" s="212"/>
      <c r="CZ1504" s="112"/>
      <c r="DA1504" s="112"/>
      <c r="DB1504" s="112"/>
      <c r="DC1504" s="109"/>
      <c r="DD1504" s="109"/>
      <c r="DE1504" s="112"/>
      <c r="DF1504" s="112"/>
      <c r="DG1504" s="209"/>
      <c r="DH1504" s="209"/>
      <c r="DI1504" s="209"/>
      <c r="DJ1504" s="209"/>
      <c r="DK1504" s="209"/>
      <c r="DL1504" s="209"/>
      <c r="DM1504" s="209"/>
      <c r="DN1504" s="209"/>
      <c r="DO1504" s="209"/>
      <c r="DP1504" s="209"/>
      <c r="DQ1504" s="209"/>
      <c r="DR1504" s="209"/>
      <c r="DS1504" s="209"/>
      <c r="DT1504" s="209"/>
      <c r="DU1504" s="209"/>
      <c r="DV1504" s="209"/>
      <c r="DW1504" s="209"/>
      <c r="DX1504" s="209"/>
      <c r="DY1504" s="209"/>
      <c r="DZ1504" s="209"/>
      <c r="EA1504" s="209"/>
      <c r="EB1504" s="209"/>
      <c r="EC1504" s="209"/>
      <c r="ED1504" s="209"/>
      <c r="EE1504" s="209"/>
      <c r="EF1504" s="209"/>
      <c r="EG1504" s="209"/>
      <c r="EH1504" s="209"/>
      <c r="EI1504" s="209"/>
      <c r="EJ1504" s="221"/>
    </row>
    <row r="1505" spans="1:140" s="10" customFormat="1" ht="17.25" customHeight="1" x14ac:dyDescent="0.25">
      <c r="A1505" s="33"/>
      <c r="B1505" s="34"/>
      <c r="C1505" s="35"/>
      <c r="D1505" s="49"/>
      <c r="E1505" s="36"/>
      <c r="F1505" s="36"/>
      <c r="G1505" s="52"/>
      <c r="H1505" s="38"/>
      <c r="I1505" s="50"/>
      <c r="J1505" s="54"/>
      <c r="K1505" s="264" t="s">
        <v>2070</v>
      </c>
      <c r="Q1505" s="9" t="s">
        <v>1899</v>
      </c>
      <c r="R1505" s="104"/>
      <c r="S1505" s="104"/>
      <c r="T1505" s="104"/>
      <c r="U1505" s="104"/>
      <c r="V1505" s="120"/>
      <c r="W1505" s="104"/>
      <c r="X1505" s="104"/>
      <c r="Y1505" s="104"/>
      <c r="Z1505" s="120"/>
      <c r="AA1505" s="144"/>
      <c r="AB1505" s="104"/>
      <c r="AC1505" s="144"/>
      <c r="AD1505" s="104"/>
      <c r="AE1505" s="252"/>
      <c r="AF1505" s="104"/>
      <c r="AG1505" s="104"/>
      <c r="AH1505" s="104"/>
      <c r="AI1505" s="104"/>
      <c r="AJ1505" s="104"/>
      <c r="AK1505" s="104"/>
      <c r="AL1505" s="104"/>
      <c r="AM1505" s="104"/>
      <c r="AN1505" s="104"/>
      <c r="AO1505" s="104"/>
      <c r="AP1505" s="120"/>
      <c r="AQ1505" s="104"/>
      <c r="AR1505" s="104"/>
      <c r="AS1505" s="104"/>
      <c r="AT1505" s="104"/>
      <c r="AU1505" s="146"/>
      <c r="AV1505" s="105"/>
      <c r="AW1505" s="105"/>
      <c r="AX1505" s="106"/>
      <c r="AY1505" s="120"/>
      <c r="AZ1505" s="106"/>
      <c r="BA1505" s="120"/>
      <c r="BB1505" s="196"/>
      <c r="BC1505" s="120"/>
      <c r="BD1505" s="196"/>
      <c r="BE1505" s="120"/>
      <c r="BF1505" s="196"/>
      <c r="BG1505" s="145"/>
      <c r="BH1505" s="196"/>
      <c r="BI1505" s="145"/>
      <c r="BJ1505" s="196"/>
      <c r="BK1505" s="120"/>
      <c r="BL1505" s="196"/>
      <c r="BM1505" s="120"/>
      <c r="BN1505" s="197"/>
      <c r="BO1505" s="120"/>
      <c r="BP1505" s="197"/>
      <c r="BQ1505" s="120"/>
      <c r="BR1505" s="197"/>
      <c r="BS1505" s="120"/>
      <c r="BT1505" s="197"/>
      <c r="BU1505" s="120"/>
      <c r="BV1505" s="197"/>
      <c r="BW1505" s="112"/>
      <c r="BX1505" s="112"/>
      <c r="BY1505" s="112"/>
      <c r="BZ1505" s="208"/>
      <c r="CA1505" s="210"/>
      <c r="CB1505" s="209"/>
      <c r="CC1505" s="210"/>
      <c r="CD1505" s="209"/>
      <c r="CE1505" s="211"/>
      <c r="CF1505" s="209"/>
      <c r="CG1505" s="211"/>
      <c r="CH1505" s="209"/>
      <c r="CI1505" s="211"/>
      <c r="CJ1505" s="209"/>
      <c r="CK1505" s="211"/>
      <c r="CL1505" s="209"/>
      <c r="CM1505" s="211"/>
      <c r="CN1505" s="209"/>
      <c r="CO1505" s="211"/>
      <c r="CP1505" s="209"/>
      <c r="CQ1505" s="212"/>
      <c r="CR1505" s="209"/>
      <c r="CS1505" s="212"/>
      <c r="CT1505" s="209"/>
      <c r="CU1505" s="212"/>
      <c r="CV1505" s="209"/>
      <c r="CW1505" s="212"/>
      <c r="CX1505" s="209"/>
      <c r="CY1505" s="212"/>
      <c r="CZ1505" s="112"/>
      <c r="DA1505" s="112"/>
      <c r="DB1505" s="112"/>
      <c r="DC1505" s="109"/>
      <c r="DD1505" s="109"/>
      <c r="DE1505" s="112"/>
      <c r="DF1505" s="112"/>
      <c r="DG1505" s="209"/>
      <c r="DH1505" s="209"/>
      <c r="DI1505" s="209"/>
      <c r="DJ1505" s="209"/>
      <c r="DK1505" s="209"/>
      <c r="DL1505" s="209"/>
      <c r="DM1505" s="209"/>
      <c r="DN1505" s="209"/>
      <c r="DO1505" s="209"/>
      <c r="DP1505" s="209"/>
      <c r="DQ1505" s="209"/>
      <c r="DR1505" s="209"/>
      <c r="DS1505" s="209"/>
      <c r="DT1505" s="209"/>
      <c r="DU1505" s="209"/>
      <c r="DV1505" s="209"/>
      <c r="DW1505" s="209"/>
      <c r="DX1505" s="209"/>
      <c r="DY1505" s="209"/>
      <c r="DZ1505" s="209"/>
      <c r="EA1505" s="209"/>
      <c r="EB1505" s="209"/>
      <c r="EC1505" s="209"/>
      <c r="ED1505" s="209"/>
      <c r="EE1505" s="209"/>
      <c r="EF1505" s="209"/>
      <c r="EG1505" s="209"/>
      <c r="EH1505" s="209"/>
      <c r="EI1505" s="209"/>
      <c r="EJ1505" s="221"/>
    </row>
    <row r="1506" spans="1:140" s="10" customFormat="1" ht="17.25" customHeight="1" x14ac:dyDescent="0.25">
      <c r="A1506" s="33"/>
      <c r="B1506" s="34"/>
      <c r="C1506" s="35"/>
      <c r="D1506" s="49"/>
      <c r="E1506" s="36"/>
      <c r="F1506" s="36"/>
      <c r="G1506" s="52"/>
      <c r="H1506" s="38"/>
      <c r="I1506" s="50"/>
      <c r="J1506" s="54"/>
      <c r="K1506" s="264" t="s">
        <v>2071</v>
      </c>
      <c r="Q1506" s="9" t="s">
        <v>1899</v>
      </c>
      <c r="R1506" s="104"/>
      <c r="S1506" s="104"/>
      <c r="T1506" s="104"/>
      <c r="U1506" s="104"/>
      <c r="V1506" s="120"/>
      <c r="W1506" s="104"/>
      <c r="X1506" s="104"/>
      <c r="Y1506" s="104"/>
      <c r="Z1506" s="120"/>
      <c r="AA1506" s="144"/>
      <c r="AB1506" s="104"/>
      <c r="AC1506" s="144"/>
      <c r="AD1506" s="104"/>
      <c r="AE1506" s="252"/>
      <c r="AF1506" s="104"/>
      <c r="AG1506" s="104"/>
      <c r="AH1506" s="104"/>
      <c r="AI1506" s="104"/>
      <c r="AJ1506" s="104"/>
      <c r="AK1506" s="104"/>
      <c r="AL1506" s="104"/>
      <c r="AM1506" s="104"/>
      <c r="AN1506" s="104"/>
      <c r="AO1506" s="104"/>
      <c r="AP1506" s="120"/>
      <c r="AQ1506" s="104"/>
      <c r="AR1506" s="104"/>
      <c r="AS1506" s="104"/>
      <c r="AT1506" s="104"/>
      <c r="AU1506" s="146"/>
      <c r="AV1506" s="105"/>
      <c r="AW1506" s="105"/>
      <c r="AX1506" s="106"/>
      <c r="AY1506" s="120"/>
      <c r="AZ1506" s="106"/>
      <c r="BA1506" s="120"/>
      <c r="BB1506" s="196"/>
      <c r="BC1506" s="120"/>
      <c r="BD1506" s="196"/>
      <c r="BE1506" s="120"/>
      <c r="BF1506" s="196"/>
      <c r="BG1506" s="145"/>
      <c r="BH1506" s="196"/>
      <c r="BI1506" s="145"/>
      <c r="BJ1506" s="196"/>
      <c r="BK1506" s="120"/>
      <c r="BL1506" s="196"/>
      <c r="BM1506" s="120"/>
      <c r="BN1506" s="197"/>
      <c r="BO1506" s="120"/>
      <c r="BP1506" s="197"/>
      <c r="BQ1506" s="120"/>
      <c r="BR1506" s="197"/>
      <c r="BS1506" s="120"/>
      <c r="BT1506" s="197"/>
      <c r="BU1506" s="120"/>
      <c r="BV1506" s="197"/>
      <c r="BW1506" s="112"/>
      <c r="BX1506" s="112"/>
      <c r="BY1506" s="112"/>
      <c r="BZ1506" s="208"/>
      <c r="CA1506" s="210"/>
      <c r="CB1506" s="209"/>
      <c r="CC1506" s="210"/>
      <c r="CD1506" s="209"/>
      <c r="CE1506" s="211"/>
      <c r="CF1506" s="209"/>
      <c r="CG1506" s="211"/>
      <c r="CH1506" s="209"/>
      <c r="CI1506" s="211"/>
      <c r="CJ1506" s="209"/>
      <c r="CK1506" s="211"/>
      <c r="CL1506" s="209"/>
      <c r="CM1506" s="211"/>
      <c r="CN1506" s="209"/>
      <c r="CO1506" s="211"/>
      <c r="CP1506" s="209"/>
      <c r="CQ1506" s="212"/>
      <c r="CR1506" s="209"/>
      <c r="CS1506" s="212"/>
      <c r="CT1506" s="209"/>
      <c r="CU1506" s="212"/>
      <c r="CV1506" s="209"/>
      <c r="CW1506" s="212"/>
      <c r="CX1506" s="209"/>
      <c r="CY1506" s="212"/>
      <c r="CZ1506" s="112"/>
      <c r="DA1506" s="112"/>
      <c r="DB1506" s="112"/>
      <c r="DC1506" s="109"/>
      <c r="DD1506" s="109"/>
      <c r="DE1506" s="112"/>
      <c r="DF1506" s="112"/>
      <c r="DG1506" s="209"/>
      <c r="DH1506" s="209"/>
      <c r="DI1506" s="209"/>
      <c r="DJ1506" s="209"/>
      <c r="DK1506" s="209"/>
      <c r="DL1506" s="209"/>
      <c r="DM1506" s="209"/>
      <c r="DN1506" s="209"/>
      <c r="DO1506" s="209"/>
      <c r="DP1506" s="209"/>
      <c r="DQ1506" s="209"/>
      <c r="DR1506" s="209"/>
      <c r="DS1506" s="209"/>
      <c r="DT1506" s="209"/>
      <c r="DU1506" s="209"/>
      <c r="DV1506" s="209"/>
      <c r="DW1506" s="209"/>
      <c r="DX1506" s="209"/>
      <c r="DY1506" s="209"/>
      <c r="DZ1506" s="209"/>
      <c r="EA1506" s="209"/>
      <c r="EB1506" s="209"/>
      <c r="EC1506" s="209"/>
      <c r="ED1506" s="209"/>
      <c r="EE1506" s="209"/>
      <c r="EF1506" s="209"/>
      <c r="EG1506" s="209"/>
      <c r="EH1506" s="209"/>
      <c r="EI1506" s="209"/>
      <c r="EJ1506" s="221"/>
    </row>
    <row r="1507" spans="1:140" s="10" customFormat="1" ht="17.25" customHeight="1" x14ac:dyDescent="0.25">
      <c r="A1507" s="33"/>
      <c r="B1507" s="34"/>
      <c r="C1507" s="35"/>
      <c r="D1507" s="49"/>
      <c r="E1507" s="36"/>
      <c r="F1507" s="36"/>
      <c r="G1507" s="52"/>
      <c r="H1507" s="38"/>
      <c r="I1507" s="50"/>
      <c r="J1507" s="54"/>
      <c r="K1507" s="264" t="s">
        <v>2072</v>
      </c>
      <c r="Q1507" s="9" t="s">
        <v>1899</v>
      </c>
      <c r="R1507" s="104"/>
      <c r="S1507" s="104"/>
      <c r="T1507" s="104"/>
      <c r="U1507" s="104"/>
      <c r="V1507" s="120"/>
      <c r="W1507" s="104"/>
      <c r="X1507" s="104"/>
      <c r="Y1507" s="104"/>
      <c r="Z1507" s="120"/>
      <c r="AA1507" s="144"/>
      <c r="AB1507" s="104"/>
      <c r="AC1507" s="144"/>
      <c r="AD1507" s="104"/>
      <c r="AE1507" s="252"/>
      <c r="AF1507" s="104"/>
      <c r="AG1507" s="104"/>
      <c r="AH1507" s="104"/>
      <c r="AI1507" s="104"/>
      <c r="AJ1507" s="104"/>
      <c r="AK1507" s="104"/>
      <c r="AL1507" s="104"/>
      <c r="AM1507" s="104"/>
      <c r="AN1507" s="104"/>
      <c r="AO1507" s="104"/>
      <c r="AP1507" s="120"/>
      <c r="AQ1507" s="104"/>
      <c r="AR1507" s="104"/>
      <c r="AS1507" s="104"/>
      <c r="AT1507" s="104"/>
      <c r="AU1507" s="146"/>
      <c r="AV1507" s="105"/>
      <c r="AW1507" s="105"/>
      <c r="AX1507" s="106"/>
      <c r="AY1507" s="120"/>
      <c r="AZ1507" s="106"/>
      <c r="BA1507" s="120"/>
      <c r="BB1507" s="196"/>
      <c r="BC1507" s="120"/>
      <c r="BD1507" s="196"/>
      <c r="BE1507" s="120"/>
      <c r="BF1507" s="196"/>
      <c r="BG1507" s="145"/>
      <c r="BH1507" s="196"/>
      <c r="BI1507" s="145"/>
      <c r="BJ1507" s="196"/>
      <c r="BK1507" s="120"/>
      <c r="BL1507" s="196"/>
      <c r="BM1507" s="120"/>
      <c r="BN1507" s="197"/>
      <c r="BO1507" s="120"/>
      <c r="BP1507" s="197"/>
      <c r="BQ1507" s="120"/>
      <c r="BR1507" s="197"/>
      <c r="BS1507" s="120"/>
      <c r="BT1507" s="197"/>
      <c r="BU1507" s="120"/>
      <c r="BV1507" s="197"/>
      <c r="BW1507" s="112"/>
      <c r="BX1507" s="112"/>
      <c r="BY1507" s="112"/>
      <c r="BZ1507" s="208"/>
      <c r="CA1507" s="210"/>
      <c r="CB1507" s="209"/>
      <c r="CC1507" s="210"/>
      <c r="CD1507" s="209"/>
      <c r="CE1507" s="211"/>
      <c r="CF1507" s="209"/>
      <c r="CG1507" s="211"/>
      <c r="CH1507" s="209"/>
      <c r="CI1507" s="211"/>
      <c r="CJ1507" s="209"/>
      <c r="CK1507" s="211"/>
      <c r="CL1507" s="209"/>
      <c r="CM1507" s="211"/>
      <c r="CN1507" s="209"/>
      <c r="CO1507" s="211"/>
      <c r="CP1507" s="209"/>
      <c r="CQ1507" s="212"/>
      <c r="CR1507" s="209"/>
      <c r="CS1507" s="212"/>
      <c r="CT1507" s="209"/>
      <c r="CU1507" s="212"/>
      <c r="CV1507" s="209"/>
      <c r="CW1507" s="212"/>
      <c r="CX1507" s="209"/>
      <c r="CY1507" s="212"/>
      <c r="CZ1507" s="112"/>
      <c r="DA1507" s="112"/>
      <c r="DB1507" s="112"/>
      <c r="DC1507" s="109"/>
      <c r="DD1507" s="109"/>
      <c r="DE1507" s="112"/>
      <c r="DF1507" s="112"/>
      <c r="DG1507" s="209"/>
      <c r="DH1507" s="209"/>
      <c r="DI1507" s="209"/>
      <c r="DJ1507" s="209"/>
      <c r="DK1507" s="209"/>
      <c r="DL1507" s="209"/>
      <c r="DM1507" s="209"/>
      <c r="DN1507" s="209"/>
      <c r="DO1507" s="209"/>
      <c r="DP1507" s="209"/>
      <c r="DQ1507" s="209"/>
      <c r="DR1507" s="209"/>
      <c r="DS1507" s="209"/>
      <c r="DT1507" s="209"/>
      <c r="DU1507" s="209"/>
      <c r="DV1507" s="209"/>
      <c r="DW1507" s="209"/>
      <c r="DX1507" s="209"/>
      <c r="DY1507" s="209"/>
      <c r="DZ1507" s="209"/>
      <c r="EA1507" s="209"/>
      <c r="EB1507" s="209"/>
      <c r="EC1507" s="209"/>
      <c r="ED1507" s="209"/>
      <c r="EE1507" s="209"/>
      <c r="EF1507" s="209"/>
      <c r="EG1507" s="209"/>
      <c r="EH1507" s="209"/>
      <c r="EI1507" s="209"/>
      <c r="EJ1507" s="221"/>
    </row>
    <row r="1508" spans="1:140" s="10" customFormat="1" ht="17.25" customHeight="1" x14ac:dyDescent="0.25">
      <c r="A1508" s="33"/>
      <c r="B1508" s="34"/>
      <c r="C1508" s="35"/>
      <c r="D1508" s="49"/>
      <c r="E1508" s="36"/>
      <c r="F1508" s="36"/>
      <c r="G1508" s="52"/>
      <c r="H1508" s="38"/>
      <c r="I1508" s="50"/>
      <c r="J1508" s="275" t="s">
        <v>1921</v>
      </c>
      <c r="K1508" s="271" t="s">
        <v>2073</v>
      </c>
      <c r="L1508" s="276" t="s">
        <v>1899</v>
      </c>
      <c r="M1508" s="46"/>
      <c r="R1508" s="104"/>
      <c r="S1508" s="104"/>
      <c r="T1508" s="104"/>
      <c r="U1508" s="104"/>
      <c r="V1508" s="120"/>
      <c r="W1508" s="104"/>
      <c r="X1508" s="104"/>
      <c r="Y1508" s="104"/>
      <c r="Z1508" s="120"/>
      <c r="AA1508" s="144"/>
      <c r="AB1508" s="104"/>
      <c r="AC1508" s="144"/>
      <c r="AD1508" s="104"/>
      <c r="AE1508" s="252"/>
      <c r="AF1508" s="104"/>
      <c r="AG1508" s="104"/>
      <c r="AH1508" s="104"/>
      <c r="AI1508" s="104"/>
      <c r="AJ1508" s="104"/>
      <c r="AK1508" s="104"/>
      <c r="AL1508" s="104"/>
      <c r="AM1508" s="104"/>
      <c r="AN1508" s="104"/>
      <c r="AO1508" s="104"/>
      <c r="AP1508" s="120"/>
      <c r="AQ1508" s="104"/>
      <c r="AR1508" s="104"/>
      <c r="AS1508" s="104"/>
      <c r="AT1508" s="104"/>
      <c r="AU1508" s="146"/>
      <c r="AV1508" s="105"/>
      <c r="AW1508" s="105"/>
      <c r="AX1508" s="106"/>
      <c r="AY1508" s="120"/>
      <c r="AZ1508" s="106"/>
      <c r="BA1508" s="120"/>
      <c r="BB1508" s="196"/>
      <c r="BC1508" s="120"/>
      <c r="BD1508" s="196"/>
      <c r="BE1508" s="120"/>
      <c r="BF1508" s="196"/>
      <c r="BG1508" s="145"/>
      <c r="BH1508" s="196"/>
      <c r="BI1508" s="145"/>
      <c r="BJ1508" s="196"/>
      <c r="BK1508" s="120"/>
      <c r="BL1508" s="196"/>
      <c r="BM1508" s="120"/>
      <c r="BN1508" s="197"/>
      <c r="BO1508" s="120"/>
      <c r="BP1508" s="197"/>
      <c r="BQ1508" s="120"/>
      <c r="BR1508" s="197"/>
      <c r="BS1508" s="120"/>
      <c r="BT1508" s="197"/>
      <c r="BU1508" s="120"/>
      <c r="BV1508" s="197"/>
      <c r="BW1508" s="112"/>
      <c r="BX1508" s="112"/>
      <c r="BY1508" s="112"/>
      <c r="BZ1508" s="208"/>
      <c r="CA1508" s="210"/>
      <c r="CB1508" s="209"/>
      <c r="CC1508" s="210"/>
      <c r="CD1508" s="209"/>
      <c r="CE1508" s="211"/>
      <c r="CF1508" s="209"/>
      <c r="CG1508" s="211"/>
      <c r="CH1508" s="209"/>
      <c r="CI1508" s="211"/>
      <c r="CJ1508" s="209"/>
      <c r="CK1508" s="211"/>
      <c r="CL1508" s="209"/>
      <c r="CM1508" s="211"/>
      <c r="CN1508" s="209"/>
      <c r="CO1508" s="211"/>
      <c r="CP1508" s="209"/>
      <c r="CQ1508" s="212"/>
      <c r="CR1508" s="209"/>
      <c r="CS1508" s="212"/>
      <c r="CT1508" s="209"/>
      <c r="CU1508" s="212"/>
      <c r="CV1508" s="209"/>
      <c r="CW1508" s="212"/>
      <c r="CX1508" s="209"/>
      <c r="CY1508" s="212"/>
      <c r="CZ1508" s="112"/>
      <c r="DA1508" s="112"/>
      <c r="DB1508" s="112"/>
      <c r="DC1508" s="109"/>
      <c r="DD1508" s="109"/>
      <c r="DE1508" s="112"/>
      <c r="DF1508" s="112"/>
      <c r="DG1508" s="209"/>
      <c r="DH1508" s="209"/>
      <c r="DI1508" s="209"/>
      <c r="DJ1508" s="209"/>
      <c r="DK1508" s="209"/>
      <c r="DL1508" s="209"/>
      <c r="DM1508" s="209"/>
      <c r="DN1508" s="209"/>
      <c r="DO1508" s="209"/>
      <c r="DP1508" s="209"/>
      <c r="DQ1508" s="209"/>
      <c r="DR1508" s="209"/>
      <c r="DS1508" s="209"/>
      <c r="DT1508" s="209"/>
      <c r="DU1508" s="209"/>
      <c r="DV1508" s="209"/>
      <c r="DW1508" s="209"/>
      <c r="DX1508" s="209"/>
      <c r="DY1508" s="209"/>
      <c r="DZ1508" s="209"/>
      <c r="EA1508" s="209"/>
      <c r="EB1508" s="209"/>
      <c r="EC1508" s="209"/>
      <c r="ED1508" s="209"/>
      <c r="EE1508" s="209"/>
      <c r="EF1508" s="209"/>
      <c r="EG1508" s="209"/>
      <c r="EH1508" s="209"/>
      <c r="EI1508" s="209"/>
      <c r="EJ1508" s="221"/>
    </row>
    <row r="1509" spans="1:140" s="10" customFormat="1" ht="17.25" customHeight="1" x14ac:dyDescent="0.25">
      <c r="A1509" s="33"/>
      <c r="B1509" s="34"/>
      <c r="C1509" s="35"/>
      <c r="D1509" s="49"/>
      <c r="E1509" s="36"/>
      <c r="F1509" s="36"/>
      <c r="G1509" s="52"/>
      <c r="H1509" s="38"/>
      <c r="I1509" s="50"/>
      <c r="J1509" s="54"/>
      <c r="K1509" s="271" t="s">
        <v>2074</v>
      </c>
      <c r="L1509" s="276" t="s">
        <v>1899</v>
      </c>
      <c r="M1509" s="46"/>
      <c r="R1509" s="104"/>
      <c r="S1509" s="104"/>
      <c r="T1509" s="104"/>
      <c r="U1509" s="104"/>
      <c r="V1509" s="120"/>
      <c r="W1509" s="104"/>
      <c r="X1509" s="104"/>
      <c r="Y1509" s="104"/>
      <c r="Z1509" s="120"/>
      <c r="AA1509" s="144"/>
      <c r="AB1509" s="104"/>
      <c r="AC1509" s="144"/>
      <c r="AD1509" s="104"/>
      <c r="AE1509" s="252"/>
      <c r="AF1509" s="104"/>
      <c r="AG1509" s="104"/>
      <c r="AH1509" s="104"/>
      <c r="AI1509" s="104"/>
      <c r="AJ1509" s="104"/>
      <c r="AK1509" s="104"/>
      <c r="AL1509" s="104"/>
      <c r="AM1509" s="104"/>
      <c r="AN1509" s="104"/>
      <c r="AO1509" s="104"/>
      <c r="AP1509" s="120"/>
      <c r="AQ1509" s="104"/>
      <c r="AR1509" s="104"/>
      <c r="AS1509" s="104"/>
      <c r="AT1509" s="104"/>
      <c r="AU1509" s="146"/>
      <c r="AV1509" s="105"/>
      <c r="AW1509" s="105"/>
      <c r="AX1509" s="106"/>
      <c r="AY1509" s="120"/>
      <c r="AZ1509" s="106"/>
      <c r="BA1509" s="120"/>
      <c r="BB1509" s="196"/>
      <c r="BC1509" s="120"/>
      <c r="BD1509" s="196"/>
      <c r="BE1509" s="120"/>
      <c r="BF1509" s="196"/>
      <c r="BG1509" s="145"/>
      <c r="BH1509" s="196"/>
      <c r="BI1509" s="145"/>
      <c r="BJ1509" s="196"/>
      <c r="BK1509" s="120"/>
      <c r="BL1509" s="196"/>
      <c r="BM1509" s="120"/>
      <c r="BN1509" s="197"/>
      <c r="BO1509" s="120"/>
      <c r="BP1509" s="197"/>
      <c r="BQ1509" s="120"/>
      <c r="BR1509" s="197"/>
      <c r="BS1509" s="120"/>
      <c r="BT1509" s="197"/>
      <c r="BU1509" s="120"/>
      <c r="BV1509" s="197"/>
      <c r="BW1509" s="112"/>
      <c r="BX1509" s="112"/>
      <c r="BY1509" s="112"/>
      <c r="BZ1509" s="208"/>
      <c r="CA1509" s="210"/>
      <c r="CB1509" s="209"/>
      <c r="CC1509" s="210"/>
      <c r="CD1509" s="209"/>
      <c r="CE1509" s="211"/>
      <c r="CF1509" s="209"/>
      <c r="CG1509" s="211"/>
      <c r="CH1509" s="209"/>
      <c r="CI1509" s="211"/>
      <c r="CJ1509" s="209"/>
      <c r="CK1509" s="211"/>
      <c r="CL1509" s="209"/>
      <c r="CM1509" s="211"/>
      <c r="CN1509" s="209"/>
      <c r="CO1509" s="211"/>
      <c r="CP1509" s="209"/>
      <c r="CQ1509" s="212"/>
      <c r="CR1509" s="209"/>
      <c r="CS1509" s="212"/>
      <c r="CT1509" s="209"/>
      <c r="CU1509" s="212"/>
      <c r="CV1509" s="209"/>
      <c r="CW1509" s="212"/>
      <c r="CX1509" s="209"/>
      <c r="CY1509" s="212"/>
      <c r="CZ1509" s="112"/>
      <c r="DA1509" s="112"/>
      <c r="DB1509" s="112"/>
      <c r="DC1509" s="109"/>
      <c r="DD1509" s="109"/>
      <c r="DE1509" s="112"/>
      <c r="DF1509" s="112"/>
      <c r="DG1509" s="209"/>
      <c r="DH1509" s="209"/>
      <c r="DI1509" s="209"/>
      <c r="DJ1509" s="209"/>
      <c r="DK1509" s="209"/>
      <c r="DL1509" s="209"/>
      <c r="DM1509" s="209"/>
      <c r="DN1509" s="209"/>
      <c r="DO1509" s="209"/>
      <c r="DP1509" s="209"/>
      <c r="DQ1509" s="209"/>
      <c r="DR1509" s="209"/>
      <c r="DS1509" s="209"/>
      <c r="DT1509" s="209"/>
      <c r="DU1509" s="209"/>
      <c r="DV1509" s="209"/>
      <c r="DW1509" s="209"/>
      <c r="DX1509" s="209"/>
      <c r="DY1509" s="209"/>
      <c r="DZ1509" s="209"/>
      <c r="EA1509" s="209"/>
      <c r="EB1509" s="209"/>
      <c r="EC1509" s="209"/>
      <c r="ED1509" s="209"/>
      <c r="EE1509" s="209"/>
      <c r="EF1509" s="209"/>
      <c r="EG1509" s="209"/>
      <c r="EH1509" s="209"/>
      <c r="EI1509" s="209"/>
      <c r="EJ1509" s="221"/>
    </row>
    <row r="1510" spans="1:140" s="10" customFormat="1" ht="37.5" customHeight="1" x14ac:dyDescent="0.25">
      <c r="A1510" s="33"/>
      <c r="B1510" s="34"/>
      <c r="C1510" s="35"/>
      <c r="D1510" s="49"/>
      <c r="E1510" s="36"/>
      <c r="F1510" s="36"/>
      <c r="G1510" s="52"/>
      <c r="H1510" s="38"/>
      <c r="I1510" s="50"/>
      <c r="J1510" s="54" t="s">
        <v>1481</v>
      </c>
      <c r="K1510" s="46" t="s">
        <v>1448</v>
      </c>
      <c r="L1510" s="46" t="s">
        <v>65</v>
      </c>
      <c r="M1510" s="46" t="s">
        <v>1497</v>
      </c>
      <c r="R1510" s="104">
        <v>1.84E-2</v>
      </c>
      <c r="S1510" s="104">
        <f>0*$R$1510</f>
        <v>0</v>
      </c>
      <c r="T1510" s="104">
        <f t="shared" si="892"/>
        <v>0</v>
      </c>
      <c r="U1510" s="104">
        <f t="shared" ref="U1510:AO1511" si="1596">0*$R$1510</f>
        <v>0</v>
      </c>
      <c r="V1510" s="120">
        <f t="shared" si="1428"/>
        <v>0</v>
      </c>
      <c r="W1510" s="104">
        <f t="shared" si="1596"/>
        <v>0</v>
      </c>
      <c r="X1510" s="104">
        <f t="shared" si="1158"/>
        <v>0</v>
      </c>
      <c r="Y1510" s="104">
        <f t="shared" si="1596"/>
        <v>0</v>
      </c>
      <c r="Z1510" s="120">
        <f t="shared" si="846"/>
        <v>0</v>
      </c>
      <c r="AA1510" s="144">
        <v>0</v>
      </c>
      <c r="AB1510" s="104">
        <f t="shared" si="847"/>
        <v>0</v>
      </c>
      <c r="AC1510" s="144">
        <v>0</v>
      </c>
      <c r="AD1510" s="104">
        <f t="shared" si="848"/>
        <v>0</v>
      </c>
      <c r="AE1510" s="252">
        <v>0</v>
      </c>
      <c r="AF1510" s="104">
        <f t="shared" si="849"/>
        <v>0</v>
      </c>
      <c r="AG1510" s="104">
        <f>1*$R$1510</f>
        <v>1.84E-2</v>
      </c>
      <c r="AH1510" s="104">
        <f t="shared" si="850"/>
        <v>3.3856000000000001E-4</v>
      </c>
      <c r="AI1510" s="104">
        <f t="shared" si="1596"/>
        <v>0</v>
      </c>
      <c r="AJ1510" s="104">
        <f t="shared" si="851"/>
        <v>0</v>
      </c>
      <c r="AK1510" s="184">
        <v>0.5</v>
      </c>
      <c r="AL1510" s="104">
        <f t="shared" si="894"/>
        <v>9.1999999999999998E-3</v>
      </c>
      <c r="AM1510" s="104">
        <f t="shared" si="1596"/>
        <v>0</v>
      </c>
      <c r="AN1510" s="104">
        <f t="shared" si="957"/>
        <v>0</v>
      </c>
      <c r="AO1510" s="104">
        <f t="shared" si="1596"/>
        <v>0</v>
      </c>
      <c r="AP1510" s="120">
        <f t="shared" si="853"/>
        <v>0</v>
      </c>
      <c r="AQ1510" s="104"/>
      <c r="AR1510" s="104"/>
      <c r="AS1510" s="104"/>
      <c r="AT1510" s="104"/>
      <c r="AU1510" s="146">
        <f t="shared" si="854"/>
        <v>9.5385599999999997E-3</v>
      </c>
      <c r="AV1510" s="105">
        <f t="shared" si="855"/>
        <v>0.51839999999999997</v>
      </c>
      <c r="AW1510" s="105"/>
      <c r="AX1510" s="106">
        <f>0.0036+0.0001+0.0017+0.0001+0.003+0.0016</f>
        <v>1.0100000000000001E-2</v>
      </c>
      <c r="AY1510" s="120">
        <f>0*$R$1510</f>
        <v>0</v>
      </c>
      <c r="AZ1510" s="106">
        <f t="shared" si="1432"/>
        <v>0</v>
      </c>
      <c r="BA1510" s="120">
        <f t="shared" ref="BA1510" si="1597">0*$R$1510</f>
        <v>0</v>
      </c>
      <c r="BB1510" s="196">
        <f t="shared" si="1434"/>
        <v>0</v>
      </c>
      <c r="BC1510" s="120">
        <f t="shared" ref="BC1510" si="1598">0*$R$1510</f>
        <v>0</v>
      </c>
      <c r="BD1510" s="196">
        <f t="shared" si="1436"/>
        <v>0</v>
      </c>
      <c r="BE1510" s="120">
        <f t="shared" ref="BE1510" si="1599">0*$R$1510</f>
        <v>0</v>
      </c>
      <c r="BF1510" s="196">
        <f t="shared" si="1437"/>
        <v>0</v>
      </c>
      <c r="BG1510" s="145">
        <v>0.5</v>
      </c>
      <c r="BH1510" s="196">
        <f t="shared" si="1438"/>
        <v>5.0500000000000007E-3</v>
      </c>
      <c r="BI1510" s="145">
        <v>0</v>
      </c>
      <c r="BJ1510" s="196">
        <f t="shared" si="861"/>
        <v>0</v>
      </c>
      <c r="BK1510" s="120">
        <v>0</v>
      </c>
      <c r="BL1510" s="196">
        <f t="shared" si="862"/>
        <v>0</v>
      </c>
      <c r="BM1510" s="120">
        <f>1*$R$1510</f>
        <v>1.84E-2</v>
      </c>
      <c r="BN1510" s="197">
        <f t="shared" si="863"/>
        <v>1.8584000000000002E-4</v>
      </c>
      <c r="BO1510" s="120">
        <f t="shared" ref="BO1510" si="1600">0*$R$1510</f>
        <v>0</v>
      </c>
      <c r="BP1510" s="197">
        <f t="shared" si="864"/>
        <v>0</v>
      </c>
      <c r="BQ1510" s="186">
        <v>0.5</v>
      </c>
      <c r="BR1510" s="197">
        <f t="shared" si="865"/>
        <v>5.0500000000000007E-3</v>
      </c>
      <c r="BS1510" s="120">
        <f t="shared" ref="BS1510" si="1601">0*$R$1510</f>
        <v>0</v>
      </c>
      <c r="BT1510" s="197">
        <f t="shared" si="866"/>
        <v>0</v>
      </c>
      <c r="BU1510" s="120">
        <f t="shared" ref="BU1510" si="1602">0*$R$1510</f>
        <v>0</v>
      </c>
      <c r="BV1510" s="197">
        <f t="shared" si="867"/>
        <v>0</v>
      </c>
      <c r="BW1510" s="112"/>
      <c r="BX1510" s="112"/>
      <c r="BY1510" s="112"/>
      <c r="BZ1510" s="208"/>
      <c r="CA1510" s="210"/>
      <c r="CB1510" s="209"/>
      <c r="CC1510" s="210"/>
      <c r="CD1510" s="209"/>
      <c r="CE1510" s="211"/>
      <c r="CF1510" s="209"/>
      <c r="CG1510" s="211"/>
      <c r="CH1510" s="209"/>
      <c r="CI1510" s="211"/>
      <c r="CJ1510" s="209"/>
      <c r="CK1510" s="211"/>
      <c r="CL1510" s="209"/>
      <c r="CM1510" s="211"/>
      <c r="CN1510" s="209"/>
      <c r="CO1510" s="211"/>
      <c r="CP1510" s="209"/>
      <c r="CQ1510" s="212"/>
      <c r="CR1510" s="209"/>
      <c r="CS1510" s="212"/>
      <c r="CT1510" s="209"/>
      <c r="CU1510" s="212"/>
      <c r="CV1510" s="209"/>
      <c r="CW1510" s="212"/>
      <c r="CX1510" s="209"/>
      <c r="CY1510" s="212"/>
      <c r="CZ1510" s="112"/>
      <c r="DA1510" s="112"/>
      <c r="DB1510" s="112"/>
      <c r="DC1510" s="109"/>
      <c r="DD1510" s="109"/>
      <c r="DE1510" s="109"/>
      <c r="DF1510" s="110">
        <f>0.0036+0.0001+0.0017+0.0001+0.003+0.0016</f>
        <v>1.0100000000000001E-2</v>
      </c>
      <c r="DG1510" s="120">
        <f>0*$R$1510</f>
        <v>0</v>
      </c>
      <c r="DH1510" s="120">
        <f t="shared" si="1498"/>
        <v>0</v>
      </c>
      <c r="DI1510" s="120">
        <f t="shared" ref="DI1510:EC1511" si="1603">0*$R$1510</f>
        <v>0</v>
      </c>
      <c r="DJ1510" s="120">
        <f t="shared" si="1500"/>
        <v>0</v>
      </c>
      <c r="DK1510" s="120">
        <f t="shared" si="1603"/>
        <v>0</v>
      </c>
      <c r="DL1510" s="120">
        <f t="shared" si="1501"/>
        <v>0</v>
      </c>
      <c r="DM1510" s="120">
        <f t="shared" si="1603"/>
        <v>0</v>
      </c>
      <c r="DN1510" s="120">
        <f t="shared" si="1502"/>
        <v>0</v>
      </c>
      <c r="DO1510" s="145">
        <v>0.5</v>
      </c>
      <c r="DP1510" s="120">
        <f t="shared" si="1503"/>
        <v>5.0500000000000007E-3</v>
      </c>
      <c r="DQ1510" s="145">
        <v>0</v>
      </c>
      <c r="DR1510" s="120">
        <f t="shared" si="1504"/>
        <v>0</v>
      </c>
      <c r="DS1510" s="120">
        <v>0</v>
      </c>
      <c r="DT1510" s="120">
        <f t="shared" si="1505"/>
        <v>0</v>
      </c>
      <c r="DU1510" s="120">
        <f>1*$R$1510</f>
        <v>1.84E-2</v>
      </c>
      <c r="DV1510" s="120">
        <f t="shared" si="1506"/>
        <v>1.8584000000000002E-4</v>
      </c>
      <c r="DW1510" s="120">
        <f t="shared" si="1603"/>
        <v>0</v>
      </c>
      <c r="DX1510" s="120">
        <f t="shared" si="1507"/>
        <v>0</v>
      </c>
      <c r="DY1510" s="186">
        <v>0.5</v>
      </c>
      <c r="DZ1510" s="120">
        <f t="shared" si="1508"/>
        <v>5.0500000000000007E-3</v>
      </c>
      <c r="EA1510" s="120">
        <f t="shared" si="1603"/>
        <v>0</v>
      </c>
      <c r="EB1510" s="120">
        <f t="shared" si="1509"/>
        <v>0</v>
      </c>
      <c r="EC1510" s="120">
        <f t="shared" si="1603"/>
        <v>0</v>
      </c>
      <c r="ED1510" s="120">
        <f t="shared" si="1510"/>
        <v>0</v>
      </c>
      <c r="EE1510" s="120"/>
      <c r="EF1510" s="120"/>
      <c r="EG1510" s="120"/>
      <c r="EH1510" s="120"/>
      <c r="EI1510" s="120">
        <f t="shared" si="1511"/>
        <v>1.0285840000000001E-2</v>
      </c>
      <c r="EJ1510" s="148">
        <f t="shared" si="1512"/>
        <v>1.0184</v>
      </c>
    </row>
    <row r="1511" spans="1:140" s="10" customFormat="1" ht="20.25" customHeight="1" x14ac:dyDescent="0.25">
      <c r="A1511" s="33"/>
      <c r="B1511" s="34"/>
      <c r="C1511" s="35"/>
      <c r="D1511" s="49"/>
      <c r="E1511" s="36"/>
      <c r="F1511" s="36"/>
      <c r="G1511" s="52"/>
      <c r="H1511" s="38"/>
      <c r="I1511" s="50"/>
      <c r="J1511" s="54" t="s">
        <v>1795</v>
      </c>
      <c r="K1511" s="46" t="s">
        <v>1796</v>
      </c>
      <c r="L1511" s="46" t="s">
        <v>69</v>
      </c>
      <c r="M1511" s="46" t="s">
        <v>1797</v>
      </c>
      <c r="R1511" s="104">
        <v>1.84E-2</v>
      </c>
      <c r="S1511" s="104">
        <f>0*$R$1510</f>
        <v>0</v>
      </c>
      <c r="T1511" s="104">
        <f t="shared" ref="T1511" si="1604">S1511*R1511</f>
        <v>0</v>
      </c>
      <c r="U1511" s="104">
        <f t="shared" si="1596"/>
        <v>0</v>
      </c>
      <c r="V1511" s="120">
        <f t="shared" ref="V1511" si="1605">U1511*R1511</f>
        <v>0</v>
      </c>
      <c r="W1511" s="104">
        <f t="shared" si="1596"/>
        <v>0</v>
      </c>
      <c r="X1511" s="104">
        <f t="shared" ref="X1511" si="1606">W1511*R1511</f>
        <v>0</v>
      </c>
      <c r="Y1511" s="104">
        <f t="shared" si="1596"/>
        <v>0</v>
      </c>
      <c r="Z1511" s="120">
        <f t="shared" ref="Z1511" si="1607">Y1511*R1511</f>
        <v>0</v>
      </c>
      <c r="AA1511" s="144">
        <v>0</v>
      </c>
      <c r="AB1511" s="104">
        <f t="shared" ref="AB1511" si="1608">AA1511*R1511</f>
        <v>0</v>
      </c>
      <c r="AC1511" s="144">
        <v>0</v>
      </c>
      <c r="AD1511" s="104">
        <f t="shared" ref="AD1511" si="1609">AC1511*R1511</f>
        <v>0</v>
      </c>
      <c r="AE1511" s="252">
        <v>0</v>
      </c>
      <c r="AF1511" s="104">
        <f t="shared" ref="AF1511" si="1610">AE1511*R1511</f>
        <v>0</v>
      </c>
      <c r="AG1511" s="104">
        <f>1*$R$1510</f>
        <v>1.84E-2</v>
      </c>
      <c r="AH1511" s="104">
        <f t="shared" ref="AH1511" si="1611">AG1511*R1511</f>
        <v>3.3856000000000001E-4</v>
      </c>
      <c r="AI1511" s="104">
        <f t="shared" si="1596"/>
        <v>0</v>
      </c>
      <c r="AJ1511" s="104">
        <f t="shared" ref="AJ1511" si="1612">AI1511*R1511</f>
        <v>0</v>
      </c>
      <c r="AK1511" s="184">
        <v>0.5</v>
      </c>
      <c r="AL1511" s="104">
        <f t="shared" ref="AL1511" si="1613">AK1511*R1511</f>
        <v>9.1999999999999998E-3</v>
      </c>
      <c r="AM1511" s="104">
        <f t="shared" si="1596"/>
        <v>0</v>
      </c>
      <c r="AN1511" s="104">
        <f t="shared" ref="AN1511" si="1614">AM1511*R1511</f>
        <v>0</v>
      </c>
      <c r="AO1511" s="104">
        <f t="shared" si="1596"/>
        <v>0</v>
      </c>
      <c r="AP1511" s="120">
        <f t="shared" ref="AP1511" si="1615">AO1511*R1511</f>
        <v>0</v>
      </c>
      <c r="AQ1511" s="104"/>
      <c r="AR1511" s="104"/>
      <c r="AS1511" s="104"/>
      <c r="AT1511" s="104"/>
      <c r="AU1511" s="146"/>
      <c r="AV1511" s="105"/>
      <c r="AW1511" s="105"/>
      <c r="AX1511" s="106"/>
      <c r="AY1511" s="120"/>
      <c r="AZ1511" s="106"/>
      <c r="BA1511" s="120"/>
      <c r="BB1511" s="196"/>
      <c r="BC1511" s="120"/>
      <c r="BD1511" s="196"/>
      <c r="BE1511" s="120"/>
      <c r="BF1511" s="196"/>
      <c r="BG1511" s="145"/>
      <c r="BH1511" s="196"/>
      <c r="BI1511" s="145"/>
      <c r="BJ1511" s="196"/>
      <c r="BK1511" s="120"/>
      <c r="BL1511" s="196"/>
      <c r="BM1511" s="120"/>
      <c r="BN1511" s="197"/>
      <c r="BO1511" s="120"/>
      <c r="BP1511" s="197"/>
      <c r="BQ1511" s="186"/>
      <c r="BR1511" s="197"/>
      <c r="BS1511" s="120"/>
      <c r="BT1511" s="197"/>
      <c r="BU1511" s="120"/>
      <c r="BV1511" s="197"/>
      <c r="BW1511" s="107"/>
      <c r="BX1511" s="107"/>
      <c r="BY1511" s="107"/>
      <c r="BZ1511" s="107"/>
      <c r="CA1511" s="199">
        <f>0.0011+0.0034</f>
        <v>4.4999999999999997E-3</v>
      </c>
      <c r="CB1511" s="120">
        <f>0*$R$1492</f>
        <v>0</v>
      </c>
      <c r="CC1511" s="199">
        <f t="shared" ref="CC1511" si="1616">CB1511*CA1511</f>
        <v>0</v>
      </c>
      <c r="CD1511" s="120">
        <f t="shared" ref="CD1511" si="1617">0*$R$1492</f>
        <v>0</v>
      </c>
      <c r="CE1511" s="204">
        <f t="shared" ref="CE1511" si="1618">CD1511*CA1511</f>
        <v>0</v>
      </c>
      <c r="CF1511" s="120">
        <f t="shared" ref="CF1511" si="1619">0*$R$1492</f>
        <v>0</v>
      </c>
      <c r="CG1511" s="204">
        <f t="shared" ref="CG1511" si="1620">CF1511*CA1511</f>
        <v>0</v>
      </c>
      <c r="CH1511" s="120">
        <f t="shared" ref="CH1511" si="1621">0*$R$1492</f>
        <v>0</v>
      </c>
      <c r="CI1511" s="204">
        <f t="shared" ref="CI1511" si="1622">CH1511*CA1511</f>
        <v>0</v>
      </c>
      <c r="CJ1511" s="145">
        <v>0.5</v>
      </c>
      <c r="CK1511" s="204">
        <f t="shared" ref="CK1511" si="1623">CJ1511*CA1511</f>
        <v>2.2499999999999998E-3</v>
      </c>
      <c r="CL1511" s="145">
        <v>0.5</v>
      </c>
      <c r="CM1511" s="204">
        <f t="shared" ref="CM1511" si="1624">CL1511*CA1511</f>
        <v>2.2499999999999998E-3</v>
      </c>
      <c r="CN1511" s="120">
        <v>0</v>
      </c>
      <c r="CO1511" s="204">
        <f t="shared" ref="CO1511" si="1625">CN1511*CA1511</f>
        <v>0</v>
      </c>
      <c r="CP1511" s="120">
        <f t="shared" ref="CP1511" si="1626">0*$R$1492</f>
        <v>0</v>
      </c>
      <c r="CQ1511" s="206">
        <f t="shared" ref="CQ1511" si="1627">CP1511*CA1511</f>
        <v>0</v>
      </c>
      <c r="CR1511" s="120">
        <f t="shared" ref="CR1511" si="1628">0*$R$1492</f>
        <v>0</v>
      </c>
      <c r="CS1511" s="206">
        <f t="shared" ref="CS1511" si="1629">CR1511*CA1511</f>
        <v>0</v>
      </c>
      <c r="CT1511" s="120">
        <f t="shared" ref="CT1511" si="1630">0*$R$1492</f>
        <v>0</v>
      </c>
      <c r="CU1511" s="206">
        <f t="shared" ref="CU1511" si="1631">CT1511*CA1511</f>
        <v>0</v>
      </c>
      <c r="CV1511" s="120">
        <f t="shared" ref="CV1511" si="1632">0*$R$1492</f>
        <v>0</v>
      </c>
      <c r="CW1511" s="206">
        <f t="shared" ref="CW1511" si="1633">CV1511*CA1511</f>
        <v>0</v>
      </c>
      <c r="CX1511" s="120">
        <f t="shared" ref="CX1511" si="1634">0*$R$1492</f>
        <v>0</v>
      </c>
      <c r="CY1511" s="206">
        <f t="shared" ref="CY1511" si="1635">CX1511*CA1511</f>
        <v>0</v>
      </c>
      <c r="CZ1511" s="107"/>
      <c r="DA1511" s="107"/>
      <c r="DB1511" s="107"/>
      <c r="DC1511" s="109"/>
      <c r="DD1511" s="109"/>
      <c r="DE1511" s="109"/>
      <c r="DF1511" s="110">
        <f>0.0036+0.0001+0.0017+0.0001+0.003+0.0016</f>
        <v>1.0100000000000001E-2</v>
      </c>
      <c r="DG1511" s="120">
        <f>0*$R$1510</f>
        <v>0</v>
      </c>
      <c r="DH1511" s="120">
        <f t="shared" ref="DH1511" si="1636">DG1511*DF1511</f>
        <v>0</v>
      </c>
      <c r="DI1511" s="120">
        <f t="shared" si="1603"/>
        <v>0</v>
      </c>
      <c r="DJ1511" s="120">
        <f t="shared" ref="DJ1511" si="1637">DI1511*DF1511</f>
        <v>0</v>
      </c>
      <c r="DK1511" s="120">
        <f t="shared" si="1603"/>
        <v>0</v>
      </c>
      <c r="DL1511" s="120">
        <f t="shared" ref="DL1511" si="1638">DK1511*DF1511</f>
        <v>0</v>
      </c>
      <c r="DM1511" s="120">
        <f t="shared" si="1603"/>
        <v>0</v>
      </c>
      <c r="DN1511" s="120">
        <f t="shared" ref="DN1511" si="1639">DM1511*DF1511</f>
        <v>0</v>
      </c>
      <c r="DO1511" s="145">
        <v>0.5</v>
      </c>
      <c r="DP1511" s="120">
        <f t="shared" ref="DP1511" si="1640">DO1511*DF1511</f>
        <v>5.0500000000000007E-3</v>
      </c>
      <c r="DQ1511" s="145">
        <v>0</v>
      </c>
      <c r="DR1511" s="120">
        <f t="shared" ref="DR1511" si="1641">DQ1511*DF1511</f>
        <v>0</v>
      </c>
      <c r="DS1511" s="120">
        <v>0</v>
      </c>
      <c r="DT1511" s="120">
        <f t="shared" ref="DT1511" si="1642">DS1511*DF1511</f>
        <v>0</v>
      </c>
      <c r="DU1511" s="120">
        <f>1*$R$1510</f>
        <v>1.84E-2</v>
      </c>
      <c r="DV1511" s="120">
        <f t="shared" ref="DV1511" si="1643">DU1511*DF1511</f>
        <v>1.8584000000000002E-4</v>
      </c>
      <c r="DW1511" s="120">
        <f t="shared" si="1603"/>
        <v>0</v>
      </c>
      <c r="DX1511" s="120">
        <f t="shared" ref="DX1511" si="1644">DW1511*DF1511</f>
        <v>0</v>
      </c>
      <c r="DY1511" s="186">
        <v>0.5</v>
      </c>
      <c r="DZ1511" s="120">
        <f t="shared" ref="DZ1511" si="1645">DY1511*DF1511</f>
        <v>5.0500000000000007E-3</v>
      </c>
      <c r="EA1511" s="120">
        <f t="shared" si="1603"/>
        <v>0</v>
      </c>
      <c r="EB1511" s="120">
        <f t="shared" ref="EB1511" si="1646">EA1511*DF1511</f>
        <v>0</v>
      </c>
      <c r="EC1511" s="120">
        <f t="shared" si="1603"/>
        <v>0</v>
      </c>
      <c r="ED1511" s="120">
        <f t="shared" ref="ED1511" si="1647">EC1511*DF1511</f>
        <v>0</v>
      </c>
      <c r="EE1511" s="120"/>
      <c r="EF1511" s="120"/>
      <c r="EG1511" s="120"/>
      <c r="EH1511" s="120"/>
      <c r="EI1511" s="120">
        <f t="shared" ref="EI1511" si="1648">DH1511+DJ1511+DL1511+DN1511+DP1511+DR1511+DT1511+DV1511+DX1511+DZ1511+EB1511+ED1511+EF1511+EH1511</f>
        <v>1.0285840000000001E-2</v>
      </c>
      <c r="EJ1511" s="148">
        <f t="shared" ref="EJ1511" si="1649">DG1511+DI1511+DK1511+DM1511+DO1511+DQ1511+DS1511+DU1511+DW1511+DY1511+EA1511+EC1511+EE1511+EG1511</f>
        <v>1.0184</v>
      </c>
    </row>
    <row r="1512" spans="1:140" s="161" customFormat="1" ht="17.25" customHeight="1" x14ac:dyDescent="0.25">
      <c r="A1512" s="150"/>
      <c r="B1512" s="151"/>
      <c r="C1512" s="152"/>
      <c r="D1512" s="153"/>
      <c r="E1512" s="154"/>
      <c r="F1512" s="154"/>
      <c r="G1512" s="155"/>
      <c r="H1512" s="156"/>
      <c r="I1512" s="157"/>
      <c r="J1512" s="158" t="s">
        <v>805</v>
      </c>
      <c r="K1512" s="159" t="s">
        <v>806</v>
      </c>
      <c r="L1512" s="160" t="s">
        <v>41</v>
      </c>
      <c r="M1512" s="160"/>
      <c r="R1512" s="162"/>
      <c r="S1512" s="162"/>
      <c r="T1512" s="162">
        <f>SUM(T1513:T1549)</f>
        <v>0</v>
      </c>
      <c r="U1512" s="162"/>
      <c r="V1512" s="162">
        <f t="shared" ref="V1512:AV1512" si="1650">SUM(V1513:V1549)</f>
        <v>0</v>
      </c>
      <c r="W1512" s="162"/>
      <c r="X1512" s="162">
        <f t="shared" si="1650"/>
        <v>0</v>
      </c>
      <c r="Y1512" s="162"/>
      <c r="Z1512" s="162">
        <f t="shared" si="1650"/>
        <v>8.8000000000000005E-3</v>
      </c>
      <c r="AA1512" s="162"/>
      <c r="AB1512" s="162">
        <f t="shared" si="1650"/>
        <v>9.1999999999999998E-3</v>
      </c>
      <c r="AC1512" s="162"/>
      <c r="AD1512" s="162">
        <f t="shared" si="1650"/>
        <v>4.0000000000000002E-4</v>
      </c>
      <c r="AE1512" s="162"/>
      <c r="AF1512" s="162">
        <f t="shared" si="1650"/>
        <v>3.2000000000000002E-3</v>
      </c>
      <c r="AG1512" s="162"/>
      <c r="AH1512" s="162">
        <f t="shared" si="1650"/>
        <v>0</v>
      </c>
      <c r="AI1512" s="162"/>
      <c r="AJ1512" s="162">
        <f t="shared" si="1650"/>
        <v>0</v>
      </c>
      <c r="AK1512" s="162"/>
      <c r="AL1512" s="162">
        <f t="shared" si="1650"/>
        <v>0</v>
      </c>
      <c r="AM1512" s="162"/>
      <c r="AN1512" s="162">
        <f t="shared" si="1650"/>
        <v>0</v>
      </c>
      <c r="AO1512" s="162"/>
      <c r="AP1512" s="162">
        <f t="shared" si="1650"/>
        <v>0</v>
      </c>
      <c r="AQ1512" s="162"/>
      <c r="AR1512" s="162"/>
      <c r="AS1512" s="162"/>
      <c r="AT1512" s="162"/>
      <c r="AU1512" s="162">
        <f t="shared" si="1650"/>
        <v>2.1600000000000001E-2</v>
      </c>
      <c r="AV1512" s="162">
        <f t="shared" si="1650"/>
        <v>5</v>
      </c>
      <c r="AW1512" s="162"/>
      <c r="AX1512" s="164">
        <f>SUM(AX1513:AX1540)</f>
        <v>1.0299999999999998E-2</v>
      </c>
      <c r="AY1512" s="168"/>
      <c r="AZ1512" s="164">
        <f t="shared" ref="AZ1512:BF1512" si="1651">SUM(AZ1513:AZ1540)</f>
        <v>0</v>
      </c>
      <c r="BA1512" s="168"/>
      <c r="BB1512" s="164">
        <f t="shared" si="1651"/>
        <v>0</v>
      </c>
      <c r="BC1512" s="168"/>
      <c r="BD1512" s="164">
        <f t="shared" si="1651"/>
        <v>0</v>
      </c>
      <c r="BE1512" s="168"/>
      <c r="BF1512" s="164">
        <f t="shared" si="1651"/>
        <v>3.8E-3</v>
      </c>
      <c r="BG1512" s="168"/>
      <c r="BH1512" s="194">
        <f>SUM(BH1513:BH1540)</f>
        <v>5.1499999999999992E-3</v>
      </c>
      <c r="BI1512" s="168"/>
      <c r="BJ1512" s="194">
        <f>SUM(BJ1513:BJ1540)</f>
        <v>1.3500000000000001E-3</v>
      </c>
      <c r="BK1512" s="168"/>
      <c r="BL1512" s="194">
        <f>SUM(BL1513:BL1540)</f>
        <v>0</v>
      </c>
      <c r="BM1512" s="168"/>
      <c r="BN1512" s="194">
        <f>SUM(BN1513:BN1540)</f>
        <v>0</v>
      </c>
      <c r="BO1512" s="168"/>
      <c r="BP1512" s="194">
        <f>SUM(BP1513:BP1540)</f>
        <v>0</v>
      </c>
      <c r="BQ1512" s="168"/>
      <c r="BR1512" s="194">
        <f>SUM(BR1513:BR1540)</f>
        <v>0</v>
      </c>
      <c r="BS1512" s="168"/>
      <c r="BT1512" s="194">
        <f>SUM(BT1513:BT1540)</f>
        <v>0</v>
      </c>
      <c r="BU1512" s="168"/>
      <c r="BV1512" s="194">
        <f>SUM(BV1513:BV1540)</f>
        <v>0</v>
      </c>
      <c r="BW1512" s="165"/>
      <c r="BX1512" s="165"/>
      <c r="BY1512" s="165"/>
      <c r="BZ1512" s="165"/>
      <c r="CA1512" s="199">
        <f>SUM(CA1513:CA1540)</f>
        <v>4.5999999999999999E-3</v>
      </c>
      <c r="CB1512" s="168"/>
      <c r="CC1512" s="199">
        <f t="shared" ref="CC1512" si="1652">SUM(CC1513:CC1540)</f>
        <v>0</v>
      </c>
      <c r="CD1512" s="168"/>
      <c r="CE1512" s="199">
        <f t="shared" ref="CE1512" si="1653">SUM(CE1513:CE1540)</f>
        <v>0</v>
      </c>
      <c r="CF1512" s="168"/>
      <c r="CG1512" s="199">
        <f t="shared" ref="CG1512" si="1654">SUM(CG1513:CG1540)</f>
        <v>0</v>
      </c>
      <c r="CH1512" s="168"/>
      <c r="CI1512" s="199">
        <f t="shared" ref="CI1512" si="1655">SUM(CI1513:CI1540)</f>
        <v>1.15E-3</v>
      </c>
      <c r="CJ1512" s="168"/>
      <c r="CK1512" s="204">
        <f>SUM(CK1513:CK1540)</f>
        <v>2.3E-3</v>
      </c>
      <c r="CL1512" s="168"/>
      <c r="CM1512" s="204">
        <f>SUM(CM1513:CM1540)</f>
        <v>1.15E-3</v>
      </c>
      <c r="CN1512" s="168"/>
      <c r="CO1512" s="204">
        <f>SUM(CO1513:CO1540)</f>
        <v>0</v>
      </c>
      <c r="CP1512" s="168"/>
      <c r="CQ1512" s="204">
        <f>SUM(CQ1513:CQ1540)</f>
        <v>0</v>
      </c>
      <c r="CR1512" s="168"/>
      <c r="CS1512" s="204">
        <f>SUM(CS1513:CS1540)</f>
        <v>0</v>
      </c>
      <c r="CT1512" s="168"/>
      <c r="CU1512" s="204">
        <f>SUM(CU1513:CU1540)</f>
        <v>0</v>
      </c>
      <c r="CV1512" s="168"/>
      <c r="CW1512" s="204">
        <f>SUM(CW1513:CW1540)</f>
        <v>0</v>
      </c>
      <c r="CX1512" s="168"/>
      <c r="CY1512" s="204">
        <f>SUM(CY1513:CY1540)</f>
        <v>0</v>
      </c>
      <c r="CZ1512" s="165"/>
      <c r="DA1512" s="165"/>
      <c r="DB1512" s="165"/>
      <c r="DC1512" s="166"/>
      <c r="DD1512" s="166"/>
      <c r="DE1512" s="166"/>
      <c r="DF1512" s="167">
        <f>SUM(DF1513:DF1540)</f>
        <v>4.5999999999999999E-3</v>
      </c>
      <c r="DG1512" s="168"/>
      <c r="DH1512" s="168">
        <f>SUM(DH1513:DH1549)</f>
        <v>0</v>
      </c>
      <c r="DI1512" s="168"/>
      <c r="DJ1512" s="168">
        <f t="shared" ref="DJ1512" si="1656">SUM(DJ1513:DJ1549)</f>
        <v>0</v>
      </c>
      <c r="DK1512" s="168"/>
      <c r="DL1512" s="168">
        <f t="shared" ref="DL1512" si="1657">SUM(DL1513:DL1549)</f>
        <v>0</v>
      </c>
      <c r="DM1512" s="168"/>
      <c r="DN1512" s="168">
        <f t="shared" ref="DN1512" si="1658">SUM(DN1513:DN1549)</f>
        <v>1.15E-3</v>
      </c>
      <c r="DO1512" s="168"/>
      <c r="DP1512" s="168">
        <f t="shared" ref="DP1512" si="1659">SUM(DP1513:DP1549)</f>
        <v>2.3E-3</v>
      </c>
      <c r="DQ1512" s="168"/>
      <c r="DR1512" s="168">
        <f t="shared" ref="DR1512" si="1660">SUM(DR1513:DR1549)</f>
        <v>1.15E-3</v>
      </c>
      <c r="DS1512" s="168"/>
      <c r="DT1512" s="168">
        <f t="shared" ref="DT1512" si="1661">SUM(DT1513:DT1549)</f>
        <v>0</v>
      </c>
      <c r="DU1512" s="168"/>
      <c r="DV1512" s="168">
        <f t="shared" ref="DV1512" si="1662">SUM(DV1513:DV1549)</f>
        <v>0</v>
      </c>
      <c r="DW1512" s="168"/>
      <c r="DX1512" s="168">
        <f t="shared" ref="DX1512" si="1663">SUM(DX1513:DX1549)</f>
        <v>0</v>
      </c>
      <c r="DY1512" s="168"/>
      <c r="DZ1512" s="168">
        <f t="shared" ref="DZ1512" si="1664">SUM(DZ1513:DZ1549)</f>
        <v>0</v>
      </c>
      <c r="EA1512" s="168"/>
      <c r="EB1512" s="168">
        <f t="shared" ref="EB1512" si="1665">SUM(EB1513:EB1549)</f>
        <v>0</v>
      </c>
      <c r="EC1512" s="168"/>
      <c r="ED1512" s="168">
        <f t="shared" ref="ED1512" si="1666">SUM(ED1513:ED1549)</f>
        <v>0</v>
      </c>
      <c r="EE1512" s="168"/>
      <c r="EF1512" s="168"/>
      <c r="EG1512" s="168"/>
      <c r="EH1512" s="168"/>
      <c r="EI1512" s="168">
        <f t="shared" ref="EI1512:EJ1512" si="1667">SUM(EI1513:EI1549)</f>
        <v>4.5999999999999999E-3</v>
      </c>
      <c r="EJ1512" s="168">
        <f t="shared" si="1667"/>
        <v>2</v>
      </c>
    </row>
    <row r="1513" spans="1:140" s="10" customFormat="1" ht="17.25" customHeight="1" x14ac:dyDescent="0.25">
      <c r="A1513" s="33"/>
      <c r="B1513" s="34"/>
      <c r="C1513" s="35"/>
      <c r="D1513" s="49"/>
      <c r="E1513" s="36"/>
      <c r="F1513" s="36"/>
      <c r="G1513" s="52"/>
      <c r="H1513" s="38"/>
      <c r="I1513" s="50"/>
      <c r="J1513" s="54" t="s">
        <v>807</v>
      </c>
      <c r="K1513" s="46" t="s">
        <v>1717</v>
      </c>
      <c r="L1513" s="46" t="s">
        <v>41</v>
      </c>
      <c r="M1513" s="46"/>
      <c r="R1513" s="104">
        <v>1.0500000000000001E-2</v>
      </c>
      <c r="S1513" s="104">
        <f>0*$R$1513</f>
        <v>0</v>
      </c>
      <c r="T1513" s="104">
        <f t="shared" si="892"/>
        <v>0</v>
      </c>
      <c r="U1513" s="104">
        <f t="shared" ref="U1513:AO1513" si="1668">0*$R$1513</f>
        <v>0</v>
      </c>
      <c r="V1513" s="120">
        <f t="shared" ref="V1513:V1551" si="1669">U1513*R1513</f>
        <v>0</v>
      </c>
      <c r="W1513" s="104">
        <f t="shared" si="1668"/>
        <v>0</v>
      </c>
      <c r="X1513" s="104">
        <f t="shared" si="1158"/>
        <v>0</v>
      </c>
      <c r="Y1513" s="184">
        <v>0.5</v>
      </c>
      <c r="Z1513" s="104">
        <f t="shared" si="846"/>
        <v>5.2500000000000003E-3</v>
      </c>
      <c r="AA1513" s="144">
        <v>0.5</v>
      </c>
      <c r="AB1513" s="104">
        <f t="shared" si="847"/>
        <v>5.2500000000000003E-3</v>
      </c>
      <c r="AC1513" s="144">
        <f>50%-50%</f>
        <v>0</v>
      </c>
      <c r="AD1513" s="104">
        <f t="shared" si="848"/>
        <v>0</v>
      </c>
      <c r="AE1513" s="104">
        <v>0</v>
      </c>
      <c r="AF1513" s="104">
        <f t="shared" si="849"/>
        <v>0</v>
      </c>
      <c r="AG1513" s="104">
        <f t="shared" si="1668"/>
        <v>0</v>
      </c>
      <c r="AH1513" s="104">
        <f t="shared" si="850"/>
        <v>0</v>
      </c>
      <c r="AI1513" s="104">
        <f t="shared" si="1668"/>
        <v>0</v>
      </c>
      <c r="AJ1513" s="104">
        <f t="shared" si="851"/>
        <v>0</v>
      </c>
      <c r="AK1513" s="104">
        <f t="shared" si="1668"/>
        <v>0</v>
      </c>
      <c r="AL1513" s="104">
        <f t="shared" si="894"/>
        <v>0</v>
      </c>
      <c r="AM1513" s="104">
        <f t="shared" si="1668"/>
        <v>0</v>
      </c>
      <c r="AN1513" s="104">
        <f t="shared" si="957"/>
        <v>0</v>
      </c>
      <c r="AO1513" s="104">
        <f t="shared" si="1668"/>
        <v>0</v>
      </c>
      <c r="AP1513" s="120">
        <f t="shared" si="853"/>
        <v>0</v>
      </c>
      <c r="AQ1513" s="104"/>
      <c r="AR1513" s="104"/>
      <c r="AS1513" s="104"/>
      <c r="AT1513" s="104"/>
      <c r="AU1513" s="146">
        <f t="shared" si="854"/>
        <v>1.0500000000000001E-2</v>
      </c>
      <c r="AV1513" s="105">
        <f t="shared" si="855"/>
        <v>1</v>
      </c>
      <c r="AW1513" s="105"/>
      <c r="AX1513" s="106">
        <f>0.0053</f>
        <v>5.3E-3</v>
      </c>
      <c r="AY1513" s="120">
        <f>0*$R$1513</f>
        <v>0</v>
      </c>
      <c r="AZ1513" s="106">
        <f t="shared" ref="AZ1513:BV1550" si="1670">AY1513*AX1513</f>
        <v>0</v>
      </c>
      <c r="BA1513" s="120">
        <f t="shared" ref="BA1513" si="1671">0*$R$1513</f>
        <v>0</v>
      </c>
      <c r="BB1513" s="196">
        <f t="shared" ref="BB1513:BB1549" si="1672">BA1513*AX1513</f>
        <v>0</v>
      </c>
      <c r="BC1513" s="120">
        <f t="shared" ref="BC1513" si="1673">0*$R$1513</f>
        <v>0</v>
      </c>
      <c r="BD1513" s="196">
        <f t="shared" ref="BD1513:BD1549" si="1674">BC1513*AX1513</f>
        <v>0</v>
      </c>
      <c r="BE1513" s="186">
        <v>0.5</v>
      </c>
      <c r="BF1513" s="196">
        <f t="shared" ref="BF1513:BF1549" si="1675">BE1513*AX1513</f>
        <v>2.65E-3</v>
      </c>
      <c r="BG1513" s="145">
        <v>0.5</v>
      </c>
      <c r="BH1513" s="196">
        <f t="shared" ref="BH1513:BH1549" si="1676">BG1513*AX1513</f>
        <v>2.65E-3</v>
      </c>
      <c r="BI1513" s="145">
        <f>50%-50%</f>
        <v>0</v>
      </c>
      <c r="BJ1513" s="196">
        <f t="shared" si="861"/>
        <v>0</v>
      </c>
      <c r="BK1513" s="120">
        <v>0</v>
      </c>
      <c r="BL1513" s="196">
        <f t="shared" si="862"/>
        <v>0</v>
      </c>
      <c r="BM1513" s="120">
        <f t="shared" ref="BM1513" si="1677">0*$R$1513</f>
        <v>0</v>
      </c>
      <c r="BN1513" s="197">
        <f t="shared" si="863"/>
        <v>0</v>
      </c>
      <c r="BO1513" s="120">
        <f t="shared" ref="BO1513" si="1678">0*$R$1513</f>
        <v>0</v>
      </c>
      <c r="BP1513" s="197">
        <f t="shared" si="864"/>
        <v>0</v>
      </c>
      <c r="BQ1513" s="120">
        <f t="shared" ref="BQ1513" si="1679">0*$R$1513</f>
        <v>0</v>
      </c>
      <c r="BR1513" s="197">
        <f t="shared" si="865"/>
        <v>0</v>
      </c>
      <c r="BS1513" s="120">
        <f t="shared" ref="BS1513" si="1680">0*$R$1513</f>
        <v>0</v>
      </c>
      <c r="BT1513" s="197">
        <f t="shared" si="866"/>
        <v>0</v>
      </c>
      <c r="BU1513" s="120">
        <f t="shared" ref="BU1513" si="1681">0*$R$1513</f>
        <v>0</v>
      </c>
      <c r="BV1513" s="197">
        <f t="shared" si="867"/>
        <v>0</v>
      </c>
      <c r="BW1513" s="112"/>
      <c r="BX1513" s="112"/>
      <c r="BY1513" s="112"/>
      <c r="BZ1513" s="112"/>
      <c r="CA1513" s="210"/>
      <c r="CB1513" s="209"/>
      <c r="CC1513" s="210"/>
      <c r="CD1513" s="209"/>
      <c r="CE1513" s="211"/>
      <c r="CF1513" s="209"/>
      <c r="CG1513" s="211"/>
      <c r="CH1513" s="209"/>
      <c r="CI1513" s="211"/>
      <c r="CJ1513" s="209"/>
      <c r="CK1513" s="211"/>
      <c r="CL1513" s="209"/>
      <c r="CM1513" s="211"/>
      <c r="CN1513" s="209"/>
      <c r="CO1513" s="211"/>
      <c r="CP1513" s="209"/>
      <c r="CQ1513" s="212"/>
      <c r="CR1513" s="209"/>
      <c r="CS1513" s="212"/>
      <c r="CT1513" s="209"/>
      <c r="CU1513" s="212"/>
      <c r="CV1513" s="209"/>
      <c r="CW1513" s="212"/>
      <c r="CX1513" s="209"/>
      <c r="CY1513" s="212"/>
      <c r="CZ1513" s="112"/>
      <c r="DA1513" s="112"/>
      <c r="DB1513" s="112"/>
      <c r="DC1513" s="109"/>
      <c r="DD1513" s="109"/>
      <c r="DE1513" s="112"/>
      <c r="DF1513" s="112"/>
      <c r="DG1513" s="209"/>
      <c r="DH1513" s="209"/>
      <c r="DI1513" s="209"/>
      <c r="DJ1513" s="209"/>
      <c r="DK1513" s="209"/>
      <c r="DL1513" s="209"/>
      <c r="DM1513" s="209"/>
      <c r="DN1513" s="209"/>
      <c r="DO1513" s="209"/>
      <c r="DP1513" s="209"/>
      <c r="DQ1513" s="209"/>
      <c r="DR1513" s="209"/>
      <c r="DS1513" s="209"/>
      <c r="DT1513" s="209"/>
      <c r="DU1513" s="209"/>
      <c r="DV1513" s="209"/>
      <c r="DW1513" s="209"/>
      <c r="DX1513" s="209"/>
      <c r="DY1513" s="209"/>
      <c r="DZ1513" s="209"/>
      <c r="EA1513" s="209"/>
      <c r="EB1513" s="209"/>
      <c r="EC1513" s="209"/>
      <c r="ED1513" s="209"/>
      <c r="EE1513" s="209"/>
      <c r="EF1513" s="209"/>
      <c r="EG1513" s="209"/>
      <c r="EH1513" s="209"/>
      <c r="EI1513" s="209"/>
      <c r="EJ1513" s="221"/>
    </row>
    <row r="1514" spans="1:140" s="10" customFormat="1" ht="17.25" customHeight="1" x14ac:dyDescent="0.25">
      <c r="A1514" s="33"/>
      <c r="B1514" s="34"/>
      <c r="C1514" s="35"/>
      <c r="D1514" s="49"/>
      <c r="E1514" s="36"/>
      <c r="F1514" s="36"/>
      <c r="G1514" s="52"/>
      <c r="H1514" s="38"/>
      <c r="I1514" s="50"/>
      <c r="J1514" s="272" t="s">
        <v>1894</v>
      </c>
      <c r="K1514" s="264" t="s">
        <v>2067</v>
      </c>
      <c r="Q1514" s="9" t="s">
        <v>1899</v>
      </c>
      <c r="R1514" s="104"/>
      <c r="S1514" s="104"/>
      <c r="T1514" s="104"/>
      <c r="U1514" s="104"/>
      <c r="V1514" s="120"/>
      <c r="W1514" s="104"/>
      <c r="X1514" s="104"/>
      <c r="Y1514" s="184"/>
      <c r="Z1514" s="104"/>
      <c r="AA1514" s="144"/>
      <c r="AB1514" s="104"/>
      <c r="AC1514" s="144"/>
      <c r="AD1514" s="104"/>
      <c r="AE1514" s="104"/>
      <c r="AF1514" s="104"/>
      <c r="AG1514" s="104"/>
      <c r="AH1514" s="104"/>
      <c r="AI1514" s="104"/>
      <c r="AJ1514" s="104"/>
      <c r="AK1514" s="104"/>
      <c r="AL1514" s="104"/>
      <c r="AM1514" s="104"/>
      <c r="AN1514" s="104"/>
      <c r="AO1514" s="104"/>
      <c r="AP1514" s="120"/>
      <c r="AQ1514" s="104"/>
      <c r="AR1514" s="104"/>
      <c r="AS1514" s="104"/>
      <c r="AT1514" s="104"/>
      <c r="AU1514" s="146"/>
      <c r="AV1514" s="105"/>
      <c r="AW1514" s="105"/>
      <c r="AX1514" s="106"/>
      <c r="AY1514" s="120"/>
      <c r="AZ1514" s="106"/>
      <c r="BA1514" s="120"/>
      <c r="BB1514" s="196"/>
      <c r="BC1514" s="120"/>
      <c r="BD1514" s="196"/>
      <c r="BE1514" s="186"/>
      <c r="BF1514" s="196"/>
      <c r="BG1514" s="145"/>
      <c r="BH1514" s="196"/>
      <c r="BI1514" s="145"/>
      <c r="BJ1514" s="196"/>
      <c r="BK1514" s="120"/>
      <c r="BL1514" s="196"/>
      <c r="BM1514" s="120"/>
      <c r="BN1514" s="197"/>
      <c r="BO1514" s="120"/>
      <c r="BP1514" s="197"/>
      <c r="BQ1514" s="120"/>
      <c r="BR1514" s="197"/>
      <c r="BS1514" s="120"/>
      <c r="BT1514" s="197"/>
      <c r="BU1514" s="120"/>
      <c r="BV1514" s="197"/>
      <c r="BW1514" s="112"/>
      <c r="BX1514" s="112"/>
      <c r="BY1514" s="112"/>
      <c r="BZ1514" s="112"/>
      <c r="CA1514" s="210"/>
      <c r="CB1514" s="209"/>
      <c r="CC1514" s="210"/>
      <c r="CD1514" s="209"/>
      <c r="CE1514" s="211"/>
      <c r="CF1514" s="209"/>
      <c r="CG1514" s="211"/>
      <c r="CH1514" s="209"/>
      <c r="CI1514" s="211"/>
      <c r="CJ1514" s="209"/>
      <c r="CK1514" s="211"/>
      <c r="CL1514" s="209"/>
      <c r="CM1514" s="211"/>
      <c r="CN1514" s="209"/>
      <c r="CO1514" s="211"/>
      <c r="CP1514" s="209"/>
      <c r="CQ1514" s="212"/>
      <c r="CR1514" s="209"/>
      <c r="CS1514" s="212"/>
      <c r="CT1514" s="209"/>
      <c r="CU1514" s="212"/>
      <c r="CV1514" s="209"/>
      <c r="CW1514" s="212"/>
      <c r="CX1514" s="209"/>
      <c r="CY1514" s="212"/>
      <c r="CZ1514" s="112"/>
      <c r="DA1514" s="112"/>
      <c r="DB1514" s="112"/>
      <c r="DC1514" s="109"/>
      <c r="DD1514" s="109"/>
      <c r="DE1514" s="112"/>
      <c r="DF1514" s="112"/>
      <c r="DG1514" s="209"/>
      <c r="DH1514" s="209"/>
      <c r="DI1514" s="209"/>
      <c r="DJ1514" s="209"/>
      <c r="DK1514" s="209"/>
      <c r="DL1514" s="209"/>
      <c r="DM1514" s="209"/>
      <c r="DN1514" s="209"/>
      <c r="DO1514" s="209"/>
      <c r="DP1514" s="209"/>
      <c r="DQ1514" s="209"/>
      <c r="DR1514" s="209"/>
      <c r="DS1514" s="209"/>
      <c r="DT1514" s="209"/>
      <c r="DU1514" s="209"/>
      <c r="DV1514" s="209"/>
      <c r="DW1514" s="209"/>
      <c r="DX1514" s="209"/>
      <c r="DY1514" s="209"/>
      <c r="DZ1514" s="209"/>
      <c r="EA1514" s="209"/>
      <c r="EB1514" s="209"/>
      <c r="EC1514" s="209"/>
      <c r="ED1514" s="209"/>
      <c r="EE1514" s="209"/>
      <c r="EF1514" s="209"/>
      <c r="EG1514" s="209"/>
      <c r="EH1514" s="209"/>
      <c r="EI1514" s="209"/>
      <c r="EJ1514" s="221"/>
    </row>
    <row r="1515" spans="1:140" s="10" customFormat="1" ht="17.25" customHeight="1" x14ac:dyDescent="0.25">
      <c r="A1515" s="33"/>
      <c r="B1515" s="34"/>
      <c r="C1515" s="35"/>
      <c r="D1515" s="49"/>
      <c r="E1515" s="36"/>
      <c r="F1515" s="36"/>
      <c r="G1515" s="52"/>
      <c r="H1515" s="38"/>
      <c r="I1515" s="50"/>
      <c r="J1515" s="272"/>
      <c r="K1515" s="264" t="s">
        <v>2068</v>
      </c>
      <c r="Q1515" s="9" t="s">
        <v>1899</v>
      </c>
      <c r="R1515" s="104"/>
      <c r="S1515" s="104"/>
      <c r="T1515" s="104"/>
      <c r="U1515" s="104"/>
      <c r="V1515" s="120"/>
      <c r="W1515" s="104"/>
      <c r="X1515" s="104"/>
      <c r="Y1515" s="184"/>
      <c r="Z1515" s="104"/>
      <c r="AA1515" s="144"/>
      <c r="AB1515" s="104"/>
      <c r="AC1515" s="144"/>
      <c r="AD1515" s="104"/>
      <c r="AE1515" s="104"/>
      <c r="AF1515" s="104"/>
      <c r="AG1515" s="104"/>
      <c r="AH1515" s="104"/>
      <c r="AI1515" s="104"/>
      <c r="AJ1515" s="104"/>
      <c r="AK1515" s="104"/>
      <c r="AL1515" s="104"/>
      <c r="AM1515" s="104"/>
      <c r="AN1515" s="104"/>
      <c r="AO1515" s="104"/>
      <c r="AP1515" s="120"/>
      <c r="AQ1515" s="104"/>
      <c r="AR1515" s="104"/>
      <c r="AS1515" s="104"/>
      <c r="AT1515" s="104"/>
      <c r="AU1515" s="146"/>
      <c r="AV1515" s="105"/>
      <c r="AW1515" s="105"/>
      <c r="AX1515" s="106"/>
      <c r="AY1515" s="120"/>
      <c r="AZ1515" s="106"/>
      <c r="BA1515" s="120"/>
      <c r="BB1515" s="196"/>
      <c r="BC1515" s="120"/>
      <c r="BD1515" s="196"/>
      <c r="BE1515" s="186"/>
      <c r="BF1515" s="196"/>
      <c r="BG1515" s="145"/>
      <c r="BH1515" s="196"/>
      <c r="BI1515" s="145"/>
      <c r="BJ1515" s="196"/>
      <c r="BK1515" s="120"/>
      <c r="BL1515" s="196"/>
      <c r="BM1515" s="120"/>
      <c r="BN1515" s="197"/>
      <c r="BO1515" s="120"/>
      <c r="BP1515" s="197"/>
      <c r="BQ1515" s="120"/>
      <c r="BR1515" s="197"/>
      <c r="BS1515" s="120"/>
      <c r="BT1515" s="197"/>
      <c r="BU1515" s="120"/>
      <c r="BV1515" s="197"/>
      <c r="BW1515" s="112"/>
      <c r="BX1515" s="112"/>
      <c r="BY1515" s="112"/>
      <c r="BZ1515" s="112"/>
      <c r="CA1515" s="210"/>
      <c r="CB1515" s="209"/>
      <c r="CC1515" s="210"/>
      <c r="CD1515" s="209"/>
      <c r="CE1515" s="211"/>
      <c r="CF1515" s="209"/>
      <c r="CG1515" s="211"/>
      <c r="CH1515" s="209"/>
      <c r="CI1515" s="211"/>
      <c r="CJ1515" s="209"/>
      <c r="CK1515" s="211"/>
      <c r="CL1515" s="209"/>
      <c r="CM1515" s="211"/>
      <c r="CN1515" s="209"/>
      <c r="CO1515" s="211"/>
      <c r="CP1515" s="209"/>
      <c r="CQ1515" s="212"/>
      <c r="CR1515" s="209"/>
      <c r="CS1515" s="212"/>
      <c r="CT1515" s="209"/>
      <c r="CU1515" s="212"/>
      <c r="CV1515" s="209"/>
      <c r="CW1515" s="212"/>
      <c r="CX1515" s="209"/>
      <c r="CY1515" s="212"/>
      <c r="CZ1515" s="112"/>
      <c r="DA1515" s="112"/>
      <c r="DB1515" s="112"/>
      <c r="DC1515" s="109"/>
      <c r="DD1515" s="109"/>
      <c r="DE1515" s="112"/>
      <c r="DF1515" s="112"/>
      <c r="DG1515" s="209"/>
      <c r="DH1515" s="209"/>
      <c r="DI1515" s="209"/>
      <c r="DJ1515" s="209"/>
      <c r="DK1515" s="209"/>
      <c r="DL1515" s="209"/>
      <c r="DM1515" s="209"/>
      <c r="DN1515" s="209"/>
      <c r="DO1515" s="209"/>
      <c r="DP1515" s="209"/>
      <c r="DQ1515" s="209"/>
      <c r="DR1515" s="209"/>
      <c r="DS1515" s="209"/>
      <c r="DT1515" s="209"/>
      <c r="DU1515" s="209"/>
      <c r="DV1515" s="209"/>
      <c r="DW1515" s="209"/>
      <c r="DX1515" s="209"/>
      <c r="DY1515" s="209"/>
      <c r="DZ1515" s="209"/>
      <c r="EA1515" s="209"/>
      <c r="EB1515" s="209"/>
      <c r="EC1515" s="209"/>
      <c r="ED1515" s="209"/>
      <c r="EE1515" s="209"/>
      <c r="EF1515" s="209"/>
      <c r="EG1515" s="209"/>
      <c r="EH1515" s="209"/>
      <c r="EI1515" s="209"/>
      <c r="EJ1515" s="221"/>
    </row>
    <row r="1516" spans="1:140" s="10" customFormat="1" ht="17.25" customHeight="1" x14ac:dyDescent="0.25">
      <c r="A1516" s="33"/>
      <c r="B1516" s="34"/>
      <c r="C1516" s="35"/>
      <c r="D1516" s="49"/>
      <c r="E1516" s="36"/>
      <c r="F1516" s="36"/>
      <c r="G1516" s="52"/>
      <c r="H1516" s="38"/>
      <c r="I1516" s="50"/>
      <c r="J1516" s="272"/>
      <c r="K1516" s="264" t="s">
        <v>2069</v>
      </c>
      <c r="Q1516" s="9" t="s">
        <v>1899</v>
      </c>
      <c r="R1516" s="104"/>
      <c r="S1516" s="104"/>
      <c r="T1516" s="104"/>
      <c r="U1516" s="104"/>
      <c r="V1516" s="120"/>
      <c r="W1516" s="104"/>
      <c r="X1516" s="104"/>
      <c r="Y1516" s="184"/>
      <c r="Z1516" s="104"/>
      <c r="AA1516" s="144"/>
      <c r="AB1516" s="104"/>
      <c r="AC1516" s="144"/>
      <c r="AD1516" s="104"/>
      <c r="AE1516" s="104"/>
      <c r="AF1516" s="104"/>
      <c r="AG1516" s="104"/>
      <c r="AH1516" s="104"/>
      <c r="AI1516" s="104"/>
      <c r="AJ1516" s="104"/>
      <c r="AK1516" s="104"/>
      <c r="AL1516" s="104"/>
      <c r="AM1516" s="104"/>
      <c r="AN1516" s="104"/>
      <c r="AO1516" s="104"/>
      <c r="AP1516" s="120"/>
      <c r="AQ1516" s="104"/>
      <c r="AR1516" s="104"/>
      <c r="AS1516" s="104"/>
      <c r="AT1516" s="104"/>
      <c r="AU1516" s="146"/>
      <c r="AV1516" s="105"/>
      <c r="AW1516" s="105"/>
      <c r="AX1516" s="106"/>
      <c r="AY1516" s="120"/>
      <c r="AZ1516" s="106"/>
      <c r="BA1516" s="120"/>
      <c r="BB1516" s="196"/>
      <c r="BC1516" s="120"/>
      <c r="BD1516" s="196"/>
      <c r="BE1516" s="186"/>
      <c r="BF1516" s="196"/>
      <c r="BG1516" s="145"/>
      <c r="BH1516" s="196"/>
      <c r="BI1516" s="145"/>
      <c r="BJ1516" s="196"/>
      <c r="BK1516" s="120"/>
      <c r="BL1516" s="196"/>
      <c r="BM1516" s="120"/>
      <c r="BN1516" s="197"/>
      <c r="BO1516" s="120"/>
      <c r="BP1516" s="197"/>
      <c r="BQ1516" s="120"/>
      <c r="BR1516" s="197"/>
      <c r="BS1516" s="120"/>
      <c r="BT1516" s="197"/>
      <c r="BU1516" s="120"/>
      <c r="BV1516" s="197"/>
      <c r="BW1516" s="112"/>
      <c r="BX1516" s="112"/>
      <c r="BY1516" s="112"/>
      <c r="BZ1516" s="112"/>
      <c r="CA1516" s="210"/>
      <c r="CB1516" s="209"/>
      <c r="CC1516" s="210"/>
      <c r="CD1516" s="209"/>
      <c r="CE1516" s="211"/>
      <c r="CF1516" s="209"/>
      <c r="CG1516" s="211"/>
      <c r="CH1516" s="209"/>
      <c r="CI1516" s="211"/>
      <c r="CJ1516" s="209"/>
      <c r="CK1516" s="211"/>
      <c r="CL1516" s="209"/>
      <c r="CM1516" s="211"/>
      <c r="CN1516" s="209"/>
      <c r="CO1516" s="211"/>
      <c r="CP1516" s="209"/>
      <c r="CQ1516" s="212"/>
      <c r="CR1516" s="209"/>
      <c r="CS1516" s="212"/>
      <c r="CT1516" s="209"/>
      <c r="CU1516" s="212"/>
      <c r="CV1516" s="209"/>
      <c r="CW1516" s="212"/>
      <c r="CX1516" s="209"/>
      <c r="CY1516" s="212"/>
      <c r="CZ1516" s="112"/>
      <c r="DA1516" s="112"/>
      <c r="DB1516" s="112"/>
      <c r="DC1516" s="109"/>
      <c r="DD1516" s="109"/>
      <c r="DE1516" s="112"/>
      <c r="DF1516" s="112"/>
      <c r="DG1516" s="209"/>
      <c r="DH1516" s="209"/>
      <c r="DI1516" s="209"/>
      <c r="DJ1516" s="209"/>
      <c r="DK1516" s="209"/>
      <c r="DL1516" s="209"/>
      <c r="DM1516" s="209"/>
      <c r="DN1516" s="209"/>
      <c r="DO1516" s="209"/>
      <c r="DP1516" s="209"/>
      <c r="DQ1516" s="209"/>
      <c r="DR1516" s="209"/>
      <c r="DS1516" s="209"/>
      <c r="DT1516" s="209"/>
      <c r="DU1516" s="209"/>
      <c r="DV1516" s="209"/>
      <c r="DW1516" s="209"/>
      <c r="DX1516" s="209"/>
      <c r="DY1516" s="209"/>
      <c r="DZ1516" s="209"/>
      <c r="EA1516" s="209"/>
      <c r="EB1516" s="209"/>
      <c r="EC1516" s="209"/>
      <c r="ED1516" s="209"/>
      <c r="EE1516" s="209"/>
      <c r="EF1516" s="209"/>
      <c r="EG1516" s="209"/>
      <c r="EH1516" s="209"/>
      <c r="EI1516" s="209"/>
      <c r="EJ1516" s="221"/>
    </row>
    <row r="1517" spans="1:140" s="10" customFormat="1" ht="17.25" customHeight="1" x14ac:dyDescent="0.25">
      <c r="A1517" s="33"/>
      <c r="B1517" s="34"/>
      <c r="C1517" s="35"/>
      <c r="D1517" s="49"/>
      <c r="E1517" s="36"/>
      <c r="F1517" s="36"/>
      <c r="G1517" s="52"/>
      <c r="H1517" s="38"/>
      <c r="I1517" s="50"/>
      <c r="J1517" s="54"/>
      <c r="K1517" s="264" t="s">
        <v>2070</v>
      </c>
      <c r="Q1517" s="9" t="s">
        <v>1899</v>
      </c>
      <c r="R1517" s="104"/>
      <c r="S1517" s="104"/>
      <c r="T1517" s="104"/>
      <c r="U1517" s="104"/>
      <c r="V1517" s="120"/>
      <c r="W1517" s="104"/>
      <c r="X1517" s="104"/>
      <c r="Y1517" s="184"/>
      <c r="Z1517" s="104"/>
      <c r="AA1517" s="144"/>
      <c r="AB1517" s="104"/>
      <c r="AC1517" s="144"/>
      <c r="AD1517" s="104"/>
      <c r="AE1517" s="104"/>
      <c r="AF1517" s="104"/>
      <c r="AG1517" s="104"/>
      <c r="AH1517" s="104"/>
      <c r="AI1517" s="104"/>
      <c r="AJ1517" s="104"/>
      <c r="AK1517" s="104"/>
      <c r="AL1517" s="104"/>
      <c r="AM1517" s="104"/>
      <c r="AN1517" s="104"/>
      <c r="AO1517" s="104"/>
      <c r="AP1517" s="120"/>
      <c r="AQ1517" s="104"/>
      <c r="AR1517" s="104"/>
      <c r="AS1517" s="104"/>
      <c r="AT1517" s="104"/>
      <c r="AU1517" s="146"/>
      <c r="AV1517" s="105"/>
      <c r="AW1517" s="105"/>
      <c r="AX1517" s="106"/>
      <c r="AY1517" s="120"/>
      <c r="AZ1517" s="106"/>
      <c r="BA1517" s="120"/>
      <c r="BB1517" s="196"/>
      <c r="BC1517" s="120"/>
      <c r="BD1517" s="196"/>
      <c r="BE1517" s="186"/>
      <c r="BF1517" s="196"/>
      <c r="BG1517" s="145"/>
      <c r="BH1517" s="196"/>
      <c r="BI1517" s="145"/>
      <c r="BJ1517" s="196"/>
      <c r="BK1517" s="120"/>
      <c r="BL1517" s="196"/>
      <c r="BM1517" s="120"/>
      <c r="BN1517" s="197"/>
      <c r="BO1517" s="120"/>
      <c r="BP1517" s="197"/>
      <c r="BQ1517" s="120"/>
      <c r="BR1517" s="197"/>
      <c r="BS1517" s="120"/>
      <c r="BT1517" s="197"/>
      <c r="BU1517" s="120"/>
      <c r="BV1517" s="197"/>
      <c r="BW1517" s="112"/>
      <c r="BX1517" s="112"/>
      <c r="BY1517" s="112"/>
      <c r="BZ1517" s="112"/>
      <c r="CA1517" s="210"/>
      <c r="CB1517" s="209"/>
      <c r="CC1517" s="210"/>
      <c r="CD1517" s="209"/>
      <c r="CE1517" s="211"/>
      <c r="CF1517" s="209"/>
      <c r="CG1517" s="211"/>
      <c r="CH1517" s="209"/>
      <c r="CI1517" s="211"/>
      <c r="CJ1517" s="209"/>
      <c r="CK1517" s="211"/>
      <c r="CL1517" s="209"/>
      <c r="CM1517" s="211"/>
      <c r="CN1517" s="209"/>
      <c r="CO1517" s="211"/>
      <c r="CP1517" s="209"/>
      <c r="CQ1517" s="212"/>
      <c r="CR1517" s="209"/>
      <c r="CS1517" s="212"/>
      <c r="CT1517" s="209"/>
      <c r="CU1517" s="212"/>
      <c r="CV1517" s="209"/>
      <c r="CW1517" s="212"/>
      <c r="CX1517" s="209"/>
      <c r="CY1517" s="212"/>
      <c r="CZ1517" s="112"/>
      <c r="DA1517" s="112"/>
      <c r="DB1517" s="112"/>
      <c r="DC1517" s="109"/>
      <c r="DD1517" s="109"/>
      <c r="DE1517" s="112"/>
      <c r="DF1517" s="112"/>
      <c r="DG1517" s="209"/>
      <c r="DH1517" s="209"/>
      <c r="DI1517" s="209"/>
      <c r="DJ1517" s="209"/>
      <c r="DK1517" s="209"/>
      <c r="DL1517" s="209"/>
      <c r="DM1517" s="209"/>
      <c r="DN1517" s="209"/>
      <c r="DO1517" s="209"/>
      <c r="DP1517" s="209"/>
      <c r="DQ1517" s="209"/>
      <c r="DR1517" s="209"/>
      <c r="DS1517" s="209"/>
      <c r="DT1517" s="209"/>
      <c r="DU1517" s="209"/>
      <c r="DV1517" s="209"/>
      <c r="DW1517" s="209"/>
      <c r="DX1517" s="209"/>
      <c r="DY1517" s="209"/>
      <c r="DZ1517" s="209"/>
      <c r="EA1517" s="209"/>
      <c r="EB1517" s="209"/>
      <c r="EC1517" s="209"/>
      <c r="ED1517" s="209"/>
      <c r="EE1517" s="209"/>
      <c r="EF1517" s="209"/>
      <c r="EG1517" s="209"/>
      <c r="EH1517" s="209"/>
      <c r="EI1517" s="209"/>
      <c r="EJ1517" s="221"/>
    </row>
    <row r="1518" spans="1:140" s="10" customFormat="1" ht="17.25" customHeight="1" x14ac:dyDescent="0.25">
      <c r="A1518" s="33"/>
      <c r="B1518" s="34"/>
      <c r="C1518" s="35"/>
      <c r="D1518" s="49"/>
      <c r="E1518" s="36"/>
      <c r="F1518" s="36"/>
      <c r="G1518" s="52"/>
      <c r="H1518" s="38"/>
      <c r="I1518" s="50"/>
      <c r="J1518" s="54"/>
      <c r="K1518" s="264" t="s">
        <v>2071</v>
      </c>
      <c r="Q1518" s="9" t="s">
        <v>1899</v>
      </c>
      <c r="R1518" s="104"/>
      <c r="S1518" s="104"/>
      <c r="T1518" s="104"/>
      <c r="U1518" s="104"/>
      <c r="V1518" s="120"/>
      <c r="W1518" s="104"/>
      <c r="X1518" s="104"/>
      <c r="Y1518" s="184"/>
      <c r="Z1518" s="104"/>
      <c r="AA1518" s="144"/>
      <c r="AB1518" s="104"/>
      <c r="AC1518" s="144"/>
      <c r="AD1518" s="104"/>
      <c r="AE1518" s="104"/>
      <c r="AF1518" s="104"/>
      <c r="AG1518" s="104"/>
      <c r="AH1518" s="104"/>
      <c r="AI1518" s="104"/>
      <c r="AJ1518" s="104"/>
      <c r="AK1518" s="104"/>
      <c r="AL1518" s="104"/>
      <c r="AM1518" s="104"/>
      <c r="AN1518" s="104"/>
      <c r="AO1518" s="104"/>
      <c r="AP1518" s="120"/>
      <c r="AQ1518" s="104"/>
      <c r="AR1518" s="104"/>
      <c r="AS1518" s="104"/>
      <c r="AT1518" s="104"/>
      <c r="AU1518" s="146"/>
      <c r="AV1518" s="105"/>
      <c r="AW1518" s="105"/>
      <c r="AX1518" s="106"/>
      <c r="AY1518" s="120"/>
      <c r="AZ1518" s="106"/>
      <c r="BA1518" s="120"/>
      <c r="BB1518" s="196"/>
      <c r="BC1518" s="120"/>
      <c r="BD1518" s="196"/>
      <c r="BE1518" s="186"/>
      <c r="BF1518" s="196"/>
      <c r="BG1518" s="145"/>
      <c r="BH1518" s="196"/>
      <c r="BI1518" s="145"/>
      <c r="BJ1518" s="196"/>
      <c r="BK1518" s="120"/>
      <c r="BL1518" s="196"/>
      <c r="BM1518" s="120"/>
      <c r="BN1518" s="197"/>
      <c r="BO1518" s="120"/>
      <c r="BP1518" s="197"/>
      <c r="BQ1518" s="120"/>
      <c r="BR1518" s="197"/>
      <c r="BS1518" s="120"/>
      <c r="BT1518" s="197"/>
      <c r="BU1518" s="120"/>
      <c r="BV1518" s="197"/>
      <c r="BW1518" s="112"/>
      <c r="BX1518" s="112"/>
      <c r="BY1518" s="112"/>
      <c r="BZ1518" s="112"/>
      <c r="CA1518" s="210"/>
      <c r="CB1518" s="209"/>
      <c r="CC1518" s="210"/>
      <c r="CD1518" s="209"/>
      <c r="CE1518" s="211"/>
      <c r="CF1518" s="209"/>
      <c r="CG1518" s="211"/>
      <c r="CH1518" s="209"/>
      <c r="CI1518" s="211"/>
      <c r="CJ1518" s="209"/>
      <c r="CK1518" s="211"/>
      <c r="CL1518" s="209"/>
      <c r="CM1518" s="211"/>
      <c r="CN1518" s="209"/>
      <c r="CO1518" s="211"/>
      <c r="CP1518" s="209"/>
      <c r="CQ1518" s="212"/>
      <c r="CR1518" s="209"/>
      <c r="CS1518" s="212"/>
      <c r="CT1518" s="209"/>
      <c r="CU1518" s="212"/>
      <c r="CV1518" s="209"/>
      <c r="CW1518" s="212"/>
      <c r="CX1518" s="209"/>
      <c r="CY1518" s="212"/>
      <c r="CZ1518" s="112"/>
      <c r="DA1518" s="112"/>
      <c r="DB1518" s="112"/>
      <c r="DC1518" s="109"/>
      <c r="DD1518" s="109"/>
      <c r="DE1518" s="112"/>
      <c r="DF1518" s="112"/>
      <c r="DG1518" s="209"/>
      <c r="DH1518" s="209"/>
      <c r="DI1518" s="209"/>
      <c r="DJ1518" s="209"/>
      <c r="DK1518" s="209"/>
      <c r="DL1518" s="209"/>
      <c r="DM1518" s="209"/>
      <c r="DN1518" s="209"/>
      <c r="DO1518" s="209"/>
      <c r="DP1518" s="209"/>
      <c r="DQ1518" s="209"/>
      <c r="DR1518" s="209"/>
      <c r="DS1518" s="209"/>
      <c r="DT1518" s="209"/>
      <c r="DU1518" s="209"/>
      <c r="DV1518" s="209"/>
      <c r="DW1518" s="209"/>
      <c r="DX1518" s="209"/>
      <c r="DY1518" s="209"/>
      <c r="DZ1518" s="209"/>
      <c r="EA1518" s="209"/>
      <c r="EB1518" s="209"/>
      <c r="EC1518" s="209"/>
      <c r="ED1518" s="209"/>
      <c r="EE1518" s="209"/>
      <c r="EF1518" s="209"/>
      <c r="EG1518" s="209"/>
      <c r="EH1518" s="209"/>
      <c r="EI1518" s="209"/>
      <c r="EJ1518" s="221"/>
    </row>
    <row r="1519" spans="1:140" s="10" customFormat="1" ht="17.25" customHeight="1" x14ac:dyDescent="0.25">
      <c r="A1519" s="33"/>
      <c r="B1519" s="34"/>
      <c r="C1519" s="35"/>
      <c r="D1519" s="49"/>
      <c r="E1519" s="36"/>
      <c r="F1519" s="36"/>
      <c r="G1519" s="52"/>
      <c r="H1519" s="38"/>
      <c r="I1519" s="50"/>
      <c r="J1519" s="54"/>
      <c r="K1519" s="264" t="s">
        <v>2072</v>
      </c>
      <c r="Q1519" s="9" t="s">
        <v>1899</v>
      </c>
      <c r="R1519" s="104"/>
      <c r="S1519" s="104"/>
      <c r="T1519" s="104"/>
      <c r="U1519" s="104"/>
      <c r="V1519" s="120"/>
      <c r="W1519" s="104"/>
      <c r="X1519" s="104"/>
      <c r="Y1519" s="184"/>
      <c r="Z1519" s="104"/>
      <c r="AA1519" s="144"/>
      <c r="AB1519" s="104"/>
      <c r="AC1519" s="144"/>
      <c r="AD1519" s="104"/>
      <c r="AE1519" s="104"/>
      <c r="AF1519" s="104"/>
      <c r="AG1519" s="104"/>
      <c r="AH1519" s="104"/>
      <c r="AI1519" s="104"/>
      <c r="AJ1519" s="104"/>
      <c r="AK1519" s="104"/>
      <c r="AL1519" s="104"/>
      <c r="AM1519" s="104"/>
      <c r="AN1519" s="104"/>
      <c r="AO1519" s="104"/>
      <c r="AP1519" s="120"/>
      <c r="AQ1519" s="104"/>
      <c r="AR1519" s="104"/>
      <c r="AS1519" s="104"/>
      <c r="AT1519" s="104"/>
      <c r="AU1519" s="146"/>
      <c r="AV1519" s="105"/>
      <c r="AW1519" s="105"/>
      <c r="AX1519" s="106"/>
      <c r="AY1519" s="120"/>
      <c r="AZ1519" s="106"/>
      <c r="BA1519" s="120"/>
      <c r="BB1519" s="196"/>
      <c r="BC1519" s="120"/>
      <c r="BD1519" s="196"/>
      <c r="BE1519" s="186"/>
      <c r="BF1519" s="196"/>
      <c r="BG1519" s="145"/>
      <c r="BH1519" s="196"/>
      <c r="BI1519" s="145"/>
      <c r="BJ1519" s="196"/>
      <c r="BK1519" s="120"/>
      <c r="BL1519" s="196"/>
      <c r="BM1519" s="120"/>
      <c r="BN1519" s="197"/>
      <c r="BO1519" s="120"/>
      <c r="BP1519" s="197"/>
      <c r="BQ1519" s="120"/>
      <c r="BR1519" s="197"/>
      <c r="BS1519" s="120"/>
      <c r="BT1519" s="197"/>
      <c r="BU1519" s="120"/>
      <c r="BV1519" s="197"/>
      <c r="BW1519" s="112"/>
      <c r="BX1519" s="112"/>
      <c r="BY1519" s="112"/>
      <c r="BZ1519" s="112"/>
      <c r="CA1519" s="210"/>
      <c r="CB1519" s="209"/>
      <c r="CC1519" s="210"/>
      <c r="CD1519" s="209"/>
      <c r="CE1519" s="211"/>
      <c r="CF1519" s="209"/>
      <c r="CG1519" s="211"/>
      <c r="CH1519" s="209"/>
      <c r="CI1519" s="211"/>
      <c r="CJ1519" s="209"/>
      <c r="CK1519" s="211"/>
      <c r="CL1519" s="209"/>
      <c r="CM1519" s="211"/>
      <c r="CN1519" s="209"/>
      <c r="CO1519" s="211"/>
      <c r="CP1519" s="209"/>
      <c r="CQ1519" s="212"/>
      <c r="CR1519" s="209"/>
      <c r="CS1519" s="212"/>
      <c r="CT1519" s="209"/>
      <c r="CU1519" s="212"/>
      <c r="CV1519" s="209"/>
      <c r="CW1519" s="212"/>
      <c r="CX1519" s="209"/>
      <c r="CY1519" s="212"/>
      <c r="CZ1519" s="112"/>
      <c r="DA1519" s="112"/>
      <c r="DB1519" s="112"/>
      <c r="DC1519" s="109"/>
      <c r="DD1519" s="109"/>
      <c r="DE1519" s="112"/>
      <c r="DF1519" s="112"/>
      <c r="DG1519" s="209"/>
      <c r="DH1519" s="209"/>
      <c r="DI1519" s="209"/>
      <c r="DJ1519" s="209"/>
      <c r="DK1519" s="209"/>
      <c r="DL1519" s="209"/>
      <c r="DM1519" s="209"/>
      <c r="DN1519" s="209"/>
      <c r="DO1519" s="209"/>
      <c r="DP1519" s="209"/>
      <c r="DQ1519" s="209"/>
      <c r="DR1519" s="209"/>
      <c r="DS1519" s="209"/>
      <c r="DT1519" s="209"/>
      <c r="DU1519" s="209"/>
      <c r="DV1519" s="209"/>
      <c r="DW1519" s="209"/>
      <c r="DX1519" s="209"/>
      <c r="DY1519" s="209"/>
      <c r="DZ1519" s="209"/>
      <c r="EA1519" s="209"/>
      <c r="EB1519" s="209"/>
      <c r="EC1519" s="209"/>
      <c r="ED1519" s="209"/>
      <c r="EE1519" s="209"/>
      <c r="EF1519" s="209"/>
      <c r="EG1519" s="209"/>
      <c r="EH1519" s="209"/>
      <c r="EI1519" s="209"/>
      <c r="EJ1519" s="221"/>
    </row>
    <row r="1520" spans="1:140" s="10" customFormat="1" ht="17.25" customHeight="1" x14ac:dyDescent="0.25">
      <c r="A1520" s="33"/>
      <c r="B1520" s="34"/>
      <c r="C1520" s="35"/>
      <c r="D1520" s="49"/>
      <c r="E1520" s="36"/>
      <c r="F1520" s="36"/>
      <c r="G1520" s="52"/>
      <c r="H1520" s="38"/>
      <c r="I1520" s="50"/>
      <c r="J1520" s="275" t="s">
        <v>1921</v>
      </c>
      <c r="K1520" s="271" t="s">
        <v>2073</v>
      </c>
      <c r="L1520" s="276" t="s">
        <v>1899</v>
      </c>
      <c r="M1520" s="46"/>
      <c r="R1520" s="104"/>
      <c r="S1520" s="104"/>
      <c r="T1520" s="104"/>
      <c r="U1520" s="104"/>
      <c r="V1520" s="120"/>
      <c r="W1520" s="104"/>
      <c r="X1520" s="104"/>
      <c r="Y1520" s="184"/>
      <c r="Z1520" s="104"/>
      <c r="AA1520" s="144"/>
      <c r="AB1520" s="104"/>
      <c r="AC1520" s="144"/>
      <c r="AD1520" s="104"/>
      <c r="AE1520" s="104"/>
      <c r="AF1520" s="104"/>
      <c r="AG1520" s="104"/>
      <c r="AH1520" s="104"/>
      <c r="AI1520" s="104"/>
      <c r="AJ1520" s="104"/>
      <c r="AK1520" s="104"/>
      <c r="AL1520" s="104"/>
      <c r="AM1520" s="104"/>
      <c r="AN1520" s="104"/>
      <c r="AO1520" s="104"/>
      <c r="AP1520" s="120"/>
      <c r="AQ1520" s="104"/>
      <c r="AR1520" s="104"/>
      <c r="AS1520" s="104"/>
      <c r="AT1520" s="104"/>
      <c r="AU1520" s="146"/>
      <c r="AV1520" s="105"/>
      <c r="AW1520" s="105"/>
      <c r="AX1520" s="106"/>
      <c r="AY1520" s="120"/>
      <c r="AZ1520" s="106"/>
      <c r="BA1520" s="120"/>
      <c r="BB1520" s="196"/>
      <c r="BC1520" s="120"/>
      <c r="BD1520" s="196"/>
      <c r="BE1520" s="186"/>
      <c r="BF1520" s="196"/>
      <c r="BG1520" s="145"/>
      <c r="BH1520" s="196"/>
      <c r="BI1520" s="145"/>
      <c r="BJ1520" s="196"/>
      <c r="BK1520" s="120"/>
      <c r="BL1520" s="196"/>
      <c r="BM1520" s="120"/>
      <c r="BN1520" s="197"/>
      <c r="BO1520" s="120"/>
      <c r="BP1520" s="197"/>
      <c r="BQ1520" s="120"/>
      <c r="BR1520" s="197"/>
      <c r="BS1520" s="120"/>
      <c r="BT1520" s="197"/>
      <c r="BU1520" s="120"/>
      <c r="BV1520" s="197"/>
      <c r="BW1520" s="112"/>
      <c r="BX1520" s="112"/>
      <c r="BY1520" s="112"/>
      <c r="BZ1520" s="112"/>
      <c r="CA1520" s="210"/>
      <c r="CB1520" s="209"/>
      <c r="CC1520" s="210"/>
      <c r="CD1520" s="209"/>
      <c r="CE1520" s="211"/>
      <c r="CF1520" s="209"/>
      <c r="CG1520" s="211"/>
      <c r="CH1520" s="209"/>
      <c r="CI1520" s="211"/>
      <c r="CJ1520" s="209"/>
      <c r="CK1520" s="211"/>
      <c r="CL1520" s="209"/>
      <c r="CM1520" s="211"/>
      <c r="CN1520" s="209"/>
      <c r="CO1520" s="211"/>
      <c r="CP1520" s="209"/>
      <c r="CQ1520" s="212"/>
      <c r="CR1520" s="209"/>
      <c r="CS1520" s="212"/>
      <c r="CT1520" s="209"/>
      <c r="CU1520" s="212"/>
      <c r="CV1520" s="209"/>
      <c r="CW1520" s="212"/>
      <c r="CX1520" s="209"/>
      <c r="CY1520" s="212"/>
      <c r="CZ1520" s="112"/>
      <c r="DA1520" s="112"/>
      <c r="DB1520" s="112"/>
      <c r="DC1520" s="109"/>
      <c r="DD1520" s="109"/>
      <c r="DE1520" s="112"/>
      <c r="DF1520" s="112"/>
      <c r="DG1520" s="209"/>
      <c r="DH1520" s="209"/>
      <c r="DI1520" s="209"/>
      <c r="DJ1520" s="209"/>
      <c r="DK1520" s="209"/>
      <c r="DL1520" s="209"/>
      <c r="DM1520" s="209"/>
      <c r="DN1520" s="209"/>
      <c r="DO1520" s="209"/>
      <c r="DP1520" s="209"/>
      <c r="DQ1520" s="209"/>
      <c r="DR1520" s="209"/>
      <c r="DS1520" s="209"/>
      <c r="DT1520" s="209"/>
      <c r="DU1520" s="209"/>
      <c r="DV1520" s="209"/>
      <c r="DW1520" s="209"/>
      <c r="DX1520" s="209"/>
      <c r="DY1520" s="209"/>
      <c r="DZ1520" s="209"/>
      <c r="EA1520" s="209"/>
      <c r="EB1520" s="209"/>
      <c r="EC1520" s="209"/>
      <c r="ED1520" s="209"/>
      <c r="EE1520" s="209"/>
      <c r="EF1520" s="209"/>
      <c r="EG1520" s="209"/>
      <c r="EH1520" s="209"/>
      <c r="EI1520" s="209"/>
      <c r="EJ1520" s="221"/>
    </row>
    <row r="1521" spans="1:140" s="10" customFormat="1" ht="17.25" customHeight="1" x14ac:dyDescent="0.25">
      <c r="A1521" s="33"/>
      <c r="B1521" s="34"/>
      <c r="C1521" s="35"/>
      <c r="D1521" s="49"/>
      <c r="E1521" s="36"/>
      <c r="F1521" s="36"/>
      <c r="G1521" s="52"/>
      <c r="H1521" s="38"/>
      <c r="I1521" s="50"/>
      <c r="J1521" s="54"/>
      <c r="K1521" s="271" t="s">
        <v>2074</v>
      </c>
      <c r="L1521" s="276" t="s">
        <v>1899</v>
      </c>
      <c r="M1521" s="46"/>
      <c r="R1521" s="104"/>
      <c r="S1521" s="104"/>
      <c r="T1521" s="104"/>
      <c r="U1521" s="104"/>
      <c r="V1521" s="120"/>
      <c r="W1521" s="104"/>
      <c r="X1521" s="104"/>
      <c r="Y1521" s="184"/>
      <c r="Z1521" s="104"/>
      <c r="AA1521" s="144"/>
      <c r="AB1521" s="104"/>
      <c r="AC1521" s="144"/>
      <c r="AD1521" s="104"/>
      <c r="AE1521" s="104"/>
      <c r="AF1521" s="104"/>
      <c r="AG1521" s="104"/>
      <c r="AH1521" s="104"/>
      <c r="AI1521" s="104"/>
      <c r="AJ1521" s="104"/>
      <c r="AK1521" s="104"/>
      <c r="AL1521" s="104"/>
      <c r="AM1521" s="104"/>
      <c r="AN1521" s="104"/>
      <c r="AO1521" s="104"/>
      <c r="AP1521" s="120"/>
      <c r="AQ1521" s="104"/>
      <c r="AR1521" s="104"/>
      <c r="AS1521" s="104"/>
      <c r="AT1521" s="104"/>
      <c r="AU1521" s="146"/>
      <c r="AV1521" s="105"/>
      <c r="AW1521" s="105"/>
      <c r="AX1521" s="106"/>
      <c r="AY1521" s="120"/>
      <c r="AZ1521" s="106"/>
      <c r="BA1521" s="120"/>
      <c r="BB1521" s="196"/>
      <c r="BC1521" s="120"/>
      <c r="BD1521" s="196"/>
      <c r="BE1521" s="186"/>
      <c r="BF1521" s="196"/>
      <c r="BG1521" s="145"/>
      <c r="BH1521" s="196"/>
      <c r="BI1521" s="145"/>
      <c r="BJ1521" s="196"/>
      <c r="BK1521" s="120"/>
      <c r="BL1521" s="196"/>
      <c r="BM1521" s="120"/>
      <c r="BN1521" s="197"/>
      <c r="BO1521" s="120"/>
      <c r="BP1521" s="197"/>
      <c r="BQ1521" s="120"/>
      <c r="BR1521" s="197"/>
      <c r="BS1521" s="120"/>
      <c r="BT1521" s="197"/>
      <c r="BU1521" s="120"/>
      <c r="BV1521" s="197"/>
      <c r="BW1521" s="112"/>
      <c r="BX1521" s="112"/>
      <c r="BY1521" s="112"/>
      <c r="BZ1521" s="112"/>
      <c r="CA1521" s="210"/>
      <c r="CB1521" s="209"/>
      <c r="CC1521" s="210"/>
      <c r="CD1521" s="209"/>
      <c r="CE1521" s="211"/>
      <c r="CF1521" s="209"/>
      <c r="CG1521" s="211"/>
      <c r="CH1521" s="209"/>
      <c r="CI1521" s="211"/>
      <c r="CJ1521" s="209"/>
      <c r="CK1521" s="211"/>
      <c r="CL1521" s="209"/>
      <c r="CM1521" s="211"/>
      <c r="CN1521" s="209"/>
      <c r="CO1521" s="211"/>
      <c r="CP1521" s="209"/>
      <c r="CQ1521" s="212"/>
      <c r="CR1521" s="209"/>
      <c r="CS1521" s="212"/>
      <c r="CT1521" s="209"/>
      <c r="CU1521" s="212"/>
      <c r="CV1521" s="209"/>
      <c r="CW1521" s="212"/>
      <c r="CX1521" s="209"/>
      <c r="CY1521" s="212"/>
      <c r="CZ1521" s="112"/>
      <c r="DA1521" s="112"/>
      <c r="DB1521" s="112"/>
      <c r="DC1521" s="109"/>
      <c r="DD1521" s="109"/>
      <c r="DE1521" s="112"/>
      <c r="DF1521" s="112"/>
      <c r="DG1521" s="209"/>
      <c r="DH1521" s="209"/>
      <c r="DI1521" s="209"/>
      <c r="DJ1521" s="209"/>
      <c r="DK1521" s="209"/>
      <c r="DL1521" s="209"/>
      <c r="DM1521" s="209"/>
      <c r="DN1521" s="209"/>
      <c r="DO1521" s="209"/>
      <c r="DP1521" s="209"/>
      <c r="DQ1521" s="209"/>
      <c r="DR1521" s="209"/>
      <c r="DS1521" s="209"/>
      <c r="DT1521" s="209"/>
      <c r="DU1521" s="209"/>
      <c r="DV1521" s="209"/>
      <c r="DW1521" s="209"/>
      <c r="DX1521" s="209"/>
      <c r="DY1521" s="209"/>
      <c r="DZ1521" s="209"/>
      <c r="EA1521" s="209"/>
      <c r="EB1521" s="209"/>
      <c r="EC1521" s="209"/>
      <c r="ED1521" s="209"/>
      <c r="EE1521" s="209"/>
      <c r="EF1521" s="209"/>
      <c r="EG1521" s="209"/>
      <c r="EH1521" s="209"/>
      <c r="EI1521" s="209"/>
      <c r="EJ1521" s="221"/>
    </row>
    <row r="1522" spans="1:140" s="10" customFormat="1" ht="22.5" customHeight="1" x14ac:dyDescent="0.25">
      <c r="A1522" s="33"/>
      <c r="B1522" s="34"/>
      <c r="C1522" s="35"/>
      <c r="D1522" s="49"/>
      <c r="E1522" s="36"/>
      <c r="F1522" s="36"/>
      <c r="G1522" s="52"/>
      <c r="H1522" s="38"/>
      <c r="I1522" s="50"/>
      <c r="J1522" s="54" t="s">
        <v>809</v>
      </c>
      <c r="K1522" s="46" t="s">
        <v>1736</v>
      </c>
      <c r="L1522" s="46" t="s">
        <v>41</v>
      </c>
      <c r="M1522" s="46"/>
      <c r="P1522" s="113"/>
      <c r="Q1522" s="113"/>
      <c r="R1522" s="104">
        <v>7.1000000000000004E-3</v>
      </c>
      <c r="S1522" s="104">
        <f>0*$R$1522</f>
        <v>0</v>
      </c>
      <c r="T1522" s="104">
        <f t="shared" si="892"/>
        <v>0</v>
      </c>
      <c r="U1522" s="104">
        <f t="shared" ref="U1522:AO1531" si="1682">0*$R$1522</f>
        <v>0</v>
      </c>
      <c r="V1522" s="120">
        <f t="shared" si="1669"/>
        <v>0</v>
      </c>
      <c r="W1522" s="104">
        <f t="shared" si="1682"/>
        <v>0</v>
      </c>
      <c r="X1522" s="104">
        <f t="shared" si="1158"/>
        <v>0</v>
      </c>
      <c r="Y1522" s="184">
        <v>0.5</v>
      </c>
      <c r="Z1522" s="104">
        <f t="shared" si="846"/>
        <v>3.5500000000000002E-3</v>
      </c>
      <c r="AA1522" s="144">
        <v>0.5</v>
      </c>
      <c r="AB1522" s="104">
        <f t="shared" si="847"/>
        <v>3.5500000000000002E-3</v>
      </c>
      <c r="AC1522" s="144">
        <f>50%-50%</f>
        <v>0</v>
      </c>
      <c r="AD1522" s="104">
        <f t="shared" si="848"/>
        <v>0</v>
      </c>
      <c r="AE1522" s="104">
        <v>0</v>
      </c>
      <c r="AF1522" s="104">
        <f t="shared" si="849"/>
        <v>0</v>
      </c>
      <c r="AG1522" s="104">
        <f t="shared" si="1682"/>
        <v>0</v>
      </c>
      <c r="AH1522" s="104">
        <f t="shared" si="850"/>
        <v>0</v>
      </c>
      <c r="AI1522" s="104">
        <f t="shared" si="1682"/>
        <v>0</v>
      </c>
      <c r="AJ1522" s="104">
        <f t="shared" si="851"/>
        <v>0</v>
      </c>
      <c r="AK1522" s="104">
        <f t="shared" si="1682"/>
        <v>0</v>
      </c>
      <c r="AL1522" s="104">
        <f t="shared" si="894"/>
        <v>0</v>
      </c>
      <c r="AM1522" s="104">
        <f t="shared" si="1682"/>
        <v>0</v>
      </c>
      <c r="AN1522" s="104">
        <f t="shared" si="957"/>
        <v>0</v>
      </c>
      <c r="AO1522" s="104">
        <f t="shared" si="1682"/>
        <v>0</v>
      </c>
      <c r="AP1522" s="120">
        <f t="shared" si="853"/>
        <v>0</v>
      </c>
      <c r="AQ1522" s="104"/>
      <c r="AR1522" s="104"/>
      <c r="AS1522" s="104"/>
      <c r="AT1522" s="104"/>
      <c r="AU1522" s="146">
        <f t="shared" si="854"/>
        <v>7.1000000000000004E-3</v>
      </c>
      <c r="AV1522" s="105">
        <f t="shared" si="855"/>
        <v>1</v>
      </c>
      <c r="AW1522" s="105"/>
      <c r="AX1522" s="106">
        <f>0.0012+0.0006+0.0005</f>
        <v>2.3E-3</v>
      </c>
      <c r="AY1522" s="120">
        <f>0*$R$1522</f>
        <v>0</v>
      </c>
      <c r="AZ1522" s="106">
        <f t="shared" si="1670"/>
        <v>0</v>
      </c>
      <c r="BA1522" s="120">
        <f t="shared" ref="BA1522:BA1531" si="1683">0*$R$1522</f>
        <v>0</v>
      </c>
      <c r="BB1522" s="196">
        <f t="shared" si="1672"/>
        <v>0</v>
      </c>
      <c r="BC1522" s="120">
        <f t="shared" ref="BC1522:BC1531" si="1684">0*$R$1522</f>
        <v>0</v>
      </c>
      <c r="BD1522" s="196">
        <f t="shared" si="1674"/>
        <v>0</v>
      </c>
      <c r="BE1522" s="186">
        <v>0.5</v>
      </c>
      <c r="BF1522" s="196">
        <f t="shared" si="1675"/>
        <v>1.15E-3</v>
      </c>
      <c r="BG1522" s="145">
        <v>0.5</v>
      </c>
      <c r="BH1522" s="196">
        <f t="shared" si="1676"/>
        <v>1.15E-3</v>
      </c>
      <c r="BI1522" s="145">
        <f>50%-50%</f>
        <v>0</v>
      </c>
      <c r="BJ1522" s="196">
        <f t="shared" si="861"/>
        <v>0</v>
      </c>
      <c r="BK1522" s="120">
        <v>0</v>
      </c>
      <c r="BL1522" s="196">
        <f t="shared" si="862"/>
        <v>0</v>
      </c>
      <c r="BM1522" s="120">
        <f t="shared" ref="BM1522:BM1531" si="1685">0*$R$1522</f>
        <v>0</v>
      </c>
      <c r="BN1522" s="197">
        <f t="shared" si="863"/>
        <v>0</v>
      </c>
      <c r="BO1522" s="120">
        <f t="shared" ref="BO1522:BO1531" si="1686">0*$R$1522</f>
        <v>0</v>
      </c>
      <c r="BP1522" s="197">
        <f t="shared" si="864"/>
        <v>0</v>
      </c>
      <c r="BQ1522" s="120">
        <f t="shared" ref="BQ1522:BQ1531" si="1687">0*$R$1522</f>
        <v>0</v>
      </c>
      <c r="BR1522" s="197">
        <f t="shared" si="865"/>
        <v>0</v>
      </c>
      <c r="BS1522" s="120">
        <f t="shared" ref="BS1522:BS1531" si="1688">0*$R$1522</f>
        <v>0</v>
      </c>
      <c r="BT1522" s="197">
        <f t="shared" si="866"/>
        <v>0</v>
      </c>
      <c r="BU1522" s="120">
        <f t="shared" ref="BU1522:BU1531" si="1689">0*$R$1522</f>
        <v>0</v>
      </c>
      <c r="BV1522" s="197">
        <f t="shared" si="867"/>
        <v>0</v>
      </c>
      <c r="BW1522" s="107"/>
      <c r="BX1522" s="107"/>
      <c r="BY1522" s="107"/>
      <c r="BZ1522" s="107"/>
      <c r="CA1522" s="199">
        <f>0.0012+0.0006+0.0005</f>
        <v>2.3E-3</v>
      </c>
      <c r="CB1522" s="120">
        <f>0*$R$1522</f>
        <v>0</v>
      </c>
      <c r="CC1522" s="199">
        <f t="shared" ref="CC1522:CC1550" si="1690">CB1522*CA1522</f>
        <v>0</v>
      </c>
      <c r="CD1522" s="120">
        <f t="shared" ref="CD1522:CD1531" si="1691">0*$R$1522</f>
        <v>0</v>
      </c>
      <c r="CE1522" s="204">
        <f t="shared" ref="CE1522:CE1531" si="1692">CD1522*CA1522</f>
        <v>0</v>
      </c>
      <c r="CF1522" s="120">
        <f t="shared" ref="CF1522:CF1531" si="1693">0*$R$1522</f>
        <v>0</v>
      </c>
      <c r="CG1522" s="204">
        <f t="shared" ref="CG1522:CG1531" si="1694">CF1522*CA1522</f>
        <v>0</v>
      </c>
      <c r="CH1522" s="186">
        <v>0.5</v>
      </c>
      <c r="CI1522" s="204">
        <f t="shared" ref="CI1522:CI1531" si="1695">CH1522*CA1522</f>
        <v>1.15E-3</v>
      </c>
      <c r="CJ1522" s="145">
        <v>0.5</v>
      </c>
      <c r="CK1522" s="204">
        <f t="shared" ref="CK1522:CK1531" si="1696">CJ1522*CA1522</f>
        <v>1.15E-3</v>
      </c>
      <c r="CL1522" s="145">
        <f>50%-50%</f>
        <v>0</v>
      </c>
      <c r="CM1522" s="204">
        <f t="shared" ref="CM1522:CM1531" si="1697">CL1522*CA1522</f>
        <v>0</v>
      </c>
      <c r="CN1522" s="120">
        <v>0</v>
      </c>
      <c r="CO1522" s="204">
        <f t="shared" ref="CO1522:CO1531" si="1698">CN1522*CA1522</f>
        <v>0</v>
      </c>
      <c r="CP1522" s="120">
        <f t="shared" ref="CP1522:CP1531" si="1699">0*$R$1522</f>
        <v>0</v>
      </c>
      <c r="CQ1522" s="206">
        <f t="shared" ref="CQ1522:CQ1531" si="1700">CP1522*CA1522</f>
        <v>0</v>
      </c>
      <c r="CR1522" s="120">
        <f t="shared" ref="CR1522:CR1531" si="1701">0*$R$1522</f>
        <v>0</v>
      </c>
      <c r="CS1522" s="206">
        <f t="shared" ref="CS1522:CS1531" si="1702">CR1522*CA1522</f>
        <v>0</v>
      </c>
      <c r="CT1522" s="120">
        <f t="shared" ref="CT1522:CT1531" si="1703">0*$R$1522</f>
        <v>0</v>
      </c>
      <c r="CU1522" s="206">
        <f t="shared" ref="CU1522:CU1531" si="1704">CT1522*CA1522</f>
        <v>0</v>
      </c>
      <c r="CV1522" s="120">
        <f t="shared" ref="CV1522:CV1531" si="1705">0*$R$1522</f>
        <v>0</v>
      </c>
      <c r="CW1522" s="206">
        <f t="shared" ref="CW1522:CW1531" si="1706">CV1522*CA1522</f>
        <v>0</v>
      </c>
      <c r="CX1522" s="120">
        <f t="shared" ref="CX1522:CX1531" si="1707">0*$R$1522</f>
        <v>0</v>
      </c>
      <c r="CY1522" s="206">
        <f t="shared" ref="CY1522:CY1531" si="1708">CX1522*CA1522</f>
        <v>0</v>
      </c>
      <c r="CZ1522" s="107"/>
      <c r="DA1522" s="107"/>
      <c r="DB1522" s="107"/>
      <c r="DC1522" s="109"/>
      <c r="DD1522" s="109"/>
      <c r="DE1522" s="109"/>
      <c r="DF1522" s="110">
        <f>0.0012+0.0006+0.0005</f>
        <v>2.3E-3</v>
      </c>
      <c r="DG1522" s="120">
        <f>0*$R$1522</f>
        <v>0</v>
      </c>
      <c r="DH1522" s="120">
        <f t="shared" ref="DH1522:DH1551" si="1709">DG1522*DF1522</f>
        <v>0</v>
      </c>
      <c r="DI1522" s="120">
        <f t="shared" ref="DI1522:EC1531" si="1710">0*$R$1522</f>
        <v>0</v>
      </c>
      <c r="DJ1522" s="120">
        <f t="shared" ref="DJ1522:DJ1551" si="1711">DI1522*DF1522</f>
        <v>0</v>
      </c>
      <c r="DK1522" s="120">
        <f t="shared" si="1710"/>
        <v>0</v>
      </c>
      <c r="DL1522" s="120">
        <f t="shared" ref="DL1522:DL1550" si="1712">DK1522*DF1522</f>
        <v>0</v>
      </c>
      <c r="DM1522" s="186">
        <v>0.5</v>
      </c>
      <c r="DN1522" s="120">
        <f t="shared" ref="DN1522:DN1551" si="1713">DM1522*DF1522</f>
        <v>1.15E-3</v>
      </c>
      <c r="DO1522" s="145">
        <v>0.5</v>
      </c>
      <c r="DP1522" s="120">
        <f t="shared" ref="DP1522:DP1551" si="1714">DO1522*DF1522</f>
        <v>1.15E-3</v>
      </c>
      <c r="DQ1522" s="145">
        <f>50%-50%</f>
        <v>0</v>
      </c>
      <c r="DR1522" s="120">
        <f t="shared" ref="DR1522:DR1551" si="1715">DQ1522*DF1522</f>
        <v>0</v>
      </c>
      <c r="DS1522" s="120">
        <v>0</v>
      </c>
      <c r="DT1522" s="120">
        <f t="shared" ref="DT1522:DT1551" si="1716">DS1522*DF1522</f>
        <v>0</v>
      </c>
      <c r="DU1522" s="120">
        <f t="shared" si="1710"/>
        <v>0</v>
      </c>
      <c r="DV1522" s="120">
        <f t="shared" ref="DV1522:DV1551" si="1717">DU1522*DF1522</f>
        <v>0</v>
      </c>
      <c r="DW1522" s="120">
        <f t="shared" si="1710"/>
        <v>0</v>
      </c>
      <c r="DX1522" s="120">
        <f t="shared" ref="DX1522:DX1551" si="1718">DW1522*DF1522</f>
        <v>0</v>
      </c>
      <c r="DY1522" s="120">
        <f t="shared" si="1710"/>
        <v>0</v>
      </c>
      <c r="DZ1522" s="120">
        <f t="shared" ref="DZ1522:DZ1551" si="1719">DY1522*DF1522</f>
        <v>0</v>
      </c>
      <c r="EA1522" s="120">
        <f t="shared" si="1710"/>
        <v>0</v>
      </c>
      <c r="EB1522" s="120">
        <f t="shared" ref="EB1522:EB1551" si="1720">EA1522*DF1522</f>
        <v>0</v>
      </c>
      <c r="EC1522" s="120">
        <f t="shared" si="1710"/>
        <v>0</v>
      </c>
      <c r="ED1522" s="120">
        <f t="shared" ref="ED1522:ED1551" si="1721">EC1522*DF1522</f>
        <v>0</v>
      </c>
      <c r="EE1522" s="120"/>
      <c r="EF1522" s="120"/>
      <c r="EG1522" s="120"/>
      <c r="EH1522" s="120"/>
      <c r="EI1522" s="120">
        <f t="shared" ref="EI1522:EI1550" si="1722">DH1522+DJ1522+DL1522+DN1522+DP1522+DR1522+DT1522+DV1522+DX1522+DZ1522+EB1522+ED1522+EF1522+EH1522</f>
        <v>2.3E-3</v>
      </c>
      <c r="EJ1522" s="148">
        <f t="shared" ref="EJ1522:EJ1531" si="1723">DG1522+DI1522+DK1522+DM1522+DO1522+DQ1522+DS1522+DU1522+DW1522+DY1522+EA1522+EC1522+EE1522+EG1522</f>
        <v>1</v>
      </c>
    </row>
    <row r="1523" spans="1:140" s="10" customFormat="1" ht="22.5" customHeight="1" x14ac:dyDescent="0.25">
      <c r="A1523" s="33"/>
      <c r="B1523" s="34"/>
      <c r="C1523" s="35"/>
      <c r="D1523" s="49"/>
      <c r="E1523" s="36"/>
      <c r="F1523" s="36"/>
      <c r="G1523" s="52"/>
      <c r="H1523" s="38"/>
      <c r="I1523" s="50"/>
      <c r="J1523" s="272" t="s">
        <v>1894</v>
      </c>
      <c r="K1523" s="264" t="s">
        <v>2067</v>
      </c>
      <c r="Q1523" s="9" t="s">
        <v>1899</v>
      </c>
      <c r="R1523" s="104"/>
      <c r="S1523" s="104"/>
      <c r="T1523" s="104"/>
      <c r="U1523" s="104"/>
      <c r="V1523" s="120"/>
      <c r="W1523" s="104"/>
      <c r="X1523" s="104"/>
      <c r="Y1523" s="184"/>
      <c r="Z1523" s="104"/>
      <c r="AA1523" s="144"/>
      <c r="AB1523" s="104"/>
      <c r="AC1523" s="144"/>
      <c r="AD1523" s="104"/>
      <c r="AE1523" s="104"/>
      <c r="AF1523" s="104"/>
      <c r="AG1523" s="104"/>
      <c r="AH1523" s="104"/>
      <c r="AI1523" s="104"/>
      <c r="AJ1523" s="104"/>
      <c r="AK1523" s="104"/>
      <c r="AL1523" s="104"/>
      <c r="AM1523" s="104"/>
      <c r="AN1523" s="104"/>
      <c r="AO1523" s="104"/>
      <c r="AP1523" s="120"/>
      <c r="AQ1523" s="104"/>
      <c r="AR1523" s="104"/>
      <c r="AS1523" s="104"/>
      <c r="AT1523" s="104"/>
      <c r="AU1523" s="146"/>
      <c r="AV1523" s="105"/>
      <c r="AW1523" s="105"/>
      <c r="AX1523" s="106"/>
      <c r="AY1523" s="120"/>
      <c r="AZ1523" s="106"/>
      <c r="BA1523" s="120"/>
      <c r="BB1523" s="196"/>
      <c r="BC1523" s="120"/>
      <c r="BD1523" s="196"/>
      <c r="BE1523" s="186"/>
      <c r="BF1523" s="196"/>
      <c r="BG1523" s="145"/>
      <c r="BH1523" s="196"/>
      <c r="BI1523" s="145"/>
      <c r="BJ1523" s="196"/>
      <c r="BK1523" s="120"/>
      <c r="BL1523" s="196"/>
      <c r="BM1523" s="120"/>
      <c r="BN1523" s="197"/>
      <c r="BO1523" s="120"/>
      <c r="BP1523" s="197"/>
      <c r="BQ1523" s="120"/>
      <c r="BR1523" s="197"/>
      <c r="BS1523" s="120"/>
      <c r="BT1523" s="197"/>
      <c r="BU1523" s="120"/>
      <c r="BV1523" s="197"/>
      <c r="BW1523" s="107"/>
      <c r="BX1523" s="107"/>
      <c r="BY1523" s="107"/>
      <c r="BZ1523" s="107"/>
      <c r="CA1523" s="199"/>
      <c r="CB1523" s="120"/>
      <c r="CC1523" s="199"/>
      <c r="CD1523" s="120"/>
      <c r="CE1523" s="204"/>
      <c r="CF1523" s="120"/>
      <c r="CG1523" s="204"/>
      <c r="CH1523" s="186"/>
      <c r="CI1523" s="204"/>
      <c r="CJ1523" s="145"/>
      <c r="CK1523" s="204"/>
      <c r="CL1523" s="145"/>
      <c r="CM1523" s="204"/>
      <c r="CN1523" s="120"/>
      <c r="CO1523" s="204"/>
      <c r="CP1523" s="120"/>
      <c r="CQ1523" s="206"/>
      <c r="CR1523" s="120"/>
      <c r="CS1523" s="206"/>
      <c r="CT1523" s="120"/>
      <c r="CU1523" s="206"/>
      <c r="CV1523" s="120"/>
      <c r="CW1523" s="206"/>
      <c r="CX1523" s="120"/>
      <c r="CY1523" s="206"/>
      <c r="CZ1523" s="107"/>
      <c r="DA1523" s="107"/>
      <c r="DB1523" s="107"/>
      <c r="DC1523" s="109"/>
      <c r="DD1523" s="109"/>
      <c r="DE1523" s="109"/>
      <c r="DF1523" s="110"/>
      <c r="DG1523" s="120"/>
      <c r="DH1523" s="120"/>
      <c r="DI1523" s="120"/>
      <c r="DJ1523" s="120"/>
      <c r="DK1523" s="120"/>
      <c r="DL1523" s="120"/>
      <c r="DM1523" s="186"/>
      <c r="DN1523" s="120"/>
      <c r="DO1523" s="145"/>
      <c r="DP1523" s="120"/>
      <c r="DQ1523" s="145"/>
      <c r="DR1523" s="120"/>
      <c r="DS1523" s="120"/>
      <c r="DT1523" s="120"/>
      <c r="DU1523" s="120"/>
      <c r="DV1523" s="120"/>
      <c r="DW1523" s="120"/>
      <c r="DX1523" s="120"/>
      <c r="DY1523" s="120"/>
      <c r="DZ1523" s="120"/>
      <c r="EA1523" s="120"/>
      <c r="EB1523" s="120"/>
      <c r="EC1523" s="120"/>
      <c r="ED1523" s="120"/>
      <c r="EE1523" s="120"/>
      <c r="EF1523" s="120"/>
      <c r="EG1523" s="120"/>
      <c r="EH1523" s="120"/>
      <c r="EI1523" s="120"/>
      <c r="EJ1523" s="148"/>
    </row>
    <row r="1524" spans="1:140" s="10" customFormat="1" ht="22.5" customHeight="1" x14ac:dyDescent="0.25">
      <c r="A1524" s="33"/>
      <c r="B1524" s="34"/>
      <c r="C1524" s="35"/>
      <c r="D1524" s="49"/>
      <c r="E1524" s="36"/>
      <c r="F1524" s="36"/>
      <c r="G1524" s="52"/>
      <c r="H1524" s="38"/>
      <c r="I1524" s="50"/>
      <c r="J1524" s="272"/>
      <c r="K1524" s="264" t="s">
        <v>2068</v>
      </c>
      <c r="Q1524" s="9" t="s">
        <v>1899</v>
      </c>
      <c r="R1524" s="104"/>
      <c r="S1524" s="104"/>
      <c r="T1524" s="104"/>
      <c r="U1524" s="104"/>
      <c r="V1524" s="120"/>
      <c r="W1524" s="104"/>
      <c r="X1524" s="104"/>
      <c r="Y1524" s="184"/>
      <c r="Z1524" s="104"/>
      <c r="AA1524" s="144"/>
      <c r="AB1524" s="104"/>
      <c r="AC1524" s="144"/>
      <c r="AD1524" s="104"/>
      <c r="AE1524" s="104"/>
      <c r="AF1524" s="104"/>
      <c r="AG1524" s="104"/>
      <c r="AH1524" s="104"/>
      <c r="AI1524" s="104"/>
      <c r="AJ1524" s="104"/>
      <c r="AK1524" s="104"/>
      <c r="AL1524" s="104"/>
      <c r="AM1524" s="104"/>
      <c r="AN1524" s="104"/>
      <c r="AO1524" s="104"/>
      <c r="AP1524" s="120"/>
      <c r="AQ1524" s="104"/>
      <c r="AR1524" s="104"/>
      <c r="AS1524" s="104"/>
      <c r="AT1524" s="104"/>
      <c r="AU1524" s="146"/>
      <c r="AV1524" s="105"/>
      <c r="AW1524" s="105"/>
      <c r="AX1524" s="106"/>
      <c r="AY1524" s="120"/>
      <c r="AZ1524" s="106"/>
      <c r="BA1524" s="120"/>
      <c r="BB1524" s="196"/>
      <c r="BC1524" s="120"/>
      <c r="BD1524" s="196"/>
      <c r="BE1524" s="186"/>
      <c r="BF1524" s="196"/>
      <c r="BG1524" s="145"/>
      <c r="BH1524" s="196"/>
      <c r="BI1524" s="145"/>
      <c r="BJ1524" s="196"/>
      <c r="BK1524" s="120"/>
      <c r="BL1524" s="196"/>
      <c r="BM1524" s="120"/>
      <c r="BN1524" s="197"/>
      <c r="BO1524" s="120"/>
      <c r="BP1524" s="197"/>
      <c r="BQ1524" s="120"/>
      <c r="BR1524" s="197"/>
      <c r="BS1524" s="120"/>
      <c r="BT1524" s="197"/>
      <c r="BU1524" s="120"/>
      <c r="BV1524" s="197"/>
      <c r="BW1524" s="107"/>
      <c r="BX1524" s="107"/>
      <c r="BY1524" s="107"/>
      <c r="BZ1524" s="107"/>
      <c r="CA1524" s="199"/>
      <c r="CB1524" s="120"/>
      <c r="CC1524" s="199"/>
      <c r="CD1524" s="120"/>
      <c r="CE1524" s="204"/>
      <c r="CF1524" s="120"/>
      <c r="CG1524" s="204"/>
      <c r="CH1524" s="186"/>
      <c r="CI1524" s="204"/>
      <c r="CJ1524" s="145"/>
      <c r="CK1524" s="204"/>
      <c r="CL1524" s="145"/>
      <c r="CM1524" s="204"/>
      <c r="CN1524" s="120"/>
      <c r="CO1524" s="204"/>
      <c r="CP1524" s="120"/>
      <c r="CQ1524" s="206"/>
      <c r="CR1524" s="120"/>
      <c r="CS1524" s="206"/>
      <c r="CT1524" s="120"/>
      <c r="CU1524" s="206"/>
      <c r="CV1524" s="120"/>
      <c r="CW1524" s="206"/>
      <c r="CX1524" s="120"/>
      <c r="CY1524" s="206"/>
      <c r="CZ1524" s="107"/>
      <c r="DA1524" s="107"/>
      <c r="DB1524" s="107"/>
      <c r="DC1524" s="109"/>
      <c r="DD1524" s="109"/>
      <c r="DE1524" s="109"/>
      <c r="DF1524" s="110"/>
      <c r="DG1524" s="120"/>
      <c r="DH1524" s="120"/>
      <c r="DI1524" s="120"/>
      <c r="DJ1524" s="120"/>
      <c r="DK1524" s="120"/>
      <c r="DL1524" s="120"/>
      <c r="DM1524" s="186"/>
      <c r="DN1524" s="120"/>
      <c r="DO1524" s="145"/>
      <c r="DP1524" s="120"/>
      <c r="DQ1524" s="145"/>
      <c r="DR1524" s="120"/>
      <c r="DS1524" s="120"/>
      <c r="DT1524" s="120"/>
      <c r="DU1524" s="120"/>
      <c r="DV1524" s="120"/>
      <c r="DW1524" s="120"/>
      <c r="DX1524" s="120"/>
      <c r="DY1524" s="120"/>
      <c r="DZ1524" s="120"/>
      <c r="EA1524" s="120"/>
      <c r="EB1524" s="120"/>
      <c r="EC1524" s="120"/>
      <c r="ED1524" s="120"/>
      <c r="EE1524" s="120"/>
      <c r="EF1524" s="120"/>
      <c r="EG1524" s="120"/>
      <c r="EH1524" s="120"/>
      <c r="EI1524" s="120"/>
      <c r="EJ1524" s="148"/>
    </row>
    <row r="1525" spans="1:140" s="10" customFormat="1" ht="22.5" customHeight="1" x14ac:dyDescent="0.25">
      <c r="A1525" s="33"/>
      <c r="B1525" s="34"/>
      <c r="C1525" s="35"/>
      <c r="D1525" s="49"/>
      <c r="E1525" s="36"/>
      <c r="F1525" s="36"/>
      <c r="G1525" s="52"/>
      <c r="H1525" s="38"/>
      <c r="I1525" s="50"/>
      <c r="J1525" s="272"/>
      <c r="K1525" s="264" t="s">
        <v>2069</v>
      </c>
      <c r="Q1525" s="9" t="s">
        <v>1899</v>
      </c>
      <c r="R1525" s="104"/>
      <c r="S1525" s="104"/>
      <c r="T1525" s="104"/>
      <c r="U1525" s="104"/>
      <c r="V1525" s="120"/>
      <c r="W1525" s="104"/>
      <c r="X1525" s="104"/>
      <c r="Y1525" s="184"/>
      <c r="Z1525" s="104"/>
      <c r="AA1525" s="144"/>
      <c r="AB1525" s="104"/>
      <c r="AC1525" s="144"/>
      <c r="AD1525" s="104"/>
      <c r="AE1525" s="104"/>
      <c r="AF1525" s="104"/>
      <c r="AG1525" s="104"/>
      <c r="AH1525" s="104"/>
      <c r="AI1525" s="104"/>
      <c r="AJ1525" s="104"/>
      <c r="AK1525" s="104"/>
      <c r="AL1525" s="104"/>
      <c r="AM1525" s="104"/>
      <c r="AN1525" s="104"/>
      <c r="AO1525" s="104"/>
      <c r="AP1525" s="120"/>
      <c r="AQ1525" s="104"/>
      <c r="AR1525" s="104"/>
      <c r="AS1525" s="104"/>
      <c r="AT1525" s="104"/>
      <c r="AU1525" s="146"/>
      <c r="AV1525" s="105"/>
      <c r="AW1525" s="105"/>
      <c r="AX1525" s="106"/>
      <c r="AY1525" s="120"/>
      <c r="AZ1525" s="106"/>
      <c r="BA1525" s="120"/>
      <c r="BB1525" s="196"/>
      <c r="BC1525" s="120"/>
      <c r="BD1525" s="196"/>
      <c r="BE1525" s="186"/>
      <c r="BF1525" s="196"/>
      <c r="BG1525" s="145"/>
      <c r="BH1525" s="196"/>
      <c r="BI1525" s="145"/>
      <c r="BJ1525" s="196"/>
      <c r="BK1525" s="120"/>
      <c r="BL1525" s="196"/>
      <c r="BM1525" s="120"/>
      <c r="BN1525" s="197"/>
      <c r="BO1525" s="120"/>
      <c r="BP1525" s="197"/>
      <c r="BQ1525" s="120"/>
      <c r="BR1525" s="197"/>
      <c r="BS1525" s="120"/>
      <c r="BT1525" s="197"/>
      <c r="BU1525" s="120"/>
      <c r="BV1525" s="197"/>
      <c r="BW1525" s="107"/>
      <c r="BX1525" s="107"/>
      <c r="BY1525" s="107"/>
      <c r="BZ1525" s="107"/>
      <c r="CA1525" s="199"/>
      <c r="CB1525" s="120"/>
      <c r="CC1525" s="199"/>
      <c r="CD1525" s="120"/>
      <c r="CE1525" s="204"/>
      <c r="CF1525" s="120"/>
      <c r="CG1525" s="204"/>
      <c r="CH1525" s="186"/>
      <c r="CI1525" s="204"/>
      <c r="CJ1525" s="145"/>
      <c r="CK1525" s="204"/>
      <c r="CL1525" s="145"/>
      <c r="CM1525" s="204"/>
      <c r="CN1525" s="120"/>
      <c r="CO1525" s="204"/>
      <c r="CP1525" s="120"/>
      <c r="CQ1525" s="206"/>
      <c r="CR1525" s="120"/>
      <c r="CS1525" s="206"/>
      <c r="CT1525" s="120"/>
      <c r="CU1525" s="206"/>
      <c r="CV1525" s="120"/>
      <c r="CW1525" s="206"/>
      <c r="CX1525" s="120"/>
      <c r="CY1525" s="206"/>
      <c r="CZ1525" s="107"/>
      <c r="DA1525" s="107"/>
      <c r="DB1525" s="107"/>
      <c r="DC1525" s="109"/>
      <c r="DD1525" s="109"/>
      <c r="DE1525" s="109"/>
      <c r="DF1525" s="110"/>
      <c r="DG1525" s="120"/>
      <c r="DH1525" s="120"/>
      <c r="DI1525" s="120"/>
      <c r="DJ1525" s="120"/>
      <c r="DK1525" s="120"/>
      <c r="DL1525" s="120"/>
      <c r="DM1525" s="186"/>
      <c r="DN1525" s="120"/>
      <c r="DO1525" s="145"/>
      <c r="DP1525" s="120"/>
      <c r="DQ1525" s="145"/>
      <c r="DR1525" s="120"/>
      <c r="DS1525" s="120"/>
      <c r="DT1525" s="120"/>
      <c r="DU1525" s="120"/>
      <c r="DV1525" s="120"/>
      <c r="DW1525" s="120"/>
      <c r="DX1525" s="120"/>
      <c r="DY1525" s="120"/>
      <c r="DZ1525" s="120"/>
      <c r="EA1525" s="120"/>
      <c r="EB1525" s="120"/>
      <c r="EC1525" s="120"/>
      <c r="ED1525" s="120"/>
      <c r="EE1525" s="120"/>
      <c r="EF1525" s="120"/>
      <c r="EG1525" s="120"/>
      <c r="EH1525" s="120"/>
      <c r="EI1525" s="120"/>
      <c r="EJ1525" s="148"/>
    </row>
    <row r="1526" spans="1:140" s="10" customFormat="1" ht="22.5" customHeight="1" x14ac:dyDescent="0.25">
      <c r="A1526" s="33"/>
      <c r="B1526" s="34"/>
      <c r="C1526" s="35"/>
      <c r="D1526" s="49"/>
      <c r="E1526" s="36"/>
      <c r="F1526" s="36"/>
      <c r="G1526" s="52"/>
      <c r="H1526" s="38"/>
      <c r="I1526" s="50"/>
      <c r="J1526" s="54"/>
      <c r="K1526" s="264" t="s">
        <v>2070</v>
      </c>
      <c r="Q1526" s="9" t="s">
        <v>1899</v>
      </c>
      <c r="R1526" s="104"/>
      <c r="S1526" s="104"/>
      <c r="T1526" s="104"/>
      <c r="U1526" s="104"/>
      <c r="V1526" s="120"/>
      <c r="W1526" s="104"/>
      <c r="X1526" s="104"/>
      <c r="Y1526" s="184"/>
      <c r="Z1526" s="104"/>
      <c r="AA1526" s="144"/>
      <c r="AB1526" s="104"/>
      <c r="AC1526" s="144"/>
      <c r="AD1526" s="104"/>
      <c r="AE1526" s="104"/>
      <c r="AF1526" s="104"/>
      <c r="AG1526" s="104"/>
      <c r="AH1526" s="104"/>
      <c r="AI1526" s="104"/>
      <c r="AJ1526" s="104"/>
      <c r="AK1526" s="104"/>
      <c r="AL1526" s="104"/>
      <c r="AM1526" s="104"/>
      <c r="AN1526" s="104"/>
      <c r="AO1526" s="104"/>
      <c r="AP1526" s="120"/>
      <c r="AQ1526" s="104"/>
      <c r="AR1526" s="104"/>
      <c r="AS1526" s="104"/>
      <c r="AT1526" s="104"/>
      <c r="AU1526" s="146"/>
      <c r="AV1526" s="105"/>
      <c r="AW1526" s="105"/>
      <c r="AX1526" s="106"/>
      <c r="AY1526" s="120"/>
      <c r="AZ1526" s="106"/>
      <c r="BA1526" s="120"/>
      <c r="BB1526" s="196"/>
      <c r="BC1526" s="120"/>
      <c r="BD1526" s="196"/>
      <c r="BE1526" s="186"/>
      <c r="BF1526" s="196"/>
      <c r="BG1526" s="145"/>
      <c r="BH1526" s="196"/>
      <c r="BI1526" s="145"/>
      <c r="BJ1526" s="196"/>
      <c r="BK1526" s="120"/>
      <c r="BL1526" s="196"/>
      <c r="BM1526" s="120"/>
      <c r="BN1526" s="197"/>
      <c r="BO1526" s="120"/>
      <c r="BP1526" s="197"/>
      <c r="BQ1526" s="120"/>
      <c r="BR1526" s="197"/>
      <c r="BS1526" s="120"/>
      <c r="BT1526" s="197"/>
      <c r="BU1526" s="120"/>
      <c r="BV1526" s="197"/>
      <c r="BW1526" s="107"/>
      <c r="BX1526" s="107"/>
      <c r="BY1526" s="107"/>
      <c r="BZ1526" s="107"/>
      <c r="CA1526" s="199"/>
      <c r="CB1526" s="120"/>
      <c r="CC1526" s="199"/>
      <c r="CD1526" s="120"/>
      <c r="CE1526" s="204"/>
      <c r="CF1526" s="120"/>
      <c r="CG1526" s="204"/>
      <c r="CH1526" s="186"/>
      <c r="CI1526" s="204"/>
      <c r="CJ1526" s="145"/>
      <c r="CK1526" s="204"/>
      <c r="CL1526" s="145"/>
      <c r="CM1526" s="204"/>
      <c r="CN1526" s="120"/>
      <c r="CO1526" s="204"/>
      <c r="CP1526" s="120"/>
      <c r="CQ1526" s="206"/>
      <c r="CR1526" s="120"/>
      <c r="CS1526" s="206"/>
      <c r="CT1526" s="120"/>
      <c r="CU1526" s="206"/>
      <c r="CV1526" s="120"/>
      <c r="CW1526" s="206"/>
      <c r="CX1526" s="120"/>
      <c r="CY1526" s="206"/>
      <c r="CZ1526" s="107"/>
      <c r="DA1526" s="107"/>
      <c r="DB1526" s="107"/>
      <c r="DC1526" s="109"/>
      <c r="DD1526" s="109"/>
      <c r="DE1526" s="109"/>
      <c r="DF1526" s="110"/>
      <c r="DG1526" s="120"/>
      <c r="DH1526" s="120"/>
      <c r="DI1526" s="120"/>
      <c r="DJ1526" s="120"/>
      <c r="DK1526" s="120"/>
      <c r="DL1526" s="120"/>
      <c r="DM1526" s="186"/>
      <c r="DN1526" s="120"/>
      <c r="DO1526" s="145"/>
      <c r="DP1526" s="120"/>
      <c r="DQ1526" s="145"/>
      <c r="DR1526" s="120"/>
      <c r="DS1526" s="120"/>
      <c r="DT1526" s="120"/>
      <c r="DU1526" s="120"/>
      <c r="DV1526" s="120"/>
      <c r="DW1526" s="120"/>
      <c r="DX1526" s="120"/>
      <c r="DY1526" s="120"/>
      <c r="DZ1526" s="120"/>
      <c r="EA1526" s="120"/>
      <c r="EB1526" s="120"/>
      <c r="EC1526" s="120"/>
      <c r="ED1526" s="120"/>
      <c r="EE1526" s="120"/>
      <c r="EF1526" s="120"/>
      <c r="EG1526" s="120"/>
      <c r="EH1526" s="120"/>
      <c r="EI1526" s="120"/>
      <c r="EJ1526" s="148"/>
    </row>
    <row r="1527" spans="1:140" s="10" customFormat="1" ht="22.5" customHeight="1" x14ac:dyDescent="0.25">
      <c r="A1527" s="33"/>
      <c r="B1527" s="34"/>
      <c r="C1527" s="35"/>
      <c r="D1527" s="49"/>
      <c r="E1527" s="36"/>
      <c r="F1527" s="36"/>
      <c r="G1527" s="52"/>
      <c r="H1527" s="38"/>
      <c r="I1527" s="50"/>
      <c r="J1527" s="54"/>
      <c r="K1527" s="264" t="s">
        <v>2071</v>
      </c>
      <c r="Q1527" s="9" t="s">
        <v>1899</v>
      </c>
      <c r="R1527" s="104"/>
      <c r="S1527" s="104"/>
      <c r="T1527" s="104"/>
      <c r="U1527" s="104"/>
      <c r="V1527" s="120"/>
      <c r="W1527" s="104"/>
      <c r="X1527" s="104"/>
      <c r="Y1527" s="184"/>
      <c r="Z1527" s="104"/>
      <c r="AA1527" s="144"/>
      <c r="AB1527" s="104"/>
      <c r="AC1527" s="144"/>
      <c r="AD1527" s="104"/>
      <c r="AE1527" s="104"/>
      <c r="AF1527" s="104"/>
      <c r="AG1527" s="104"/>
      <c r="AH1527" s="104"/>
      <c r="AI1527" s="104"/>
      <c r="AJ1527" s="104"/>
      <c r="AK1527" s="104"/>
      <c r="AL1527" s="104"/>
      <c r="AM1527" s="104"/>
      <c r="AN1527" s="104"/>
      <c r="AO1527" s="104"/>
      <c r="AP1527" s="120"/>
      <c r="AQ1527" s="104"/>
      <c r="AR1527" s="104"/>
      <c r="AS1527" s="104"/>
      <c r="AT1527" s="104"/>
      <c r="AU1527" s="146"/>
      <c r="AV1527" s="105"/>
      <c r="AW1527" s="105"/>
      <c r="AX1527" s="106"/>
      <c r="AY1527" s="120"/>
      <c r="AZ1527" s="106"/>
      <c r="BA1527" s="120"/>
      <c r="BB1527" s="196"/>
      <c r="BC1527" s="120"/>
      <c r="BD1527" s="196"/>
      <c r="BE1527" s="186"/>
      <c r="BF1527" s="196"/>
      <c r="BG1527" s="145"/>
      <c r="BH1527" s="196"/>
      <c r="BI1527" s="145"/>
      <c r="BJ1527" s="196"/>
      <c r="BK1527" s="120"/>
      <c r="BL1527" s="196"/>
      <c r="BM1527" s="120"/>
      <c r="BN1527" s="197"/>
      <c r="BO1527" s="120"/>
      <c r="BP1527" s="197"/>
      <c r="BQ1527" s="120"/>
      <c r="BR1527" s="197"/>
      <c r="BS1527" s="120"/>
      <c r="BT1527" s="197"/>
      <c r="BU1527" s="120"/>
      <c r="BV1527" s="197"/>
      <c r="BW1527" s="107"/>
      <c r="BX1527" s="107"/>
      <c r="BY1527" s="107"/>
      <c r="BZ1527" s="107"/>
      <c r="CA1527" s="199"/>
      <c r="CB1527" s="120"/>
      <c r="CC1527" s="199"/>
      <c r="CD1527" s="120"/>
      <c r="CE1527" s="204"/>
      <c r="CF1527" s="120"/>
      <c r="CG1527" s="204"/>
      <c r="CH1527" s="186"/>
      <c r="CI1527" s="204"/>
      <c r="CJ1527" s="145"/>
      <c r="CK1527" s="204"/>
      <c r="CL1527" s="145"/>
      <c r="CM1527" s="204"/>
      <c r="CN1527" s="120"/>
      <c r="CO1527" s="204"/>
      <c r="CP1527" s="120"/>
      <c r="CQ1527" s="206"/>
      <c r="CR1527" s="120"/>
      <c r="CS1527" s="206"/>
      <c r="CT1527" s="120"/>
      <c r="CU1527" s="206"/>
      <c r="CV1527" s="120"/>
      <c r="CW1527" s="206"/>
      <c r="CX1527" s="120"/>
      <c r="CY1527" s="206"/>
      <c r="CZ1527" s="107"/>
      <c r="DA1527" s="107"/>
      <c r="DB1527" s="107"/>
      <c r="DC1527" s="109"/>
      <c r="DD1527" s="109"/>
      <c r="DE1527" s="109"/>
      <c r="DF1527" s="110"/>
      <c r="DG1527" s="120"/>
      <c r="DH1527" s="120"/>
      <c r="DI1527" s="120"/>
      <c r="DJ1527" s="120"/>
      <c r="DK1527" s="120"/>
      <c r="DL1527" s="120"/>
      <c r="DM1527" s="186"/>
      <c r="DN1527" s="120"/>
      <c r="DO1527" s="145"/>
      <c r="DP1527" s="120"/>
      <c r="DQ1527" s="145"/>
      <c r="DR1527" s="120"/>
      <c r="DS1527" s="120"/>
      <c r="DT1527" s="120"/>
      <c r="DU1527" s="120"/>
      <c r="DV1527" s="120"/>
      <c r="DW1527" s="120"/>
      <c r="DX1527" s="120"/>
      <c r="DY1527" s="120"/>
      <c r="DZ1527" s="120"/>
      <c r="EA1527" s="120"/>
      <c r="EB1527" s="120"/>
      <c r="EC1527" s="120"/>
      <c r="ED1527" s="120"/>
      <c r="EE1527" s="120"/>
      <c r="EF1527" s="120"/>
      <c r="EG1527" s="120"/>
      <c r="EH1527" s="120"/>
      <c r="EI1527" s="120"/>
      <c r="EJ1527" s="148"/>
    </row>
    <row r="1528" spans="1:140" s="10" customFormat="1" ht="22.5" customHeight="1" x14ac:dyDescent="0.25">
      <c r="A1528" s="33"/>
      <c r="B1528" s="34"/>
      <c r="C1528" s="35"/>
      <c r="D1528" s="49"/>
      <c r="E1528" s="36"/>
      <c r="F1528" s="36"/>
      <c r="G1528" s="52"/>
      <c r="H1528" s="38"/>
      <c r="I1528" s="50"/>
      <c r="J1528" s="54"/>
      <c r="K1528" s="264" t="s">
        <v>2072</v>
      </c>
      <c r="Q1528" s="9" t="s">
        <v>1899</v>
      </c>
      <c r="R1528" s="104"/>
      <c r="S1528" s="104"/>
      <c r="T1528" s="104"/>
      <c r="U1528" s="104"/>
      <c r="V1528" s="120"/>
      <c r="W1528" s="104"/>
      <c r="X1528" s="104"/>
      <c r="Y1528" s="184"/>
      <c r="Z1528" s="104"/>
      <c r="AA1528" s="144"/>
      <c r="AB1528" s="104"/>
      <c r="AC1528" s="144"/>
      <c r="AD1528" s="104"/>
      <c r="AE1528" s="104"/>
      <c r="AF1528" s="104"/>
      <c r="AG1528" s="104"/>
      <c r="AH1528" s="104"/>
      <c r="AI1528" s="104"/>
      <c r="AJ1528" s="104"/>
      <c r="AK1528" s="104"/>
      <c r="AL1528" s="104"/>
      <c r="AM1528" s="104"/>
      <c r="AN1528" s="104"/>
      <c r="AO1528" s="104"/>
      <c r="AP1528" s="120"/>
      <c r="AQ1528" s="104"/>
      <c r="AR1528" s="104"/>
      <c r="AS1528" s="104"/>
      <c r="AT1528" s="104"/>
      <c r="AU1528" s="146"/>
      <c r="AV1528" s="105"/>
      <c r="AW1528" s="105"/>
      <c r="AX1528" s="106"/>
      <c r="AY1528" s="120"/>
      <c r="AZ1528" s="106"/>
      <c r="BA1528" s="120"/>
      <c r="BB1528" s="196"/>
      <c r="BC1528" s="120"/>
      <c r="BD1528" s="196"/>
      <c r="BE1528" s="186"/>
      <c r="BF1528" s="196"/>
      <c r="BG1528" s="145"/>
      <c r="BH1528" s="196"/>
      <c r="BI1528" s="145"/>
      <c r="BJ1528" s="196"/>
      <c r="BK1528" s="120"/>
      <c r="BL1528" s="196"/>
      <c r="BM1528" s="120"/>
      <c r="BN1528" s="197"/>
      <c r="BO1528" s="120"/>
      <c r="BP1528" s="197"/>
      <c r="BQ1528" s="120"/>
      <c r="BR1528" s="197"/>
      <c r="BS1528" s="120"/>
      <c r="BT1528" s="197"/>
      <c r="BU1528" s="120"/>
      <c r="BV1528" s="197"/>
      <c r="BW1528" s="107"/>
      <c r="BX1528" s="107"/>
      <c r="BY1528" s="107"/>
      <c r="BZ1528" s="107"/>
      <c r="CA1528" s="199"/>
      <c r="CB1528" s="120"/>
      <c r="CC1528" s="199"/>
      <c r="CD1528" s="120"/>
      <c r="CE1528" s="204"/>
      <c r="CF1528" s="120"/>
      <c r="CG1528" s="204"/>
      <c r="CH1528" s="186"/>
      <c r="CI1528" s="204"/>
      <c r="CJ1528" s="145"/>
      <c r="CK1528" s="204"/>
      <c r="CL1528" s="145"/>
      <c r="CM1528" s="204"/>
      <c r="CN1528" s="120"/>
      <c r="CO1528" s="204"/>
      <c r="CP1528" s="120"/>
      <c r="CQ1528" s="206"/>
      <c r="CR1528" s="120"/>
      <c r="CS1528" s="206"/>
      <c r="CT1528" s="120"/>
      <c r="CU1528" s="206"/>
      <c r="CV1528" s="120"/>
      <c r="CW1528" s="206"/>
      <c r="CX1528" s="120"/>
      <c r="CY1528" s="206"/>
      <c r="CZ1528" s="107"/>
      <c r="DA1528" s="107"/>
      <c r="DB1528" s="107"/>
      <c r="DC1528" s="109"/>
      <c r="DD1528" s="109"/>
      <c r="DE1528" s="109"/>
      <c r="DF1528" s="110"/>
      <c r="DG1528" s="120"/>
      <c r="DH1528" s="120"/>
      <c r="DI1528" s="120"/>
      <c r="DJ1528" s="120"/>
      <c r="DK1528" s="120"/>
      <c r="DL1528" s="120"/>
      <c r="DM1528" s="186"/>
      <c r="DN1528" s="120"/>
      <c r="DO1528" s="145"/>
      <c r="DP1528" s="120"/>
      <c r="DQ1528" s="145"/>
      <c r="DR1528" s="120"/>
      <c r="DS1528" s="120"/>
      <c r="DT1528" s="120"/>
      <c r="DU1528" s="120"/>
      <c r="DV1528" s="120"/>
      <c r="DW1528" s="120"/>
      <c r="DX1528" s="120"/>
      <c r="DY1528" s="120"/>
      <c r="DZ1528" s="120"/>
      <c r="EA1528" s="120"/>
      <c r="EB1528" s="120"/>
      <c r="EC1528" s="120"/>
      <c r="ED1528" s="120"/>
      <c r="EE1528" s="120"/>
      <c r="EF1528" s="120"/>
      <c r="EG1528" s="120"/>
      <c r="EH1528" s="120"/>
      <c r="EI1528" s="120"/>
      <c r="EJ1528" s="148"/>
    </row>
    <row r="1529" spans="1:140" s="10" customFormat="1" ht="22.5" customHeight="1" x14ac:dyDescent="0.25">
      <c r="A1529" s="33"/>
      <c r="B1529" s="34"/>
      <c r="C1529" s="35"/>
      <c r="D1529" s="49"/>
      <c r="E1529" s="36"/>
      <c r="F1529" s="36"/>
      <c r="G1529" s="52"/>
      <c r="H1529" s="38"/>
      <c r="I1529" s="50"/>
      <c r="J1529" s="275" t="s">
        <v>1921</v>
      </c>
      <c r="K1529" s="271" t="s">
        <v>2073</v>
      </c>
      <c r="L1529" s="276" t="s">
        <v>1899</v>
      </c>
      <c r="M1529" s="46"/>
      <c r="R1529" s="104"/>
      <c r="S1529" s="104"/>
      <c r="T1529" s="104"/>
      <c r="U1529" s="104"/>
      <c r="V1529" s="120"/>
      <c r="W1529" s="104"/>
      <c r="X1529" s="104"/>
      <c r="Y1529" s="184"/>
      <c r="Z1529" s="104"/>
      <c r="AA1529" s="144"/>
      <c r="AB1529" s="104"/>
      <c r="AC1529" s="144"/>
      <c r="AD1529" s="104"/>
      <c r="AE1529" s="104"/>
      <c r="AF1529" s="104"/>
      <c r="AG1529" s="104"/>
      <c r="AH1529" s="104"/>
      <c r="AI1529" s="104"/>
      <c r="AJ1529" s="104"/>
      <c r="AK1529" s="104"/>
      <c r="AL1529" s="104"/>
      <c r="AM1529" s="104"/>
      <c r="AN1529" s="104"/>
      <c r="AO1529" s="104"/>
      <c r="AP1529" s="120"/>
      <c r="AQ1529" s="104"/>
      <c r="AR1529" s="104"/>
      <c r="AS1529" s="104"/>
      <c r="AT1529" s="104"/>
      <c r="AU1529" s="146"/>
      <c r="AV1529" s="105"/>
      <c r="AW1529" s="105"/>
      <c r="AX1529" s="106"/>
      <c r="AY1529" s="120"/>
      <c r="AZ1529" s="106"/>
      <c r="BA1529" s="120"/>
      <c r="BB1529" s="196"/>
      <c r="BC1529" s="120"/>
      <c r="BD1529" s="196"/>
      <c r="BE1529" s="186"/>
      <c r="BF1529" s="196"/>
      <c r="BG1529" s="145"/>
      <c r="BH1529" s="196"/>
      <c r="BI1529" s="145"/>
      <c r="BJ1529" s="196"/>
      <c r="BK1529" s="120"/>
      <c r="BL1529" s="196"/>
      <c r="BM1529" s="120"/>
      <c r="BN1529" s="197"/>
      <c r="BO1529" s="120"/>
      <c r="BP1529" s="197"/>
      <c r="BQ1529" s="120"/>
      <c r="BR1529" s="197"/>
      <c r="BS1529" s="120"/>
      <c r="BT1529" s="197"/>
      <c r="BU1529" s="120"/>
      <c r="BV1529" s="197"/>
      <c r="BW1529" s="107"/>
      <c r="BX1529" s="107"/>
      <c r="BY1529" s="107"/>
      <c r="BZ1529" s="107"/>
      <c r="CA1529" s="199"/>
      <c r="CB1529" s="120"/>
      <c r="CC1529" s="199"/>
      <c r="CD1529" s="120"/>
      <c r="CE1529" s="204"/>
      <c r="CF1529" s="120"/>
      <c r="CG1529" s="204"/>
      <c r="CH1529" s="186"/>
      <c r="CI1529" s="204"/>
      <c r="CJ1529" s="145"/>
      <c r="CK1529" s="204"/>
      <c r="CL1529" s="145"/>
      <c r="CM1529" s="204"/>
      <c r="CN1529" s="120"/>
      <c r="CO1529" s="204"/>
      <c r="CP1529" s="120"/>
      <c r="CQ1529" s="206"/>
      <c r="CR1529" s="120"/>
      <c r="CS1529" s="206"/>
      <c r="CT1529" s="120"/>
      <c r="CU1529" s="206"/>
      <c r="CV1529" s="120"/>
      <c r="CW1529" s="206"/>
      <c r="CX1529" s="120"/>
      <c r="CY1529" s="206"/>
      <c r="CZ1529" s="107"/>
      <c r="DA1529" s="107"/>
      <c r="DB1529" s="107"/>
      <c r="DC1529" s="109"/>
      <c r="DD1529" s="109"/>
      <c r="DE1529" s="109"/>
      <c r="DF1529" s="110"/>
      <c r="DG1529" s="120"/>
      <c r="DH1529" s="120"/>
      <c r="DI1529" s="120"/>
      <c r="DJ1529" s="120"/>
      <c r="DK1529" s="120"/>
      <c r="DL1529" s="120"/>
      <c r="DM1529" s="186"/>
      <c r="DN1529" s="120"/>
      <c r="DO1529" s="145"/>
      <c r="DP1529" s="120"/>
      <c r="DQ1529" s="145"/>
      <c r="DR1529" s="120"/>
      <c r="DS1529" s="120"/>
      <c r="DT1529" s="120"/>
      <c r="DU1529" s="120"/>
      <c r="DV1529" s="120"/>
      <c r="DW1529" s="120"/>
      <c r="DX1529" s="120"/>
      <c r="DY1529" s="120"/>
      <c r="DZ1529" s="120"/>
      <c r="EA1529" s="120"/>
      <c r="EB1529" s="120"/>
      <c r="EC1529" s="120"/>
      <c r="ED1529" s="120"/>
      <c r="EE1529" s="120"/>
      <c r="EF1529" s="120"/>
      <c r="EG1529" s="120"/>
      <c r="EH1529" s="120"/>
      <c r="EI1529" s="120"/>
      <c r="EJ1529" s="148"/>
    </row>
    <row r="1530" spans="1:140" s="10" customFormat="1" ht="22.5" customHeight="1" x14ac:dyDescent="0.25">
      <c r="A1530" s="33"/>
      <c r="B1530" s="34"/>
      <c r="C1530" s="35"/>
      <c r="D1530" s="49"/>
      <c r="E1530" s="36"/>
      <c r="F1530" s="36"/>
      <c r="G1530" s="52"/>
      <c r="H1530" s="38"/>
      <c r="I1530" s="50"/>
      <c r="J1530" s="54"/>
      <c r="K1530" s="271" t="s">
        <v>2074</v>
      </c>
      <c r="L1530" s="276" t="s">
        <v>1899</v>
      </c>
      <c r="M1530" s="46"/>
      <c r="R1530" s="104"/>
      <c r="S1530" s="104"/>
      <c r="T1530" s="104"/>
      <c r="U1530" s="104"/>
      <c r="V1530" s="120"/>
      <c r="W1530" s="104"/>
      <c r="X1530" s="104"/>
      <c r="Y1530" s="184"/>
      <c r="Z1530" s="104"/>
      <c r="AA1530" s="144"/>
      <c r="AB1530" s="104"/>
      <c r="AC1530" s="144"/>
      <c r="AD1530" s="104"/>
      <c r="AE1530" s="104"/>
      <c r="AF1530" s="104"/>
      <c r="AG1530" s="104"/>
      <c r="AH1530" s="104"/>
      <c r="AI1530" s="104"/>
      <c r="AJ1530" s="104"/>
      <c r="AK1530" s="104"/>
      <c r="AL1530" s="104"/>
      <c r="AM1530" s="104"/>
      <c r="AN1530" s="104"/>
      <c r="AO1530" s="104"/>
      <c r="AP1530" s="120"/>
      <c r="AQ1530" s="104"/>
      <c r="AR1530" s="104"/>
      <c r="AS1530" s="104"/>
      <c r="AT1530" s="104"/>
      <c r="AU1530" s="146"/>
      <c r="AV1530" s="105"/>
      <c r="AW1530" s="105"/>
      <c r="AX1530" s="106"/>
      <c r="AY1530" s="120"/>
      <c r="AZ1530" s="106"/>
      <c r="BA1530" s="120"/>
      <c r="BB1530" s="196"/>
      <c r="BC1530" s="120"/>
      <c r="BD1530" s="196"/>
      <c r="BE1530" s="186"/>
      <c r="BF1530" s="196"/>
      <c r="BG1530" s="145"/>
      <c r="BH1530" s="196"/>
      <c r="BI1530" s="145"/>
      <c r="BJ1530" s="196"/>
      <c r="BK1530" s="120"/>
      <c r="BL1530" s="196"/>
      <c r="BM1530" s="120"/>
      <c r="BN1530" s="197"/>
      <c r="BO1530" s="120"/>
      <c r="BP1530" s="197"/>
      <c r="BQ1530" s="120"/>
      <c r="BR1530" s="197"/>
      <c r="BS1530" s="120"/>
      <c r="BT1530" s="197"/>
      <c r="BU1530" s="120"/>
      <c r="BV1530" s="197"/>
      <c r="BW1530" s="107"/>
      <c r="BX1530" s="107"/>
      <c r="BY1530" s="107"/>
      <c r="BZ1530" s="107"/>
      <c r="CA1530" s="199"/>
      <c r="CB1530" s="120"/>
      <c r="CC1530" s="199"/>
      <c r="CD1530" s="120"/>
      <c r="CE1530" s="204"/>
      <c r="CF1530" s="120"/>
      <c r="CG1530" s="204"/>
      <c r="CH1530" s="186"/>
      <c r="CI1530" s="204"/>
      <c r="CJ1530" s="145"/>
      <c r="CK1530" s="204"/>
      <c r="CL1530" s="145"/>
      <c r="CM1530" s="204"/>
      <c r="CN1530" s="120"/>
      <c r="CO1530" s="204"/>
      <c r="CP1530" s="120"/>
      <c r="CQ1530" s="206"/>
      <c r="CR1530" s="120"/>
      <c r="CS1530" s="206"/>
      <c r="CT1530" s="120"/>
      <c r="CU1530" s="206"/>
      <c r="CV1530" s="120"/>
      <c r="CW1530" s="206"/>
      <c r="CX1530" s="120"/>
      <c r="CY1530" s="206"/>
      <c r="CZ1530" s="107"/>
      <c r="DA1530" s="107"/>
      <c r="DB1530" s="107"/>
      <c r="DC1530" s="109"/>
      <c r="DD1530" s="109"/>
      <c r="DE1530" s="109"/>
      <c r="DF1530" s="110"/>
      <c r="DG1530" s="120"/>
      <c r="DH1530" s="120"/>
      <c r="DI1530" s="120"/>
      <c r="DJ1530" s="120"/>
      <c r="DK1530" s="120"/>
      <c r="DL1530" s="120"/>
      <c r="DM1530" s="186"/>
      <c r="DN1530" s="120"/>
      <c r="DO1530" s="145"/>
      <c r="DP1530" s="120"/>
      <c r="DQ1530" s="145"/>
      <c r="DR1530" s="120"/>
      <c r="DS1530" s="120"/>
      <c r="DT1530" s="120"/>
      <c r="DU1530" s="120"/>
      <c r="DV1530" s="120"/>
      <c r="DW1530" s="120"/>
      <c r="DX1530" s="120"/>
      <c r="DY1530" s="120"/>
      <c r="DZ1530" s="120"/>
      <c r="EA1530" s="120"/>
      <c r="EB1530" s="120"/>
      <c r="EC1530" s="120"/>
      <c r="ED1530" s="120"/>
      <c r="EE1530" s="120"/>
      <c r="EF1530" s="120"/>
      <c r="EG1530" s="120"/>
      <c r="EH1530" s="120"/>
      <c r="EI1530" s="120"/>
      <c r="EJ1530" s="148"/>
    </row>
    <row r="1531" spans="1:140" s="10" customFormat="1" ht="17.25" customHeight="1" x14ac:dyDescent="0.25">
      <c r="A1531" s="33"/>
      <c r="B1531" s="34"/>
      <c r="C1531" s="35"/>
      <c r="D1531" s="49"/>
      <c r="E1531" s="36"/>
      <c r="F1531" s="36"/>
      <c r="G1531" s="52"/>
      <c r="H1531" s="38"/>
      <c r="I1531" s="50"/>
      <c r="J1531" s="54" t="s">
        <v>810</v>
      </c>
      <c r="K1531" s="46" t="s">
        <v>1737</v>
      </c>
      <c r="L1531" s="46" t="s">
        <v>41</v>
      </c>
      <c r="M1531" s="46"/>
      <c r="P1531" s="113"/>
      <c r="Q1531" s="113"/>
      <c r="R1531" s="104"/>
      <c r="S1531" s="104">
        <f>0*$R$1522</f>
        <v>0</v>
      </c>
      <c r="T1531" s="104">
        <f t="shared" si="892"/>
        <v>0</v>
      </c>
      <c r="U1531" s="104">
        <f t="shared" si="1682"/>
        <v>0</v>
      </c>
      <c r="V1531" s="120">
        <f t="shared" si="1669"/>
        <v>0</v>
      </c>
      <c r="W1531" s="104">
        <f t="shared" si="1682"/>
        <v>0</v>
      </c>
      <c r="X1531" s="104">
        <f t="shared" si="1158"/>
        <v>0</v>
      </c>
      <c r="Y1531" s="104">
        <f t="shared" si="1682"/>
        <v>0</v>
      </c>
      <c r="Z1531" s="120">
        <f t="shared" si="846"/>
        <v>0</v>
      </c>
      <c r="AA1531" s="144">
        <v>0.5</v>
      </c>
      <c r="AB1531" s="104">
        <f t="shared" si="847"/>
        <v>0</v>
      </c>
      <c r="AC1531" s="144">
        <v>0.5</v>
      </c>
      <c r="AD1531" s="104">
        <f t="shared" si="848"/>
        <v>0</v>
      </c>
      <c r="AE1531" s="104">
        <v>0</v>
      </c>
      <c r="AF1531" s="104">
        <f t="shared" si="849"/>
        <v>0</v>
      </c>
      <c r="AG1531" s="104">
        <f t="shared" si="1682"/>
        <v>0</v>
      </c>
      <c r="AH1531" s="104">
        <f t="shared" si="850"/>
        <v>0</v>
      </c>
      <c r="AI1531" s="104">
        <f t="shared" si="1682"/>
        <v>0</v>
      </c>
      <c r="AJ1531" s="104">
        <f t="shared" si="851"/>
        <v>0</v>
      </c>
      <c r="AK1531" s="104">
        <f t="shared" si="1682"/>
        <v>0</v>
      </c>
      <c r="AL1531" s="104">
        <f t="shared" si="894"/>
        <v>0</v>
      </c>
      <c r="AM1531" s="104">
        <f t="shared" si="1682"/>
        <v>0</v>
      </c>
      <c r="AN1531" s="104">
        <f t="shared" si="957"/>
        <v>0</v>
      </c>
      <c r="AO1531" s="104">
        <f t="shared" si="1682"/>
        <v>0</v>
      </c>
      <c r="AP1531" s="120">
        <f t="shared" si="853"/>
        <v>0</v>
      </c>
      <c r="AQ1531" s="104"/>
      <c r="AR1531" s="104"/>
      <c r="AS1531" s="104"/>
      <c r="AT1531" s="104"/>
      <c r="AU1531" s="146">
        <f t="shared" si="854"/>
        <v>0</v>
      </c>
      <c r="AV1531" s="105">
        <f t="shared" si="855"/>
        <v>1</v>
      </c>
      <c r="AW1531" s="105"/>
      <c r="AX1531" s="106">
        <f>0.0012+0.0006+0.0005</f>
        <v>2.3E-3</v>
      </c>
      <c r="AY1531" s="120">
        <f>0*$R$1522</f>
        <v>0</v>
      </c>
      <c r="AZ1531" s="106">
        <f t="shared" si="1670"/>
        <v>0</v>
      </c>
      <c r="BA1531" s="120">
        <f t="shared" si="1683"/>
        <v>0</v>
      </c>
      <c r="BB1531" s="196">
        <f t="shared" si="1672"/>
        <v>0</v>
      </c>
      <c r="BC1531" s="120">
        <f t="shared" si="1684"/>
        <v>0</v>
      </c>
      <c r="BD1531" s="196">
        <f t="shared" si="1674"/>
        <v>0</v>
      </c>
      <c r="BE1531" s="120">
        <f t="shared" ref="BE1531" si="1724">0*$R$1522</f>
        <v>0</v>
      </c>
      <c r="BF1531" s="196">
        <f t="shared" si="1675"/>
        <v>0</v>
      </c>
      <c r="BG1531" s="145">
        <v>0.5</v>
      </c>
      <c r="BH1531" s="196">
        <f t="shared" si="1676"/>
        <v>1.15E-3</v>
      </c>
      <c r="BI1531" s="145">
        <v>0.5</v>
      </c>
      <c r="BJ1531" s="196">
        <f t="shared" si="861"/>
        <v>1.15E-3</v>
      </c>
      <c r="BK1531" s="120">
        <v>0</v>
      </c>
      <c r="BL1531" s="196">
        <f t="shared" si="862"/>
        <v>0</v>
      </c>
      <c r="BM1531" s="120">
        <f t="shared" si="1685"/>
        <v>0</v>
      </c>
      <c r="BN1531" s="197">
        <f t="shared" si="863"/>
        <v>0</v>
      </c>
      <c r="BO1531" s="120">
        <f t="shared" si="1686"/>
        <v>0</v>
      </c>
      <c r="BP1531" s="197">
        <f t="shared" si="864"/>
        <v>0</v>
      </c>
      <c r="BQ1531" s="120">
        <f t="shared" si="1687"/>
        <v>0</v>
      </c>
      <c r="BR1531" s="197">
        <f t="shared" si="865"/>
        <v>0</v>
      </c>
      <c r="BS1531" s="120">
        <f t="shared" si="1688"/>
        <v>0</v>
      </c>
      <c r="BT1531" s="197">
        <f t="shared" si="866"/>
        <v>0</v>
      </c>
      <c r="BU1531" s="120">
        <f t="shared" si="1689"/>
        <v>0</v>
      </c>
      <c r="BV1531" s="197">
        <f t="shared" si="867"/>
        <v>0</v>
      </c>
      <c r="BW1531" s="107"/>
      <c r="BX1531" s="107"/>
      <c r="BY1531" s="107"/>
      <c r="BZ1531" s="107"/>
      <c r="CA1531" s="199">
        <f>0.0012+0.0006+0.0005</f>
        <v>2.3E-3</v>
      </c>
      <c r="CB1531" s="120">
        <f>0*$R$1522</f>
        <v>0</v>
      </c>
      <c r="CC1531" s="199">
        <f t="shared" si="1690"/>
        <v>0</v>
      </c>
      <c r="CD1531" s="120">
        <f t="shared" si="1691"/>
        <v>0</v>
      </c>
      <c r="CE1531" s="204">
        <f t="shared" si="1692"/>
        <v>0</v>
      </c>
      <c r="CF1531" s="120">
        <f t="shared" si="1693"/>
        <v>0</v>
      </c>
      <c r="CG1531" s="204">
        <f t="shared" si="1694"/>
        <v>0</v>
      </c>
      <c r="CH1531" s="120">
        <f t="shared" ref="CH1531" si="1725">0*$R$1522</f>
        <v>0</v>
      </c>
      <c r="CI1531" s="204">
        <f t="shared" si="1695"/>
        <v>0</v>
      </c>
      <c r="CJ1531" s="145">
        <v>0.5</v>
      </c>
      <c r="CK1531" s="204">
        <f t="shared" si="1696"/>
        <v>1.15E-3</v>
      </c>
      <c r="CL1531" s="145">
        <v>0.5</v>
      </c>
      <c r="CM1531" s="204">
        <f t="shared" si="1697"/>
        <v>1.15E-3</v>
      </c>
      <c r="CN1531" s="120">
        <v>0</v>
      </c>
      <c r="CO1531" s="204">
        <f t="shared" si="1698"/>
        <v>0</v>
      </c>
      <c r="CP1531" s="120">
        <f t="shared" si="1699"/>
        <v>0</v>
      </c>
      <c r="CQ1531" s="206">
        <f t="shared" si="1700"/>
        <v>0</v>
      </c>
      <c r="CR1531" s="120">
        <f t="shared" si="1701"/>
        <v>0</v>
      </c>
      <c r="CS1531" s="206">
        <f t="shared" si="1702"/>
        <v>0</v>
      </c>
      <c r="CT1531" s="120">
        <f t="shared" si="1703"/>
        <v>0</v>
      </c>
      <c r="CU1531" s="206">
        <f t="shared" si="1704"/>
        <v>0</v>
      </c>
      <c r="CV1531" s="120">
        <f t="shared" si="1705"/>
        <v>0</v>
      </c>
      <c r="CW1531" s="206">
        <f t="shared" si="1706"/>
        <v>0</v>
      </c>
      <c r="CX1531" s="120">
        <f t="shared" si="1707"/>
        <v>0</v>
      </c>
      <c r="CY1531" s="206">
        <f t="shared" si="1708"/>
        <v>0</v>
      </c>
      <c r="CZ1531" s="107"/>
      <c r="DA1531" s="107"/>
      <c r="DB1531" s="107"/>
      <c r="DC1531" s="109"/>
      <c r="DD1531" s="109"/>
      <c r="DE1531" s="109"/>
      <c r="DF1531" s="110">
        <f>0.0012+0.0006+0.0005</f>
        <v>2.3E-3</v>
      </c>
      <c r="DG1531" s="120">
        <f>0*$R$1522</f>
        <v>0</v>
      </c>
      <c r="DH1531" s="120">
        <f t="shared" si="1709"/>
        <v>0</v>
      </c>
      <c r="DI1531" s="120">
        <f t="shared" si="1710"/>
        <v>0</v>
      </c>
      <c r="DJ1531" s="120">
        <f t="shared" si="1711"/>
        <v>0</v>
      </c>
      <c r="DK1531" s="120">
        <f t="shared" si="1710"/>
        <v>0</v>
      </c>
      <c r="DL1531" s="120">
        <f t="shared" si="1712"/>
        <v>0</v>
      </c>
      <c r="DM1531" s="120">
        <f t="shared" si="1710"/>
        <v>0</v>
      </c>
      <c r="DN1531" s="120">
        <f t="shared" si="1713"/>
        <v>0</v>
      </c>
      <c r="DO1531" s="145">
        <v>0.5</v>
      </c>
      <c r="DP1531" s="120">
        <f t="shared" si="1714"/>
        <v>1.15E-3</v>
      </c>
      <c r="DQ1531" s="145">
        <v>0.5</v>
      </c>
      <c r="DR1531" s="120">
        <f t="shared" si="1715"/>
        <v>1.15E-3</v>
      </c>
      <c r="DS1531" s="120">
        <v>0</v>
      </c>
      <c r="DT1531" s="120">
        <f t="shared" si="1716"/>
        <v>0</v>
      </c>
      <c r="DU1531" s="120">
        <f t="shared" si="1710"/>
        <v>0</v>
      </c>
      <c r="DV1531" s="120">
        <f t="shared" si="1717"/>
        <v>0</v>
      </c>
      <c r="DW1531" s="120">
        <f t="shared" si="1710"/>
        <v>0</v>
      </c>
      <c r="DX1531" s="120">
        <f t="shared" si="1718"/>
        <v>0</v>
      </c>
      <c r="DY1531" s="120">
        <f t="shared" si="1710"/>
        <v>0</v>
      </c>
      <c r="DZ1531" s="120">
        <f t="shared" si="1719"/>
        <v>0</v>
      </c>
      <c r="EA1531" s="120">
        <f t="shared" si="1710"/>
        <v>0</v>
      </c>
      <c r="EB1531" s="120">
        <f t="shared" si="1720"/>
        <v>0</v>
      </c>
      <c r="EC1531" s="120">
        <f t="shared" si="1710"/>
        <v>0</v>
      </c>
      <c r="ED1531" s="120">
        <f t="shared" si="1721"/>
        <v>0</v>
      </c>
      <c r="EE1531" s="120"/>
      <c r="EF1531" s="120"/>
      <c r="EG1531" s="120"/>
      <c r="EH1531" s="120"/>
      <c r="EI1531" s="120">
        <f t="shared" si="1722"/>
        <v>2.3E-3</v>
      </c>
      <c r="EJ1531" s="148">
        <f t="shared" si="1723"/>
        <v>1</v>
      </c>
    </row>
    <row r="1532" spans="1:140" s="10" customFormat="1" ht="17.25" customHeight="1" x14ac:dyDescent="0.25">
      <c r="A1532" s="33"/>
      <c r="B1532" s="34"/>
      <c r="C1532" s="35"/>
      <c r="D1532" s="49"/>
      <c r="E1532" s="36"/>
      <c r="F1532" s="36"/>
      <c r="G1532" s="52"/>
      <c r="H1532" s="38"/>
      <c r="I1532" s="50"/>
      <c r="J1532" s="272" t="s">
        <v>1894</v>
      </c>
      <c r="K1532" s="264" t="s">
        <v>2067</v>
      </c>
      <c r="Q1532" s="9" t="s">
        <v>1899</v>
      </c>
      <c r="R1532" s="104"/>
      <c r="S1532" s="104"/>
      <c r="T1532" s="104"/>
      <c r="U1532" s="104"/>
      <c r="V1532" s="120"/>
      <c r="W1532" s="104"/>
      <c r="X1532" s="104"/>
      <c r="Y1532" s="104"/>
      <c r="Z1532" s="120"/>
      <c r="AA1532" s="144"/>
      <c r="AB1532" s="104"/>
      <c r="AC1532" s="144"/>
      <c r="AD1532" s="104"/>
      <c r="AE1532" s="104"/>
      <c r="AF1532" s="104"/>
      <c r="AG1532" s="104"/>
      <c r="AH1532" s="104"/>
      <c r="AI1532" s="104"/>
      <c r="AJ1532" s="104"/>
      <c r="AK1532" s="104"/>
      <c r="AL1532" s="104"/>
      <c r="AM1532" s="104"/>
      <c r="AN1532" s="104"/>
      <c r="AO1532" s="104"/>
      <c r="AP1532" s="120"/>
      <c r="AQ1532" s="104"/>
      <c r="AR1532" s="104"/>
      <c r="AS1532" s="104"/>
      <c r="AT1532" s="104"/>
      <c r="AU1532" s="146"/>
      <c r="AV1532" s="105"/>
      <c r="AW1532" s="105"/>
      <c r="AX1532" s="106"/>
      <c r="AY1532" s="120"/>
      <c r="AZ1532" s="106"/>
      <c r="BA1532" s="120"/>
      <c r="BB1532" s="196"/>
      <c r="BC1532" s="120"/>
      <c r="BD1532" s="196"/>
      <c r="BE1532" s="120"/>
      <c r="BF1532" s="196"/>
      <c r="BG1532" s="145"/>
      <c r="BH1532" s="196"/>
      <c r="BI1532" s="145"/>
      <c r="BJ1532" s="196"/>
      <c r="BK1532" s="120"/>
      <c r="BL1532" s="196"/>
      <c r="BM1532" s="120"/>
      <c r="BN1532" s="197"/>
      <c r="BO1532" s="120"/>
      <c r="BP1532" s="197"/>
      <c r="BQ1532" s="120"/>
      <c r="BR1532" s="197"/>
      <c r="BS1532" s="120"/>
      <c r="BT1532" s="197"/>
      <c r="BU1532" s="120"/>
      <c r="BV1532" s="197"/>
      <c r="BW1532" s="107"/>
      <c r="BX1532" s="107"/>
      <c r="BY1532" s="107"/>
      <c r="BZ1532" s="107"/>
      <c r="CA1532" s="199"/>
      <c r="CB1532" s="120"/>
      <c r="CC1532" s="199"/>
      <c r="CD1532" s="120"/>
      <c r="CE1532" s="204"/>
      <c r="CF1532" s="120"/>
      <c r="CG1532" s="204"/>
      <c r="CH1532" s="120"/>
      <c r="CI1532" s="204"/>
      <c r="CJ1532" s="145"/>
      <c r="CK1532" s="204"/>
      <c r="CL1532" s="145"/>
      <c r="CM1532" s="204"/>
      <c r="CN1532" s="120"/>
      <c r="CO1532" s="204"/>
      <c r="CP1532" s="120"/>
      <c r="CQ1532" s="206"/>
      <c r="CR1532" s="120"/>
      <c r="CS1532" s="206"/>
      <c r="CT1532" s="120"/>
      <c r="CU1532" s="206"/>
      <c r="CV1532" s="120"/>
      <c r="CW1532" s="206"/>
      <c r="CX1532" s="120"/>
      <c r="CY1532" s="206"/>
      <c r="CZ1532" s="107"/>
      <c r="DA1532" s="107"/>
      <c r="DB1532" s="107"/>
      <c r="DC1532" s="109"/>
      <c r="DD1532" s="109"/>
      <c r="DE1532" s="109"/>
      <c r="DF1532" s="110"/>
      <c r="DG1532" s="120"/>
      <c r="DH1532" s="120"/>
      <c r="DI1532" s="120"/>
      <c r="DJ1532" s="120"/>
      <c r="DK1532" s="120"/>
      <c r="DL1532" s="120"/>
      <c r="DM1532" s="120"/>
      <c r="DN1532" s="120"/>
      <c r="DO1532" s="145"/>
      <c r="DP1532" s="120"/>
      <c r="DQ1532" s="145"/>
      <c r="DR1532" s="120"/>
      <c r="DS1532" s="120"/>
      <c r="DT1532" s="120"/>
      <c r="DU1532" s="120"/>
      <c r="DV1532" s="120"/>
      <c r="DW1532" s="120"/>
      <c r="DX1532" s="120"/>
      <c r="DY1532" s="120"/>
      <c r="DZ1532" s="120"/>
      <c r="EA1532" s="120"/>
      <c r="EB1532" s="120"/>
      <c r="EC1532" s="120"/>
      <c r="ED1532" s="120"/>
      <c r="EE1532" s="120"/>
      <c r="EF1532" s="120"/>
      <c r="EG1532" s="120"/>
      <c r="EH1532" s="120"/>
      <c r="EI1532" s="120"/>
      <c r="EJ1532" s="148"/>
    </row>
    <row r="1533" spans="1:140" s="10" customFormat="1" ht="17.25" customHeight="1" x14ac:dyDescent="0.25">
      <c r="A1533" s="33"/>
      <c r="B1533" s="34"/>
      <c r="C1533" s="35"/>
      <c r="D1533" s="49"/>
      <c r="E1533" s="36"/>
      <c r="F1533" s="36"/>
      <c r="G1533" s="52"/>
      <c r="H1533" s="38"/>
      <c r="I1533" s="50"/>
      <c r="J1533" s="272"/>
      <c r="K1533" s="264" t="s">
        <v>2068</v>
      </c>
      <c r="Q1533" s="9" t="s">
        <v>1899</v>
      </c>
      <c r="R1533" s="104"/>
      <c r="S1533" s="104"/>
      <c r="T1533" s="104"/>
      <c r="U1533" s="104"/>
      <c r="V1533" s="120"/>
      <c r="W1533" s="104"/>
      <c r="X1533" s="104"/>
      <c r="Y1533" s="104"/>
      <c r="Z1533" s="120"/>
      <c r="AA1533" s="144"/>
      <c r="AB1533" s="104"/>
      <c r="AC1533" s="144"/>
      <c r="AD1533" s="104"/>
      <c r="AE1533" s="104"/>
      <c r="AF1533" s="104"/>
      <c r="AG1533" s="104"/>
      <c r="AH1533" s="104"/>
      <c r="AI1533" s="104"/>
      <c r="AJ1533" s="104"/>
      <c r="AK1533" s="104"/>
      <c r="AL1533" s="104"/>
      <c r="AM1533" s="104"/>
      <c r="AN1533" s="104"/>
      <c r="AO1533" s="104"/>
      <c r="AP1533" s="120"/>
      <c r="AQ1533" s="104"/>
      <c r="AR1533" s="104"/>
      <c r="AS1533" s="104"/>
      <c r="AT1533" s="104"/>
      <c r="AU1533" s="146"/>
      <c r="AV1533" s="105"/>
      <c r="AW1533" s="105"/>
      <c r="AX1533" s="106"/>
      <c r="AY1533" s="120"/>
      <c r="AZ1533" s="106"/>
      <c r="BA1533" s="120"/>
      <c r="BB1533" s="196"/>
      <c r="BC1533" s="120"/>
      <c r="BD1533" s="196"/>
      <c r="BE1533" s="120"/>
      <c r="BF1533" s="196"/>
      <c r="BG1533" s="145"/>
      <c r="BH1533" s="196"/>
      <c r="BI1533" s="145"/>
      <c r="BJ1533" s="196"/>
      <c r="BK1533" s="120"/>
      <c r="BL1533" s="196"/>
      <c r="BM1533" s="120"/>
      <c r="BN1533" s="197"/>
      <c r="BO1533" s="120"/>
      <c r="BP1533" s="197"/>
      <c r="BQ1533" s="120"/>
      <c r="BR1533" s="197"/>
      <c r="BS1533" s="120"/>
      <c r="BT1533" s="197"/>
      <c r="BU1533" s="120"/>
      <c r="BV1533" s="197"/>
      <c r="BW1533" s="107"/>
      <c r="BX1533" s="107"/>
      <c r="BY1533" s="107"/>
      <c r="BZ1533" s="107"/>
      <c r="CA1533" s="199"/>
      <c r="CB1533" s="120"/>
      <c r="CC1533" s="199"/>
      <c r="CD1533" s="120"/>
      <c r="CE1533" s="204"/>
      <c r="CF1533" s="120"/>
      <c r="CG1533" s="204"/>
      <c r="CH1533" s="120"/>
      <c r="CI1533" s="204"/>
      <c r="CJ1533" s="145"/>
      <c r="CK1533" s="204"/>
      <c r="CL1533" s="145"/>
      <c r="CM1533" s="204"/>
      <c r="CN1533" s="120"/>
      <c r="CO1533" s="204"/>
      <c r="CP1533" s="120"/>
      <c r="CQ1533" s="206"/>
      <c r="CR1533" s="120"/>
      <c r="CS1533" s="206"/>
      <c r="CT1533" s="120"/>
      <c r="CU1533" s="206"/>
      <c r="CV1533" s="120"/>
      <c r="CW1533" s="206"/>
      <c r="CX1533" s="120"/>
      <c r="CY1533" s="206"/>
      <c r="CZ1533" s="107"/>
      <c r="DA1533" s="107"/>
      <c r="DB1533" s="107"/>
      <c r="DC1533" s="109"/>
      <c r="DD1533" s="109"/>
      <c r="DE1533" s="109"/>
      <c r="DF1533" s="110"/>
      <c r="DG1533" s="120"/>
      <c r="DH1533" s="120"/>
      <c r="DI1533" s="120"/>
      <c r="DJ1533" s="120"/>
      <c r="DK1533" s="120"/>
      <c r="DL1533" s="120"/>
      <c r="DM1533" s="120"/>
      <c r="DN1533" s="120"/>
      <c r="DO1533" s="145"/>
      <c r="DP1533" s="120"/>
      <c r="DQ1533" s="145"/>
      <c r="DR1533" s="120"/>
      <c r="DS1533" s="120"/>
      <c r="DT1533" s="120"/>
      <c r="DU1533" s="120"/>
      <c r="DV1533" s="120"/>
      <c r="DW1533" s="120"/>
      <c r="DX1533" s="120"/>
      <c r="DY1533" s="120"/>
      <c r="DZ1533" s="120"/>
      <c r="EA1533" s="120"/>
      <c r="EB1533" s="120"/>
      <c r="EC1533" s="120"/>
      <c r="ED1533" s="120"/>
      <c r="EE1533" s="120"/>
      <c r="EF1533" s="120"/>
      <c r="EG1533" s="120"/>
      <c r="EH1533" s="120"/>
      <c r="EI1533" s="120"/>
      <c r="EJ1533" s="148"/>
    </row>
    <row r="1534" spans="1:140" s="10" customFormat="1" ht="17.25" customHeight="1" x14ac:dyDescent="0.25">
      <c r="A1534" s="33"/>
      <c r="B1534" s="34"/>
      <c r="C1534" s="35"/>
      <c r="D1534" s="49"/>
      <c r="E1534" s="36"/>
      <c r="F1534" s="36"/>
      <c r="G1534" s="52"/>
      <c r="H1534" s="38"/>
      <c r="I1534" s="50"/>
      <c r="J1534" s="272"/>
      <c r="K1534" s="264" t="s">
        <v>2069</v>
      </c>
      <c r="Q1534" s="9" t="s">
        <v>1899</v>
      </c>
      <c r="R1534" s="104"/>
      <c r="S1534" s="104"/>
      <c r="T1534" s="104"/>
      <c r="U1534" s="104"/>
      <c r="V1534" s="120"/>
      <c r="W1534" s="104"/>
      <c r="X1534" s="104"/>
      <c r="Y1534" s="104"/>
      <c r="Z1534" s="120"/>
      <c r="AA1534" s="144"/>
      <c r="AB1534" s="104"/>
      <c r="AC1534" s="144"/>
      <c r="AD1534" s="104"/>
      <c r="AE1534" s="104"/>
      <c r="AF1534" s="104"/>
      <c r="AG1534" s="104"/>
      <c r="AH1534" s="104"/>
      <c r="AI1534" s="104"/>
      <c r="AJ1534" s="104"/>
      <c r="AK1534" s="104"/>
      <c r="AL1534" s="104"/>
      <c r="AM1534" s="104"/>
      <c r="AN1534" s="104"/>
      <c r="AO1534" s="104"/>
      <c r="AP1534" s="120"/>
      <c r="AQ1534" s="104"/>
      <c r="AR1534" s="104"/>
      <c r="AS1534" s="104"/>
      <c r="AT1534" s="104"/>
      <c r="AU1534" s="146"/>
      <c r="AV1534" s="105"/>
      <c r="AW1534" s="105"/>
      <c r="AX1534" s="106"/>
      <c r="AY1534" s="120"/>
      <c r="AZ1534" s="106"/>
      <c r="BA1534" s="120"/>
      <c r="BB1534" s="196"/>
      <c r="BC1534" s="120"/>
      <c r="BD1534" s="196"/>
      <c r="BE1534" s="120"/>
      <c r="BF1534" s="196"/>
      <c r="BG1534" s="145"/>
      <c r="BH1534" s="196"/>
      <c r="BI1534" s="145"/>
      <c r="BJ1534" s="196"/>
      <c r="BK1534" s="120"/>
      <c r="BL1534" s="196"/>
      <c r="BM1534" s="120"/>
      <c r="BN1534" s="197"/>
      <c r="BO1534" s="120"/>
      <c r="BP1534" s="197"/>
      <c r="BQ1534" s="120"/>
      <c r="BR1534" s="197"/>
      <c r="BS1534" s="120"/>
      <c r="BT1534" s="197"/>
      <c r="BU1534" s="120"/>
      <c r="BV1534" s="197"/>
      <c r="BW1534" s="107"/>
      <c r="BX1534" s="107"/>
      <c r="BY1534" s="107"/>
      <c r="BZ1534" s="107"/>
      <c r="CA1534" s="199"/>
      <c r="CB1534" s="120"/>
      <c r="CC1534" s="199"/>
      <c r="CD1534" s="120"/>
      <c r="CE1534" s="204"/>
      <c r="CF1534" s="120"/>
      <c r="CG1534" s="204"/>
      <c r="CH1534" s="120"/>
      <c r="CI1534" s="204"/>
      <c r="CJ1534" s="145"/>
      <c r="CK1534" s="204"/>
      <c r="CL1534" s="145"/>
      <c r="CM1534" s="204"/>
      <c r="CN1534" s="120"/>
      <c r="CO1534" s="204"/>
      <c r="CP1534" s="120"/>
      <c r="CQ1534" s="206"/>
      <c r="CR1534" s="120"/>
      <c r="CS1534" s="206"/>
      <c r="CT1534" s="120"/>
      <c r="CU1534" s="206"/>
      <c r="CV1534" s="120"/>
      <c r="CW1534" s="206"/>
      <c r="CX1534" s="120"/>
      <c r="CY1534" s="206"/>
      <c r="CZ1534" s="107"/>
      <c r="DA1534" s="107"/>
      <c r="DB1534" s="107"/>
      <c r="DC1534" s="109"/>
      <c r="DD1534" s="109"/>
      <c r="DE1534" s="109"/>
      <c r="DF1534" s="110"/>
      <c r="DG1534" s="120"/>
      <c r="DH1534" s="120"/>
      <c r="DI1534" s="120"/>
      <c r="DJ1534" s="120"/>
      <c r="DK1534" s="120"/>
      <c r="DL1534" s="120"/>
      <c r="DM1534" s="120"/>
      <c r="DN1534" s="120"/>
      <c r="DO1534" s="145"/>
      <c r="DP1534" s="120"/>
      <c r="DQ1534" s="145"/>
      <c r="DR1534" s="120"/>
      <c r="DS1534" s="120"/>
      <c r="DT1534" s="120"/>
      <c r="DU1534" s="120"/>
      <c r="DV1534" s="120"/>
      <c r="DW1534" s="120"/>
      <c r="DX1534" s="120"/>
      <c r="DY1534" s="120"/>
      <c r="DZ1534" s="120"/>
      <c r="EA1534" s="120"/>
      <c r="EB1534" s="120"/>
      <c r="EC1534" s="120"/>
      <c r="ED1534" s="120"/>
      <c r="EE1534" s="120"/>
      <c r="EF1534" s="120"/>
      <c r="EG1534" s="120"/>
      <c r="EH1534" s="120"/>
      <c r="EI1534" s="120"/>
      <c r="EJ1534" s="148"/>
    </row>
    <row r="1535" spans="1:140" s="10" customFormat="1" ht="17.25" customHeight="1" x14ac:dyDescent="0.25">
      <c r="A1535" s="33"/>
      <c r="B1535" s="34"/>
      <c r="C1535" s="35"/>
      <c r="D1535" s="49"/>
      <c r="E1535" s="36"/>
      <c r="F1535" s="36"/>
      <c r="G1535" s="52"/>
      <c r="H1535" s="38"/>
      <c r="I1535" s="50"/>
      <c r="J1535" s="54"/>
      <c r="K1535" s="264" t="s">
        <v>2070</v>
      </c>
      <c r="Q1535" s="9" t="s">
        <v>1899</v>
      </c>
      <c r="R1535" s="104"/>
      <c r="S1535" s="104"/>
      <c r="T1535" s="104"/>
      <c r="U1535" s="104"/>
      <c r="V1535" s="120"/>
      <c r="W1535" s="104"/>
      <c r="X1535" s="104"/>
      <c r="Y1535" s="104"/>
      <c r="Z1535" s="120"/>
      <c r="AA1535" s="144"/>
      <c r="AB1535" s="104"/>
      <c r="AC1535" s="144"/>
      <c r="AD1535" s="104"/>
      <c r="AE1535" s="104"/>
      <c r="AF1535" s="104"/>
      <c r="AG1535" s="104"/>
      <c r="AH1535" s="104"/>
      <c r="AI1535" s="104"/>
      <c r="AJ1535" s="104"/>
      <c r="AK1535" s="104"/>
      <c r="AL1535" s="104"/>
      <c r="AM1535" s="104"/>
      <c r="AN1535" s="104"/>
      <c r="AO1535" s="104"/>
      <c r="AP1535" s="120"/>
      <c r="AQ1535" s="104"/>
      <c r="AR1535" s="104"/>
      <c r="AS1535" s="104"/>
      <c r="AT1535" s="104"/>
      <c r="AU1535" s="146"/>
      <c r="AV1535" s="105"/>
      <c r="AW1535" s="105"/>
      <c r="AX1535" s="106"/>
      <c r="AY1535" s="120"/>
      <c r="AZ1535" s="106"/>
      <c r="BA1535" s="120"/>
      <c r="BB1535" s="196"/>
      <c r="BC1535" s="120"/>
      <c r="BD1535" s="196"/>
      <c r="BE1535" s="120"/>
      <c r="BF1535" s="196"/>
      <c r="BG1535" s="145"/>
      <c r="BH1535" s="196"/>
      <c r="BI1535" s="145"/>
      <c r="BJ1535" s="196"/>
      <c r="BK1535" s="120"/>
      <c r="BL1535" s="196"/>
      <c r="BM1535" s="120"/>
      <c r="BN1535" s="197"/>
      <c r="BO1535" s="120"/>
      <c r="BP1535" s="197"/>
      <c r="BQ1535" s="120"/>
      <c r="BR1535" s="197"/>
      <c r="BS1535" s="120"/>
      <c r="BT1535" s="197"/>
      <c r="BU1535" s="120"/>
      <c r="BV1535" s="197"/>
      <c r="BW1535" s="107"/>
      <c r="BX1535" s="107"/>
      <c r="BY1535" s="107"/>
      <c r="BZ1535" s="107"/>
      <c r="CA1535" s="199"/>
      <c r="CB1535" s="120"/>
      <c r="CC1535" s="199"/>
      <c r="CD1535" s="120"/>
      <c r="CE1535" s="204"/>
      <c r="CF1535" s="120"/>
      <c r="CG1535" s="204"/>
      <c r="CH1535" s="120"/>
      <c r="CI1535" s="204"/>
      <c r="CJ1535" s="145"/>
      <c r="CK1535" s="204"/>
      <c r="CL1535" s="145"/>
      <c r="CM1535" s="204"/>
      <c r="CN1535" s="120"/>
      <c r="CO1535" s="204"/>
      <c r="CP1535" s="120"/>
      <c r="CQ1535" s="206"/>
      <c r="CR1535" s="120"/>
      <c r="CS1535" s="206"/>
      <c r="CT1535" s="120"/>
      <c r="CU1535" s="206"/>
      <c r="CV1535" s="120"/>
      <c r="CW1535" s="206"/>
      <c r="CX1535" s="120"/>
      <c r="CY1535" s="206"/>
      <c r="CZ1535" s="107"/>
      <c r="DA1535" s="107"/>
      <c r="DB1535" s="107"/>
      <c r="DC1535" s="109"/>
      <c r="DD1535" s="109"/>
      <c r="DE1535" s="109"/>
      <c r="DF1535" s="110"/>
      <c r="DG1535" s="120"/>
      <c r="DH1535" s="120"/>
      <c r="DI1535" s="120"/>
      <c r="DJ1535" s="120"/>
      <c r="DK1535" s="120"/>
      <c r="DL1535" s="120"/>
      <c r="DM1535" s="120"/>
      <c r="DN1535" s="120"/>
      <c r="DO1535" s="145"/>
      <c r="DP1535" s="120"/>
      <c r="DQ1535" s="145"/>
      <c r="DR1535" s="120"/>
      <c r="DS1535" s="120"/>
      <c r="DT1535" s="120"/>
      <c r="DU1535" s="120"/>
      <c r="DV1535" s="120"/>
      <c r="DW1535" s="120"/>
      <c r="DX1535" s="120"/>
      <c r="DY1535" s="120"/>
      <c r="DZ1535" s="120"/>
      <c r="EA1535" s="120"/>
      <c r="EB1535" s="120"/>
      <c r="EC1535" s="120"/>
      <c r="ED1535" s="120"/>
      <c r="EE1535" s="120"/>
      <c r="EF1535" s="120"/>
      <c r="EG1535" s="120"/>
      <c r="EH1535" s="120"/>
      <c r="EI1535" s="120"/>
      <c r="EJ1535" s="148"/>
    </row>
    <row r="1536" spans="1:140" s="10" customFormat="1" ht="17.25" customHeight="1" x14ac:dyDescent="0.25">
      <c r="A1536" s="33"/>
      <c r="B1536" s="34"/>
      <c r="C1536" s="35"/>
      <c r="D1536" s="49"/>
      <c r="E1536" s="36"/>
      <c r="F1536" s="36"/>
      <c r="G1536" s="52"/>
      <c r="H1536" s="38"/>
      <c r="I1536" s="50"/>
      <c r="J1536" s="54"/>
      <c r="K1536" s="264" t="s">
        <v>2071</v>
      </c>
      <c r="Q1536" s="9" t="s">
        <v>1899</v>
      </c>
      <c r="R1536" s="104"/>
      <c r="S1536" s="104"/>
      <c r="T1536" s="104"/>
      <c r="U1536" s="104"/>
      <c r="V1536" s="120"/>
      <c r="W1536" s="104"/>
      <c r="X1536" s="104"/>
      <c r="Y1536" s="104"/>
      <c r="Z1536" s="120"/>
      <c r="AA1536" s="144"/>
      <c r="AB1536" s="104"/>
      <c r="AC1536" s="144"/>
      <c r="AD1536" s="104"/>
      <c r="AE1536" s="104"/>
      <c r="AF1536" s="104"/>
      <c r="AG1536" s="104"/>
      <c r="AH1536" s="104"/>
      <c r="AI1536" s="104"/>
      <c r="AJ1536" s="104"/>
      <c r="AK1536" s="104"/>
      <c r="AL1536" s="104"/>
      <c r="AM1536" s="104"/>
      <c r="AN1536" s="104"/>
      <c r="AO1536" s="104"/>
      <c r="AP1536" s="120"/>
      <c r="AQ1536" s="104"/>
      <c r="AR1536" s="104"/>
      <c r="AS1536" s="104"/>
      <c r="AT1536" s="104"/>
      <c r="AU1536" s="146"/>
      <c r="AV1536" s="105"/>
      <c r="AW1536" s="105"/>
      <c r="AX1536" s="106"/>
      <c r="AY1536" s="120"/>
      <c r="AZ1536" s="106"/>
      <c r="BA1536" s="120"/>
      <c r="BB1536" s="196"/>
      <c r="BC1536" s="120"/>
      <c r="BD1536" s="196"/>
      <c r="BE1536" s="120"/>
      <c r="BF1536" s="196"/>
      <c r="BG1536" s="145"/>
      <c r="BH1536" s="196"/>
      <c r="BI1536" s="145"/>
      <c r="BJ1536" s="196"/>
      <c r="BK1536" s="120"/>
      <c r="BL1536" s="196"/>
      <c r="BM1536" s="120"/>
      <c r="BN1536" s="197"/>
      <c r="BO1536" s="120"/>
      <c r="BP1536" s="197"/>
      <c r="BQ1536" s="120"/>
      <c r="BR1536" s="197"/>
      <c r="BS1536" s="120"/>
      <c r="BT1536" s="197"/>
      <c r="BU1536" s="120"/>
      <c r="BV1536" s="197"/>
      <c r="BW1536" s="107"/>
      <c r="BX1536" s="107"/>
      <c r="BY1536" s="107"/>
      <c r="BZ1536" s="107"/>
      <c r="CA1536" s="199"/>
      <c r="CB1536" s="120"/>
      <c r="CC1536" s="199"/>
      <c r="CD1536" s="120"/>
      <c r="CE1536" s="204"/>
      <c r="CF1536" s="120"/>
      <c r="CG1536" s="204"/>
      <c r="CH1536" s="120"/>
      <c r="CI1536" s="204"/>
      <c r="CJ1536" s="145"/>
      <c r="CK1536" s="204"/>
      <c r="CL1536" s="145"/>
      <c r="CM1536" s="204"/>
      <c r="CN1536" s="120"/>
      <c r="CO1536" s="204"/>
      <c r="CP1536" s="120"/>
      <c r="CQ1536" s="206"/>
      <c r="CR1536" s="120"/>
      <c r="CS1536" s="206"/>
      <c r="CT1536" s="120"/>
      <c r="CU1536" s="206"/>
      <c r="CV1536" s="120"/>
      <c r="CW1536" s="206"/>
      <c r="CX1536" s="120"/>
      <c r="CY1536" s="206"/>
      <c r="CZ1536" s="107"/>
      <c r="DA1536" s="107"/>
      <c r="DB1536" s="107"/>
      <c r="DC1536" s="109"/>
      <c r="DD1536" s="109"/>
      <c r="DE1536" s="109"/>
      <c r="DF1536" s="110"/>
      <c r="DG1536" s="120"/>
      <c r="DH1536" s="120"/>
      <c r="DI1536" s="120"/>
      <c r="DJ1536" s="120"/>
      <c r="DK1536" s="120"/>
      <c r="DL1536" s="120"/>
      <c r="DM1536" s="120"/>
      <c r="DN1536" s="120"/>
      <c r="DO1536" s="145"/>
      <c r="DP1536" s="120"/>
      <c r="DQ1536" s="145"/>
      <c r="DR1536" s="120"/>
      <c r="DS1536" s="120"/>
      <c r="DT1536" s="120"/>
      <c r="DU1536" s="120"/>
      <c r="DV1536" s="120"/>
      <c r="DW1536" s="120"/>
      <c r="DX1536" s="120"/>
      <c r="DY1536" s="120"/>
      <c r="DZ1536" s="120"/>
      <c r="EA1536" s="120"/>
      <c r="EB1536" s="120"/>
      <c r="EC1536" s="120"/>
      <c r="ED1536" s="120"/>
      <c r="EE1536" s="120"/>
      <c r="EF1536" s="120"/>
      <c r="EG1536" s="120"/>
      <c r="EH1536" s="120"/>
      <c r="EI1536" s="120"/>
      <c r="EJ1536" s="148"/>
    </row>
    <row r="1537" spans="1:140" s="10" customFormat="1" ht="17.25" customHeight="1" x14ac:dyDescent="0.25">
      <c r="A1537" s="33"/>
      <c r="B1537" s="34"/>
      <c r="C1537" s="35"/>
      <c r="D1537" s="49"/>
      <c r="E1537" s="36"/>
      <c r="F1537" s="36"/>
      <c r="G1537" s="52"/>
      <c r="H1537" s="38"/>
      <c r="I1537" s="50"/>
      <c r="J1537" s="54"/>
      <c r="K1537" s="264" t="s">
        <v>2072</v>
      </c>
      <c r="Q1537" s="9" t="s">
        <v>1899</v>
      </c>
      <c r="R1537" s="104"/>
      <c r="S1537" s="104"/>
      <c r="T1537" s="104"/>
      <c r="U1537" s="104"/>
      <c r="V1537" s="120"/>
      <c r="W1537" s="104"/>
      <c r="X1537" s="104"/>
      <c r="Y1537" s="104"/>
      <c r="Z1537" s="120"/>
      <c r="AA1537" s="144"/>
      <c r="AB1537" s="104"/>
      <c r="AC1537" s="144"/>
      <c r="AD1537" s="104"/>
      <c r="AE1537" s="104"/>
      <c r="AF1537" s="104"/>
      <c r="AG1537" s="104"/>
      <c r="AH1537" s="104"/>
      <c r="AI1537" s="104"/>
      <c r="AJ1537" s="104"/>
      <c r="AK1537" s="104"/>
      <c r="AL1537" s="104"/>
      <c r="AM1537" s="104"/>
      <c r="AN1537" s="104"/>
      <c r="AO1537" s="104"/>
      <c r="AP1537" s="120"/>
      <c r="AQ1537" s="104"/>
      <c r="AR1537" s="104"/>
      <c r="AS1537" s="104"/>
      <c r="AT1537" s="104"/>
      <c r="AU1537" s="146"/>
      <c r="AV1537" s="105"/>
      <c r="AW1537" s="105"/>
      <c r="AX1537" s="106"/>
      <c r="AY1537" s="120"/>
      <c r="AZ1537" s="106"/>
      <c r="BA1537" s="120"/>
      <c r="BB1537" s="196"/>
      <c r="BC1537" s="120"/>
      <c r="BD1537" s="196"/>
      <c r="BE1537" s="120"/>
      <c r="BF1537" s="196"/>
      <c r="BG1537" s="145"/>
      <c r="BH1537" s="196"/>
      <c r="BI1537" s="145"/>
      <c r="BJ1537" s="196"/>
      <c r="BK1537" s="120"/>
      <c r="BL1537" s="196"/>
      <c r="BM1537" s="120"/>
      <c r="BN1537" s="197"/>
      <c r="BO1537" s="120"/>
      <c r="BP1537" s="197"/>
      <c r="BQ1537" s="120"/>
      <c r="BR1537" s="197"/>
      <c r="BS1537" s="120"/>
      <c r="BT1537" s="197"/>
      <c r="BU1537" s="120"/>
      <c r="BV1537" s="197"/>
      <c r="BW1537" s="107"/>
      <c r="BX1537" s="107"/>
      <c r="BY1537" s="107"/>
      <c r="BZ1537" s="107"/>
      <c r="CA1537" s="199"/>
      <c r="CB1537" s="120"/>
      <c r="CC1537" s="199"/>
      <c r="CD1537" s="120"/>
      <c r="CE1537" s="204"/>
      <c r="CF1537" s="120"/>
      <c r="CG1537" s="204"/>
      <c r="CH1537" s="120"/>
      <c r="CI1537" s="204"/>
      <c r="CJ1537" s="145"/>
      <c r="CK1537" s="204"/>
      <c r="CL1537" s="145"/>
      <c r="CM1537" s="204"/>
      <c r="CN1537" s="120"/>
      <c r="CO1537" s="204"/>
      <c r="CP1537" s="120"/>
      <c r="CQ1537" s="206"/>
      <c r="CR1537" s="120"/>
      <c r="CS1537" s="206"/>
      <c r="CT1537" s="120"/>
      <c r="CU1537" s="206"/>
      <c r="CV1537" s="120"/>
      <c r="CW1537" s="206"/>
      <c r="CX1537" s="120"/>
      <c r="CY1537" s="206"/>
      <c r="CZ1537" s="107"/>
      <c r="DA1537" s="107"/>
      <c r="DB1537" s="107"/>
      <c r="DC1537" s="109"/>
      <c r="DD1537" s="109"/>
      <c r="DE1537" s="109"/>
      <c r="DF1537" s="110"/>
      <c r="DG1537" s="120"/>
      <c r="DH1537" s="120"/>
      <c r="DI1537" s="120"/>
      <c r="DJ1537" s="120"/>
      <c r="DK1537" s="120"/>
      <c r="DL1537" s="120"/>
      <c r="DM1537" s="120"/>
      <c r="DN1537" s="120"/>
      <c r="DO1537" s="145"/>
      <c r="DP1537" s="120"/>
      <c r="DQ1537" s="145"/>
      <c r="DR1537" s="120"/>
      <c r="DS1537" s="120"/>
      <c r="DT1537" s="120"/>
      <c r="DU1537" s="120"/>
      <c r="DV1537" s="120"/>
      <c r="DW1537" s="120"/>
      <c r="DX1537" s="120"/>
      <c r="DY1537" s="120"/>
      <c r="DZ1537" s="120"/>
      <c r="EA1537" s="120"/>
      <c r="EB1537" s="120"/>
      <c r="EC1537" s="120"/>
      <c r="ED1537" s="120"/>
      <c r="EE1537" s="120"/>
      <c r="EF1537" s="120"/>
      <c r="EG1537" s="120"/>
      <c r="EH1537" s="120"/>
      <c r="EI1537" s="120"/>
      <c r="EJ1537" s="148"/>
    </row>
    <row r="1538" spans="1:140" s="10" customFormat="1" ht="17.25" customHeight="1" x14ac:dyDescent="0.25">
      <c r="A1538" s="33"/>
      <c r="B1538" s="34"/>
      <c r="C1538" s="35"/>
      <c r="D1538" s="49"/>
      <c r="E1538" s="36"/>
      <c r="F1538" s="36"/>
      <c r="G1538" s="52"/>
      <c r="H1538" s="38"/>
      <c r="I1538" s="50"/>
      <c r="J1538" s="275" t="s">
        <v>1921</v>
      </c>
      <c r="K1538" s="271" t="s">
        <v>2073</v>
      </c>
      <c r="L1538" s="276" t="s">
        <v>1899</v>
      </c>
      <c r="M1538" s="46"/>
      <c r="R1538" s="104"/>
      <c r="S1538" s="104"/>
      <c r="T1538" s="104"/>
      <c r="U1538" s="104"/>
      <c r="V1538" s="120"/>
      <c r="W1538" s="104"/>
      <c r="X1538" s="104"/>
      <c r="Y1538" s="104"/>
      <c r="Z1538" s="120"/>
      <c r="AA1538" s="144"/>
      <c r="AB1538" s="104"/>
      <c r="AC1538" s="144"/>
      <c r="AD1538" s="104"/>
      <c r="AE1538" s="104"/>
      <c r="AF1538" s="104"/>
      <c r="AG1538" s="104"/>
      <c r="AH1538" s="104"/>
      <c r="AI1538" s="104"/>
      <c r="AJ1538" s="104"/>
      <c r="AK1538" s="104"/>
      <c r="AL1538" s="104"/>
      <c r="AM1538" s="104"/>
      <c r="AN1538" s="104"/>
      <c r="AO1538" s="104"/>
      <c r="AP1538" s="120"/>
      <c r="AQ1538" s="104"/>
      <c r="AR1538" s="104"/>
      <c r="AS1538" s="104"/>
      <c r="AT1538" s="104"/>
      <c r="AU1538" s="146"/>
      <c r="AV1538" s="105"/>
      <c r="AW1538" s="105"/>
      <c r="AX1538" s="106"/>
      <c r="AY1538" s="120"/>
      <c r="AZ1538" s="106"/>
      <c r="BA1538" s="120"/>
      <c r="BB1538" s="196"/>
      <c r="BC1538" s="120"/>
      <c r="BD1538" s="196"/>
      <c r="BE1538" s="120"/>
      <c r="BF1538" s="196"/>
      <c r="BG1538" s="145"/>
      <c r="BH1538" s="196"/>
      <c r="BI1538" s="145"/>
      <c r="BJ1538" s="196"/>
      <c r="BK1538" s="120"/>
      <c r="BL1538" s="196"/>
      <c r="BM1538" s="120"/>
      <c r="BN1538" s="197"/>
      <c r="BO1538" s="120"/>
      <c r="BP1538" s="197"/>
      <c r="BQ1538" s="120"/>
      <c r="BR1538" s="197"/>
      <c r="BS1538" s="120"/>
      <c r="BT1538" s="197"/>
      <c r="BU1538" s="120"/>
      <c r="BV1538" s="197"/>
      <c r="BW1538" s="107"/>
      <c r="BX1538" s="107"/>
      <c r="BY1538" s="107"/>
      <c r="BZ1538" s="107"/>
      <c r="CA1538" s="199"/>
      <c r="CB1538" s="120"/>
      <c r="CC1538" s="199"/>
      <c r="CD1538" s="120"/>
      <c r="CE1538" s="204"/>
      <c r="CF1538" s="120"/>
      <c r="CG1538" s="204"/>
      <c r="CH1538" s="120"/>
      <c r="CI1538" s="204"/>
      <c r="CJ1538" s="145"/>
      <c r="CK1538" s="204"/>
      <c r="CL1538" s="145"/>
      <c r="CM1538" s="204"/>
      <c r="CN1538" s="120"/>
      <c r="CO1538" s="204"/>
      <c r="CP1538" s="120"/>
      <c r="CQ1538" s="206"/>
      <c r="CR1538" s="120"/>
      <c r="CS1538" s="206"/>
      <c r="CT1538" s="120"/>
      <c r="CU1538" s="206"/>
      <c r="CV1538" s="120"/>
      <c r="CW1538" s="206"/>
      <c r="CX1538" s="120"/>
      <c r="CY1538" s="206"/>
      <c r="CZ1538" s="107"/>
      <c r="DA1538" s="107"/>
      <c r="DB1538" s="107"/>
      <c r="DC1538" s="109"/>
      <c r="DD1538" s="109"/>
      <c r="DE1538" s="109"/>
      <c r="DF1538" s="110"/>
      <c r="DG1538" s="120"/>
      <c r="DH1538" s="120"/>
      <c r="DI1538" s="120"/>
      <c r="DJ1538" s="120"/>
      <c r="DK1538" s="120"/>
      <c r="DL1538" s="120"/>
      <c r="DM1538" s="120"/>
      <c r="DN1538" s="120"/>
      <c r="DO1538" s="145"/>
      <c r="DP1538" s="120"/>
      <c r="DQ1538" s="145"/>
      <c r="DR1538" s="120"/>
      <c r="DS1538" s="120"/>
      <c r="DT1538" s="120"/>
      <c r="DU1538" s="120"/>
      <c r="DV1538" s="120"/>
      <c r="DW1538" s="120"/>
      <c r="DX1538" s="120"/>
      <c r="DY1538" s="120"/>
      <c r="DZ1538" s="120"/>
      <c r="EA1538" s="120"/>
      <c r="EB1538" s="120"/>
      <c r="EC1538" s="120"/>
      <c r="ED1538" s="120"/>
      <c r="EE1538" s="120"/>
      <c r="EF1538" s="120"/>
      <c r="EG1538" s="120"/>
      <c r="EH1538" s="120"/>
      <c r="EI1538" s="120"/>
      <c r="EJ1538" s="148"/>
    </row>
    <row r="1539" spans="1:140" s="10" customFormat="1" ht="17.25" customHeight="1" x14ac:dyDescent="0.25">
      <c r="A1539" s="33"/>
      <c r="B1539" s="34"/>
      <c r="C1539" s="35"/>
      <c r="D1539" s="49"/>
      <c r="E1539" s="36"/>
      <c r="F1539" s="36"/>
      <c r="G1539" s="52"/>
      <c r="H1539" s="38"/>
      <c r="I1539" s="50"/>
      <c r="J1539" s="54"/>
      <c r="K1539" s="271" t="s">
        <v>2074</v>
      </c>
      <c r="L1539" s="276" t="s">
        <v>1899</v>
      </c>
      <c r="M1539" s="46"/>
      <c r="R1539" s="104"/>
      <c r="S1539" s="104"/>
      <c r="T1539" s="104"/>
      <c r="U1539" s="104"/>
      <c r="V1539" s="120"/>
      <c r="W1539" s="104"/>
      <c r="X1539" s="104"/>
      <c r="Y1539" s="104"/>
      <c r="Z1539" s="120"/>
      <c r="AA1539" s="144"/>
      <c r="AB1539" s="104"/>
      <c r="AC1539" s="144"/>
      <c r="AD1539" s="104"/>
      <c r="AE1539" s="104"/>
      <c r="AF1539" s="104"/>
      <c r="AG1539" s="104"/>
      <c r="AH1539" s="104"/>
      <c r="AI1539" s="104"/>
      <c r="AJ1539" s="104"/>
      <c r="AK1539" s="104"/>
      <c r="AL1539" s="104"/>
      <c r="AM1539" s="104"/>
      <c r="AN1539" s="104"/>
      <c r="AO1539" s="104"/>
      <c r="AP1539" s="120"/>
      <c r="AQ1539" s="104"/>
      <c r="AR1539" s="104"/>
      <c r="AS1539" s="104"/>
      <c r="AT1539" s="104"/>
      <c r="AU1539" s="146"/>
      <c r="AV1539" s="105"/>
      <c r="AW1539" s="105"/>
      <c r="AX1539" s="106"/>
      <c r="AY1539" s="120"/>
      <c r="AZ1539" s="106"/>
      <c r="BA1539" s="120"/>
      <c r="BB1539" s="196"/>
      <c r="BC1539" s="120"/>
      <c r="BD1539" s="196"/>
      <c r="BE1539" s="120"/>
      <c r="BF1539" s="196"/>
      <c r="BG1539" s="145"/>
      <c r="BH1539" s="196"/>
      <c r="BI1539" s="145"/>
      <c r="BJ1539" s="196"/>
      <c r="BK1539" s="120"/>
      <c r="BL1539" s="196"/>
      <c r="BM1539" s="120"/>
      <c r="BN1539" s="197"/>
      <c r="BO1539" s="120"/>
      <c r="BP1539" s="197"/>
      <c r="BQ1539" s="120"/>
      <c r="BR1539" s="197"/>
      <c r="BS1539" s="120"/>
      <c r="BT1539" s="197"/>
      <c r="BU1539" s="120"/>
      <c r="BV1539" s="197"/>
      <c r="BW1539" s="107"/>
      <c r="BX1539" s="107"/>
      <c r="BY1539" s="107"/>
      <c r="BZ1539" s="107"/>
      <c r="CA1539" s="199"/>
      <c r="CB1539" s="120"/>
      <c r="CC1539" s="199"/>
      <c r="CD1539" s="120"/>
      <c r="CE1539" s="204"/>
      <c r="CF1539" s="120"/>
      <c r="CG1539" s="204"/>
      <c r="CH1539" s="120"/>
      <c r="CI1539" s="204"/>
      <c r="CJ1539" s="145"/>
      <c r="CK1539" s="204"/>
      <c r="CL1539" s="145"/>
      <c r="CM1539" s="204"/>
      <c r="CN1539" s="120"/>
      <c r="CO1539" s="204"/>
      <c r="CP1539" s="120"/>
      <c r="CQ1539" s="206"/>
      <c r="CR1539" s="120"/>
      <c r="CS1539" s="206"/>
      <c r="CT1539" s="120"/>
      <c r="CU1539" s="206"/>
      <c r="CV1539" s="120"/>
      <c r="CW1539" s="206"/>
      <c r="CX1539" s="120"/>
      <c r="CY1539" s="206"/>
      <c r="CZ1539" s="107"/>
      <c r="DA1539" s="107"/>
      <c r="DB1539" s="107"/>
      <c r="DC1539" s="109"/>
      <c r="DD1539" s="109"/>
      <c r="DE1539" s="109"/>
      <c r="DF1539" s="110"/>
      <c r="DG1539" s="120"/>
      <c r="DH1539" s="120"/>
      <c r="DI1539" s="120"/>
      <c r="DJ1539" s="120"/>
      <c r="DK1539" s="120"/>
      <c r="DL1539" s="120"/>
      <c r="DM1539" s="120"/>
      <c r="DN1539" s="120"/>
      <c r="DO1539" s="145"/>
      <c r="DP1539" s="120"/>
      <c r="DQ1539" s="145"/>
      <c r="DR1539" s="120"/>
      <c r="DS1539" s="120"/>
      <c r="DT1539" s="120"/>
      <c r="DU1539" s="120"/>
      <c r="DV1539" s="120"/>
      <c r="DW1539" s="120"/>
      <c r="DX1539" s="120"/>
      <c r="DY1539" s="120"/>
      <c r="DZ1539" s="120"/>
      <c r="EA1539" s="120"/>
      <c r="EB1539" s="120"/>
      <c r="EC1539" s="120"/>
      <c r="ED1539" s="120"/>
      <c r="EE1539" s="120"/>
      <c r="EF1539" s="120"/>
      <c r="EG1539" s="120"/>
      <c r="EH1539" s="120"/>
      <c r="EI1539" s="120"/>
      <c r="EJ1539" s="148"/>
    </row>
    <row r="1540" spans="1:140" s="10" customFormat="1" ht="17.25" customHeight="1" x14ac:dyDescent="0.25">
      <c r="A1540" s="33"/>
      <c r="B1540" s="34"/>
      <c r="C1540" s="35"/>
      <c r="D1540" s="49"/>
      <c r="E1540" s="36"/>
      <c r="F1540" s="36"/>
      <c r="G1540" s="52"/>
      <c r="H1540" s="38"/>
      <c r="I1540" s="50"/>
      <c r="J1540" s="54" t="s">
        <v>1482</v>
      </c>
      <c r="K1540" s="46" t="s">
        <v>1718</v>
      </c>
      <c r="L1540" s="46" t="s">
        <v>41</v>
      </c>
      <c r="M1540" s="46"/>
      <c r="R1540" s="104">
        <v>8.0000000000000004E-4</v>
      </c>
      <c r="S1540" s="104">
        <f>0*$R$1540</f>
        <v>0</v>
      </c>
      <c r="T1540" s="104">
        <f t="shared" si="892"/>
        <v>0</v>
      </c>
      <c r="U1540" s="104">
        <f>0*$R$1540</f>
        <v>0</v>
      </c>
      <c r="V1540" s="120">
        <f t="shared" si="1669"/>
        <v>0</v>
      </c>
      <c r="W1540" s="104">
        <f>0*$R$1540</f>
        <v>0</v>
      </c>
      <c r="X1540" s="104">
        <f t="shared" si="1158"/>
        <v>0</v>
      </c>
      <c r="Y1540" s="104">
        <f>0*$R$1540</f>
        <v>0</v>
      </c>
      <c r="Z1540" s="120">
        <f t="shared" si="846"/>
        <v>0</v>
      </c>
      <c r="AA1540" s="144">
        <v>0.5</v>
      </c>
      <c r="AB1540" s="104">
        <f t="shared" si="847"/>
        <v>4.0000000000000002E-4</v>
      </c>
      <c r="AC1540" s="144">
        <v>0.5</v>
      </c>
      <c r="AD1540" s="104">
        <f t="shared" si="848"/>
        <v>4.0000000000000002E-4</v>
      </c>
      <c r="AE1540" s="104">
        <v>0</v>
      </c>
      <c r="AF1540" s="104">
        <f t="shared" si="849"/>
        <v>0</v>
      </c>
      <c r="AG1540" s="104">
        <f>0*$R$1540</f>
        <v>0</v>
      </c>
      <c r="AH1540" s="104">
        <f t="shared" si="850"/>
        <v>0</v>
      </c>
      <c r="AI1540" s="104">
        <f>0*$R$1540</f>
        <v>0</v>
      </c>
      <c r="AJ1540" s="104">
        <f t="shared" si="851"/>
        <v>0</v>
      </c>
      <c r="AK1540" s="104">
        <f>0*$R$1540</f>
        <v>0</v>
      </c>
      <c r="AL1540" s="104">
        <f t="shared" si="894"/>
        <v>0</v>
      </c>
      <c r="AM1540" s="104">
        <f>0*$R$1540</f>
        <v>0</v>
      </c>
      <c r="AN1540" s="104">
        <f t="shared" si="957"/>
        <v>0</v>
      </c>
      <c r="AO1540" s="104">
        <f>0*$R$1540</f>
        <v>0</v>
      </c>
      <c r="AP1540" s="120">
        <f t="shared" si="853"/>
        <v>0</v>
      </c>
      <c r="AQ1540" s="104"/>
      <c r="AR1540" s="104"/>
      <c r="AS1540" s="104"/>
      <c r="AT1540" s="104"/>
      <c r="AU1540" s="146">
        <f t="shared" si="854"/>
        <v>8.0000000000000004E-4</v>
      </c>
      <c r="AV1540" s="105">
        <f t="shared" si="855"/>
        <v>1</v>
      </c>
      <c r="AW1540" s="105"/>
      <c r="AX1540" s="106">
        <f>0.0004</f>
        <v>4.0000000000000002E-4</v>
      </c>
      <c r="AY1540" s="120">
        <f>0*$R$1540</f>
        <v>0</v>
      </c>
      <c r="AZ1540" s="106">
        <f t="shared" si="1670"/>
        <v>0</v>
      </c>
      <c r="BA1540" s="120">
        <f t="shared" ref="BA1540:BA1559" si="1726">0*$R$1540</f>
        <v>0</v>
      </c>
      <c r="BB1540" s="196">
        <f t="shared" si="1672"/>
        <v>0</v>
      </c>
      <c r="BC1540" s="120">
        <f t="shared" ref="BC1540:BC1549" si="1727">0*$R$1540</f>
        <v>0</v>
      </c>
      <c r="BD1540" s="196">
        <f t="shared" si="1674"/>
        <v>0</v>
      </c>
      <c r="BE1540" s="120">
        <f t="shared" ref="BE1540:BE1559" si="1728">0*$R$1540</f>
        <v>0</v>
      </c>
      <c r="BF1540" s="196">
        <f t="shared" si="1675"/>
        <v>0</v>
      </c>
      <c r="BG1540" s="145">
        <v>0.5</v>
      </c>
      <c r="BH1540" s="196">
        <f t="shared" si="1676"/>
        <v>2.0000000000000001E-4</v>
      </c>
      <c r="BI1540" s="145">
        <v>0.5</v>
      </c>
      <c r="BJ1540" s="196">
        <f t="shared" si="861"/>
        <v>2.0000000000000001E-4</v>
      </c>
      <c r="BK1540" s="120">
        <v>0</v>
      </c>
      <c r="BL1540" s="196">
        <f t="shared" si="862"/>
        <v>0</v>
      </c>
      <c r="BM1540" s="120">
        <f t="shared" ref="BM1540:BM1559" si="1729">0*$R$1540</f>
        <v>0</v>
      </c>
      <c r="BN1540" s="197">
        <f t="shared" si="863"/>
        <v>0</v>
      </c>
      <c r="BO1540" s="120">
        <f t="shared" ref="BO1540:BO1559" si="1730">0*$R$1540</f>
        <v>0</v>
      </c>
      <c r="BP1540" s="197">
        <f t="shared" si="864"/>
        <v>0</v>
      </c>
      <c r="BQ1540" s="120">
        <f t="shared" ref="BQ1540:BQ1559" si="1731">0*$R$1540</f>
        <v>0</v>
      </c>
      <c r="BR1540" s="197">
        <f t="shared" si="865"/>
        <v>0</v>
      </c>
      <c r="BS1540" s="120">
        <f t="shared" ref="BS1540:BS1559" si="1732">0*$R$1540</f>
        <v>0</v>
      </c>
      <c r="BT1540" s="197">
        <f t="shared" si="866"/>
        <v>0</v>
      </c>
      <c r="BU1540" s="120">
        <f t="shared" ref="BU1540:BU1559" si="1733">0*$R$1540</f>
        <v>0</v>
      </c>
      <c r="BV1540" s="197">
        <f t="shared" si="867"/>
        <v>0</v>
      </c>
      <c r="BW1540" s="112"/>
      <c r="BX1540" s="112"/>
      <c r="BY1540" s="112"/>
      <c r="BZ1540" s="112"/>
      <c r="CA1540" s="210"/>
      <c r="CB1540" s="209"/>
      <c r="CC1540" s="210"/>
      <c r="CD1540" s="209"/>
      <c r="CE1540" s="211"/>
      <c r="CF1540" s="209"/>
      <c r="CG1540" s="211"/>
      <c r="CH1540" s="209"/>
      <c r="CI1540" s="211"/>
      <c r="CJ1540" s="209"/>
      <c r="CK1540" s="211"/>
      <c r="CL1540" s="209"/>
      <c r="CM1540" s="211"/>
      <c r="CN1540" s="209"/>
      <c r="CO1540" s="211"/>
      <c r="CP1540" s="209"/>
      <c r="CQ1540" s="212"/>
      <c r="CR1540" s="209"/>
      <c r="CS1540" s="212"/>
      <c r="CT1540" s="209"/>
      <c r="CU1540" s="212"/>
      <c r="CV1540" s="209"/>
      <c r="CW1540" s="212"/>
      <c r="CX1540" s="209"/>
      <c r="CY1540" s="212"/>
      <c r="CZ1540" s="112"/>
      <c r="DA1540" s="112"/>
      <c r="DB1540" s="112"/>
      <c r="DC1540" s="109"/>
      <c r="DD1540" s="109"/>
      <c r="DE1540" s="112"/>
      <c r="DF1540" s="112"/>
      <c r="DG1540" s="209"/>
      <c r="DH1540" s="209"/>
      <c r="DI1540" s="209"/>
      <c r="DJ1540" s="209"/>
      <c r="DK1540" s="209"/>
      <c r="DL1540" s="209"/>
      <c r="DM1540" s="209"/>
      <c r="DN1540" s="209"/>
      <c r="DO1540" s="209"/>
      <c r="DP1540" s="209"/>
      <c r="DQ1540" s="209"/>
      <c r="DR1540" s="209"/>
      <c r="DS1540" s="209"/>
      <c r="DT1540" s="209"/>
      <c r="DU1540" s="209"/>
      <c r="DV1540" s="209"/>
      <c r="DW1540" s="209"/>
      <c r="DX1540" s="209"/>
      <c r="DY1540" s="209"/>
      <c r="DZ1540" s="209"/>
      <c r="EA1540" s="209"/>
      <c r="EB1540" s="209"/>
      <c r="EC1540" s="209"/>
      <c r="ED1540" s="209"/>
      <c r="EE1540" s="209"/>
      <c r="EF1540" s="209"/>
      <c r="EG1540" s="209"/>
      <c r="EH1540" s="209"/>
      <c r="EI1540" s="209"/>
      <c r="EJ1540" s="221"/>
    </row>
    <row r="1541" spans="1:140" s="10" customFormat="1" ht="17.25" customHeight="1" x14ac:dyDescent="0.25">
      <c r="A1541" s="33"/>
      <c r="B1541" s="34"/>
      <c r="C1541" s="35"/>
      <c r="D1541" s="49"/>
      <c r="E1541" s="36"/>
      <c r="F1541" s="36"/>
      <c r="G1541" s="52"/>
      <c r="H1541" s="38"/>
      <c r="I1541" s="50"/>
      <c r="J1541" s="272" t="s">
        <v>1894</v>
      </c>
      <c r="K1541" s="264" t="s">
        <v>2067</v>
      </c>
      <c r="Q1541" s="9" t="s">
        <v>1899</v>
      </c>
      <c r="R1541" s="104"/>
      <c r="S1541" s="104"/>
      <c r="T1541" s="104"/>
      <c r="U1541" s="104"/>
      <c r="V1541" s="120"/>
      <c r="W1541" s="104"/>
      <c r="X1541" s="104"/>
      <c r="Y1541" s="104"/>
      <c r="Z1541" s="120"/>
      <c r="AA1541" s="144"/>
      <c r="AB1541" s="104"/>
      <c r="AC1541" s="144"/>
      <c r="AD1541" s="104"/>
      <c r="AE1541" s="104"/>
      <c r="AF1541" s="104"/>
      <c r="AG1541" s="104"/>
      <c r="AH1541" s="104"/>
      <c r="AI1541" s="104"/>
      <c r="AJ1541" s="104"/>
      <c r="AK1541" s="104"/>
      <c r="AL1541" s="104"/>
      <c r="AM1541" s="104"/>
      <c r="AN1541" s="104"/>
      <c r="AO1541" s="104"/>
      <c r="AP1541" s="120"/>
      <c r="AQ1541" s="104"/>
      <c r="AR1541" s="104"/>
      <c r="AS1541" s="104"/>
      <c r="AT1541" s="104"/>
      <c r="AU1541" s="146"/>
      <c r="AV1541" s="105"/>
      <c r="AW1541" s="105"/>
      <c r="AX1541" s="106"/>
      <c r="AY1541" s="120"/>
      <c r="AZ1541" s="106"/>
      <c r="BA1541" s="120"/>
      <c r="BB1541" s="196"/>
      <c r="BC1541" s="120"/>
      <c r="BD1541" s="196"/>
      <c r="BE1541" s="120"/>
      <c r="BF1541" s="196"/>
      <c r="BG1541" s="145"/>
      <c r="BH1541" s="196"/>
      <c r="BI1541" s="145"/>
      <c r="BJ1541" s="196"/>
      <c r="BK1541" s="120"/>
      <c r="BL1541" s="196"/>
      <c r="BM1541" s="120"/>
      <c r="BN1541" s="197"/>
      <c r="BO1541" s="120"/>
      <c r="BP1541" s="197"/>
      <c r="BQ1541" s="120"/>
      <c r="BR1541" s="197"/>
      <c r="BS1541" s="120"/>
      <c r="BT1541" s="197"/>
      <c r="BU1541" s="120"/>
      <c r="BV1541" s="197"/>
      <c r="BW1541" s="112"/>
      <c r="BX1541" s="112"/>
      <c r="BY1541" s="112"/>
      <c r="BZ1541" s="112"/>
      <c r="CA1541" s="210"/>
      <c r="CB1541" s="209"/>
      <c r="CC1541" s="210"/>
      <c r="CD1541" s="209"/>
      <c r="CE1541" s="211"/>
      <c r="CF1541" s="209"/>
      <c r="CG1541" s="211"/>
      <c r="CH1541" s="209"/>
      <c r="CI1541" s="211"/>
      <c r="CJ1541" s="209"/>
      <c r="CK1541" s="211"/>
      <c r="CL1541" s="209"/>
      <c r="CM1541" s="211"/>
      <c r="CN1541" s="209"/>
      <c r="CO1541" s="211"/>
      <c r="CP1541" s="209"/>
      <c r="CQ1541" s="212"/>
      <c r="CR1541" s="209"/>
      <c r="CS1541" s="212"/>
      <c r="CT1541" s="209"/>
      <c r="CU1541" s="212"/>
      <c r="CV1541" s="209"/>
      <c r="CW1541" s="212"/>
      <c r="CX1541" s="209"/>
      <c r="CY1541" s="212"/>
      <c r="CZ1541" s="112"/>
      <c r="DA1541" s="112"/>
      <c r="DB1541" s="112"/>
      <c r="DC1541" s="109"/>
      <c r="DD1541" s="109"/>
      <c r="DE1541" s="112"/>
      <c r="DF1541" s="112"/>
      <c r="DG1541" s="209"/>
      <c r="DH1541" s="209"/>
      <c r="DI1541" s="209"/>
      <c r="DJ1541" s="209"/>
      <c r="DK1541" s="209"/>
      <c r="DL1541" s="209"/>
      <c r="DM1541" s="209"/>
      <c r="DN1541" s="209"/>
      <c r="DO1541" s="209"/>
      <c r="DP1541" s="209"/>
      <c r="DQ1541" s="209"/>
      <c r="DR1541" s="209"/>
      <c r="DS1541" s="209"/>
      <c r="DT1541" s="209"/>
      <c r="DU1541" s="209"/>
      <c r="DV1541" s="209"/>
      <c r="DW1541" s="209"/>
      <c r="DX1541" s="209"/>
      <c r="DY1541" s="209"/>
      <c r="DZ1541" s="209"/>
      <c r="EA1541" s="209"/>
      <c r="EB1541" s="209"/>
      <c r="EC1541" s="209"/>
      <c r="ED1541" s="209"/>
      <c r="EE1541" s="209"/>
      <c r="EF1541" s="209"/>
      <c r="EG1541" s="209"/>
      <c r="EH1541" s="209"/>
      <c r="EI1541" s="209"/>
      <c r="EJ1541" s="221"/>
    </row>
    <row r="1542" spans="1:140" s="10" customFormat="1" ht="17.25" customHeight="1" x14ac:dyDescent="0.25">
      <c r="A1542" s="33"/>
      <c r="B1542" s="34"/>
      <c r="C1542" s="35"/>
      <c r="D1542" s="49"/>
      <c r="E1542" s="36"/>
      <c r="F1542" s="36"/>
      <c r="G1542" s="52"/>
      <c r="H1542" s="38"/>
      <c r="I1542" s="50"/>
      <c r="J1542" s="272"/>
      <c r="K1542" s="264" t="s">
        <v>2068</v>
      </c>
      <c r="Q1542" s="9" t="s">
        <v>1899</v>
      </c>
      <c r="R1542" s="104"/>
      <c r="S1542" s="104"/>
      <c r="T1542" s="104"/>
      <c r="U1542" s="104"/>
      <c r="V1542" s="120"/>
      <c r="W1542" s="104"/>
      <c r="X1542" s="104"/>
      <c r="Y1542" s="104"/>
      <c r="Z1542" s="120"/>
      <c r="AA1542" s="144"/>
      <c r="AB1542" s="104"/>
      <c r="AC1542" s="144"/>
      <c r="AD1542" s="104"/>
      <c r="AE1542" s="104"/>
      <c r="AF1542" s="104"/>
      <c r="AG1542" s="104"/>
      <c r="AH1542" s="104"/>
      <c r="AI1542" s="104"/>
      <c r="AJ1542" s="104"/>
      <c r="AK1542" s="104"/>
      <c r="AL1542" s="104"/>
      <c r="AM1542" s="104"/>
      <c r="AN1542" s="104"/>
      <c r="AO1542" s="104"/>
      <c r="AP1542" s="120"/>
      <c r="AQ1542" s="104"/>
      <c r="AR1542" s="104"/>
      <c r="AS1542" s="104"/>
      <c r="AT1542" s="104"/>
      <c r="AU1542" s="146"/>
      <c r="AV1542" s="105"/>
      <c r="AW1542" s="105"/>
      <c r="AX1542" s="106"/>
      <c r="AY1542" s="120"/>
      <c r="AZ1542" s="106"/>
      <c r="BA1542" s="120"/>
      <c r="BB1542" s="196"/>
      <c r="BC1542" s="120"/>
      <c r="BD1542" s="196"/>
      <c r="BE1542" s="120"/>
      <c r="BF1542" s="196"/>
      <c r="BG1542" s="145"/>
      <c r="BH1542" s="196"/>
      <c r="BI1542" s="145"/>
      <c r="BJ1542" s="196"/>
      <c r="BK1542" s="120"/>
      <c r="BL1542" s="196"/>
      <c r="BM1542" s="120"/>
      <c r="BN1542" s="197"/>
      <c r="BO1542" s="120"/>
      <c r="BP1542" s="197"/>
      <c r="BQ1542" s="120"/>
      <c r="BR1542" s="197"/>
      <c r="BS1542" s="120"/>
      <c r="BT1542" s="197"/>
      <c r="BU1542" s="120"/>
      <c r="BV1542" s="197"/>
      <c r="BW1542" s="112"/>
      <c r="BX1542" s="112"/>
      <c r="BY1542" s="112"/>
      <c r="BZ1542" s="112"/>
      <c r="CA1542" s="210"/>
      <c r="CB1542" s="209"/>
      <c r="CC1542" s="210"/>
      <c r="CD1542" s="209"/>
      <c r="CE1542" s="211"/>
      <c r="CF1542" s="209"/>
      <c r="CG1542" s="211"/>
      <c r="CH1542" s="209"/>
      <c r="CI1542" s="211"/>
      <c r="CJ1542" s="209"/>
      <c r="CK1542" s="211"/>
      <c r="CL1542" s="209"/>
      <c r="CM1542" s="211"/>
      <c r="CN1542" s="209"/>
      <c r="CO1542" s="211"/>
      <c r="CP1542" s="209"/>
      <c r="CQ1542" s="212"/>
      <c r="CR1542" s="209"/>
      <c r="CS1542" s="212"/>
      <c r="CT1542" s="209"/>
      <c r="CU1542" s="212"/>
      <c r="CV1542" s="209"/>
      <c r="CW1542" s="212"/>
      <c r="CX1542" s="209"/>
      <c r="CY1542" s="212"/>
      <c r="CZ1542" s="112"/>
      <c r="DA1542" s="112"/>
      <c r="DB1542" s="112"/>
      <c r="DC1542" s="109"/>
      <c r="DD1542" s="109"/>
      <c r="DE1542" s="112"/>
      <c r="DF1542" s="112"/>
      <c r="DG1542" s="209"/>
      <c r="DH1542" s="209"/>
      <c r="DI1542" s="209"/>
      <c r="DJ1542" s="209"/>
      <c r="DK1542" s="209"/>
      <c r="DL1542" s="209"/>
      <c r="DM1542" s="209"/>
      <c r="DN1542" s="209"/>
      <c r="DO1542" s="209"/>
      <c r="DP1542" s="209"/>
      <c r="DQ1542" s="209"/>
      <c r="DR1542" s="209"/>
      <c r="DS1542" s="209"/>
      <c r="DT1542" s="209"/>
      <c r="DU1542" s="209"/>
      <c r="DV1542" s="209"/>
      <c r="DW1542" s="209"/>
      <c r="DX1542" s="209"/>
      <c r="DY1542" s="209"/>
      <c r="DZ1542" s="209"/>
      <c r="EA1542" s="209"/>
      <c r="EB1542" s="209"/>
      <c r="EC1542" s="209"/>
      <c r="ED1542" s="209"/>
      <c r="EE1542" s="209"/>
      <c r="EF1542" s="209"/>
      <c r="EG1542" s="209"/>
      <c r="EH1542" s="209"/>
      <c r="EI1542" s="209"/>
      <c r="EJ1542" s="221"/>
    </row>
    <row r="1543" spans="1:140" s="10" customFormat="1" ht="17.25" customHeight="1" x14ac:dyDescent="0.25">
      <c r="A1543" s="33"/>
      <c r="B1543" s="34"/>
      <c r="C1543" s="35"/>
      <c r="D1543" s="49"/>
      <c r="E1543" s="36"/>
      <c r="F1543" s="36"/>
      <c r="G1543" s="52"/>
      <c r="H1543" s="38"/>
      <c r="I1543" s="50"/>
      <c r="J1543" s="272"/>
      <c r="K1543" s="264" t="s">
        <v>2069</v>
      </c>
      <c r="Q1543" s="9" t="s">
        <v>1899</v>
      </c>
      <c r="R1543" s="104"/>
      <c r="S1543" s="104"/>
      <c r="T1543" s="104"/>
      <c r="U1543" s="104"/>
      <c r="V1543" s="120"/>
      <c r="W1543" s="104"/>
      <c r="X1543" s="104"/>
      <c r="Y1543" s="104"/>
      <c r="Z1543" s="120"/>
      <c r="AA1543" s="144"/>
      <c r="AB1543" s="104"/>
      <c r="AC1543" s="144"/>
      <c r="AD1543" s="104"/>
      <c r="AE1543" s="104"/>
      <c r="AF1543" s="104"/>
      <c r="AG1543" s="104"/>
      <c r="AH1543" s="104"/>
      <c r="AI1543" s="104"/>
      <c r="AJ1543" s="104"/>
      <c r="AK1543" s="104"/>
      <c r="AL1543" s="104"/>
      <c r="AM1543" s="104"/>
      <c r="AN1543" s="104"/>
      <c r="AO1543" s="104"/>
      <c r="AP1543" s="120"/>
      <c r="AQ1543" s="104"/>
      <c r="AR1543" s="104"/>
      <c r="AS1543" s="104"/>
      <c r="AT1543" s="104"/>
      <c r="AU1543" s="146"/>
      <c r="AV1543" s="105"/>
      <c r="AW1543" s="105"/>
      <c r="AX1543" s="106"/>
      <c r="AY1543" s="120"/>
      <c r="AZ1543" s="106"/>
      <c r="BA1543" s="120"/>
      <c r="BB1543" s="196"/>
      <c r="BC1543" s="120"/>
      <c r="BD1543" s="196"/>
      <c r="BE1543" s="120"/>
      <c r="BF1543" s="196"/>
      <c r="BG1543" s="145"/>
      <c r="BH1543" s="196"/>
      <c r="BI1543" s="145"/>
      <c r="BJ1543" s="196"/>
      <c r="BK1543" s="120"/>
      <c r="BL1543" s="196"/>
      <c r="BM1543" s="120"/>
      <c r="BN1543" s="197"/>
      <c r="BO1543" s="120"/>
      <c r="BP1543" s="197"/>
      <c r="BQ1543" s="120"/>
      <c r="BR1543" s="197"/>
      <c r="BS1543" s="120"/>
      <c r="BT1543" s="197"/>
      <c r="BU1543" s="120"/>
      <c r="BV1543" s="197"/>
      <c r="BW1543" s="112"/>
      <c r="BX1543" s="112"/>
      <c r="BY1543" s="112"/>
      <c r="BZ1543" s="112"/>
      <c r="CA1543" s="210"/>
      <c r="CB1543" s="209"/>
      <c r="CC1543" s="210"/>
      <c r="CD1543" s="209"/>
      <c r="CE1543" s="211"/>
      <c r="CF1543" s="209"/>
      <c r="CG1543" s="211"/>
      <c r="CH1543" s="209"/>
      <c r="CI1543" s="211"/>
      <c r="CJ1543" s="209"/>
      <c r="CK1543" s="211"/>
      <c r="CL1543" s="209"/>
      <c r="CM1543" s="211"/>
      <c r="CN1543" s="209"/>
      <c r="CO1543" s="211"/>
      <c r="CP1543" s="209"/>
      <c r="CQ1543" s="212"/>
      <c r="CR1543" s="209"/>
      <c r="CS1543" s="212"/>
      <c r="CT1543" s="209"/>
      <c r="CU1543" s="212"/>
      <c r="CV1543" s="209"/>
      <c r="CW1543" s="212"/>
      <c r="CX1543" s="209"/>
      <c r="CY1543" s="212"/>
      <c r="CZ1543" s="112"/>
      <c r="DA1543" s="112"/>
      <c r="DB1543" s="112"/>
      <c r="DC1543" s="109"/>
      <c r="DD1543" s="109"/>
      <c r="DE1543" s="112"/>
      <c r="DF1543" s="112"/>
      <c r="DG1543" s="209"/>
      <c r="DH1543" s="209"/>
      <c r="DI1543" s="209"/>
      <c r="DJ1543" s="209"/>
      <c r="DK1543" s="209"/>
      <c r="DL1543" s="209"/>
      <c r="DM1543" s="209"/>
      <c r="DN1543" s="209"/>
      <c r="DO1543" s="209"/>
      <c r="DP1543" s="209"/>
      <c r="DQ1543" s="209"/>
      <c r="DR1543" s="209"/>
      <c r="DS1543" s="209"/>
      <c r="DT1543" s="209"/>
      <c r="DU1543" s="209"/>
      <c r="DV1543" s="209"/>
      <c r="DW1543" s="209"/>
      <c r="DX1543" s="209"/>
      <c r="DY1543" s="209"/>
      <c r="DZ1543" s="209"/>
      <c r="EA1543" s="209"/>
      <c r="EB1543" s="209"/>
      <c r="EC1543" s="209"/>
      <c r="ED1543" s="209"/>
      <c r="EE1543" s="209"/>
      <c r="EF1543" s="209"/>
      <c r="EG1543" s="209"/>
      <c r="EH1543" s="209"/>
      <c r="EI1543" s="209"/>
      <c r="EJ1543" s="221"/>
    </row>
    <row r="1544" spans="1:140" s="10" customFormat="1" ht="17.25" customHeight="1" x14ac:dyDescent="0.25">
      <c r="A1544" s="33"/>
      <c r="B1544" s="34"/>
      <c r="C1544" s="35"/>
      <c r="D1544" s="49"/>
      <c r="E1544" s="36"/>
      <c r="F1544" s="36"/>
      <c r="G1544" s="52"/>
      <c r="H1544" s="38"/>
      <c r="I1544" s="50"/>
      <c r="J1544" s="54"/>
      <c r="K1544" s="264" t="s">
        <v>2070</v>
      </c>
      <c r="Q1544" s="9" t="s">
        <v>1899</v>
      </c>
      <c r="R1544" s="104"/>
      <c r="S1544" s="104"/>
      <c r="T1544" s="104"/>
      <c r="U1544" s="104"/>
      <c r="V1544" s="120"/>
      <c r="W1544" s="104"/>
      <c r="X1544" s="104"/>
      <c r="Y1544" s="104"/>
      <c r="Z1544" s="120"/>
      <c r="AA1544" s="144"/>
      <c r="AB1544" s="104"/>
      <c r="AC1544" s="144"/>
      <c r="AD1544" s="104"/>
      <c r="AE1544" s="104"/>
      <c r="AF1544" s="104"/>
      <c r="AG1544" s="104"/>
      <c r="AH1544" s="104"/>
      <c r="AI1544" s="104"/>
      <c r="AJ1544" s="104"/>
      <c r="AK1544" s="104"/>
      <c r="AL1544" s="104"/>
      <c r="AM1544" s="104"/>
      <c r="AN1544" s="104"/>
      <c r="AO1544" s="104"/>
      <c r="AP1544" s="120"/>
      <c r="AQ1544" s="104"/>
      <c r="AR1544" s="104"/>
      <c r="AS1544" s="104"/>
      <c r="AT1544" s="104"/>
      <c r="AU1544" s="146"/>
      <c r="AV1544" s="105"/>
      <c r="AW1544" s="105"/>
      <c r="AX1544" s="106"/>
      <c r="AY1544" s="120"/>
      <c r="AZ1544" s="106"/>
      <c r="BA1544" s="120"/>
      <c r="BB1544" s="196"/>
      <c r="BC1544" s="120"/>
      <c r="BD1544" s="196"/>
      <c r="BE1544" s="120"/>
      <c r="BF1544" s="196"/>
      <c r="BG1544" s="145"/>
      <c r="BH1544" s="196"/>
      <c r="BI1544" s="145"/>
      <c r="BJ1544" s="196"/>
      <c r="BK1544" s="120"/>
      <c r="BL1544" s="196"/>
      <c r="BM1544" s="120"/>
      <c r="BN1544" s="197"/>
      <c r="BO1544" s="120"/>
      <c r="BP1544" s="197"/>
      <c r="BQ1544" s="120"/>
      <c r="BR1544" s="197"/>
      <c r="BS1544" s="120"/>
      <c r="BT1544" s="197"/>
      <c r="BU1544" s="120"/>
      <c r="BV1544" s="197"/>
      <c r="BW1544" s="112"/>
      <c r="BX1544" s="112"/>
      <c r="BY1544" s="112"/>
      <c r="BZ1544" s="112"/>
      <c r="CA1544" s="210"/>
      <c r="CB1544" s="209"/>
      <c r="CC1544" s="210"/>
      <c r="CD1544" s="209"/>
      <c r="CE1544" s="211"/>
      <c r="CF1544" s="209"/>
      <c r="CG1544" s="211"/>
      <c r="CH1544" s="209"/>
      <c r="CI1544" s="211"/>
      <c r="CJ1544" s="209"/>
      <c r="CK1544" s="211"/>
      <c r="CL1544" s="209"/>
      <c r="CM1544" s="211"/>
      <c r="CN1544" s="209"/>
      <c r="CO1544" s="211"/>
      <c r="CP1544" s="209"/>
      <c r="CQ1544" s="212"/>
      <c r="CR1544" s="209"/>
      <c r="CS1544" s="212"/>
      <c r="CT1544" s="209"/>
      <c r="CU1544" s="212"/>
      <c r="CV1544" s="209"/>
      <c r="CW1544" s="212"/>
      <c r="CX1544" s="209"/>
      <c r="CY1544" s="212"/>
      <c r="CZ1544" s="112"/>
      <c r="DA1544" s="112"/>
      <c r="DB1544" s="112"/>
      <c r="DC1544" s="109"/>
      <c r="DD1544" s="109"/>
      <c r="DE1544" s="112"/>
      <c r="DF1544" s="112"/>
      <c r="DG1544" s="209"/>
      <c r="DH1544" s="209"/>
      <c r="DI1544" s="209"/>
      <c r="DJ1544" s="209"/>
      <c r="DK1544" s="209"/>
      <c r="DL1544" s="209"/>
      <c r="DM1544" s="209"/>
      <c r="DN1544" s="209"/>
      <c r="DO1544" s="209"/>
      <c r="DP1544" s="209"/>
      <c r="DQ1544" s="209"/>
      <c r="DR1544" s="209"/>
      <c r="DS1544" s="209"/>
      <c r="DT1544" s="209"/>
      <c r="DU1544" s="209"/>
      <c r="DV1544" s="209"/>
      <c r="DW1544" s="209"/>
      <c r="DX1544" s="209"/>
      <c r="DY1544" s="209"/>
      <c r="DZ1544" s="209"/>
      <c r="EA1544" s="209"/>
      <c r="EB1544" s="209"/>
      <c r="EC1544" s="209"/>
      <c r="ED1544" s="209"/>
      <c r="EE1544" s="209"/>
      <c r="EF1544" s="209"/>
      <c r="EG1544" s="209"/>
      <c r="EH1544" s="209"/>
      <c r="EI1544" s="209"/>
      <c r="EJ1544" s="221"/>
    </row>
    <row r="1545" spans="1:140" s="10" customFormat="1" ht="17.25" customHeight="1" x14ac:dyDescent="0.25">
      <c r="A1545" s="33"/>
      <c r="B1545" s="34"/>
      <c r="C1545" s="35"/>
      <c r="D1545" s="49"/>
      <c r="E1545" s="36"/>
      <c r="F1545" s="36"/>
      <c r="G1545" s="52"/>
      <c r="H1545" s="38"/>
      <c r="I1545" s="50"/>
      <c r="J1545" s="54"/>
      <c r="K1545" s="264" t="s">
        <v>2071</v>
      </c>
      <c r="Q1545" s="9" t="s">
        <v>1899</v>
      </c>
      <c r="R1545" s="104"/>
      <c r="S1545" s="104"/>
      <c r="T1545" s="104"/>
      <c r="U1545" s="104"/>
      <c r="V1545" s="120"/>
      <c r="W1545" s="104"/>
      <c r="X1545" s="104"/>
      <c r="Y1545" s="104"/>
      <c r="Z1545" s="120"/>
      <c r="AA1545" s="144"/>
      <c r="AB1545" s="104"/>
      <c r="AC1545" s="144"/>
      <c r="AD1545" s="104"/>
      <c r="AE1545" s="104"/>
      <c r="AF1545" s="104"/>
      <c r="AG1545" s="104"/>
      <c r="AH1545" s="104"/>
      <c r="AI1545" s="104"/>
      <c r="AJ1545" s="104"/>
      <c r="AK1545" s="104"/>
      <c r="AL1545" s="104"/>
      <c r="AM1545" s="104"/>
      <c r="AN1545" s="104"/>
      <c r="AO1545" s="104"/>
      <c r="AP1545" s="120"/>
      <c r="AQ1545" s="104"/>
      <c r="AR1545" s="104"/>
      <c r="AS1545" s="104"/>
      <c r="AT1545" s="104"/>
      <c r="AU1545" s="146"/>
      <c r="AV1545" s="105"/>
      <c r="AW1545" s="105"/>
      <c r="AX1545" s="106"/>
      <c r="AY1545" s="120"/>
      <c r="AZ1545" s="106"/>
      <c r="BA1545" s="120"/>
      <c r="BB1545" s="196"/>
      <c r="BC1545" s="120"/>
      <c r="BD1545" s="196"/>
      <c r="BE1545" s="120"/>
      <c r="BF1545" s="196"/>
      <c r="BG1545" s="145"/>
      <c r="BH1545" s="196"/>
      <c r="BI1545" s="145"/>
      <c r="BJ1545" s="196"/>
      <c r="BK1545" s="120"/>
      <c r="BL1545" s="196"/>
      <c r="BM1545" s="120"/>
      <c r="BN1545" s="197"/>
      <c r="BO1545" s="120"/>
      <c r="BP1545" s="197"/>
      <c r="BQ1545" s="120"/>
      <c r="BR1545" s="197"/>
      <c r="BS1545" s="120"/>
      <c r="BT1545" s="197"/>
      <c r="BU1545" s="120"/>
      <c r="BV1545" s="197"/>
      <c r="BW1545" s="112"/>
      <c r="BX1545" s="112"/>
      <c r="BY1545" s="112"/>
      <c r="BZ1545" s="112"/>
      <c r="CA1545" s="210"/>
      <c r="CB1545" s="209"/>
      <c r="CC1545" s="210"/>
      <c r="CD1545" s="209"/>
      <c r="CE1545" s="211"/>
      <c r="CF1545" s="209"/>
      <c r="CG1545" s="211"/>
      <c r="CH1545" s="209"/>
      <c r="CI1545" s="211"/>
      <c r="CJ1545" s="209"/>
      <c r="CK1545" s="211"/>
      <c r="CL1545" s="209"/>
      <c r="CM1545" s="211"/>
      <c r="CN1545" s="209"/>
      <c r="CO1545" s="211"/>
      <c r="CP1545" s="209"/>
      <c r="CQ1545" s="212"/>
      <c r="CR1545" s="209"/>
      <c r="CS1545" s="212"/>
      <c r="CT1545" s="209"/>
      <c r="CU1545" s="212"/>
      <c r="CV1545" s="209"/>
      <c r="CW1545" s="212"/>
      <c r="CX1545" s="209"/>
      <c r="CY1545" s="212"/>
      <c r="CZ1545" s="112"/>
      <c r="DA1545" s="112"/>
      <c r="DB1545" s="112"/>
      <c r="DC1545" s="109"/>
      <c r="DD1545" s="109"/>
      <c r="DE1545" s="112"/>
      <c r="DF1545" s="112"/>
      <c r="DG1545" s="209"/>
      <c r="DH1545" s="209"/>
      <c r="DI1545" s="209"/>
      <c r="DJ1545" s="209"/>
      <c r="DK1545" s="209"/>
      <c r="DL1545" s="209"/>
      <c r="DM1545" s="209"/>
      <c r="DN1545" s="209"/>
      <c r="DO1545" s="209"/>
      <c r="DP1545" s="209"/>
      <c r="DQ1545" s="209"/>
      <c r="DR1545" s="209"/>
      <c r="DS1545" s="209"/>
      <c r="DT1545" s="209"/>
      <c r="DU1545" s="209"/>
      <c r="DV1545" s="209"/>
      <c r="DW1545" s="209"/>
      <c r="DX1545" s="209"/>
      <c r="DY1545" s="209"/>
      <c r="DZ1545" s="209"/>
      <c r="EA1545" s="209"/>
      <c r="EB1545" s="209"/>
      <c r="EC1545" s="209"/>
      <c r="ED1545" s="209"/>
      <c r="EE1545" s="209"/>
      <c r="EF1545" s="209"/>
      <c r="EG1545" s="209"/>
      <c r="EH1545" s="209"/>
      <c r="EI1545" s="209"/>
      <c r="EJ1545" s="221"/>
    </row>
    <row r="1546" spans="1:140" s="10" customFormat="1" ht="17.25" customHeight="1" x14ac:dyDescent="0.25">
      <c r="A1546" s="33"/>
      <c r="B1546" s="34"/>
      <c r="C1546" s="35"/>
      <c r="D1546" s="49"/>
      <c r="E1546" s="36"/>
      <c r="F1546" s="36"/>
      <c r="G1546" s="52"/>
      <c r="H1546" s="38"/>
      <c r="I1546" s="50"/>
      <c r="J1546" s="54"/>
      <c r="K1546" s="264" t="s">
        <v>2072</v>
      </c>
      <c r="Q1546" s="9" t="s">
        <v>1899</v>
      </c>
      <c r="R1546" s="104"/>
      <c r="S1546" s="104"/>
      <c r="T1546" s="104"/>
      <c r="U1546" s="104"/>
      <c r="V1546" s="120"/>
      <c r="W1546" s="104"/>
      <c r="X1546" s="104"/>
      <c r="Y1546" s="104"/>
      <c r="Z1546" s="120"/>
      <c r="AA1546" s="144"/>
      <c r="AB1546" s="104"/>
      <c r="AC1546" s="144"/>
      <c r="AD1546" s="104"/>
      <c r="AE1546" s="104"/>
      <c r="AF1546" s="104"/>
      <c r="AG1546" s="104"/>
      <c r="AH1546" s="104"/>
      <c r="AI1546" s="104"/>
      <c r="AJ1546" s="104"/>
      <c r="AK1546" s="104"/>
      <c r="AL1546" s="104"/>
      <c r="AM1546" s="104"/>
      <c r="AN1546" s="104"/>
      <c r="AO1546" s="104"/>
      <c r="AP1546" s="120"/>
      <c r="AQ1546" s="104"/>
      <c r="AR1546" s="104"/>
      <c r="AS1546" s="104"/>
      <c r="AT1546" s="104"/>
      <c r="AU1546" s="146"/>
      <c r="AV1546" s="105"/>
      <c r="AW1546" s="105"/>
      <c r="AX1546" s="106"/>
      <c r="AY1546" s="120"/>
      <c r="AZ1546" s="106"/>
      <c r="BA1546" s="120"/>
      <c r="BB1546" s="196"/>
      <c r="BC1546" s="120"/>
      <c r="BD1546" s="196"/>
      <c r="BE1546" s="120"/>
      <c r="BF1546" s="196"/>
      <c r="BG1546" s="145"/>
      <c r="BH1546" s="196"/>
      <c r="BI1546" s="145"/>
      <c r="BJ1546" s="196"/>
      <c r="BK1546" s="120"/>
      <c r="BL1546" s="196"/>
      <c r="BM1546" s="120"/>
      <c r="BN1546" s="197"/>
      <c r="BO1546" s="120"/>
      <c r="BP1546" s="197"/>
      <c r="BQ1546" s="120"/>
      <c r="BR1546" s="197"/>
      <c r="BS1546" s="120"/>
      <c r="BT1546" s="197"/>
      <c r="BU1546" s="120"/>
      <c r="BV1546" s="197"/>
      <c r="BW1546" s="112"/>
      <c r="BX1546" s="112"/>
      <c r="BY1546" s="112"/>
      <c r="BZ1546" s="112"/>
      <c r="CA1546" s="210"/>
      <c r="CB1546" s="209"/>
      <c r="CC1546" s="210"/>
      <c r="CD1546" s="209"/>
      <c r="CE1546" s="211"/>
      <c r="CF1546" s="209"/>
      <c r="CG1546" s="211"/>
      <c r="CH1546" s="209"/>
      <c r="CI1546" s="211"/>
      <c r="CJ1546" s="209"/>
      <c r="CK1546" s="211"/>
      <c r="CL1546" s="209"/>
      <c r="CM1546" s="211"/>
      <c r="CN1546" s="209"/>
      <c r="CO1546" s="211"/>
      <c r="CP1546" s="209"/>
      <c r="CQ1546" s="212"/>
      <c r="CR1546" s="209"/>
      <c r="CS1546" s="212"/>
      <c r="CT1546" s="209"/>
      <c r="CU1546" s="212"/>
      <c r="CV1546" s="209"/>
      <c r="CW1546" s="212"/>
      <c r="CX1546" s="209"/>
      <c r="CY1546" s="212"/>
      <c r="CZ1546" s="112"/>
      <c r="DA1546" s="112"/>
      <c r="DB1546" s="112"/>
      <c r="DC1546" s="109"/>
      <c r="DD1546" s="109"/>
      <c r="DE1546" s="112"/>
      <c r="DF1546" s="112"/>
      <c r="DG1546" s="209"/>
      <c r="DH1546" s="209"/>
      <c r="DI1546" s="209"/>
      <c r="DJ1546" s="209"/>
      <c r="DK1546" s="209"/>
      <c r="DL1546" s="209"/>
      <c r="DM1546" s="209"/>
      <c r="DN1546" s="209"/>
      <c r="DO1546" s="209"/>
      <c r="DP1546" s="209"/>
      <c r="DQ1546" s="209"/>
      <c r="DR1546" s="209"/>
      <c r="DS1546" s="209"/>
      <c r="DT1546" s="209"/>
      <c r="DU1546" s="209"/>
      <c r="DV1546" s="209"/>
      <c r="DW1546" s="209"/>
      <c r="DX1546" s="209"/>
      <c r="DY1546" s="209"/>
      <c r="DZ1546" s="209"/>
      <c r="EA1546" s="209"/>
      <c r="EB1546" s="209"/>
      <c r="EC1546" s="209"/>
      <c r="ED1546" s="209"/>
      <c r="EE1546" s="209"/>
      <c r="EF1546" s="209"/>
      <c r="EG1546" s="209"/>
      <c r="EH1546" s="209"/>
      <c r="EI1546" s="209"/>
      <c r="EJ1546" s="221"/>
    </row>
    <row r="1547" spans="1:140" s="10" customFormat="1" ht="17.25" customHeight="1" x14ac:dyDescent="0.25">
      <c r="A1547" s="33"/>
      <c r="B1547" s="34"/>
      <c r="C1547" s="35"/>
      <c r="D1547" s="49"/>
      <c r="E1547" s="36"/>
      <c r="F1547" s="36"/>
      <c r="G1547" s="52"/>
      <c r="H1547" s="38"/>
      <c r="I1547" s="50"/>
      <c r="J1547" s="275" t="s">
        <v>1921</v>
      </c>
      <c r="K1547" s="271" t="s">
        <v>2073</v>
      </c>
      <c r="L1547" s="276" t="s">
        <v>1899</v>
      </c>
      <c r="M1547" s="46"/>
      <c r="R1547" s="104"/>
      <c r="S1547" s="104"/>
      <c r="T1547" s="104"/>
      <c r="U1547" s="104"/>
      <c r="V1547" s="120"/>
      <c r="W1547" s="104"/>
      <c r="X1547" s="104"/>
      <c r="Y1547" s="104"/>
      <c r="Z1547" s="120"/>
      <c r="AA1547" s="144"/>
      <c r="AB1547" s="104"/>
      <c r="AC1547" s="144"/>
      <c r="AD1547" s="104"/>
      <c r="AE1547" s="104"/>
      <c r="AF1547" s="104"/>
      <c r="AG1547" s="104"/>
      <c r="AH1547" s="104"/>
      <c r="AI1547" s="104"/>
      <c r="AJ1547" s="104"/>
      <c r="AK1547" s="104"/>
      <c r="AL1547" s="104"/>
      <c r="AM1547" s="104"/>
      <c r="AN1547" s="104"/>
      <c r="AO1547" s="104"/>
      <c r="AP1547" s="120"/>
      <c r="AQ1547" s="104"/>
      <c r="AR1547" s="104"/>
      <c r="AS1547" s="104"/>
      <c r="AT1547" s="104"/>
      <c r="AU1547" s="146"/>
      <c r="AV1547" s="105"/>
      <c r="AW1547" s="105"/>
      <c r="AX1547" s="106"/>
      <c r="AY1547" s="120"/>
      <c r="AZ1547" s="106"/>
      <c r="BA1547" s="120"/>
      <c r="BB1547" s="196"/>
      <c r="BC1547" s="120"/>
      <c r="BD1547" s="196"/>
      <c r="BE1547" s="120"/>
      <c r="BF1547" s="196"/>
      <c r="BG1547" s="145"/>
      <c r="BH1547" s="196"/>
      <c r="BI1547" s="145"/>
      <c r="BJ1547" s="196"/>
      <c r="BK1547" s="120"/>
      <c r="BL1547" s="196"/>
      <c r="BM1547" s="120"/>
      <c r="BN1547" s="197"/>
      <c r="BO1547" s="120"/>
      <c r="BP1547" s="197"/>
      <c r="BQ1547" s="120"/>
      <c r="BR1547" s="197"/>
      <c r="BS1547" s="120"/>
      <c r="BT1547" s="197"/>
      <c r="BU1547" s="120"/>
      <c r="BV1547" s="197"/>
      <c r="BW1547" s="112"/>
      <c r="BX1547" s="112"/>
      <c r="BY1547" s="112"/>
      <c r="BZ1547" s="112"/>
      <c r="CA1547" s="210"/>
      <c r="CB1547" s="209"/>
      <c r="CC1547" s="210"/>
      <c r="CD1547" s="209"/>
      <c r="CE1547" s="211"/>
      <c r="CF1547" s="209"/>
      <c r="CG1547" s="211"/>
      <c r="CH1547" s="209"/>
      <c r="CI1547" s="211"/>
      <c r="CJ1547" s="209"/>
      <c r="CK1547" s="211"/>
      <c r="CL1547" s="209"/>
      <c r="CM1547" s="211"/>
      <c r="CN1547" s="209"/>
      <c r="CO1547" s="211"/>
      <c r="CP1547" s="209"/>
      <c r="CQ1547" s="212"/>
      <c r="CR1547" s="209"/>
      <c r="CS1547" s="212"/>
      <c r="CT1547" s="209"/>
      <c r="CU1547" s="212"/>
      <c r="CV1547" s="209"/>
      <c r="CW1547" s="212"/>
      <c r="CX1547" s="209"/>
      <c r="CY1547" s="212"/>
      <c r="CZ1547" s="112"/>
      <c r="DA1547" s="112"/>
      <c r="DB1547" s="112"/>
      <c r="DC1547" s="109"/>
      <c r="DD1547" s="109"/>
      <c r="DE1547" s="112"/>
      <c r="DF1547" s="112"/>
      <c r="DG1547" s="209"/>
      <c r="DH1547" s="209"/>
      <c r="DI1547" s="209"/>
      <c r="DJ1547" s="209"/>
      <c r="DK1547" s="209"/>
      <c r="DL1547" s="209"/>
      <c r="DM1547" s="209"/>
      <c r="DN1547" s="209"/>
      <c r="DO1547" s="209"/>
      <c r="DP1547" s="209"/>
      <c r="DQ1547" s="209"/>
      <c r="DR1547" s="209"/>
      <c r="DS1547" s="209"/>
      <c r="DT1547" s="209"/>
      <c r="DU1547" s="209"/>
      <c r="DV1547" s="209"/>
      <c r="DW1547" s="209"/>
      <c r="DX1547" s="209"/>
      <c r="DY1547" s="209"/>
      <c r="DZ1547" s="209"/>
      <c r="EA1547" s="209"/>
      <c r="EB1547" s="209"/>
      <c r="EC1547" s="209"/>
      <c r="ED1547" s="209"/>
      <c r="EE1547" s="209"/>
      <c r="EF1547" s="209"/>
      <c r="EG1547" s="209"/>
      <c r="EH1547" s="209"/>
      <c r="EI1547" s="209"/>
      <c r="EJ1547" s="221"/>
    </row>
    <row r="1548" spans="1:140" s="10" customFormat="1" ht="17.25" customHeight="1" x14ac:dyDescent="0.25">
      <c r="A1548" s="33"/>
      <c r="B1548" s="34"/>
      <c r="C1548" s="35"/>
      <c r="D1548" s="49"/>
      <c r="E1548" s="36"/>
      <c r="F1548" s="36"/>
      <c r="G1548" s="52"/>
      <c r="H1548" s="38"/>
      <c r="I1548" s="50"/>
      <c r="J1548" s="54"/>
      <c r="K1548" s="271" t="s">
        <v>2074</v>
      </c>
      <c r="L1548" s="276" t="s">
        <v>1899</v>
      </c>
      <c r="M1548" s="46"/>
      <c r="R1548" s="104"/>
      <c r="S1548" s="104"/>
      <c r="T1548" s="104"/>
      <c r="U1548" s="104"/>
      <c r="V1548" s="120"/>
      <c r="W1548" s="104"/>
      <c r="X1548" s="104"/>
      <c r="Y1548" s="104"/>
      <c r="Z1548" s="120"/>
      <c r="AA1548" s="144"/>
      <c r="AB1548" s="104"/>
      <c r="AC1548" s="144"/>
      <c r="AD1548" s="104"/>
      <c r="AE1548" s="104"/>
      <c r="AF1548" s="104"/>
      <c r="AG1548" s="104"/>
      <c r="AH1548" s="104"/>
      <c r="AI1548" s="104"/>
      <c r="AJ1548" s="104"/>
      <c r="AK1548" s="104"/>
      <c r="AL1548" s="104"/>
      <c r="AM1548" s="104"/>
      <c r="AN1548" s="104"/>
      <c r="AO1548" s="104"/>
      <c r="AP1548" s="120"/>
      <c r="AQ1548" s="104"/>
      <c r="AR1548" s="104"/>
      <c r="AS1548" s="104"/>
      <c r="AT1548" s="104"/>
      <c r="AU1548" s="146"/>
      <c r="AV1548" s="105"/>
      <c r="AW1548" s="105"/>
      <c r="AX1548" s="106"/>
      <c r="AY1548" s="120"/>
      <c r="AZ1548" s="106"/>
      <c r="BA1548" s="120"/>
      <c r="BB1548" s="196"/>
      <c r="BC1548" s="120"/>
      <c r="BD1548" s="196"/>
      <c r="BE1548" s="120"/>
      <c r="BF1548" s="196"/>
      <c r="BG1548" s="145"/>
      <c r="BH1548" s="196"/>
      <c r="BI1548" s="145"/>
      <c r="BJ1548" s="196"/>
      <c r="BK1548" s="120"/>
      <c r="BL1548" s="196"/>
      <c r="BM1548" s="120"/>
      <c r="BN1548" s="197"/>
      <c r="BO1548" s="120"/>
      <c r="BP1548" s="197"/>
      <c r="BQ1548" s="120"/>
      <c r="BR1548" s="197"/>
      <c r="BS1548" s="120"/>
      <c r="BT1548" s="197"/>
      <c r="BU1548" s="120"/>
      <c r="BV1548" s="197"/>
      <c r="BW1548" s="112"/>
      <c r="BX1548" s="112"/>
      <c r="BY1548" s="112"/>
      <c r="BZ1548" s="112"/>
      <c r="CA1548" s="210"/>
      <c r="CB1548" s="209"/>
      <c r="CC1548" s="210"/>
      <c r="CD1548" s="209"/>
      <c r="CE1548" s="211"/>
      <c r="CF1548" s="209"/>
      <c r="CG1548" s="211"/>
      <c r="CH1548" s="209"/>
      <c r="CI1548" s="211"/>
      <c r="CJ1548" s="209"/>
      <c r="CK1548" s="211"/>
      <c r="CL1548" s="209"/>
      <c r="CM1548" s="211"/>
      <c r="CN1548" s="209"/>
      <c r="CO1548" s="211"/>
      <c r="CP1548" s="209"/>
      <c r="CQ1548" s="212"/>
      <c r="CR1548" s="209"/>
      <c r="CS1548" s="212"/>
      <c r="CT1548" s="209"/>
      <c r="CU1548" s="212"/>
      <c r="CV1548" s="209"/>
      <c r="CW1548" s="212"/>
      <c r="CX1548" s="209"/>
      <c r="CY1548" s="212"/>
      <c r="CZ1548" s="112"/>
      <c r="DA1548" s="112"/>
      <c r="DB1548" s="112"/>
      <c r="DC1548" s="109"/>
      <c r="DD1548" s="109"/>
      <c r="DE1548" s="112"/>
      <c r="DF1548" s="112"/>
      <c r="DG1548" s="209"/>
      <c r="DH1548" s="209"/>
      <c r="DI1548" s="209"/>
      <c r="DJ1548" s="209"/>
      <c r="DK1548" s="209"/>
      <c r="DL1548" s="209"/>
      <c r="DM1548" s="209"/>
      <c r="DN1548" s="209"/>
      <c r="DO1548" s="209"/>
      <c r="DP1548" s="209"/>
      <c r="DQ1548" s="209"/>
      <c r="DR1548" s="209"/>
      <c r="DS1548" s="209"/>
      <c r="DT1548" s="209"/>
      <c r="DU1548" s="209"/>
      <c r="DV1548" s="209"/>
      <c r="DW1548" s="209"/>
      <c r="DX1548" s="209"/>
      <c r="DY1548" s="209"/>
      <c r="DZ1548" s="209"/>
      <c r="EA1548" s="209"/>
      <c r="EB1548" s="209"/>
      <c r="EC1548" s="209"/>
      <c r="ED1548" s="209"/>
      <c r="EE1548" s="209"/>
      <c r="EF1548" s="209"/>
      <c r="EG1548" s="209"/>
      <c r="EH1548" s="209"/>
      <c r="EI1548" s="209"/>
      <c r="EJ1548" s="221"/>
    </row>
    <row r="1549" spans="1:140" s="10" customFormat="1" ht="17.25" customHeight="1" x14ac:dyDescent="0.25">
      <c r="A1549" s="33"/>
      <c r="B1549" s="34"/>
      <c r="C1549" s="35"/>
      <c r="D1549" s="49"/>
      <c r="E1549" s="36"/>
      <c r="F1549" s="36"/>
      <c r="G1549" s="52"/>
      <c r="H1549" s="38"/>
      <c r="I1549" s="50"/>
      <c r="J1549" s="54" t="s">
        <v>1483</v>
      </c>
      <c r="K1549" s="46" t="s">
        <v>1418</v>
      </c>
      <c r="L1549" s="46" t="s">
        <v>41</v>
      </c>
      <c r="M1549" s="46"/>
      <c r="R1549" s="104">
        <v>3.2000000000000002E-3</v>
      </c>
      <c r="S1549" s="104">
        <f>0*$R$1540</f>
        <v>0</v>
      </c>
      <c r="T1549" s="104">
        <f t="shared" si="892"/>
        <v>0</v>
      </c>
      <c r="U1549" s="104">
        <f>0*$R$1540</f>
        <v>0</v>
      </c>
      <c r="V1549" s="120">
        <f t="shared" si="1669"/>
        <v>0</v>
      </c>
      <c r="W1549" s="104">
        <f>0*$R$1540</f>
        <v>0</v>
      </c>
      <c r="X1549" s="104">
        <f t="shared" si="1158"/>
        <v>0</v>
      </c>
      <c r="Y1549" s="104">
        <f>0*$R$1540</f>
        <v>0</v>
      </c>
      <c r="Z1549" s="120">
        <f t="shared" si="846"/>
        <v>0</v>
      </c>
      <c r="AA1549" s="104">
        <f>0*$R$1568</f>
        <v>0</v>
      </c>
      <c r="AB1549" s="104">
        <f t="shared" si="847"/>
        <v>0</v>
      </c>
      <c r="AC1549" s="104">
        <f>0*$R$1568</f>
        <v>0</v>
      </c>
      <c r="AD1549" s="104">
        <f t="shared" si="848"/>
        <v>0</v>
      </c>
      <c r="AE1549" s="145">
        <v>1</v>
      </c>
      <c r="AF1549" s="104">
        <f t="shared" si="849"/>
        <v>3.2000000000000002E-3</v>
      </c>
      <c r="AG1549" s="104">
        <f>0*$R$1540</f>
        <v>0</v>
      </c>
      <c r="AH1549" s="104">
        <f t="shared" si="850"/>
        <v>0</v>
      </c>
      <c r="AI1549" s="104">
        <f>0*$R$1540</f>
        <v>0</v>
      </c>
      <c r="AJ1549" s="104">
        <f t="shared" si="851"/>
        <v>0</v>
      </c>
      <c r="AK1549" s="104">
        <f>0*$R$1540</f>
        <v>0</v>
      </c>
      <c r="AL1549" s="104">
        <f t="shared" si="894"/>
        <v>0</v>
      </c>
      <c r="AM1549" s="104">
        <f>0*$R$1540</f>
        <v>0</v>
      </c>
      <c r="AN1549" s="104">
        <f t="shared" si="957"/>
        <v>0</v>
      </c>
      <c r="AO1549" s="104">
        <f>0*$R$1540</f>
        <v>0</v>
      </c>
      <c r="AP1549" s="120">
        <f t="shared" si="853"/>
        <v>0</v>
      </c>
      <c r="AQ1549" s="104"/>
      <c r="AR1549" s="104"/>
      <c r="AS1549" s="104"/>
      <c r="AT1549" s="104"/>
      <c r="AU1549" s="146">
        <f t="shared" si="854"/>
        <v>3.2000000000000002E-3</v>
      </c>
      <c r="AV1549" s="105">
        <f t="shared" si="855"/>
        <v>1</v>
      </c>
      <c r="AW1549" s="105"/>
      <c r="AX1549" s="106">
        <f>0.0004</f>
        <v>4.0000000000000002E-4</v>
      </c>
      <c r="AY1549" s="120">
        <f>0*$R$1540</f>
        <v>0</v>
      </c>
      <c r="AZ1549" s="106">
        <f t="shared" si="1670"/>
        <v>0</v>
      </c>
      <c r="BA1549" s="120">
        <f t="shared" si="1726"/>
        <v>0</v>
      </c>
      <c r="BB1549" s="196">
        <f t="shared" si="1672"/>
        <v>0</v>
      </c>
      <c r="BC1549" s="120">
        <f t="shared" si="1727"/>
        <v>0</v>
      </c>
      <c r="BD1549" s="196">
        <f t="shared" si="1674"/>
        <v>0</v>
      </c>
      <c r="BE1549" s="120">
        <f t="shared" si="1728"/>
        <v>0</v>
      </c>
      <c r="BF1549" s="196">
        <f t="shared" si="1675"/>
        <v>0</v>
      </c>
      <c r="BG1549" s="120">
        <f>0*$R$1568</f>
        <v>0</v>
      </c>
      <c r="BH1549" s="196">
        <f t="shared" si="1676"/>
        <v>0</v>
      </c>
      <c r="BI1549" s="120">
        <f>0*$R$1568</f>
        <v>0</v>
      </c>
      <c r="BJ1549" s="196">
        <f t="shared" si="861"/>
        <v>0</v>
      </c>
      <c r="BK1549" s="145">
        <v>1</v>
      </c>
      <c r="BL1549" s="196">
        <f t="shared" si="862"/>
        <v>4.0000000000000002E-4</v>
      </c>
      <c r="BM1549" s="120">
        <f t="shared" si="1729"/>
        <v>0</v>
      </c>
      <c r="BN1549" s="197">
        <f t="shared" si="863"/>
        <v>0</v>
      </c>
      <c r="BO1549" s="120">
        <f t="shared" si="1730"/>
        <v>0</v>
      </c>
      <c r="BP1549" s="197">
        <f t="shared" si="864"/>
        <v>0</v>
      </c>
      <c r="BQ1549" s="120">
        <f t="shared" si="1731"/>
        <v>0</v>
      </c>
      <c r="BR1549" s="197">
        <f t="shared" si="865"/>
        <v>0</v>
      </c>
      <c r="BS1549" s="120">
        <f t="shared" si="1732"/>
        <v>0</v>
      </c>
      <c r="BT1549" s="197">
        <f t="shared" si="866"/>
        <v>0</v>
      </c>
      <c r="BU1549" s="120">
        <f t="shared" si="1733"/>
        <v>0</v>
      </c>
      <c r="BV1549" s="197">
        <f t="shared" si="867"/>
        <v>0</v>
      </c>
      <c r="BW1549" s="112"/>
      <c r="BX1549" s="112"/>
      <c r="BY1549" s="112"/>
      <c r="BZ1549" s="112"/>
      <c r="CA1549" s="210"/>
      <c r="CB1549" s="209"/>
      <c r="CC1549" s="210"/>
      <c r="CD1549" s="209"/>
      <c r="CE1549" s="211"/>
      <c r="CF1549" s="209"/>
      <c r="CG1549" s="211"/>
      <c r="CH1549" s="209"/>
      <c r="CI1549" s="211"/>
      <c r="CJ1549" s="209"/>
      <c r="CK1549" s="211"/>
      <c r="CL1549" s="209"/>
      <c r="CM1549" s="211"/>
      <c r="CN1549" s="209"/>
      <c r="CO1549" s="211"/>
      <c r="CP1549" s="209"/>
      <c r="CQ1549" s="212"/>
      <c r="CR1549" s="209"/>
      <c r="CS1549" s="212"/>
      <c r="CT1549" s="209"/>
      <c r="CU1549" s="212"/>
      <c r="CV1549" s="209"/>
      <c r="CW1549" s="212"/>
      <c r="CX1549" s="209"/>
      <c r="CY1549" s="212"/>
      <c r="CZ1549" s="112"/>
      <c r="DA1549" s="112"/>
      <c r="DB1549" s="112"/>
      <c r="DC1549" s="109"/>
      <c r="DD1549" s="109"/>
      <c r="DE1549" s="112"/>
      <c r="DF1549" s="112"/>
      <c r="DG1549" s="209"/>
      <c r="DH1549" s="209"/>
      <c r="DI1549" s="209"/>
      <c r="DJ1549" s="209"/>
      <c r="DK1549" s="209"/>
      <c r="DL1549" s="209"/>
      <c r="DM1549" s="209"/>
      <c r="DN1549" s="209"/>
      <c r="DO1549" s="209"/>
      <c r="DP1549" s="209"/>
      <c r="DQ1549" s="209"/>
      <c r="DR1549" s="209"/>
      <c r="DS1549" s="209"/>
      <c r="DT1549" s="209"/>
      <c r="DU1549" s="209"/>
      <c r="DV1549" s="209"/>
      <c r="DW1549" s="209"/>
      <c r="DX1549" s="209"/>
      <c r="DY1549" s="209"/>
      <c r="DZ1549" s="209"/>
      <c r="EA1549" s="209"/>
      <c r="EB1549" s="209"/>
      <c r="EC1549" s="209"/>
      <c r="ED1549" s="209"/>
      <c r="EE1549" s="209"/>
      <c r="EF1549" s="209"/>
      <c r="EG1549" s="209"/>
      <c r="EH1549" s="209"/>
      <c r="EI1549" s="209"/>
      <c r="EJ1549" s="221"/>
    </row>
    <row r="1550" spans="1:140" s="161" customFormat="1" ht="17.25" customHeight="1" x14ac:dyDescent="0.25">
      <c r="A1550" s="150"/>
      <c r="B1550" s="151"/>
      <c r="C1550" s="152"/>
      <c r="D1550" s="153"/>
      <c r="E1550" s="154"/>
      <c r="F1550" s="154"/>
      <c r="G1550" s="155"/>
      <c r="H1550" s="156"/>
      <c r="I1550" s="157"/>
      <c r="J1550" s="158" t="s">
        <v>812</v>
      </c>
      <c r="K1550" s="159" t="s">
        <v>813</v>
      </c>
      <c r="L1550" s="160" t="s">
        <v>41</v>
      </c>
      <c r="M1550" s="160"/>
      <c r="R1550" s="162">
        <v>3.9100000000000003E-2</v>
      </c>
      <c r="S1550" s="162"/>
      <c r="T1550" s="256">
        <f>SUM(T1551:T1559)</f>
        <v>0</v>
      </c>
      <c r="U1550" s="162"/>
      <c r="V1550" s="168">
        <f t="shared" si="1669"/>
        <v>0</v>
      </c>
      <c r="W1550" s="162"/>
      <c r="X1550" s="162">
        <f t="shared" si="1158"/>
        <v>0</v>
      </c>
      <c r="Y1550" s="162"/>
      <c r="Z1550" s="162">
        <f>SUM(Z1551:Z1559)</f>
        <v>0</v>
      </c>
      <c r="AA1550" s="168"/>
      <c r="AB1550" s="162">
        <f>SUM(AB1551:AB1559)</f>
        <v>1.95E-2</v>
      </c>
      <c r="AC1550" s="168"/>
      <c r="AD1550" s="162">
        <f t="shared" si="848"/>
        <v>0</v>
      </c>
      <c r="AE1550" s="162"/>
      <c r="AF1550" s="162">
        <f t="shared" si="849"/>
        <v>0</v>
      </c>
      <c r="AG1550" s="162"/>
      <c r="AH1550" s="162">
        <f t="shared" si="850"/>
        <v>0</v>
      </c>
      <c r="AI1550" s="162"/>
      <c r="AJ1550" s="162">
        <f t="shared" si="851"/>
        <v>0</v>
      </c>
      <c r="AK1550" s="162"/>
      <c r="AL1550" s="162">
        <f t="shared" si="894"/>
        <v>0</v>
      </c>
      <c r="AM1550" s="162"/>
      <c r="AN1550" s="162">
        <f t="shared" si="957"/>
        <v>0</v>
      </c>
      <c r="AO1550" s="162"/>
      <c r="AP1550" s="168">
        <f t="shared" si="853"/>
        <v>0</v>
      </c>
      <c r="AQ1550" s="162"/>
      <c r="AR1550" s="162"/>
      <c r="AS1550" s="162"/>
      <c r="AT1550" s="162"/>
      <c r="AU1550" s="187">
        <f t="shared" si="854"/>
        <v>1.95E-2</v>
      </c>
      <c r="AV1550" s="163">
        <f t="shared" ref="AV1550" si="1734">SUM(S1550:AS1550)</f>
        <v>1.95E-2</v>
      </c>
      <c r="AW1550" s="163"/>
      <c r="AX1550" s="164">
        <f>0.0178</f>
        <v>1.78E-2</v>
      </c>
      <c r="AY1550" s="120">
        <f>0*$R$1540</f>
        <v>0</v>
      </c>
      <c r="AZ1550" s="168">
        <f t="shared" si="1670"/>
        <v>0</v>
      </c>
      <c r="BA1550" s="168"/>
      <c r="BB1550" s="168">
        <f t="shared" si="1670"/>
        <v>0</v>
      </c>
      <c r="BC1550" s="168"/>
      <c r="BD1550" s="168">
        <f t="shared" si="1670"/>
        <v>0</v>
      </c>
      <c r="BE1550" s="168"/>
      <c r="BF1550" s="168">
        <f t="shared" si="1670"/>
        <v>0</v>
      </c>
      <c r="BG1550" s="168"/>
      <c r="BH1550" s="168">
        <f t="shared" si="1670"/>
        <v>0</v>
      </c>
      <c r="BI1550" s="168"/>
      <c r="BJ1550" s="168">
        <f t="shared" si="1670"/>
        <v>0</v>
      </c>
      <c r="BK1550" s="168"/>
      <c r="BL1550" s="168">
        <f t="shared" si="1670"/>
        <v>0</v>
      </c>
      <c r="BM1550" s="168"/>
      <c r="BN1550" s="168">
        <f t="shared" si="1670"/>
        <v>0</v>
      </c>
      <c r="BO1550" s="168"/>
      <c r="BP1550" s="168">
        <f t="shared" si="1670"/>
        <v>0</v>
      </c>
      <c r="BQ1550" s="168"/>
      <c r="BR1550" s="168">
        <f t="shared" si="1670"/>
        <v>0</v>
      </c>
      <c r="BS1550" s="168"/>
      <c r="BT1550" s="168">
        <f t="shared" si="1670"/>
        <v>0</v>
      </c>
      <c r="BU1550" s="168"/>
      <c r="BV1550" s="168">
        <f t="shared" si="1670"/>
        <v>0</v>
      </c>
      <c r="BW1550" s="165"/>
      <c r="BX1550" s="165"/>
      <c r="BY1550" s="165"/>
      <c r="BZ1550" s="165"/>
      <c r="CA1550" s="199">
        <f>0.0178</f>
        <v>1.78E-2</v>
      </c>
      <c r="CB1550" s="120">
        <f>0*$R$1540</f>
        <v>0</v>
      </c>
      <c r="CC1550" s="203">
        <f t="shared" si="1690"/>
        <v>0</v>
      </c>
      <c r="CD1550" s="168"/>
      <c r="CE1550" s="203">
        <f t="shared" ref="CE1550" si="1735">CD1550*CC1550</f>
        <v>0</v>
      </c>
      <c r="CF1550" s="168"/>
      <c r="CG1550" s="203">
        <f t="shared" ref="CG1550" si="1736">CF1550*CE1550</f>
        <v>0</v>
      </c>
      <c r="CH1550" s="168"/>
      <c r="CI1550" s="203">
        <f t="shared" ref="CI1550" si="1737">CH1550*CG1550</f>
        <v>0</v>
      </c>
      <c r="CJ1550" s="168"/>
      <c r="CK1550" s="203">
        <f t="shared" ref="CK1550" si="1738">CJ1550*CI1550</f>
        <v>0</v>
      </c>
      <c r="CL1550" s="168"/>
      <c r="CM1550" s="203">
        <f t="shared" ref="CM1550" si="1739">CL1550*CK1550</f>
        <v>0</v>
      </c>
      <c r="CN1550" s="168"/>
      <c r="CO1550" s="203">
        <f t="shared" ref="CO1550" si="1740">CN1550*CM1550</f>
        <v>0</v>
      </c>
      <c r="CP1550" s="168"/>
      <c r="CQ1550" s="203">
        <f t="shared" ref="CQ1550" si="1741">CP1550*CO1550</f>
        <v>0</v>
      </c>
      <c r="CR1550" s="168"/>
      <c r="CS1550" s="203">
        <f t="shared" ref="CS1550" si="1742">CR1550*CQ1550</f>
        <v>0</v>
      </c>
      <c r="CT1550" s="168"/>
      <c r="CU1550" s="203">
        <f t="shared" ref="CU1550" si="1743">CT1550*CS1550</f>
        <v>0</v>
      </c>
      <c r="CV1550" s="168"/>
      <c r="CW1550" s="203">
        <f t="shared" ref="CW1550" si="1744">CV1550*CU1550</f>
        <v>0</v>
      </c>
      <c r="CX1550" s="168"/>
      <c r="CY1550" s="203">
        <f t="shared" ref="CY1550" si="1745">CX1550*CW1550</f>
        <v>0</v>
      </c>
      <c r="CZ1550" s="165"/>
      <c r="DA1550" s="165"/>
      <c r="DB1550" s="165"/>
      <c r="DC1550" s="166"/>
      <c r="DD1550" s="166"/>
      <c r="DE1550" s="166"/>
      <c r="DF1550" s="167">
        <f>0.0178</f>
        <v>1.78E-2</v>
      </c>
      <c r="DG1550" s="168"/>
      <c r="DH1550" s="168">
        <f t="shared" si="1709"/>
        <v>0</v>
      </c>
      <c r="DI1550" s="168"/>
      <c r="DJ1550" s="168">
        <f t="shared" si="1711"/>
        <v>0</v>
      </c>
      <c r="DK1550" s="168"/>
      <c r="DL1550" s="168">
        <f t="shared" si="1712"/>
        <v>0</v>
      </c>
      <c r="DM1550" s="168"/>
      <c r="DN1550" s="168">
        <f t="shared" si="1713"/>
        <v>0</v>
      </c>
      <c r="DO1550" s="168"/>
      <c r="DP1550" s="168">
        <f t="shared" si="1714"/>
        <v>0</v>
      </c>
      <c r="DQ1550" s="168"/>
      <c r="DR1550" s="168">
        <f t="shared" si="1715"/>
        <v>0</v>
      </c>
      <c r="DS1550" s="168"/>
      <c r="DT1550" s="168">
        <f t="shared" si="1716"/>
        <v>0</v>
      </c>
      <c r="DU1550" s="168"/>
      <c r="DV1550" s="168">
        <f t="shared" si="1717"/>
        <v>0</v>
      </c>
      <c r="DW1550" s="168"/>
      <c r="DX1550" s="168">
        <f t="shared" si="1718"/>
        <v>0</v>
      </c>
      <c r="DY1550" s="168"/>
      <c r="DZ1550" s="168">
        <f t="shared" si="1719"/>
        <v>0</v>
      </c>
      <c r="EA1550" s="168"/>
      <c r="EB1550" s="168">
        <f t="shared" si="1720"/>
        <v>0</v>
      </c>
      <c r="EC1550" s="168"/>
      <c r="ED1550" s="168">
        <f t="shared" si="1721"/>
        <v>0</v>
      </c>
      <c r="EE1550" s="168"/>
      <c r="EF1550" s="168"/>
      <c r="EG1550" s="168"/>
      <c r="EH1550" s="168"/>
      <c r="EI1550" s="168">
        <f t="shared" si="1722"/>
        <v>0</v>
      </c>
      <c r="EJ1550" s="219">
        <f t="shared" ref="EJ1550" si="1746">SUM(DG1550:EG1550)</f>
        <v>0</v>
      </c>
    </row>
    <row r="1551" spans="1:140" s="161" customFormat="1" ht="17.25" customHeight="1" x14ac:dyDescent="0.25">
      <c r="A1551" s="150"/>
      <c r="B1551" s="151"/>
      <c r="C1551" s="152"/>
      <c r="D1551" s="153"/>
      <c r="E1551" s="154"/>
      <c r="F1551" s="154"/>
      <c r="G1551" s="155"/>
      <c r="H1551" s="156"/>
      <c r="I1551" s="157"/>
      <c r="J1551" s="244" t="s">
        <v>1740</v>
      </c>
      <c r="K1551" s="46" t="s">
        <v>1741</v>
      </c>
      <c r="L1551" s="46" t="s">
        <v>41</v>
      </c>
      <c r="M1551" s="46"/>
      <c r="N1551" s="10"/>
      <c r="O1551" s="10"/>
      <c r="P1551" s="104" t="s">
        <v>1453</v>
      </c>
      <c r="Q1551" s="104"/>
      <c r="R1551" s="258">
        <v>1.95E-2</v>
      </c>
      <c r="S1551" s="104">
        <f>0*$R$1540</f>
        <v>0</v>
      </c>
      <c r="T1551" s="255">
        <f t="shared" si="892"/>
        <v>0</v>
      </c>
      <c r="U1551" s="104">
        <v>0</v>
      </c>
      <c r="V1551" s="120">
        <f t="shared" si="1669"/>
        <v>0</v>
      </c>
      <c r="W1551" s="104">
        <v>0</v>
      </c>
      <c r="X1551" s="104">
        <f>W1551*R1551</f>
        <v>0</v>
      </c>
      <c r="Y1551" s="104">
        <f>0*$R$1540</f>
        <v>0</v>
      </c>
      <c r="Z1551" s="120">
        <f t="shared" si="846"/>
        <v>0</v>
      </c>
      <c r="AA1551" s="252">
        <v>0.5</v>
      </c>
      <c r="AB1551" s="104">
        <f t="shared" si="847"/>
        <v>9.75E-3</v>
      </c>
      <c r="AC1551" s="252">
        <v>0.5</v>
      </c>
      <c r="AD1551" s="104">
        <f t="shared" si="848"/>
        <v>9.75E-3</v>
      </c>
      <c r="AE1551" s="145">
        <v>0</v>
      </c>
      <c r="AF1551" s="104">
        <f t="shared" si="849"/>
        <v>0</v>
      </c>
      <c r="AG1551" s="104">
        <f>0*$R$1540</f>
        <v>0</v>
      </c>
      <c r="AH1551" s="104">
        <f t="shared" si="850"/>
        <v>0</v>
      </c>
      <c r="AI1551" s="104">
        <f>0*$R$1540</f>
        <v>0</v>
      </c>
      <c r="AJ1551" s="104">
        <f t="shared" si="851"/>
        <v>0</v>
      </c>
      <c r="AK1551" s="104">
        <f>0*$R$1540</f>
        <v>0</v>
      </c>
      <c r="AL1551" s="104">
        <f t="shared" si="894"/>
        <v>0</v>
      </c>
      <c r="AM1551" s="104">
        <f>0*$R$1540</f>
        <v>0</v>
      </c>
      <c r="AN1551" s="104">
        <f t="shared" si="957"/>
        <v>0</v>
      </c>
      <c r="AO1551" s="104">
        <f>0*$R$1540</f>
        <v>0</v>
      </c>
      <c r="AP1551" s="120">
        <f t="shared" si="853"/>
        <v>0</v>
      </c>
      <c r="AQ1551" s="104"/>
      <c r="AR1551" s="104"/>
      <c r="AS1551" s="104"/>
      <c r="AT1551" s="104"/>
      <c r="AU1551" s="104"/>
      <c r="AV1551" s="105">
        <f t="shared" ref="AV1551" si="1747">S1551+U1551+W1551+Y1551+AA1551+AC1551+AE1551+AG1551+AI1551+AK1551+AM1551+AO1551+AQ1551+AS1551</f>
        <v>1</v>
      </c>
      <c r="AW1551" s="105"/>
      <c r="AX1551" s="106">
        <f>0.0004</f>
        <v>4.0000000000000002E-4</v>
      </c>
      <c r="AY1551" s="120">
        <f>0*$R$1540</f>
        <v>0</v>
      </c>
      <c r="AZ1551" s="106">
        <f>AY1551*AX1551</f>
        <v>0</v>
      </c>
      <c r="BA1551" s="120">
        <f t="shared" si="1726"/>
        <v>0</v>
      </c>
      <c r="BB1551" s="196">
        <f>BA1551*AX1551</f>
        <v>0</v>
      </c>
      <c r="BC1551" s="120">
        <v>0</v>
      </c>
      <c r="BD1551" s="196">
        <f>BC1551*AX1551</f>
        <v>0</v>
      </c>
      <c r="BE1551" s="120">
        <f t="shared" si="1728"/>
        <v>0</v>
      </c>
      <c r="BF1551" s="196">
        <f>BE1551*AX1551</f>
        <v>0</v>
      </c>
      <c r="BG1551" s="120">
        <f>0*$R$1568</f>
        <v>0</v>
      </c>
      <c r="BH1551" s="196">
        <f>BG1551*AX1551</f>
        <v>0</v>
      </c>
      <c r="BI1551" s="120">
        <f>0*$R$1568</f>
        <v>0</v>
      </c>
      <c r="BJ1551" s="196">
        <f t="shared" si="861"/>
        <v>0</v>
      </c>
      <c r="BK1551" s="145">
        <v>1</v>
      </c>
      <c r="BL1551" s="196">
        <f t="shared" si="862"/>
        <v>4.0000000000000002E-4</v>
      </c>
      <c r="BM1551" s="120">
        <f t="shared" si="1729"/>
        <v>0</v>
      </c>
      <c r="BN1551" s="197">
        <f t="shared" si="863"/>
        <v>0</v>
      </c>
      <c r="BO1551" s="120">
        <f t="shared" si="1730"/>
        <v>0</v>
      </c>
      <c r="BP1551" s="197">
        <f t="shared" si="864"/>
        <v>0</v>
      </c>
      <c r="BQ1551" s="120">
        <f t="shared" si="1731"/>
        <v>0</v>
      </c>
      <c r="BR1551" s="197">
        <f t="shared" si="865"/>
        <v>0</v>
      </c>
      <c r="BS1551" s="120">
        <f t="shared" si="1732"/>
        <v>0</v>
      </c>
      <c r="BT1551" s="197">
        <f t="shared" si="866"/>
        <v>0</v>
      </c>
      <c r="BU1551" s="120">
        <f t="shared" si="1733"/>
        <v>0</v>
      </c>
      <c r="BV1551" s="197">
        <f t="shared" si="867"/>
        <v>0</v>
      </c>
      <c r="BW1551" s="165"/>
      <c r="BX1551" s="165"/>
      <c r="BY1551" s="165"/>
      <c r="BZ1551" s="165"/>
      <c r="CA1551" s="199">
        <f>0.0004</f>
        <v>4.0000000000000002E-4</v>
      </c>
      <c r="CB1551" s="120">
        <f>0*$R$1540</f>
        <v>0</v>
      </c>
      <c r="CC1551" s="199">
        <f>CB1551*CA1551</f>
        <v>0</v>
      </c>
      <c r="CD1551" s="120">
        <f>0*$R$1540</f>
        <v>0</v>
      </c>
      <c r="CE1551" s="204">
        <f>CD1551*CA1551</f>
        <v>0</v>
      </c>
      <c r="CF1551" s="120">
        <v>0</v>
      </c>
      <c r="CG1551" s="204">
        <f>CF1551*CA1551</f>
        <v>0</v>
      </c>
      <c r="CH1551" s="120">
        <f>0*$R$1540</f>
        <v>0</v>
      </c>
      <c r="CI1551" s="204">
        <f>CH1551*CA1551</f>
        <v>0</v>
      </c>
      <c r="CJ1551" s="120">
        <f>0*$R$1568</f>
        <v>0</v>
      </c>
      <c r="CK1551" s="204">
        <f>CJ1551*CA1551</f>
        <v>0</v>
      </c>
      <c r="CL1551" s="120">
        <f>0*$R$1568</f>
        <v>0</v>
      </c>
      <c r="CM1551" s="204">
        <f t="shared" ref="CM1551" si="1748">CL1551*CA1551</f>
        <v>0</v>
      </c>
      <c r="CN1551" s="145">
        <v>1</v>
      </c>
      <c r="CO1551" s="204">
        <f t="shared" ref="CO1551" si="1749">CN1551*CA1551</f>
        <v>4.0000000000000002E-4</v>
      </c>
      <c r="CP1551" s="120">
        <f>0*$R$1540</f>
        <v>0</v>
      </c>
      <c r="CQ1551" s="206">
        <f t="shared" ref="CQ1551" si="1750">CP1551*CA1551</f>
        <v>0</v>
      </c>
      <c r="CR1551" s="120">
        <f>0*$R$1540</f>
        <v>0</v>
      </c>
      <c r="CS1551" s="206">
        <f t="shared" ref="CS1551" si="1751">CR1551*CA1551</f>
        <v>0</v>
      </c>
      <c r="CT1551" s="120">
        <f>0*$R$1540</f>
        <v>0</v>
      </c>
      <c r="CU1551" s="206">
        <f t="shared" ref="CU1551" si="1752">CT1551*CA1551</f>
        <v>0</v>
      </c>
      <c r="CV1551" s="120">
        <f>0*$R$1540</f>
        <v>0</v>
      </c>
      <c r="CW1551" s="206">
        <f t="shared" ref="CW1551" si="1753">CV1551*CA1551</f>
        <v>0</v>
      </c>
      <c r="CX1551" s="120">
        <f>0*$R$1540</f>
        <v>0</v>
      </c>
      <c r="CY1551" s="206">
        <f t="shared" ref="CY1551" si="1754">CX1551*CA1551</f>
        <v>0</v>
      </c>
      <c r="CZ1551" s="165"/>
      <c r="DA1551" s="165"/>
      <c r="DB1551" s="165"/>
      <c r="DC1551" s="109"/>
      <c r="DD1551" s="109"/>
      <c r="DE1551" s="109"/>
      <c r="DF1551" s="110"/>
      <c r="DG1551" s="120">
        <f>0*$R$1540</f>
        <v>0</v>
      </c>
      <c r="DH1551" s="120">
        <f t="shared" si="1709"/>
        <v>0</v>
      </c>
      <c r="DI1551" s="120">
        <f>0*$R$1540</f>
        <v>0</v>
      </c>
      <c r="DJ1551" s="120">
        <f t="shared" si="1711"/>
        <v>0</v>
      </c>
      <c r="DK1551" s="120">
        <v>0</v>
      </c>
      <c r="DL1551" s="120">
        <f>DK1551*DF1551</f>
        <v>0</v>
      </c>
      <c r="DM1551" s="120">
        <f>0*$R$1540</f>
        <v>0</v>
      </c>
      <c r="DN1551" s="120">
        <f t="shared" si="1713"/>
        <v>0</v>
      </c>
      <c r="DO1551" s="120">
        <f>0*$R$1568</f>
        <v>0</v>
      </c>
      <c r="DP1551" s="120">
        <f t="shared" si="1714"/>
        <v>0</v>
      </c>
      <c r="DQ1551" s="120">
        <f>0*$R$1568</f>
        <v>0</v>
      </c>
      <c r="DR1551" s="120">
        <f t="shared" si="1715"/>
        <v>0</v>
      </c>
      <c r="DS1551" s="145">
        <v>1</v>
      </c>
      <c r="DT1551" s="120">
        <f t="shared" si="1716"/>
        <v>0</v>
      </c>
      <c r="DU1551" s="120">
        <f>0*$R$1540</f>
        <v>0</v>
      </c>
      <c r="DV1551" s="120">
        <f t="shared" si="1717"/>
        <v>0</v>
      </c>
      <c r="DW1551" s="120">
        <f>0*$R$1540</f>
        <v>0</v>
      </c>
      <c r="DX1551" s="120">
        <f t="shared" si="1718"/>
        <v>0</v>
      </c>
      <c r="DY1551" s="120">
        <f>0*$R$1540</f>
        <v>0</v>
      </c>
      <c r="DZ1551" s="120">
        <f t="shared" si="1719"/>
        <v>0</v>
      </c>
      <c r="EA1551" s="120">
        <f>0*$R$1540</f>
        <v>0</v>
      </c>
      <c r="EB1551" s="120">
        <f t="shared" si="1720"/>
        <v>0</v>
      </c>
      <c r="EC1551" s="120">
        <f>0*$R$1540</f>
        <v>0</v>
      </c>
      <c r="ED1551" s="120">
        <f t="shared" si="1721"/>
        <v>0</v>
      </c>
      <c r="EE1551" s="120"/>
      <c r="EF1551" s="120"/>
      <c r="EG1551" s="120"/>
      <c r="EH1551" s="120"/>
      <c r="EI1551" s="120"/>
      <c r="EJ1551" s="148">
        <f t="shared" ref="EJ1551" si="1755">DG1551+DI1551+DK1551+DM1551+DO1551+DQ1551+DS1551+DU1551+DW1551+DY1551+EA1551+EC1551+EE1551+EG1551</f>
        <v>1</v>
      </c>
    </row>
    <row r="1552" spans="1:140" s="161" customFormat="1" ht="17.25" customHeight="1" x14ac:dyDescent="0.25">
      <c r="A1552" s="150"/>
      <c r="B1552" s="151"/>
      <c r="C1552" s="152"/>
      <c r="D1552" s="153"/>
      <c r="E1552" s="154"/>
      <c r="F1552" s="154"/>
      <c r="G1552" s="155"/>
      <c r="H1552" s="156"/>
      <c r="I1552" s="157"/>
      <c r="J1552" s="272" t="s">
        <v>1894</v>
      </c>
      <c r="K1552" s="264" t="s">
        <v>2075</v>
      </c>
      <c r="L1552" s="10"/>
      <c r="M1552" s="10"/>
      <c r="N1552" s="10"/>
      <c r="O1552" s="10"/>
      <c r="P1552" s="10"/>
      <c r="Q1552" s="9" t="s">
        <v>1899</v>
      </c>
      <c r="R1552" s="258"/>
      <c r="S1552" s="104"/>
      <c r="T1552" s="255"/>
      <c r="U1552" s="104"/>
      <c r="V1552" s="120"/>
      <c r="W1552" s="104"/>
      <c r="X1552" s="104"/>
      <c r="Y1552" s="104"/>
      <c r="Z1552" s="120"/>
      <c r="AA1552" s="252"/>
      <c r="AB1552" s="104"/>
      <c r="AC1552" s="252"/>
      <c r="AD1552" s="104"/>
      <c r="AE1552" s="145"/>
      <c r="AF1552" s="104"/>
      <c r="AG1552" s="104"/>
      <c r="AH1552" s="104"/>
      <c r="AI1552" s="104"/>
      <c r="AJ1552" s="104"/>
      <c r="AK1552" s="104"/>
      <c r="AL1552" s="104"/>
      <c r="AM1552" s="104"/>
      <c r="AN1552" s="104"/>
      <c r="AO1552" s="104"/>
      <c r="AP1552" s="120"/>
      <c r="AQ1552" s="104"/>
      <c r="AR1552" s="104"/>
      <c r="AS1552" s="104"/>
      <c r="AT1552" s="104"/>
      <c r="AU1552" s="104"/>
      <c r="AV1552" s="105"/>
      <c r="AW1552" s="105"/>
      <c r="AX1552" s="106"/>
      <c r="AY1552" s="120"/>
      <c r="AZ1552" s="106"/>
      <c r="BA1552" s="120"/>
      <c r="BB1552" s="196"/>
      <c r="BC1552" s="120"/>
      <c r="BD1552" s="196"/>
      <c r="BE1552" s="120"/>
      <c r="BF1552" s="196"/>
      <c r="BG1552" s="120"/>
      <c r="BH1552" s="196"/>
      <c r="BI1552" s="120"/>
      <c r="BJ1552" s="196"/>
      <c r="BK1552" s="145"/>
      <c r="BL1552" s="196"/>
      <c r="BM1552" s="120"/>
      <c r="BN1552" s="197"/>
      <c r="BO1552" s="120"/>
      <c r="BP1552" s="197"/>
      <c r="BQ1552" s="120"/>
      <c r="BR1552" s="197"/>
      <c r="BS1552" s="120"/>
      <c r="BT1552" s="197"/>
      <c r="BU1552" s="120"/>
      <c r="BV1552" s="197"/>
      <c r="BW1552" s="165"/>
      <c r="BX1552" s="165"/>
      <c r="BY1552" s="165"/>
      <c r="BZ1552" s="165"/>
      <c r="CA1552" s="199"/>
      <c r="CB1552" s="120"/>
      <c r="CC1552" s="199"/>
      <c r="CD1552" s="120"/>
      <c r="CE1552" s="204"/>
      <c r="CF1552" s="120"/>
      <c r="CG1552" s="204"/>
      <c r="CH1552" s="120"/>
      <c r="CI1552" s="204"/>
      <c r="CJ1552" s="120"/>
      <c r="CK1552" s="204"/>
      <c r="CL1552" s="120"/>
      <c r="CM1552" s="204"/>
      <c r="CN1552" s="145"/>
      <c r="CO1552" s="204"/>
      <c r="CP1552" s="120"/>
      <c r="CQ1552" s="206"/>
      <c r="CR1552" s="120"/>
      <c r="CS1552" s="206"/>
      <c r="CT1552" s="120"/>
      <c r="CU1552" s="206"/>
      <c r="CV1552" s="120"/>
      <c r="CW1552" s="206"/>
      <c r="CX1552" s="120"/>
      <c r="CY1552" s="206"/>
      <c r="CZ1552" s="165"/>
      <c r="DA1552" s="165"/>
      <c r="DB1552" s="165"/>
      <c r="DC1552" s="109"/>
      <c r="DD1552" s="109"/>
      <c r="DE1552" s="109"/>
      <c r="DF1552" s="110"/>
      <c r="DG1552" s="120"/>
      <c r="DH1552" s="120"/>
      <c r="DI1552" s="120"/>
      <c r="DJ1552" s="120"/>
      <c r="DK1552" s="120"/>
      <c r="DL1552" s="120"/>
      <c r="DM1552" s="120"/>
      <c r="DN1552" s="120"/>
      <c r="DO1552" s="120"/>
      <c r="DP1552" s="120"/>
      <c r="DQ1552" s="120"/>
      <c r="DR1552" s="120"/>
      <c r="DS1552" s="145"/>
      <c r="DT1552" s="120"/>
      <c r="DU1552" s="120"/>
      <c r="DV1552" s="120"/>
      <c r="DW1552" s="120"/>
      <c r="DX1552" s="120"/>
      <c r="DY1552" s="120"/>
      <c r="DZ1552" s="120"/>
      <c r="EA1552" s="120"/>
      <c r="EB1552" s="120"/>
      <c r="EC1552" s="120"/>
      <c r="ED1552" s="120"/>
      <c r="EE1552" s="120"/>
      <c r="EF1552" s="120"/>
      <c r="EG1552" s="120"/>
      <c r="EH1552" s="120"/>
      <c r="EI1552" s="120"/>
      <c r="EJ1552" s="148"/>
    </row>
    <row r="1553" spans="1:140" s="161" customFormat="1" ht="17.25" customHeight="1" x14ac:dyDescent="0.25">
      <c r="A1553" s="150"/>
      <c r="B1553" s="151"/>
      <c r="C1553" s="152"/>
      <c r="D1553" s="153"/>
      <c r="E1553" s="154"/>
      <c r="F1553" s="154"/>
      <c r="G1553" s="155"/>
      <c r="H1553" s="156"/>
      <c r="I1553" s="157"/>
      <c r="J1553" s="272"/>
      <c r="K1553" s="264" t="s">
        <v>2076</v>
      </c>
      <c r="L1553" s="10"/>
      <c r="M1553" s="10"/>
      <c r="N1553" s="10"/>
      <c r="O1553" s="10"/>
      <c r="P1553" s="10"/>
      <c r="Q1553" s="9" t="s">
        <v>1899</v>
      </c>
      <c r="R1553" s="258"/>
      <c r="S1553" s="104"/>
      <c r="T1553" s="255"/>
      <c r="U1553" s="104"/>
      <c r="V1553" s="120"/>
      <c r="W1553" s="104"/>
      <c r="X1553" s="104"/>
      <c r="Y1553" s="104"/>
      <c r="Z1553" s="120"/>
      <c r="AA1553" s="252"/>
      <c r="AB1553" s="104"/>
      <c r="AC1553" s="252"/>
      <c r="AD1553" s="104"/>
      <c r="AE1553" s="145"/>
      <c r="AF1553" s="104"/>
      <c r="AG1553" s="104"/>
      <c r="AH1553" s="104"/>
      <c r="AI1553" s="104"/>
      <c r="AJ1553" s="104"/>
      <c r="AK1553" s="104"/>
      <c r="AL1553" s="104"/>
      <c r="AM1553" s="104"/>
      <c r="AN1553" s="104"/>
      <c r="AO1553" s="104"/>
      <c r="AP1553" s="120"/>
      <c r="AQ1553" s="104"/>
      <c r="AR1553" s="104"/>
      <c r="AS1553" s="104"/>
      <c r="AT1553" s="104"/>
      <c r="AU1553" s="104"/>
      <c r="AV1553" s="105"/>
      <c r="AW1553" s="105"/>
      <c r="AX1553" s="106"/>
      <c r="AY1553" s="120"/>
      <c r="AZ1553" s="106"/>
      <c r="BA1553" s="120"/>
      <c r="BB1553" s="196"/>
      <c r="BC1553" s="120"/>
      <c r="BD1553" s="196"/>
      <c r="BE1553" s="120"/>
      <c r="BF1553" s="196"/>
      <c r="BG1553" s="120"/>
      <c r="BH1553" s="196"/>
      <c r="BI1553" s="120"/>
      <c r="BJ1553" s="196"/>
      <c r="BK1553" s="145"/>
      <c r="BL1553" s="196"/>
      <c r="BM1553" s="120"/>
      <c r="BN1553" s="197"/>
      <c r="BO1553" s="120"/>
      <c r="BP1553" s="197"/>
      <c r="BQ1553" s="120"/>
      <c r="BR1553" s="197"/>
      <c r="BS1553" s="120"/>
      <c r="BT1553" s="197"/>
      <c r="BU1553" s="120"/>
      <c r="BV1553" s="197"/>
      <c r="BW1553" s="165"/>
      <c r="BX1553" s="165"/>
      <c r="BY1553" s="165"/>
      <c r="BZ1553" s="165"/>
      <c r="CA1553" s="199"/>
      <c r="CB1553" s="120"/>
      <c r="CC1553" s="199"/>
      <c r="CD1553" s="120"/>
      <c r="CE1553" s="204"/>
      <c r="CF1553" s="120"/>
      <c r="CG1553" s="204"/>
      <c r="CH1553" s="120"/>
      <c r="CI1553" s="204"/>
      <c r="CJ1553" s="120"/>
      <c r="CK1553" s="204"/>
      <c r="CL1553" s="120"/>
      <c r="CM1553" s="204"/>
      <c r="CN1553" s="145"/>
      <c r="CO1553" s="204"/>
      <c r="CP1553" s="120"/>
      <c r="CQ1553" s="206"/>
      <c r="CR1553" s="120"/>
      <c r="CS1553" s="206"/>
      <c r="CT1553" s="120"/>
      <c r="CU1553" s="206"/>
      <c r="CV1553" s="120"/>
      <c r="CW1553" s="206"/>
      <c r="CX1553" s="120"/>
      <c r="CY1553" s="206"/>
      <c r="CZ1553" s="165"/>
      <c r="DA1553" s="165"/>
      <c r="DB1553" s="165"/>
      <c r="DC1553" s="109"/>
      <c r="DD1553" s="109"/>
      <c r="DE1553" s="109"/>
      <c r="DF1553" s="110"/>
      <c r="DG1553" s="120"/>
      <c r="DH1553" s="120"/>
      <c r="DI1553" s="120"/>
      <c r="DJ1553" s="120"/>
      <c r="DK1553" s="120"/>
      <c r="DL1553" s="120"/>
      <c r="DM1553" s="120"/>
      <c r="DN1553" s="120"/>
      <c r="DO1553" s="120"/>
      <c r="DP1553" s="120"/>
      <c r="DQ1553" s="120"/>
      <c r="DR1553" s="120"/>
      <c r="DS1553" s="145"/>
      <c r="DT1553" s="120"/>
      <c r="DU1553" s="120"/>
      <c r="DV1553" s="120"/>
      <c r="DW1553" s="120"/>
      <c r="DX1553" s="120"/>
      <c r="DY1553" s="120"/>
      <c r="DZ1553" s="120"/>
      <c r="EA1553" s="120"/>
      <c r="EB1553" s="120"/>
      <c r="EC1553" s="120"/>
      <c r="ED1553" s="120"/>
      <c r="EE1553" s="120"/>
      <c r="EF1553" s="120"/>
      <c r="EG1553" s="120"/>
      <c r="EH1553" s="120"/>
      <c r="EI1553" s="120"/>
      <c r="EJ1553" s="148"/>
    </row>
    <row r="1554" spans="1:140" s="161" customFormat="1" ht="17.25" customHeight="1" x14ac:dyDescent="0.25">
      <c r="A1554" s="150"/>
      <c r="B1554" s="151"/>
      <c r="C1554" s="152"/>
      <c r="D1554" s="153"/>
      <c r="E1554" s="154"/>
      <c r="F1554" s="154"/>
      <c r="G1554" s="155"/>
      <c r="H1554" s="156"/>
      <c r="I1554" s="157"/>
      <c r="J1554" s="272"/>
      <c r="K1554" s="264" t="s">
        <v>2077</v>
      </c>
      <c r="L1554" s="10"/>
      <c r="M1554" s="10"/>
      <c r="N1554" s="10"/>
      <c r="O1554" s="10"/>
      <c r="P1554" s="10"/>
      <c r="Q1554" s="9" t="s">
        <v>1899</v>
      </c>
      <c r="R1554" s="258"/>
      <c r="S1554" s="104"/>
      <c r="T1554" s="255"/>
      <c r="U1554" s="104"/>
      <c r="V1554" s="120"/>
      <c r="W1554" s="104"/>
      <c r="X1554" s="104"/>
      <c r="Y1554" s="104"/>
      <c r="Z1554" s="120"/>
      <c r="AA1554" s="252"/>
      <c r="AB1554" s="104"/>
      <c r="AC1554" s="252"/>
      <c r="AD1554" s="104"/>
      <c r="AE1554" s="145"/>
      <c r="AF1554" s="104"/>
      <c r="AG1554" s="104"/>
      <c r="AH1554" s="104"/>
      <c r="AI1554" s="104"/>
      <c r="AJ1554" s="104"/>
      <c r="AK1554" s="104"/>
      <c r="AL1554" s="104"/>
      <c r="AM1554" s="104"/>
      <c r="AN1554" s="104"/>
      <c r="AO1554" s="104"/>
      <c r="AP1554" s="120"/>
      <c r="AQ1554" s="104"/>
      <c r="AR1554" s="104"/>
      <c r="AS1554" s="104"/>
      <c r="AT1554" s="104"/>
      <c r="AU1554" s="104"/>
      <c r="AV1554" s="105"/>
      <c r="AW1554" s="105"/>
      <c r="AX1554" s="106"/>
      <c r="AY1554" s="120"/>
      <c r="AZ1554" s="106"/>
      <c r="BA1554" s="120"/>
      <c r="BB1554" s="196"/>
      <c r="BC1554" s="120"/>
      <c r="BD1554" s="196"/>
      <c r="BE1554" s="120"/>
      <c r="BF1554" s="196"/>
      <c r="BG1554" s="120"/>
      <c r="BH1554" s="196"/>
      <c r="BI1554" s="120"/>
      <c r="BJ1554" s="196"/>
      <c r="BK1554" s="145"/>
      <c r="BL1554" s="196"/>
      <c r="BM1554" s="120"/>
      <c r="BN1554" s="197"/>
      <c r="BO1554" s="120"/>
      <c r="BP1554" s="197"/>
      <c r="BQ1554" s="120"/>
      <c r="BR1554" s="197"/>
      <c r="BS1554" s="120"/>
      <c r="BT1554" s="197"/>
      <c r="BU1554" s="120"/>
      <c r="BV1554" s="197"/>
      <c r="BW1554" s="165"/>
      <c r="BX1554" s="165"/>
      <c r="BY1554" s="165"/>
      <c r="BZ1554" s="165"/>
      <c r="CA1554" s="199"/>
      <c r="CB1554" s="120"/>
      <c r="CC1554" s="199"/>
      <c r="CD1554" s="120"/>
      <c r="CE1554" s="204"/>
      <c r="CF1554" s="120"/>
      <c r="CG1554" s="204"/>
      <c r="CH1554" s="120"/>
      <c r="CI1554" s="204"/>
      <c r="CJ1554" s="120"/>
      <c r="CK1554" s="204"/>
      <c r="CL1554" s="120"/>
      <c r="CM1554" s="204"/>
      <c r="CN1554" s="145"/>
      <c r="CO1554" s="204"/>
      <c r="CP1554" s="120"/>
      <c r="CQ1554" s="206"/>
      <c r="CR1554" s="120"/>
      <c r="CS1554" s="206"/>
      <c r="CT1554" s="120"/>
      <c r="CU1554" s="206"/>
      <c r="CV1554" s="120"/>
      <c r="CW1554" s="206"/>
      <c r="CX1554" s="120"/>
      <c r="CY1554" s="206"/>
      <c r="CZ1554" s="165"/>
      <c r="DA1554" s="165"/>
      <c r="DB1554" s="165"/>
      <c r="DC1554" s="109"/>
      <c r="DD1554" s="109"/>
      <c r="DE1554" s="109"/>
      <c r="DF1554" s="110"/>
      <c r="DG1554" s="120"/>
      <c r="DH1554" s="120"/>
      <c r="DI1554" s="120"/>
      <c r="DJ1554" s="120"/>
      <c r="DK1554" s="120"/>
      <c r="DL1554" s="120"/>
      <c r="DM1554" s="120"/>
      <c r="DN1554" s="120"/>
      <c r="DO1554" s="120"/>
      <c r="DP1554" s="120"/>
      <c r="DQ1554" s="120"/>
      <c r="DR1554" s="120"/>
      <c r="DS1554" s="145"/>
      <c r="DT1554" s="120"/>
      <c r="DU1554" s="120"/>
      <c r="DV1554" s="120"/>
      <c r="DW1554" s="120"/>
      <c r="DX1554" s="120"/>
      <c r="DY1554" s="120"/>
      <c r="DZ1554" s="120"/>
      <c r="EA1554" s="120"/>
      <c r="EB1554" s="120"/>
      <c r="EC1554" s="120"/>
      <c r="ED1554" s="120"/>
      <c r="EE1554" s="120"/>
      <c r="EF1554" s="120"/>
      <c r="EG1554" s="120"/>
      <c r="EH1554" s="120"/>
      <c r="EI1554" s="120"/>
      <c r="EJ1554" s="148"/>
    </row>
    <row r="1555" spans="1:140" s="161" customFormat="1" ht="17.25" customHeight="1" x14ac:dyDescent="0.25">
      <c r="A1555" s="150"/>
      <c r="B1555" s="151"/>
      <c r="C1555" s="152"/>
      <c r="D1555" s="153"/>
      <c r="E1555" s="154"/>
      <c r="F1555" s="154"/>
      <c r="G1555" s="155"/>
      <c r="H1555" s="156"/>
      <c r="I1555" s="157"/>
      <c r="J1555" s="54"/>
      <c r="K1555" s="264" t="s">
        <v>2078</v>
      </c>
      <c r="L1555" s="10"/>
      <c r="M1555" s="10"/>
      <c r="N1555" s="10"/>
      <c r="O1555" s="10"/>
      <c r="P1555" s="10"/>
      <c r="Q1555" s="9" t="s">
        <v>1899</v>
      </c>
      <c r="R1555" s="258"/>
      <c r="S1555" s="104"/>
      <c r="T1555" s="255"/>
      <c r="U1555" s="104"/>
      <c r="V1555" s="120"/>
      <c r="W1555" s="104"/>
      <c r="X1555" s="104"/>
      <c r="Y1555" s="104"/>
      <c r="Z1555" s="120"/>
      <c r="AA1555" s="252"/>
      <c r="AB1555" s="104"/>
      <c r="AC1555" s="252"/>
      <c r="AD1555" s="104"/>
      <c r="AE1555" s="145"/>
      <c r="AF1555" s="104"/>
      <c r="AG1555" s="104"/>
      <c r="AH1555" s="104"/>
      <c r="AI1555" s="104"/>
      <c r="AJ1555" s="104"/>
      <c r="AK1555" s="104"/>
      <c r="AL1555" s="104"/>
      <c r="AM1555" s="104"/>
      <c r="AN1555" s="104"/>
      <c r="AO1555" s="104"/>
      <c r="AP1555" s="120"/>
      <c r="AQ1555" s="104"/>
      <c r="AR1555" s="104"/>
      <c r="AS1555" s="104"/>
      <c r="AT1555" s="104"/>
      <c r="AU1555" s="104"/>
      <c r="AV1555" s="105"/>
      <c r="AW1555" s="105"/>
      <c r="AX1555" s="106"/>
      <c r="AY1555" s="120"/>
      <c r="AZ1555" s="106"/>
      <c r="BA1555" s="120"/>
      <c r="BB1555" s="196"/>
      <c r="BC1555" s="120"/>
      <c r="BD1555" s="196"/>
      <c r="BE1555" s="120"/>
      <c r="BF1555" s="196"/>
      <c r="BG1555" s="120"/>
      <c r="BH1555" s="196"/>
      <c r="BI1555" s="120"/>
      <c r="BJ1555" s="196"/>
      <c r="BK1555" s="145"/>
      <c r="BL1555" s="196"/>
      <c r="BM1555" s="120"/>
      <c r="BN1555" s="197"/>
      <c r="BO1555" s="120"/>
      <c r="BP1555" s="197"/>
      <c r="BQ1555" s="120"/>
      <c r="BR1555" s="197"/>
      <c r="BS1555" s="120"/>
      <c r="BT1555" s="197"/>
      <c r="BU1555" s="120"/>
      <c r="BV1555" s="197"/>
      <c r="BW1555" s="165"/>
      <c r="BX1555" s="165"/>
      <c r="BY1555" s="165"/>
      <c r="BZ1555" s="165"/>
      <c r="CA1555" s="199"/>
      <c r="CB1555" s="120"/>
      <c r="CC1555" s="199"/>
      <c r="CD1555" s="120"/>
      <c r="CE1555" s="204"/>
      <c r="CF1555" s="120"/>
      <c r="CG1555" s="204"/>
      <c r="CH1555" s="120"/>
      <c r="CI1555" s="204"/>
      <c r="CJ1555" s="120"/>
      <c r="CK1555" s="204"/>
      <c r="CL1555" s="120"/>
      <c r="CM1555" s="204"/>
      <c r="CN1555" s="145"/>
      <c r="CO1555" s="204"/>
      <c r="CP1555" s="120"/>
      <c r="CQ1555" s="206"/>
      <c r="CR1555" s="120"/>
      <c r="CS1555" s="206"/>
      <c r="CT1555" s="120"/>
      <c r="CU1555" s="206"/>
      <c r="CV1555" s="120"/>
      <c r="CW1555" s="206"/>
      <c r="CX1555" s="120"/>
      <c r="CY1555" s="206"/>
      <c r="CZ1555" s="165"/>
      <c r="DA1555" s="165"/>
      <c r="DB1555" s="165"/>
      <c r="DC1555" s="109"/>
      <c r="DD1555" s="109"/>
      <c r="DE1555" s="109"/>
      <c r="DF1555" s="110"/>
      <c r="DG1555" s="120"/>
      <c r="DH1555" s="120"/>
      <c r="DI1555" s="120"/>
      <c r="DJ1555" s="120"/>
      <c r="DK1555" s="120"/>
      <c r="DL1555" s="120"/>
      <c r="DM1555" s="120"/>
      <c r="DN1555" s="120"/>
      <c r="DO1555" s="120"/>
      <c r="DP1555" s="120"/>
      <c r="DQ1555" s="120"/>
      <c r="DR1555" s="120"/>
      <c r="DS1555" s="145"/>
      <c r="DT1555" s="120"/>
      <c r="DU1555" s="120"/>
      <c r="DV1555" s="120"/>
      <c r="DW1555" s="120"/>
      <c r="DX1555" s="120"/>
      <c r="DY1555" s="120"/>
      <c r="DZ1555" s="120"/>
      <c r="EA1555" s="120"/>
      <c r="EB1555" s="120"/>
      <c r="EC1555" s="120"/>
      <c r="ED1555" s="120"/>
      <c r="EE1555" s="120"/>
      <c r="EF1555" s="120"/>
      <c r="EG1555" s="120"/>
      <c r="EH1555" s="120"/>
      <c r="EI1555" s="120"/>
      <c r="EJ1555" s="148"/>
    </row>
    <row r="1556" spans="1:140" s="161" customFormat="1" ht="33.75" customHeight="1" x14ac:dyDescent="0.25">
      <c r="A1556" s="150"/>
      <c r="B1556" s="151"/>
      <c r="C1556" s="152"/>
      <c r="D1556" s="153"/>
      <c r="E1556" s="154"/>
      <c r="F1556" s="154"/>
      <c r="G1556" s="155"/>
      <c r="H1556" s="156"/>
      <c r="I1556" s="157"/>
      <c r="J1556" s="54"/>
      <c r="K1556" s="264" t="s">
        <v>2079</v>
      </c>
      <c r="L1556" s="10"/>
      <c r="M1556" s="10"/>
      <c r="N1556" s="10"/>
      <c r="O1556" s="10"/>
      <c r="P1556" s="10"/>
      <c r="Q1556" s="9" t="s">
        <v>1899</v>
      </c>
      <c r="R1556" s="258"/>
      <c r="S1556" s="104"/>
      <c r="T1556" s="255"/>
      <c r="U1556" s="104"/>
      <c r="V1556" s="120"/>
      <c r="W1556" s="104"/>
      <c r="X1556" s="104"/>
      <c r="Y1556" s="104"/>
      <c r="Z1556" s="120"/>
      <c r="AA1556" s="252"/>
      <c r="AB1556" s="104"/>
      <c r="AC1556" s="252"/>
      <c r="AD1556" s="104"/>
      <c r="AE1556" s="145"/>
      <c r="AF1556" s="104"/>
      <c r="AG1556" s="104"/>
      <c r="AH1556" s="104"/>
      <c r="AI1556" s="104"/>
      <c r="AJ1556" s="104"/>
      <c r="AK1556" s="104"/>
      <c r="AL1556" s="104"/>
      <c r="AM1556" s="104"/>
      <c r="AN1556" s="104"/>
      <c r="AO1556" s="104"/>
      <c r="AP1556" s="120"/>
      <c r="AQ1556" s="104"/>
      <c r="AR1556" s="104"/>
      <c r="AS1556" s="104"/>
      <c r="AT1556" s="104"/>
      <c r="AU1556" s="104"/>
      <c r="AV1556" s="105"/>
      <c r="AW1556" s="105"/>
      <c r="AX1556" s="106"/>
      <c r="AY1556" s="120"/>
      <c r="AZ1556" s="106"/>
      <c r="BA1556" s="120"/>
      <c r="BB1556" s="196"/>
      <c r="BC1556" s="120"/>
      <c r="BD1556" s="196"/>
      <c r="BE1556" s="120"/>
      <c r="BF1556" s="196"/>
      <c r="BG1556" s="120"/>
      <c r="BH1556" s="196"/>
      <c r="BI1556" s="120"/>
      <c r="BJ1556" s="196"/>
      <c r="BK1556" s="145"/>
      <c r="BL1556" s="196"/>
      <c r="BM1556" s="120"/>
      <c r="BN1556" s="197"/>
      <c r="BO1556" s="120"/>
      <c r="BP1556" s="197"/>
      <c r="BQ1556" s="120"/>
      <c r="BR1556" s="197"/>
      <c r="BS1556" s="120"/>
      <c r="BT1556" s="197"/>
      <c r="BU1556" s="120"/>
      <c r="BV1556" s="197"/>
      <c r="BW1556" s="165"/>
      <c r="BX1556" s="165"/>
      <c r="BY1556" s="165"/>
      <c r="BZ1556" s="165"/>
      <c r="CA1556" s="199"/>
      <c r="CB1556" s="120"/>
      <c r="CC1556" s="199"/>
      <c r="CD1556" s="120"/>
      <c r="CE1556" s="204"/>
      <c r="CF1556" s="120"/>
      <c r="CG1556" s="204"/>
      <c r="CH1556" s="120"/>
      <c r="CI1556" s="204"/>
      <c r="CJ1556" s="120"/>
      <c r="CK1556" s="204"/>
      <c r="CL1556" s="120"/>
      <c r="CM1556" s="204"/>
      <c r="CN1556" s="145"/>
      <c r="CO1556" s="204"/>
      <c r="CP1556" s="120"/>
      <c r="CQ1556" s="206"/>
      <c r="CR1556" s="120"/>
      <c r="CS1556" s="206"/>
      <c r="CT1556" s="120"/>
      <c r="CU1556" s="206"/>
      <c r="CV1556" s="120"/>
      <c r="CW1556" s="206"/>
      <c r="CX1556" s="120"/>
      <c r="CY1556" s="206"/>
      <c r="CZ1556" s="165"/>
      <c r="DA1556" s="165"/>
      <c r="DB1556" s="165"/>
      <c r="DC1556" s="109"/>
      <c r="DD1556" s="109"/>
      <c r="DE1556" s="109"/>
      <c r="DF1556" s="110"/>
      <c r="DG1556" s="120"/>
      <c r="DH1556" s="120"/>
      <c r="DI1556" s="120"/>
      <c r="DJ1556" s="120"/>
      <c r="DK1556" s="120"/>
      <c r="DL1556" s="120"/>
      <c r="DM1556" s="120"/>
      <c r="DN1556" s="120"/>
      <c r="DO1556" s="120"/>
      <c r="DP1556" s="120"/>
      <c r="DQ1556" s="120"/>
      <c r="DR1556" s="120"/>
      <c r="DS1556" s="145"/>
      <c r="DT1556" s="120"/>
      <c r="DU1556" s="120"/>
      <c r="DV1556" s="120"/>
      <c r="DW1556" s="120"/>
      <c r="DX1556" s="120"/>
      <c r="DY1556" s="120"/>
      <c r="DZ1556" s="120"/>
      <c r="EA1556" s="120"/>
      <c r="EB1556" s="120"/>
      <c r="EC1556" s="120"/>
      <c r="ED1556" s="120"/>
      <c r="EE1556" s="120"/>
      <c r="EF1556" s="120"/>
      <c r="EG1556" s="120"/>
      <c r="EH1556" s="120"/>
      <c r="EI1556" s="120"/>
      <c r="EJ1556" s="148"/>
    </row>
    <row r="1557" spans="1:140" s="161" customFormat="1" ht="17.25" customHeight="1" x14ac:dyDescent="0.25">
      <c r="A1557" s="150"/>
      <c r="B1557" s="151"/>
      <c r="C1557" s="152"/>
      <c r="D1557" s="153"/>
      <c r="E1557" s="154"/>
      <c r="F1557" s="154"/>
      <c r="G1557" s="155"/>
      <c r="H1557" s="156"/>
      <c r="I1557" s="157"/>
      <c r="J1557" s="275" t="s">
        <v>1921</v>
      </c>
      <c r="K1557" s="271" t="s">
        <v>2080</v>
      </c>
      <c r="L1557" s="276">
        <v>245</v>
      </c>
      <c r="M1557" s="46"/>
      <c r="N1557" s="10"/>
      <c r="O1557" s="10"/>
      <c r="P1557" s="10"/>
      <c r="Q1557" s="10"/>
      <c r="R1557" s="258"/>
      <c r="S1557" s="104"/>
      <c r="T1557" s="255"/>
      <c r="U1557" s="104"/>
      <c r="V1557" s="120"/>
      <c r="W1557" s="104"/>
      <c r="X1557" s="104"/>
      <c r="Y1557" s="104"/>
      <c r="Z1557" s="120"/>
      <c r="AA1557" s="252"/>
      <c r="AB1557" s="104"/>
      <c r="AC1557" s="252"/>
      <c r="AD1557" s="104"/>
      <c r="AE1557" s="145"/>
      <c r="AF1557" s="104"/>
      <c r="AG1557" s="104"/>
      <c r="AH1557" s="104"/>
      <c r="AI1557" s="104"/>
      <c r="AJ1557" s="104"/>
      <c r="AK1557" s="104"/>
      <c r="AL1557" s="104"/>
      <c r="AM1557" s="104"/>
      <c r="AN1557" s="104"/>
      <c r="AO1557" s="104"/>
      <c r="AP1557" s="120"/>
      <c r="AQ1557" s="104"/>
      <c r="AR1557" s="104"/>
      <c r="AS1557" s="104"/>
      <c r="AT1557" s="104"/>
      <c r="AU1557" s="104"/>
      <c r="AV1557" s="105"/>
      <c r="AW1557" s="105"/>
      <c r="AX1557" s="106"/>
      <c r="AY1557" s="120"/>
      <c r="AZ1557" s="106"/>
      <c r="BA1557" s="120"/>
      <c r="BB1557" s="196"/>
      <c r="BC1557" s="120"/>
      <c r="BD1557" s="196"/>
      <c r="BE1557" s="120"/>
      <c r="BF1557" s="196"/>
      <c r="BG1557" s="120"/>
      <c r="BH1557" s="196"/>
      <c r="BI1557" s="120"/>
      <c r="BJ1557" s="196"/>
      <c r="BK1557" s="145"/>
      <c r="BL1557" s="196"/>
      <c r="BM1557" s="120"/>
      <c r="BN1557" s="197"/>
      <c r="BO1557" s="120"/>
      <c r="BP1557" s="197"/>
      <c r="BQ1557" s="120"/>
      <c r="BR1557" s="197"/>
      <c r="BS1557" s="120"/>
      <c r="BT1557" s="197"/>
      <c r="BU1557" s="120"/>
      <c r="BV1557" s="197"/>
      <c r="BW1557" s="165"/>
      <c r="BX1557" s="165"/>
      <c r="BY1557" s="165"/>
      <c r="BZ1557" s="165"/>
      <c r="CA1557" s="199"/>
      <c r="CB1557" s="120"/>
      <c r="CC1557" s="199"/>
      <c r="CD1557" s="120"/>
      <c r="CE1557" s="204"/>
      <c r="CF1557" s="120"/>
      <c r="CG1557" s="204"/>
      <c r="CH1557" s="120"/>
      <c r="CI1557" s="204"/>
      <c r="CJ1557" s="120"/>
      <c r="CK1557" s="204"/>
      <c r="CL1557" s="120"/>
      <c r="CM1557" s="204"/>
      <c r="CN1557" s="145"/>
      <c r="CO1557" s="204"/>
      <c r="CP1557" s="120"/>
      <c r="CQ1557" s="206"/>
      <c r="CR1557" s="120"/>
      <c r="CS1557" s="206"/>
      <c r="CT1557" s="120"/>
      <c r="CU1557" s="206"/>
      <c r="CV1557" s="120"/>
      <c r="CW1557" s="206"/>
      <c r="CX1557" s="120"/>
      <c r="CY1557" s="206"/>
      <c r="CZ1557" s="165"/>
      <c r="DA1557" s="165"/>
      <c r="DB1557" s="165"/>
      <c r="DC1557" s="109"/>
      <c r="DD1557" s="109"/>
      <c r="DE1557" s="109"/>
      <c r="DF1557" s="110"/>
      <c r="DG1557" s="120"/>
      <c r="DH1557" s="120"/>
      <c r="DI1557" s="120"/>
      <c r="DJ1557" s="120"/>
      <c r="DK1557" s="120"/>
      <c r="DL1557" s="120"/>
      <c r="DM1557" s="120"/>
      <c r="DN1557" s="120"/>
      <c r="DO1557" s="120"/>
      <c r="DP1557" s="120"/>
      <c r="DQ1557" s="120"/>
      <c r="DR1557" s="120"/>
      <c r="DS1557" s="145"/>
      <c r="DT1557" s="120"/>
      <c r="DU1557" s="120"/>
      <c r="DV1557" s="120"/>
      <c r="DW1557" s="120"/>
      <c r="DX1557" s="120"/>
      <c r="DY1557" s="120"/>
      <c r="DZ1557" s="120"/>
      <c r="EA1557" s="120"/>
      <c r="EB1557" s="120"/>
      <c r="EC1557" s="120"/>
      <c r="ED1557" s="120"/>
      <c r="EE1557" s="120"/>
      <c r="EF1557" s="120"/>
      <c r="EG1557" s="120"/>
      <c r="EH1557" s="120"/>
      <c r="EI1557" s="120"/>
      <c r="EJ1557" s="148"/>
    </row>
    <row r="1558" spans="1:140" s="161" customFormat="1" ht="17.25" customHeight="1" x14ac:dyDescent="0.25">
      <c r="A1558" s="150"/>
      <c r="B1558" s="151"/>
      <c r="C1558" s="152"/>
      <c r="D1558" s="153"/>
      <c r="E1558" s="154"/>
      <c r="F1558" s="154"/>
      <c r="G1558" s="155"/>
      <c r="H1558" s="156"/>
      <c r="I1558" s="157"/>
      <c r="J1558" s="54"/>
      <c r="K1558" s="271" t="s">
        <v>2081</v>
      </c>
      <c r="L1558" s="276">
        <v>245</v>
      </c>
      <c r="M1558" s="46"/>
      <c r="N1558" s="10"/>
      <c r="O1558" s="10"/>
      <c r="P1558" s="10"/>
      <c r="Q1558" s="10"/>
      <c r="R1558" s="258"/>
      <c r="S1558" s="104"/>
      <c r="T1558" s="255"/>
      <c r="U1558" s="104"/>
      <c r="V1558" s="120"/>
      <c r="W1558" s="104"/>
      <c r="X1558" s="104"/>
      <c r="Y1558" s="104"/>
      <c r="Z1558" s="120"/>
      <c r="AA1558" s="252"/>
      <c r="AB1558" s="104"/>
      <c r="AC1558" s="252"/>
      <c r="AD1558" s="104"/>
      <c r="AE1558" s="145"/>
      <c r="AF1558" s="104"/>
      <c r="AG1558" s="104"/>
      <c r="AH1558" s="104"/>
      <c r="AI1558" s="104"/>
      <c r="AJ1558" s="104"/>
      <c r="AK1558" s="104"/>
      <c r="AL1558" s="104"/>
      <c r="AM1558" s="104"/>
      <c r="AN1558" s="104"/>
      <c r="AO1558" s="104"/>
      <c r="AP1558" s="120"/>
      <c r="AQ1558" s="104"/>
      <c r="AR1558" s="104"/>
      <c r="AS1558" s="104"/>
      <c r="AT1558" s="104"/>
      <c r="AU1558" s="104"/>
      <c r="AV1558" s="105"/>
      <c r="AW1558" s="105"/>
      <c r="AX1558" s="106"/>
      <c r="AY1558" s="120"/>
      <c r="AZ1558" s="106"/>
      <c r="BA1558" s="120"/>
      <c r="BB1558" s="196"/>
      <c r="BC1558" s="120"/>
      <c r="BD1558" s="196"/>
      <c r="BE1558" s="120"/>
      <c r="BF1558" s="196"/>
      <c r="BG1558" s="120"/>
      <c r="BH1558" s="196"/>
      <c r="BI1558" s="120"/>
      <c r="BJ1558" s="196"/>
      <c r="BK1558" s="145"/>
      <c r="BL1558" s="196"/>
      <c r="BM1558" s="120"/>
      <c r="BN1558" s="197"/>
      <c r="BO1558" s="120"/>
      <c r="BP1558" s="197"/>
      <c r="BQ1558" s="120"/>
      <c r="BR1558" s="197"/>
      <c r="BS1558" s="120"/>
      <c r="BT1558" s="197"/>
      <c r="BU1558" s="120"/>
      <c r="BV1558" s="197"/>
      <c r="BW1558" s="165"/>
      <c r="BX1558" s="165"/>
      <c r="BY1558" s="165"/>
      <c r="BZ1558" s="165"/>
      <c r="CA1558" s="199"/>
      <c r="CB1558" s="120"/>
      <c r="CC1558" s="199"/>
      <c r="CD1558" s="120"/>
      <c r="CE1558" s="204"/>
      <c r="CF1558" s="120"/>
      <c r="CG1558" s="204"/>
      <c r="CH1558" s="120"/>
      <c r="CI1558" s="204"/>
      <c r="CJ1558" s="120"/>
      <c r="CK1558" s="204"/>
      <c r="CL1558" s="120"/>
      <c r="CM1558" s="204"/>
      <c r="CN1558" s="145"/>
      <c r="CO1558" s="204"/>
      <c r="CP1558" s="120"/>
      <c r="CQ1558" s="206"/>
      <c r="CR1558" s="120"/>
      <c r="CS1558" s="206"/>
      <c r="CT1558" s="120"/>
      <c r="CU1558" s="206"/>
      <c r="CV1558" s="120"/>
      <c r="CW1558" s="206"/>
      <c r="CX1558" s="120"/>
      <c r="CY1558" s="206"/>
      <c r="CZ1558" s="165"/>
      <c r="DA1558" s="165"/>
      <c r="DB1558" s="165"/>
      <c r="DC1558" s="109"/>
      <c r="DD1558" s="109"/>
      <c r="DE1558" s="109"/>
      <c r="DF1558" s="110"/>
      <c r="DG1558" s="120"/>
      <c r="DH1558" s="120"/>
      <c r="DI1558" s="120"/>
      <c r="DJ1558" s="120"/>
      <c r="DK1558" s="120"/>
      <c r="DL1558" s="120"/>
      <c r="DM1558" s="120"/>
      <c r="DN1558" s="120"/>
      <c r="DO1558" s="120"/>
      <c r="DP1558" s="120"/>
      <c r="DQ1558" s="120"/>
      <c r="DR1558" s="120"/>
      <c r="DS1558" s="145"/>
      <c r="DT1558" s="120"/>
      <c r="DU1558" s="120"/>
      <c r="DV1558" s="120"/>
      <c r="DW1558" s="120"/>
      <c r="DX1558" s="120"/>
      <c r="DY1558" s="120"/>
      <c r="DZ1558" s="120"/>
      <c r="EA1558" s="120"/>
      <c r="EB1558" s="120"/>
      <c r="EC1558" s="120"/>
      <c r="ED1558" s="120"/>
      <c r="EE1558" s="120"/>
      <c r="EF1558" s="120"/>
      <c r="EG1558" s="120"/>
      <c r="EH1558" s="120"/>
      <c r="EI1558" s="120"/>
      <c r="EJ1558" s="148"/>
    </row>
    <row r="1559" spans="1:140" s="161" customFormat="1" ht="17.25" customHeight="1" x14ac:dyDescent="0.25">
      <c r="A1559" s="150"/>
      <c r="B1559" s="151"/>
      <c r="C1559" s="152"/>
      <c r="D1559" s="153"/>
      <c r="E1559" s="154"/>
      <c r="F1559" s="154"/>
      <c r="G1559" s="155"/>
      <c r="H1559" s="156"/>
      <c r="I1559" s="157"/>
      <c r="J1559" s="244" t="s">
        <v>1743</v>
      </c>
      <c r="K1559" s="46" t="s">
        <v>1742</v>
      </c>
      <c r="L1559" s="46" t="s">
        <v>41</v>
      </c>
      <c r="M1559" s="46"/>
      <c r="N1559" s="10"/>
      <c r="O1559" s="10"/>
      <c r="P1559" s="104" t="s">
        <v>1453</v>
      </c>
      <c r="Q1559" s="104"/>
      <c r="R1559" s="258">
        <v>1.95E-2</v>
      </c>
      <c r="S1559" s="104">
        <f>0*$R$1540</f>
        <v>0</v>
      </c>
      <c r="T1559" s="255">
        <f t="shared" si="892"/>
        <v>0</v>
      </c>
      <c r="U1559" s="104">
        <v>0</v>
      </c>
      <c r="V1559" s="120">
        <f t="shared" ref="V1559" si="1756">U1559*R1559</f>
        <v>0</v>
      </c>
      <c r="W1559" s="104">
        <v>0</v>
      </c>
      <c r="X1559" s="104">
        <f>W1559*R1559</f>
        <v>0</v>
      </c>
      <c r="Y1559" s="104">
        <f>0*$R$1540</f>
        <v>0</v>
      </c>
      <c r="Z1559" s="120">
        <f t="shared" ref="Z1559" si="1757">Y1559*R1559</f>
        <v>0</v>
      </c>
      <c r="AA1559" s="252">
        <v>0.5</v>
      </c>
      <c r="AB1559" s="104">
        <f t="shared" ref="AB1559" si="1758">AA1559*R1559</f>
        <v>9.75E-3</v>
      </c>
      <c r="AC1559" s="252">
        <v>0.5</v>
      </c>
      <c r="AD1559" s="104">
        <f t="shared" ref="AD1559" si="1759">AC1559*R1559</f>
        <v>9.75E-3</v>
      </c>
      <c r="AE1559" s="145">
        <v>0</v>
      </c>
      <c r="AF1559" s="104">
        <f t="shared" ref="AF1559" si="1760">AE1559*R1559</f>
        <v>0</v>
      </c>
      <c r="AG1559" s="104">
        <f>0*$R$1540</f>
        <v>0</v>
      </c>
      <c r="AH1559" s="104">
        <f t="shared" ref="AH1559" si="1761">AG1559*R1559</f>
        <v>0</v>
      </c>
      <c r="AI1559" s="104">
        <f>0*$R$1540</f>
        <v>0</v>
      </c>
      <c r="AJ1559" s="104">
        <f t="shared" ref="AJ1559" si="1762">AI1559*R1559</f>
        <v>0</v>
      </c>
      <c r="AK1559" s="104">
        <f>0*$R$1540</f>
        <v>0</v>
      </c>
      <c r="AL1559" s="104">
        <f t="shared" ref="AL1559" si="1763">AK1559*R1559</f>
        <v>0</v>
      </c>
      <c r="AM1559" s="104">
        <f>0*$R$1540</f>
        <v>0</v>
      </c>
      <c r="AN1559" s="104">
        <f t="shared" ref="AN1559" si="1764">AM1559*R1559</f>
        <v>0</v>
      </c>
      <c r="AO1559" s="104">
        <f>0*$R$1540</f>
        <v>0</v>
      </c>
      <c r="AP1559" s="120">
        <f t="shared" ref="AP1559" si="1765">AO1559*R1559</f>
        <v>0</v>
      </c>
      <c r="AQ1559" s="104"/>
      <c r="AR1559" s="104"/>
      <c r="AS1559" s="104"/>
      <c r="AT1559" s="104"/>
      <c r="AU1559" s="104"/>
      <c r="AV1559" s="105">
        <f t="shared" ref="AV1559" si="1766">S1559+U1559+W1559+Y1559+AA1559+AC1559+AE1559+AG1559+AI1559+AK1559+AM1559+AO1559+AQ1559+AS1559</f>
        <v>1</v>
      </c>
      <c r="AW1559" s="105"/>
      <c r="AX1559" s="106">
        <f>0.0004</f>
        <v>4.0000000000000002E-4</v>
      </c>
      <c r="AY1559" s="120">
        <f>0*$R$1540</f>
        <v>0</v>
      </c>
      <c r="AZ1559" s="106">
        <f>AY1559*AX1559</f>
        <v>0</v>
      </c>
      <c r="BA1559" s="120">
        <f t="shared" si="1726"/>
        <v>0</v>
      </c>
      <c r="BB1559" s="196">
        <f>BA1559*AX1559</f>
        <v>0</v>
      </c>
      <c r="BC1559" s="120">
        <v>0</v>
      </c>
      <c r="BD1559" s="196">
        <f>BC1559*AX1559</f>
        <v>0</v>
      </c>
      <c r="BE1559" s="120">
        <f t="shared" si="1728"/>
        <v>0</v>
      </c>
      <c r="BF1559" s="196">
        <f>BE1559*AX1559</f>
        <v>0</v>
      </c>
      <c r="BG1559" s="120">
        <f>0*$R$1568</f>
        <v>0</v>
      </c>
      <c r="BH1559" s="196">
        <f>BG1559*AX1559</f>
        <v>0</v>
      </c>
      <c r="BI1559" s="120">
        <f>0*$R$1568</f>
        <v>0</v>
      </c>
      <c r="BJ1559" s="196">
        <f t="shared" ref="BJ1559" si="1767">BI1559*AX1559</f>
        <v>0</v>
      </c>
      <c r="BK1559" s="145">
        <v>1</v>
      </c>
      <c r="BL1559" s="196">
        <f t="shared" ref="BL1559" si="1768">BK1559*AX1559</f>
        <v>4.0000000000000002E-4</v>
      </c>
      <c r="BM1559" s="120">
        <f t="shared" si="1729"/>
        <v>0</v>
      </c>
      <c r="BN1559" s="197">
        <f t="shared" ref="BN1559" si="1769">BM1559*AX1559</f>
        <v>0</v>
      </c>
      <c r="BO1559" s="120">
        <f t="shared" si="1730"/>
        <v>0</v>
      </c>
      <c r="BP1559" s="197">
        <f t="shared" ref="BP1559" si="1770">BO1559*AX1559</f>
        <v>0</v>
      </c>
      <c r="BQ1559" s="120">
        <f t="shared" si="1731"/>
        <v>0</v>
      </c>
      <c r="BR1559" s="197">
        <f t="shared" ref="BR1559" si="1771">BQ1559*AX1559</f>
        <v>0</v>
      </c>
      <c r="BS1559" s="120">
        <f t="shared" si="1732"/>
        <v>0</v>
      </c>
      <c r="BT1559" s="197">
        <f t="shared" ref="BT1559" si="1772">BS1559*AX1559</f>
        <v>0</v>
      </c>
      <c r="BU1559" s="120">
        <f t="shared" si="1733"/>
        <v>0</v>
      </c>
      <c r="BV1559" s="197">
        <f t="shared" ref="BV1559" si="1773">BU1559*AX1559</f>
        <v>0</v>
      </c>
      <c r="BW1559" s="165"/>
      <c r="BX1559" s="165"/>
      <c r="BY1559" s="165"/>
      <c r="BZ1559" s="165"/>
      <c r="CA1559" s="199">
        <f>0.0004</f>
        <v>4.0000000000000002E-4</v>
      </c>
      <c r="CB1559" s="120">
        <f>0*$R$1540</f>
        <v>0</v>
      </c>
      <c r="CC1559" s="199">
        <f>CB1559*CA1559</f>
        <v>0</v>
      </c>
      <c r="CD1559" s="120">
        <f>0*$R$1540</f>
        <v>0</v>
      </c>
      <c r="CE1559" s="204">
        <f>CD1559*CA1559</f>
        <v>0</v>
      </c>
      <c r="CF1559" s="120">
        <v>0</v>
      </c>
      <c r="CG1559" s="204">
        <f>CF1559*CA1559</f>
        <v>0</v>
      </c>
      <c r="CH1559" s="120">
        <f>0*$R$1540</f>
        <v>0</v>
      </c>
      <c r="CI1559" s="204">
        <f>CH1559*CA1559</f>
        <v>0</v>
      </c>
      <c r="CJ1559" s="120">
        <f>0*$R$1568</f>
        <v>0</v>
      </c>
      <c r="CK1559" s="204">
        <f>CJ1559*CA1559</f>
        <v>0</v>
      </c>
      <c r="CL1559" s="120">
        <f>0*$R$1568</f>
        <v>0</v>
      </c>
      <c r="CM1559" s="204">
        <f t="shared" ref="CM1559" si="1774">CL1559*CA1559</f>
        <v>0</v>
      </c>
      <c r="CN1559" s="145">
        <v>1</v>
      </c>
      <c r="CO1559" s="204">
        <f t="shared" ref="CO1559" si="1775">CN1559*CA1559</f>
        <v>4.0000000000000002E-4</v>
      </c>
      <c r="CP1559" s="120">
        <f>0*$R$1540</f>
        <v>0</v>
      </c>
      <c r="CQ1559" s="206">
        <f t="shared" ref="CQ1559" si="1776">CP1559*CA1559</f>
        <v>0</v>
      </c>
      <c r="CR1559" s="120">
        <f>0*$R$1540</f>
        <v>0</v>
      </c>
      <c r="CS1559" s="206">
        <f t="shared" ref="CS1559" si="1777">CR1559*CA1559</f>
        <v>0</v>
      </c>
      <c r="CT1559" s="120">
        <f>0*$R$1540</f>
        <v>0</v>
      </c>
      <c r="CU1559" s="206">
        <f t="shared" ref="CU1559" si="1778">CT1559*CA1559</f>
        <v>0</v>
      </c>
      <c r="CV1559" s="120">
        <f>0*$R$1540</f>
        <v>0</v>
      </c>
      <c r="CW1559" s="206">
        <f t="shared" ref="CW1559" si="1779">CV1559*CA1559</f>
        <v>0</v>
      </c>
      <c r="CX1559" s="120">
        <f>0*$R$1540</f>
        <v>0</v>
      </c>
      <c r="CY1559" s="206">
        <f t="shared" ref="CY1559" si="1780">CX1559*CA1559</f>
        <v>0</v>
      </c>
      <c r="CZ1559" s="165"/>
      <c r="DA1559" s="165"/>
      <c r="DB1559" s="165"/>
      <c r="DC1559" s="109"/>
      <c r="DD1559" s="109"/>
      <c r="DE1559" s="109"/>
      <c r="DF1559" s="110"/>
      <c r="DG1559" s="120">
        <f>0*$R$1540</f>
        <v>0</v>
      </c>
      <c r="DH1559" s="120">
        <f t="shared" ref="DH1559" si="1781">DG1559*DF1559</f>
        <v>0</v>
      </c>
      <c r="DI1559" s="120">
        <f>0*$R$1540</f>
        <v>0</v>
      </c>
      <c r="DJ1559" s="120">
        <f t="shared" ref="DJ1559" si="1782">DI1559*DF1559</f>
        <v>0</v>
      </c>
      <c r="DK1559" s="120">
        <v>0</v>
      </c>
      <c r="DL1559" s="120">
        <f>DK1559*DF1559</f>
        <v>0</v>
      </c>
      <c r="DM1559" s="120">
        <f>0*$R$1540</f>
        <v>0</v>
      </c>
      <c r="DN1559" s="120">
        <f t="shared" ref="DN1559" si="1783">DM1559*DF1559</f>
        <v>0</v>
      </c>
      <c r="DO1559" s="120">
        <f>0*$R$1568</f>
        <v>0</v>
      </c>
      <c r="DP1559" s="120">
        <f t="shared" ref="DP1559" si="1784">DO1559*DF1559</f>
        <v>0</v>
      </c>
      <c r="DQ1559" s="120">
        <f>0*$R$1568</f>
        <v>0</v>
      </c>
      <c r="DR1559" s="120">
        <f t="shared" ref="DR1559" si="1785">DQ1559*DF1559</f>
        <v>0</v>
      </c>
      <c r="DS1559" s="145">
        <v>1</v>
      </c>
      <c r="DT1559" s="120">
        <f t="shared" ref="DT1559" si="1786">DS1559*DF1559</f>
        <v>0</v>
      </c>
      <c r="DU1559" s="120">
        <f>0*$R$1540</f>
        <v>0</v>
      </c>
      <c r="DV1559" s="120">
        <f t="shared" ref="DV1559" si="1787">DU1559*DF1559</f>
        <v>0</v>
      </c>
      <c r="DW1559" s="120">
        <f>0*$R$1540</f>
        <v>0</v>
      </c>
      <c r="DX1559" s="120">
        <f t="shared" ref="DX1559" si="1788">DW1559*DF1559</f>
        <v>0</v>
      </c>
      <c r="DY1559" s="120">
        <f>0*$R$1540</f>
        <v>0</v>
      </c>
      <c r="DZ1559" s="120">
        <f t="shared" ref="DZ1559" si="1789">DY1559*DF1559</f>
        <v>0</v>
      </c>
      <c r="EA1559" s="120">
        <f>0*$R$1540</f>
        <v>0</v>
      </c>
      <c r="EB1559" s="120">
        <f t="shared" ref="EB1559" si="1790">EA1559*DF1559</f>
        <v>0</v>
      </c>
      <c r="EC1559" s="120">
        <f>0*$R$1540</f>
        <v>0</v>
      </c>
      <c r="ED1559" s="120">
        <f t="shared" ref="ED1559" si="1791">EC1559*DF1559</f>
        <v>0</v>
      </c>
      <c r="EE1559" s="120"/>
      <c r="EF1559" s="120"/>
      <c r="EG1559" s="120"/>
      <c r="EH1559" s="120"/>
      <c r="EI1559" s="120"/>
      <c r="EJ1559" s="148">
        <f t="shared" ref="EJ1559" si="1792">DG1559+DI1559+DK1559+DM1559+DO1559+DQ1559+DS1559+DU1559+DW1559+DY1559+EA1559+EC1559+EE1559+EG1559</f>
        <v>1</v>
      </c>
    </row>
    <row r="1560" spans="1:140" s="161" customFormat="1" ht="17.25" customHeight="1" x14ac:dyDescent="0.25">
      <c r="A1560" s="150"/>
      <c r="B1560" s="151"/>
      <c r="C1560" s="152"/>
      <c r="D1560" s="153"/>
      <c r="E1560" s="154"/>
      <c r="F1560" s="154"/>
      <c r="G1560" s="155"/>
      <c r="H1560" s="156"/>
      <c r="I1560" s="157"/>
      <c r="J1560" s="272" t="s">
        <v>1894</v>
      </c>
      <c r="K1560" s="264" t="s">
        <v>2075</v>
      </c>
      <c r="L1560" s="10"/>
      <c r="M1560" s="10"/>
      <c r="N1560" s="10"/>
      <c r="O1560" s="10"/>
      <c r="P1560" s="10"/>
      <c r="Q1560" s="9" t="s">
        <v>1899</v>
      </c>
      <c r="R1560" s="258"/>
      <c r="S1560" s="104"/>
      <c r="T1560" s="255"/>
      <c r="U1560" s="104"/>
      <c r="V1560" s="120"/>
      <c r="W1560" s="104"/>
      <c r="X1560" s="104"/>
      <c r="Y1560" s="104"/>
      <c r="Z1560" s="120"/>
      <c r="AA1560" s="252"/>
      <c r="AB1560" s="104"/>
      <c r="AC1560" s="252"/>
      <c r="AD1560" s="104"/>
      <c r="AE1560" s="145"/>
      <c r="AF1560" s="104"/>
      <c r="AG1560" s="104"/>
      <c r="AH1560" s="104"/>
      <c r="AI1560" s="104"/>
      <c r="AJ1560" s="104"/>
      <c r="AK1560" s="104"/>
      <c r="AL1560" s="104"/>
      <c r="AM1560" s="104"/>
      <c r="AN1560" s="104"/>
      <c r="AO1560" s="104"/>
      <c r="AP1560" s="120"/>
      <c r="AQ1560" s="104"/>
      <c r="AR1560" s="104"/>
      <c r="AS1560" s="104"/>
      <c r="AT1560" s="104"/>
      <c r="AU1560" s="104"/>
      <c r="AV1560" s="105"/>
      <c r="AW1560" s="105"/>
      <c r="AX1560" s="106"/>
      <c r="AY1560" s="120"/>
      <c r="AZ1560" s="106"/>
      <c r="BA1560" s="120"/>
      <c r="BB1560" s="196"/>
      <c r="BC1560" s="120"/>
      <c r="BD1560" s="196"/>
      <c r="BE1560" s="120"/>
      <c r="BF1560" s="196"/>
      <c r="BG1560" s="120"/>
      <c r="BH1560" s="196"/>
      <c r="BI1560" s="120"/>
      <c r="BJ1560" s="196"/>
      <c r="BK1560" s="145"/>
      <c r="BL1560" s="196"/>
      <c r="BM1560" s="120"/>
      <c r="BN1560" s="197"/>
      <c r="BO1560" s="120"/>
      <c r="BP1560" s="197"/>
      <c r="BQ1560" s="120"/>
      <c r="BR1560" s="197"/>
      <c r="BS1560" s="120"/>
      <c r="BT1560" s="197"/>
      <c r="BU1560" s="120"/>
      <c r="BV1560" s="197"/>
      <c r="BW1560" s="165"/>
      <c r="BX1560" s="165"/>
      <c r="BY1560" s="165"/>
      <c r="BZ1560" s="165"/>
      <c r="CA1560" s="199"/>
      <c r="CB1560" s="120"/>
      <c r="CC1560" s="199"/>
      <c r="CD1560" s="120"/>
      <c r="CE1560" s="204"/>
      <c r="CF1560" s="120"/>
      <c r="CG1560" s="204"/>
      <c r="CH1560" s="120"/>
      <c r="CI1560" s="204"/>
      <c r="CJ1560" s="120"/>
      <c r="CK1560" s="204"/>
      <c r="CL1560" s="120"/>
      <c r="CM1560" s="204"/>
      <c r="CN1560" s="145"/>
      <c r="CO1560" s="204"/>
      <c r="CP1560" s="120"/>
      <c r="CQ1560" s="206"/>
      <c r="CR1560" s="120"/>
      <c r="CS1560" s="206"/>
      <c r="CT1560" s="120"/>
      <c r="CU1560" s="206"/>
      <c r="CV1560" s="120"/>
      <c r="CW1560" s="206"/>
      <c r="CX1560" s="120"/>
      <c r="CY1560" s="206"/>
      <c r="CZ1560" s="165"/>
      <c r="DA1560" s="165"/>
      <c r="DB1560" s="165"/>
      <c r="DC1560" s="109"/>
      <c r="DD1560" s="109"/>
      <c r="DE1560" s="109"/>
      <c r="DF1560" s="110"/>
      <c r="DG1560" s="120"/>
      <c r="DH1560" s="120"/>
      <c r="DI1560" s="120"/>
      <c r="DJ1560" s="120"/>
      <c r="DK1560" s="120"/>
      <c r="DL1560" s="120"/>
      <c r="DM1560" s="120"/>
      <c r="DN1560" s="120"/>
      <c r="DO1560" s="120"/>
      <c r="DP1560" s="120"/>
      <c r="DQ1560" s="120"/>
      <c r="DR1560" s="120"/>
      <c r="DS1560" s="145"/>
      <c r="DT1560" s="120"/>
      <c r="DU1560" s="120"/>
      <c r="DV1560" s="120"/>
      <c r="DW1560" s="120"/>
      <c r="DX1560" s="120"/>
      <c r="DY1560" s="120"/>
      <c r="DZ1560" s="120"/>
      <c r="EA1560" s="120"/>
      <c r="EB1560" s="120"/>
      <c r="EC1560" s="120"/>
      <c r="ED1560" s="120"/>
      <c r="EE1560" s="120"/>
      <c r="EF1560" s="120"/>
      <c r="EG1560" s="120"/>
      <c r="EH1560" s="120"/>
      <c r="EI1560" s="120"/>
      <c r="EJ1560" s="148"/>
    </row>
    <row r="1561" spans="1:140" s="161" customFormat="1" ht="17.25" customHeight="1" x14ac:dyDescent="0.25">
      <c r="A1561" s="150"/>
      <c r="B1561" s="151"/>
      <c r="C1561" s="152"/>
      <c r="D1561" s="153"/>
      <c r="E1561" s="154"/>
      <c r="F1561" s="154"/>
      <c r="G1561" s="155"/>
      <c r="H1561" s="156"/>
      <c r="I1561" s="157"/>
      <c r="J1561" s="272"/>
      <c r="K1561" s="264" t="s">
        <v>2076</v>
      </c>
      <c r="L1561" s="10"/>
      <c r="M1561" s="10"/>
      <c r="N1561" s="10"/>
      <c r="O1561" s="10"/>
      <c r="P1561" s="10"/>
      <c r="Q1561" s="9" t="s">
        <v>1899</v>
      </c>
      <c r="R1561" s="258"/>
      <c r="S1561" s="104"/>
      <c r="T1561" s="255"/>
      <c r="U1561" s="104"/>
      <c r="V1561" s="120"/>
      <c r="W1561" s="104"/>
      <c r="X1561" s="104"/>
      <c r="Y1561" s="104"/>
      <c r="Z1561" s="120"/>
      <c r="AA1561" s="252"/>
      <c r="AB1561" s="104"/>
      <c r="AC1561" s="252"/>
      <c r="AD1561" s="104"/>
      <c r="AE1561" s="145"/>
      <c r="AF1561" s="104"/>
      <c r="AG1561" s="104"/>
      <c r="AH1561" s="104"/>
      <c r="AI1561" s="104"/>
      <c r="AJ1561" s="104"/>
      <c r="AK1561" s="104"/>
      <c r="AL1561" s="104"/>
      <c r="AM1561" s="104"/>
      <c r="AN1561" s="104"/>
      <c r="AO1561" s="104"/>
      <c r="AP1561" s="120"/>
      <c r="AQ1561" s="104"/>
      <c r="AR1561" s="104"/>
      <c r="AS1561" s="104"/>
      <c r="AT1561" s="104"/>
      <c r="AU1561" s="104"/>
      <c r="AV1561" s="105"/>
      <c r="AW1561" s="105"/>
      <c r="AX1561" s="106"/>
      <c r="AY1561" s="120"/>
      <c r="AZ1561" s="106"/>
      <c r="BA1561" s="120"/>
      <c r="BB1561" s="196"/>
      <c r="BC1561" s="120"/>
      <c r="BD1561" s="196"/>
      <c r="BE1561" s="120"/>
      <c r="BF1561" s="196"/>
      <c r="BG1561" s="120"/>
      <c r="BH1561" s="196"/>
      <c r="BI1561" s="120"/>
      <c r="BJ1561" s="196"/>
      <c r="BK1561" s="145"/>
      <c r="BL1561" s="196"/>
      <c r="BM1561" s="120"/>
      <c r="BN1561" s="197"/>
      <c r="BO1561" s="120"/>
      <c r="BP1561" s="197"/>
      <c r="BQ1561" s="120"/>
      <c r="BR1561" s="197"/>
      <c r="BS1561" s="120"/>
      <c r="BT1561" s="197"/>
      <c r="BU1561" s="120"/>
      <c r="BV1561" s="197"/>
      <c r="BW1561" s="165"/>
      <c r="BX1561" s="165"/>
      <c r="BY1561" s="165"/>
      <c r="BZ1561" s="165"/>
      <c r="CA1561" s="199"/>
      <c r="CB1561" s="120"/>
      <c r="CC1561" s="199"/>
      <c r="CD1561" s="120"/>
      <c r="CE1561" s="204"/>
      <c r="CF1561" s="120"/>
      <c r="CG1561" s="204"/>
      <c r="CH1561" s="120"/>
      <c r="CI1561" s="204"/>
      <c r="CJ1561" s="120"/>
      <c r="CK1561" s="204"/>
      <c r="CL1561" s="120"/>
      <c r="CM1561" s="204"/>
      <c r="CN1561" s="145"/>
      <c r="CO1561" s="204"/>
      <c r="CP1561" s="120"/>
      <c r="CQ1561" s="206"/>
      <c r="CR1561" s="120"/>
      <c r="CS1561" s="206"/>
      <c r="CT1561" s="120"/>
      <c r="CU1561" s="206"/>
      <c r="CV1561" s="120"/>
      <c r="CW1561" s="206"/>
      <c r="CX1561" s="120"/>
      <c r="CY1561" s="206"/>
      <c r="CZ1561" s="165"/>
      <c r="DA1561" s="165"/>
      <c r="DB1561" s="165"/>
      <c r="DC1561" s="109"/>
      <c r="DD1561" s="109"/>
      <c r="DE1561" s="109"/>
      <c r="DF1561" s="110"/>
      <c r="DG1561" s="120"/>
      <c r="DH1561" s="120"/>
      <c r="DI1561" s="120"/>
      <c r="DJ1561" s="120"/>
      <c r="DK1561" s="120"/>
      <c r="DL1561" s="120"/>
      <c r="DM1561" s="120"/>
      <c r="DN1561" s="120"/>
      <c r="DO1561" s="120"/>
      <c r="DP1561" s="120"/>
      <c r="DQ1561" s="120"/>
      <c r="DR1561" s="120"/>
      <c r="DS1561" s="145"/>
      <c r="DT1561" s="120"/>
      <c r="DU1561" s="120"/>
      <c r="DV1561" s="120"/>
      <c r="DW1561" s="120"/>
      <c r="DX1561" s="120"/>
      <c r="DY1561" s="120"/>
      <c r="DZ1561" s="120"/>
      <c r="EA1561" s="120"/>
      <c r="EB1561" s="120"/>
      <c r="EC1561" s="120"/>
      <c r="ED1561" s="120"/>
      <c r="EE1561" s="120"/>
      <c r="EF1561" s="120"/>
      <c r="EG1561" s="120"/>
      <c r="EH1561" s="120"/>
      <c r="EI1561" s="120"/>
      <c r="EJ1561" s="148"/>
    </row>
    <row r="1562" spans="1:140" s="161" customFormat="1" ht="17.25" customHeight="1" x14ac:dyDescent="0.25">
      <c r="A1562" s="150"/>
      <c r="B1562" s="151"/>
      <c r="C1562" s="152"/>
      <c r="D1562" s="153"/>
      <c r="E1562" s="154"/>
      <c r="F1562" s="154"/>
      <c r="G1562" s="155"/>
      <c r="H1562" s="156"/>
      <c r="I1562" s="157"/>
      <c r="J1562" s="272"/>
      <c r="K1562" s="264" t="s">
        <v>2077</v>
      </c>
      <c r="L1562" s="10"/>
      <c r="M1562" s="10"/>
      <c r="N1562" s="10"/>
      <c r="O1562" s="10"/>
      <c r="P1562" s="10"/>
      <c r="Q1562" s="9" t="s">
        <v>1899</v>
      </c>
      <c r="R1562" s="258"/>
      <c r="S1562" s="104"/>
      <c r="T1562" s="255"/>
      <c r="U1562" s="104"/>
      <c r="V1562" s="120"/>
      <c r="W1562" s="104"/>
      <c r="X1562" s="104"/>
      <c r="Y1562" s="104"/>
      <c r="Z1562" s="120"/>
      <c r="AA1562" s="252"/>
      <c r="AB1562" s="104"/>
      <c r="AC1562" s="252"/>
      <c r="AD1562" s="104"/>
      <c r="AE1562" s="145"/>
      <c r="AF1562" s="104"/>
      <c r="AG1562" s="104"/>
      <c r="AH1562" s="104"/>
      <c r="AI1562" s="104"/>
      <c r="AJ1562" s="104"/>
      <c r="AK1562" s="104"/>
      <c r="AL1562" s="104"/>
      <c r="AM1562" s="104"/>
      <c r="AN1562" s="104"/>
      <c r="AO1562" s="104"/>
      <c r="AP1562" s="120"/>
      <c r="AQ1562" s="104"/>
      <c r="AR1562" s="104"/>
      <c r="AS1562" s="104"/>
      <c r="AT1562" s="104"/>
      <c r="AU1562" s="104"/>
      <c r="AV1562" s="105"/>
      <c r="AW1562" s="105"/>
      <c r="AX1562" s="106"/>
      <c r="AY1562" s="120"/>
      <c r="AZ1562" s="106"/>
      <c r="BA1562" s="120"/>
      <c r="BB1562" s="196"/>
      <c r="BC1562" s="120"/>
      <c r="BD1562" s="196"/>
      <c r="BE1562" s="120"/>
      <c r="BF1562" s="196"/>
      <c r="BG1562" s="120"/>
      <c r="BH1562" s="196"/>
      <c r="BI1562" s="120"/>
      <c r="BJ1562" s="196"/>
      <c r="BK1562" s="145"/>
      <c r="BL1562" s="196"/>
      <c r="BM1562" s="120"/>
      <c r="BN1562" s="197"/>
      <c r="BO1562" s="120"/>
      <c r="BP1562" s="197"/>
      <c r="BQ1562" s="120"/>
      <c r="BR1562" s="197"/>
      <c r="BS1562" s="120"/>
      <c r="BT1562" s="197"/>
      <c r="BU1562" s="120"/>
      <c r="BV1562" s="197"/>
      <c r="BW1562" s="165"/>
      <c r="BX1562" s="165"/>
      <c r="BY1562" s="165"/>
      <c r="BZ1562" s="165"/>
      <c r="CA1562" s="199"/>
      <c r="CB1562" s="120"/>
      <c r="CC1562" s="199"/>
      <c r="CD1562" s="120"/>
      <c r="CE1562" s="204"/>
      <c r="CF1562" s="120"/>
      <c r="CG1562" s="204"/>
      <c r="CH1562" s="120"/>
      <c r="CI1562" s="204"/>
      <c r="CJ1562" s="120"/>
      <c r="CK1562" s="204"/>
      <c r="CL1562" s="120"/>
      <c r="CM1562" s="204"/>
      <c r="CN1562" s="145"/>
      <c r="CO1562" s="204"/>
      <c r="CP1562" s="120"/>
      <c r="CQ1562" s="206"/>
      <c r="CR1562" s="120"/>
      <c r="CS1562" s="206"/>
      <c r="CT1562" s="120"/>
      <c r="CU1562" s="206"/>
      <c r="CV1562" s="120"/>
      <c r="CW1562" s="206"/>
      <c r="CX1562" s="120"/>
      <c r="CY1562" s="206"/>
      <c r="CZ1562" s="165"/>
      <c r="DA1562" s="165"/>
      <c r="DB1562" s="165"/>
      <c r="DC1562" s="109"/>
      <c r="DD1562" s="109"/>
      <c r="DE1562" s="109"/>
      <c r="DF1562" s="110"/>
      <c r="DG1562" s="120"/>
      <c r="DH1562" s="120"/>
      <c r="DI1562" s="120"/>
      <c r="DJ1562" s="120"/>
      <c r="DK1562" s="120"/>
      <c r="DL1562" s="120"/>
      <c r="DM1562" s="120"/>
      <c r="DN1562" s="120"/>
      <c r="DO1562" s="120"/>
      <c r="DP1562" s="120"/>
      <c r="DQ1562" s="120"/>
      <c r="DR1562" s="120"/>
      <c r="DS1562" s="145"/>
      <c r="DT1562" s="120"/>
      <c r="DU1562" s="120"/>
      <c r="DV1562" s="120"/>
      <c r="DW1562" s="120"/>
      <c r="DX1562" s="120"/>
      <c r="DY1562" s="120"/>
      <c r="DZ1562" s="120"/>
      <c r="EA1562" s="120"/>
      <c r="EB1562" s="120"/>
      <c r="EC1562" s="120"/>
      <c r="ED1562" s="120"/>
      <c r="EE1562" s="120"/>
      <c r="EF1562" s="120"/>
      <c r="EG1562" s="120"/>
      <c r="EH1562" s="120"/>
      <c r="EI1562" s="120"/>
      <c r="EJ1562" s="148"/>
    </row>
    <row r="1563" spans="1:140" s="161" customFormat="1" ht="17.25" customHeight="1" x14ac:dyDescent="0.25">
      <c r="A1563" s="150"/>
      <c r="B1563" s="151"/>
      <c r="C1563" s="152"/>
      <c r="D1563" s="153"/>
      <c r="E1563" s="154"/>
      <c r="F1563" s="154"/>
      <c r="G1563" s="155"/>
      <c r="H1563" s="156"/>
      <c r="I1563" s="157"/>
      <c r="J1563" s="54"/>
      <c r="K1563" s="264" t="s">
        <v>2078</v>
      </c>
      <c r="L1563" s="10"/>
      <c r="M1563" s="10"/>
      <c r="N1563" s="10"/>
      <c r="O1563" s="10"/>
      <c r="P1563" s="10"/>
      <c r="Q1563" s="9" t="s">
        <v>1899</v>
      </c>
      <c r="R1563" s="258"/>
      <c r="S1563" s="104"/>
      <c r="T1563" s="255"/>
      <c r="U1563" s="104"/>
      <c r="V1563" s="120"/>
      <c r="W1563" s="104"/>
      <c r="X1563" s="104"/>
      <c r="Y1563" s="104"/>
      <c r="Z1563" s="120"/>
      <c r="AA1563" s="252"/>
      <c r="AB1563" s="104"/>
      <c r="AC1563" s="252"/>
      <c r="AD1563" s="104"/>
      <c r="AE1563" s="145"/>
      <c r="AF1563" s="104"/>
      <c r="AG1563" s="104"/>
      <c r="AH1563" s="104"/>
      <c r="AI1563" s="104"/>
      <c r="AJ1563" s="104"/>
      <c r="AK1563" s="104"/>
      <c r="AL1563" s="104"/>
      <c r="AM1563" s="104"/>
      <c r="AN1563" s="104"/>
      <c r="AO1563" s="104"/>
      <c r="AP1563" s="120"/>
      <c r="AQ1563" s="104"/>
      <c r="AR1563" s="104"/>
      <c r="AS1563" s="104"/>
      <c r="AT1563" s="104"/>
      <c r="AU1563" s="104"/>
      <c r="AV1563" s="105"/>
      <c r="AW1563" s="105"/>
      <c r="AX1563" s="106"/>
      <c r="AY1563" s="120"/>
      <c r="AZ1563" s="106"/>
      <c r="BA1563" s="120"/>
      <c r="BB1563" s="196"/>
      <c r="BC1563" s="120"/>
      <c r="BD1563" s="196"/>
      <c r="BE1563" s="120"/>
      <c r="BF1563" s="196"/>
      <c r="BG1563" s="120"/>
      <c r="BH1563" s="196"/>
      <c r="BI1563" s="120"/>
      <c r="BJ1563" s="196"/>
      <c r="BK1563" s="145"/>
      <c r="BL1563" s="196"/>
      <c r="BM1563" s="120"/>
      <c r="BN1563" s="197"/>
      <c r="BO1563" s="120"/>
      <c r="BP1563" s="197"/>
      <c r="BQ1563" s="120"/>
      <c r="BR1563" s="197"/>
      <c r="BS1563" s="120"/>
      <c r="BT1563" s="197"/>
      <c r="BU1563" s="120"/>
      <c r="BV1563" s="197"/>
      <c r="BW1563" s="165"/>
      <c r="BX1563" s="165"/>
      <c r="BY1563" s="165"/>
      <c r="BZ1563" s="165"/>
      <c r="CA1563" s="199"/>
      <c r="CB1563" s="120"/>
      <c r="CC1563" s="199"/>
      <c r="CD1563" s="120"/>
      <c r="CE1563" s="204"/>
      <c r="CF1563" s="120"/>
      <c r="CG1563" s="204"/>
      <c r="CH1563" s="120"/>
      <c r="CI1563" s="204"/>
      <c r="CJ1563" s="120"/>
      <c r="CK1563" s="204"/>
      <c r="CL1563" s="120"/>
      <c r="CM1563" s="204"/>
      <c r="CN1563" s="145"/>
      <c r="CO1563" s="204"/>
      <c r="CP1563" s="120"/>
      <c r="CQ1563" s="206"/>
      <c r="CR1563" s="120"/>
      <c r="CS1563" s="206"/>
      <c r="CT1563" s="120"/>
      <c r="CU1563" s="206"/>
      <c r="CV1563" s="120"/>
      <c r="CW1563" s="206"/>
      <c r="CX1563" s="120"/>
      <c r="CY1563" s="206"/>
      <c r="CZ1563" s="165"/>
      <c r="DA1563" s="165"/>
      <c r="DB1563" s="165"/>
      <c r="DC1563" s="109"/>
      <c r="DD1563" s="109"/>
      <c r="DE1563" s="109"/>
      <c r="DF1563" s="110"/>
      <c r="DG1563" s="120"/>
      <c r="DH1563" s="120"/>
      <c r="DI1563" s="120"/>
      <c r="DJ1563" s="120"/>
      <c r="DK1563" s="120"/>
      <c r="DL1563" s="120"/>
      <c r="DM1563" s="120"/>
      <c r="DN1563" s="120"/>
      <c r="DO1563" s="120"/>
      <c r="DP1563" s="120"/>
      <c r="DQ1563" s="120"/>
      <c r="DR1563" s="120"/>
      <c r="DS1563" s="145"/>
      <c r="DT1563" s="120"/>
      <c r="DU1563" s="120"/>
      <c r="DV1563" s="120"/>
      <c r="DW1563" s="120"/>
      <c r="DX1563" s="120"/>
      <c r="DY1563" s="120"/>
      <c r="DZ1563" s="120"/>
      <c r="EA1563" s="120"/>
      <c r="EB1563" s="120"/>
      <c r="EC1563" s="120"/>
      <c r="ED1563" s="120"/>
      <c r="EE1563" s="120"/>
      <c r="EF1563" s="120"/>
      <c r="EG1563" s="120"/>
      <c r="EH1563" s="120"/>
      <c r="EI1563" s="120"/>
      <c r="EJ1563" s="148"/>
    </row>
    <row r="1564" spans="1:140" s="161" customFormat="1" ht="29.25" customHeight="1" x14ac:dyDescent="0.25">
      <c r="A1564" s="150"/>
      <c r="B1564" s="151"/>
      <c r="C1564" s="152"/>
      <c r="D1564" s="153"/>
      <c r="E1564" s="154"/>
      <c r="F1564" s="154"/>
      <c r="G1564" s="155"/>
      <c r="H1564" s="156"/>
      <c r="I1564" s="157"/>
      <c r="J1564" s="54"/>
      <c r="K1564" s="264" t="s">
        <v>2079</v>
      </c>
      <c r="L1564" s="10"/>
      <c r="M1564" s="10"/>
      <c r="N1564" s="10"/>
      <c r="O1564" s="10"/>
      <c r="P1564" s="10"/>
      <c r="Q1564" s="9" t="s">
        <v>1899</v>
      </c>
      <c r="R1564" s="258"/>
      <c r="S1564" s="104"/>
      <c r="T1564" s="255"/>
      <c r="U1564" s="104"/>
      <c r="V1564" s="120"/>
      <c r="W1564" s="104"/>
      <c r="X1564" s="104"/>
      <c r="Y1564" s="104"/>
      <c r="Z1564" s="120"/>
      <c r="AA1564" s="252"/>
      <c r="AB1564" s="104"/>
      <c r="AC1564" s="252"/>
      <c r="AD1564" s="104"/>
      <c r="AE1564" s="145"/>
      <c r="AF1564" s="104"/>
      <c r="AG1564" s="104"/>
      <c r="AH1564" s="104"/>
      <c r="AI1564" s="104"/>
      <c r="AJ1564" s="104"/>
      <c r="AK1564" s="104"/>
      <c r="AL1564" s="104"/>
      <c r="AM1564" s="104"/>
      <c r="AN1564" s="104"/>
      <c r="AO1564" s="104"/>
      <c r="AP1564" s="120"/>
      <c r="AQ1564" s="104"/>
      <c r="AR1564" s="104"/>
      <c r="AS1564" s="104"/>
      <c r="AT1564" s="104"/>
      <c r="AU1564" s="104"/>
      <c r="AV1564" s="105"/>
      <c r="AW1564" s="105"/>
      <c r="AX1564" s="106"/>
      <c r="AY1564" s="120"/>
      <c r="AZ1564" s="106"/>
      <c r="BA1564" s="120"/>
      <c r="BB1564" s="196"/>
      <c r="BC1564" s="120"/>
      <c r="BD1564" s="196"/>
      <c r="BE1564" s="120"/>
      <c r="BF1564" s="196"/>
      <c r="BG1564" s="120"/>
      <c r="BH1564" s="196"/>
      <c r="BI1564" s="120"/>
      <c r="BJ1564" s="196"/>
      <c r="BK1564" s="145"/>
      <c r="BL1564" s="196"/>
      <c r="BM1564" s="120"/>
      <c r="BN1564" s="197"/>
      <c r="BO1564" s="120"/>
      <c r="BP1564" s="197"/>
      <c r="BQ1564" s="120"/>
      <c r="BR1564" s="197"/>
      <c r="BS1564" s="120"/>
      <c r="BT1564" s="197"/>
      <c r="BU1564" s="120"/>
      <c r="BV1564" s="197"/>
      <c r="BW1564" s="165"/>
      <c r="BX1564" s="165"/>
      <c r="BY1564" s="165"/>
      <c r="BZ1564" s="165"/>
      <c r="CA1564" s="199"/>
      <c r="CB1564" s="120"/>
      <c r="CC1564" s="199"/>
      <c r="CD1564" s="120"/>
      <c r="CE1564" s="204"/>
      <c r="CF1564" s="120"/>
      <c r="CG1564" s="204"/>
      <c r="CH1564" s="120"/>
      <c r="CI1564" s="204"/>
      <c r="CJ1564" s="120"/>
      <c r="CK1564" s="204"/>
      <c r="CL1564" s="120"/>
      <c r="CM1564" s="204"/>
      <c r="CN1564" s="145"/>
      <c r="CO1564" s="204"/>
      <c r="CP1564" s="120"/>
      <c r="CQ1564" s="206"/>
      <c r="CR1564" s="120"/>
      <c r="CS1564" s="206"/>
      <c r="CT1564" s="120"/>
      <c r="CU1564" s="206"/>
      <c r="CV1564" s="120"/>
      <c r="CW1564" s="206"/>
      <c r="CX1564" s="120"/>
      <c r="CY1564" s="206"/>
      <c r="CZ1564" s="165"/>
      <c r="DA1564" s="165"/>
      <c r="DB1564" s="165"/>
      <c r="DC1564" s="109"/>
      <c r="DD1564" s="109"/>
      <c r="DE1564" s="109"/>
      <c r="DF1564" s="110"/>
      <c r="DG1564" s="120"/>
      <c r="DH1564" s="120"/>
      <c r="DI1564" s="120"/>
      <c r="DJ1564" s="120"/>
      <c r="DK1564" s="120"/>
      <c r="DL1564" s="120"/>
      <c r="DM1564" s="120"/>
      <c r="DN1564" s="120"/>
      <c r="DO1564" s="120"/>
      <c r="DP1564" s="120"/>
      <c r="DQ1564" s="120"/>
      <c r="DR1564" s="120"/>
      <c r="DS1564" s="145"/>
      <c r="DT1564" s="120"/>
      <c r="DU1564" s="120"/>
      <c r="DV1564" s="120"/>
      <c r="DW1564" s="120"/>
      <c r="DX1564" s="120"/>
      <c r="DY1564" s="120"/>
      <c r="DZ1564" s="120"/>
      <c r="EA1564" s="120"/>
      <c r="EB1564" s="120"/>
      <c r="EC1564" s="120"/>
      <c r="ED1564" s="120"/>
      <c r="EE1564" s="120"/>
      <c r="EF1564" s="120"/>
      <c r="EG1564" s="120"/>
      <c r="EH1564" s="120"/>
      <c r="EI1564" s="120"/>
      <c r="EJ1564" s="148"/>
    </row>
    <row r="1565" spans="1:140" s="161" customFormat="1" ht="17.25" customHeight="1" x14ac:dyDescent="0.25">
      <c r="A1565" s="150"/>
      <c r="B1565" s="151"/>
      <c r="C1565" s="152"/>
      <c r="D1565" s="153"/>
      <c r="E1565" s="154"/>
      <c r="F1565" s="154"/>
      <c r="G1565" s="155"/>
      <c r="H1565" s="156"/>
      <c r="I1565" s="157"/>
      <c r="J1565" s="275" t="s">
        <v>1921</v>
      </c>
      <c r="K1565" s="271" t="s">
        <v>2080</v>
      </c>
      <c r="L1565" s="276">
        <v>245</v>
      </c>
      <c r="M1565" s="46"/>
      <c r="N1565" s="10"/>
      <c r="O1565" s="10"/>
      <c r="P1565" s="10"/>
      <c r="Q1565" s="10"/>
      <c r="R1565" s="258"/>
      <c r="S1565" s="104"/>
      <c r="T1565" s="255"/>
      <c r="U1565" s="104"/>
      <c r="V1565" s="120"/>
      <c r="W1565" s="104"/>
      <c r="X1565" s="104"/>
      <c r="Y1565" s="104"/>
      <c r="Z1565" s="120"/>
      <c r="AA1565" s="252"/>
      <c r="AB1565" s="104"/>
      <c r="AC1565" s="252"/>
      <c r="AD1565" s="104"/>
      <c r="AE1565" s="145"/>
      <c r="AF1565" s="104"/>
      <c r="AG1565" s="104"/>
      <c r="AH1565" s="104"/>
      <c r="AI1565" s="104"/>
      <c r="AJ1565" s="104"/>
      <c r="AK1565" s="104"/>
      <c r="AL1565" s="104"/>
      <c r="AM1565" s="104"/>
      <c r="AN1565" s="104"/>
      <c r="AO1565" s="104"/>
      <c r="AP1565" s="120"/>
      <c r="AQ1565" s="104"/>
      <c r="AR1565" s="104"/>
      <c r="AS1565" s="104"/>
      <c r="AT1565" s="104"/>
      <c r="AU1565" s="104"/>
      <c r="AV1565" s="105"/>
      <c r="AW1565" s="105"/>
      <c r="AX1565" s="106"/>
      <c r="AY1565" s="120"/>
      <c r="AZ1565" s="106"/>
      <c r="BA1565" s="120"/>
      <c r="BB1565" s="196"/>
      <c r="BC1565" s="120"/>
      <c r="BD1565" s="196"/>
      <c r="BE1565" s="120"/>
      <c r="BF1565" s="196"/>
      <c r="BG1565" s="120"/>
      <c r="BH1565" s="196"/>
      <c r="BI1565" s="120"/>
      <c r="BJ1565" s="196"/>
      <c r="BK1565" s="145"/>
      <c r="BL1565" s="196"/>
      <c r="BM1565" s="120"/>
      <c r="BN1565" s="197"/>
      <c r="BO1565" s="120"/>
      <c r="BP1565" s="197"/>
      <c r="BQ1565" s="120"/>
      <c r="BR1565" s="197"/>
      <c r="BS1565" s="120"/>
      <c r="BT1565" s="197"/>
      <c r="BU1565" s="120"/>
      <c r="BV1565" s="197"/>
      <c r="BW1565" s="165"/>
      <c r="BX1565" s="165"/>
      <c r="BY1565" s="165"/>
      <c r="BZ1565" s="165"/>
      <c r="CA1565" s="199"/>
      <c r="CB1565" s="120"/>
      <c r="CC1565" s="199"/>
      <c r="CD1565" s="120"/>
      <c r="CE1565" s="204"/>
      <c r="CF1565" s="120"/>
      <c r="CG1565" s="204"/>
      <c r="CH1565" s="120"/>
      <c r="CI1565" s="204"/>
      <c r="CJ1565" s="120"/>
      <c r="CK1565" s="204"/>
      <c r="CL1565" s="120"/>
      <c r="CM1565" s="204"/>
      <c r="CN1565" s="145"/>
      <c r="CO1565" s="204"/>
      <c r="CP1565" s="120"/>
      <c r="CQ1565" s="206"/>
      <c r="CR1565" s="120"/>
      <c r="CS1565" s="206"/>
      <c r="CT1565" s="120"/>
      <c r="CU1565" s="206"/>
      <c r="CV1565" s="120"/>
      <c r="CW1565" s="206"/>
      <c r="CX1565" s="120"/>
      <c r="CY1565" s="206"/>
      <c r="CZ1565" s="165"/>
      <c r="DA1565" s="165"/>
      <c r="DB1565" s="165"/>
      <c r="DC1565" s="109"/>
      <c r="DD1565" s="109"/>
      <c r="DE1565" s="109"/>
      <c r="DF1565" s="110"/>
      <c r="DG1565" s="120"/>
      <c r="DH1565" s="120"/>
      <c r="DI1565" s="120"/>
      <c r="DJ1565" s="120"/>
      <c r="DK1565" s="120"/>
      <c r="DL1565" s="120"/>
      <c r="DM1565" s="120"/>
      <c r="DN1565" s="120"/>
      <c r="DO1565" s="120"/>
      <c r="DP1565" s="120"/>
      <c r="DQ1565" s="120"/>
      <c r="DR1565" s="120"/>
      <c r="DS1565" s="145"/>
      <c r="DT1565" s="120"/>
      <c r="DU1565" s="120"/>
      <c r="DV1565" s="120"/>
      <c r="DW1565" s="120"/>
      <c r="DX1565" s="120"/>
      <c r="DY1565" s="120"/>
      <c r="DZ1565" s="120"/>
      <c r="EA1565" s="120"/>
      <c r="EB1565" s="120"/>
      <c r="EC1565" s="120"/>
      <c r="ED1565" s="120"/>
      <c r="EE1565" s="120"/>
      <c r="EF1565" s="120"/>
      <c r="EG1565" s="120"/>
      <c r="EH1565" s="120"/>
      <c r="EI1565" s="120"/>
      <c r="EJ1565" s="148"/>
    </row>
    <row r="1566" spans="1:140" s="161" customFormat="1" ht="17.25" customHeight="1" x14ac:dyDescent="0.25">
      <c r="A1566" s="150"/>
      <c r="B1566" s="151"/>
      <c r="C1566" s="152"/>
      <c r="D1566" s="153"/>
      <c r="E1566" s="154"/>
      <c r="F1566" s="154"/>
      <c r="G1566" s="155"/>
      <c r="H1566" s="156"/>
      <c r="I1566" s="157"/>
      <c r="J1566" s="54"/>
      <c r="K1566" s="271" t="s">
        <v>2081</v>
      </c>
      <c r="L1566" s="276">
        <v>245</v>
      </c>
      <c r="M1566" s="46"/>
      <c r="N1566" s="10"/>
      <c r="O1566" s="10"/>
      <c r="P1566" s="10"/>
      <c r="Q1566" s="10"/>
      <c r="R1566" s="258"/>
      <c r="S1566" s="104"/>
      <c r="T1566" s="255"/>
      <c r="U1566" s="104"/>
      <c r="V1566" s="120"/>
      <c r="W1566" s="104"/>
      <c r="X1566" s="104"/>
      <c r="Y1566" s="104"/>
      <c r="Z1566" s="120"/>
      <c r="AA1566" s="252"/>
      <c r="AB1566" s="104"/>
      <c r="AC1566" s="252"/>
      <c r="AD1566" s="104"/>
      <c r="AE1566" s="145"/>
      <c r="AF1566" s="104"/>
      <c r="AG1566" s="104"/>
      <c r="AH1566" s="104"/>
      <c r="AI1566" s="104"/>
      <c r="AJ1566" s="104"/>
      <c r="AK1566" s="104"/>
      <c r="AL1566" s="104"/>
      <c r="AM1566" s="104"/>
      <c r="AN1566" s="104"/>
      <c r="AO1566" s="104"/>
      <c r="AP1566" s="120"/>
      <c r="AQ1566" s="104"/>
      <c r="AR1566" s="104"/>
      <c r="AS1566" s="104"/>
      <c r="AT1566" s="104"/>
      <c r="AU1566" s="104"/>
      <c r="AV1566" s="105"/>
      <c r="AW1566" s="105"/>
      <c r="AX1566" s="106"/>
      <c r="AY1566" s="120"/>
      <c r="AZ1566" s="106"/>
      <c r="BA1566" s="120"/>
      <c r="BB1566" s="196"/>
      <c r="BC1566" s="120"/>
      <c r="BD1566" s="196"/>
      <c r="BE1566" s="120"/>
      <c r="BF1566" s="196"/>
      <c r="BG1566" s="120"/>
      <c r="BH1566" s="196"/>
      <c r="BI1566" s="120"/>
      <c r="BJ1566" s="196"/>
      <c r="BK1566" s="145"/>
      <c r="BL1566" s="196"/>
      <c r="BM1566" s="120"/>
      <c r="BN1566" s="197"/>
      <c r="BO1566" s="120"/>
      <c r="BP1566" s="197"/>
      <c r="BQ1566" s="120"/>
      <c r="BR1566" s="197"/>
      <c r="BS1566" s="120"/>
      <c r="BT1566" s="197"/>
      <c r="BU1566" s="120"/>
      <c r="BV1566" s="197"/>
      <c r="BW1566" s="165"/>
      <c r="BX1566" s="165"/>
      <c r="BY1566" s="165"/>
      <c r="BZ1566" s="165"/>
      <c r="CA1566" s="199"/>
      <c r="CB1566" s="120"/>
      <c r="CC1566" s="199"/>
      <c r="CD1566" s="120"/>
      <c r="CE1566" s="204"/>
      <c r="CF1566" s="120"/>
      <c r="CG1566" s="204"/>
      <c r="CH1566" s="120"/>
      <c r="CI1566" s="204"/>
      <c r="CJ1566" s="120"/>
      <c r="CK1566" s="204"/>
      <c r="CL1566" s="120"/>
      <c r="CM1566" s="204"/>
      <c r="CN1566" s="145"/>
      <c r="CO1566" s="204"/>
      <c r="CP1566" s="120"/>
      <c r="CQ1566" s="206"/>
      <c r="CR1566" s="120"/>
      <c r="CS1566" s="206"/>
      <c r="CT1566" s="120"/>
      <c r="CU1566" s="206"/>
      <c r="CV1566" s="120"/>
      <c r="CW1566" s="206"/>
      <c r="CX1566" s="120"/>
      <c r="CY1566" s="206"/>
      <c r="CZ1566" s="165"/>
      <c r="DA1566" s="165"/>
      <c r="DB1566" s="165"/>
      <c r="DC1566" s="109"/>
      <c r="DD1566" s="109"/>
      <c r="DE1566" s="109"/>
      <c r="DF1566" s="110"/>
      <c r="DG1566" s="120"/>
      <c r="DH1566" s="120"/>
      <c r="DI1566" s="120"/>
      <c r="DJ1566" s="120"/>
      <c r="DK1566" s="120"/>
      <c r="DL1566" s="120"/>
      <c r="DM1566" s="120"/>
      <c r="DN1566" s="120"/>
      <c r="DO1566" s="120"/>
      <c r="DP1566" s="120"/>
      <c r="DQ1566" s="120"/>
      <c r="DR1566" s="120"/>
      <c r="DS1566" s="145"/>
      <c r="DT1566" s="120"/>
      <c r="DU1566" s="120"/>
      <c r="DV1566" s="120"/>
      <c r="DW1566" s="120"/>
      <c r="DX1566" s="120"/>
      <c r="DY1566" s="120"/>
      <c r="DZ1566" s="120"/>
      <c r="EA1566" s="120"/>
      <c r="EB1566" s="120"/>
      <c r="EC1566" s="120"/>
      <c r="ED1566" s="120"/>
      <c r="EE1566" s="120"/>
      <c r="EF1566" s="120"/>
      <c r="EG1566" s="120"/>
      <c r="EH1566" s="120"/>
      <c r="EI1566" s="120"/>
      <c r="EJ1566" s="148"/>
    </row>
    <row r="1567" spans="1:140" s="161" customFormat="1" ht="17.25" customHeight="1" x14ac:dyDescent="0.25">
      <c r="A1567" s="150"/>
      <c r="B1567" s="151"/>
      <c r="C1567" s="152"/>
      <c r="D1567" s="153"/>
      <c r="E1567" s="154"/>
      <c r="F1567" s="154"/>
      <c r="G1567" s="155"/>
      <c r="H1567" s="156"/>
      <c r="I1567" s="157"/>
      <c r="J1567" s="158" t="s">
        <v>814</v>
      </c>
      <c r="K1567" s="159" t="s">
        <v>815</v>
      </c>
      <c r="L1567" s="160" t="s">
        <v>41</v>
      </c>
      <c r="M1567" s="160"/>
      <c r="R1567" s="162"/>
      <c r="S1567" s="162"/>
      <c r="T1567" s="162">
        <f>SUM(T1568:T1608)</f>
        <v>2.2489999999999996E-2</v>
      </c>
      <c r="U1567" s="162"/>
      <c r="V1567" s="162">
        <f>SUM(V1568:V1608)</f>
        <v>0</v>
      </c>
      <c r="W1567" s="162"/>
      <c r="X1567" s="162">
        <f>SUM(X1568:X1608)</f>
        <v>1.2690000000000002E-2</v>
      </c>
      <c r="Y1567" s="162"/>
      <c r="Z1567" s="162">
        <f>SUM(Z1568:Z1608)</f>
        <v>2.2244999999999997E-2</v>
      </c>
      <c r="AA1567" s="162"/>
      <c r="AB1567" s="162">
        <f>SUM(AB1568:AB1608)</f>
        <v>1.788E-2</v>
      </c>
      <c r="AC1567" s="162"/>
      <c r="AD1567" s="162">
        <f>SUM(AD1568:AD1608)</f>
        <v>0</v>
      </c>
      <c r="AE1567" s="162"/>
      <c r="AF1567" s="162">
        <f>SUM(AF1568:AF1608)</f>
        <v>1.41E-2</v>
      </c>
      <c r="AG1567" s="168"/>
      <c r="AH1567" s="162">
        <f>SUM(AH1568:AH1608)</f>
        <v>3.1295000000000003E-2</v>
      </c>
      <c r="AI1567" s="162"/>
      <c r="AJ1567" s="162">
        <f>SUM(AJ1568:AJ1608)</f>
        <v>2.4199999999999999E-2</v>
      </c>
      <c r="AK1567" s="162"/>
      <c r="AL1567" s="162">
        <f>SUM(AL1568:AL1608)</f>
        <v>0</v>
      </c>
      <c r="AM1567" s="162"/>
      <c r="AN1567" s="162">
        <f>SUM(AN1568:AN1608)</f>
        <v>0</v>
      </c>
      <c r="AO1567" s="162"/>
      <c r="AP1567" s="162">
        <f>SUM(AP1568:AP1608)</f>
        <v>0</v>
      </c>
      <c r="AQ1567" s="162"/>
      <c r="AR1567" s="162"/>
      <c r="AS1567" s="162"/>
      <c r="AT1567" s="162"/>
      <c r="AU1567" s="162">
        <f>SUM(AU1568:AU1608)</f>
        <v>0.1449</v>
      </c>
      <c r="AV1567" s="162">
        <f>SUM(AV1568:AV1608)</f>
        <v>7</v>
      </c>
      <c r="AW1567" s="162"/>
      <c r="AX1567" s="164">
        <f>SUM(AX1568:AX1608)</f>
        <v>7.240000000000002E-2</v>
      </c>
      <c r="AY1567" s="168"/>
      <c r="AZ1567" s="164">
        <f>SUM(AZ1568:AZ1608)</f>
        <v>1.6350000000000003E-2</v>
      </c>
      <c r="BA1567" s="168"/>
      <c r="BB1567" s="164">
        <f>SUM(BB1568:BB1608)</f>
        <v>0</v>
      </c>
      <c r="BC1567" s="168"/>
      <c r="BD1567" s="164">
        <f>SUM(BD1568:BD1608)</f>
        <v>1.5750000000000004E-2</v>
      </c>
      <c r="BE1567" s="168"/>
      <c r="BF1567" s="164">
        <f>SUM(BF1568:BF1608)</f>
        <v>2.2295000000000002E-2</v>
      </c>
      <c r="BG1567" s="168"/>
      <c r="BH1567" s="194">
        <f>SUM(BH1568:BH1608)</f>
        <v>1.4600000000000002E-2</v>
      </c>
      <c r="BI1567" s="168"/>
      <c r="BJ1567" s="194">
        <f>SUM(BJ1568:BJ1608)</f>
        <v>0</v>
      </c>
      <c r="BK1567" s="168"/>
      <c r="BL1567" s="194">
        <f>SUM(BL1568:BL1608)</f>
        <v>2.5000000000000001E-4</v>
      </c>
      <c r="BM1567" s="168"/>
      <c r="BN1567" s="194">
        <f>SUM(BN1568:BN1608)</f>
        <v>3.0550000000000004E-3</v>
      </c>
      <c r="BO1567" s="168"/>
      <c r="BP1567" s="194">
        <f>SUM(BP1568:BP1608)</f>
        <v>1E-4</v>
      </c>
      <c r="BQ1567" s="168"/>
      <c r="BR1567" s="194">
        <f>SUM(BR1568:BR1608)</f>
        <v>0</v>
      </c>
      <c r="BS1567" s="168"/>
      <c r="BT1567" s="194">
        <f>SUM(BT1568:BT1608)</f>
        <v>0</v>
      </c>
      <c r="BU1567" s="194"/>
      <c r="BV1567" s="194">
        <f>SUM(BV1568:BV1608)</f>
        <v>0</v>
      </c>
      <c r="BW1567" s="165"/>
      <c r="BX1567" s="165"/>
      <c r="BY1567" s="165"/>
      <c r="BZ1567" s="165"/>
      <c r="CA1567" s="199">
        <f>SUM(CA1568:CA1608)</f>
        <v>7.240000000000002E-2</v>
      </c>
      <c r="CB1567" s="168"/>
      <c r="CC1567" s="199">
        <f>SUM(CC1568:CC1608)</f>
        <v>1.6350000000000003E-2</v>
      </c>
      <c r="CD1567" s="168"/>
      <c r="CE1567" s="199">
        <f>SUM(CE1568:CE1608)</f>
        <v>0</v>
      </c>
      <c r="CF1567" s="168"/>
      <c r="CG1567" s="199">
        <f>SUM(CG1568:CG1608)</f>
        <v>1.5750000000000004E-2</v>
      </c>
      <c r="CH1567" s="168"/>
      <c r="CI1567" s="199">
        <f>SUM(CI1568:CI1608)</f>
        <v>2.2295000000000002E-2</v>
      </c>
      <c r="CJ1567" s="168"/>
      <c r="CK1567" s="204">
        <f>SUM(CK1568:CK1608)</f>
        <v>1.4600000000000002E-2</v>
      </c>
      <c r="CL1567" s="168"/>
      <c r="CM1567" s="204">
        <f>SUM(CM1568:CM1608)</f>
        <v>0</v>
      </c>
      <c r="CN1567" s="168"/>
      <c r="CO1567" s="204">
        <f>SUM(CO1568:CO1608)</f>
        <v>2.5000000000000001E-4</v>
      </c>
      <c r="CP1567" s="168"/>
      <c r="CQ1567" s="204">
        <f>SUM(CQ1568:CQ1608)</f>
        <v>3.0550000000000004E-3</v>
      </c>
      <c r="CR1567" s="168"/>
      <c r="CS1567" s="204">
        <f>SUM(CS1568:CS1608)</f>
        <v>1E-4</v>
      </c>
      <c r="CT1567" s="168"/>
      <c r="CU1567" s="204">
        <f>SUM(CU1568:CU1608)</f>
        <v>0</v>
      </c>
      <c r="CV1567" s="168"/>
      <c r="CW1567" s="204">
        <f>SUM(CW1568:CW1608)</f>
        <v>0</v>
      </c>
      <c r="CX1567" s="194"/>
      <c r="CY1567" s="204">
        <f>SUM(CY1568:CY1608)</f>
        <v>0</v>
      </c>
      <c r="CZ1567" s="165"/>
      <c r="DA1567" s="165"/>
      <c r="DB1567" s="165"/>
      <c r="DC1567" s="166"/>
      <c r="DD1567" s="166"/>
      <c r="DE1567" s="166"/>
      <c r="DF1567" s="167">
        <f>SUM(DF1568:DF1608)</f>
        <v>7.2200000000000014E-2</v>
      </c>
      <c r="DG1567" s="168"/>
      <c r="DH1567" s="168">
        <f>SUM(DH1568:DH1608)</f>
        <v>1.6350000000000003E-2</v>
      </c>
      <c r="DI1567" s="168"/>
      <c r="DJ1567" s="168">
        <f>SUM(DJ1568:DJ1608)</f>
        <v>0</v>
      </c>
      <c r="DK1567" s="168"/>
      <c r="DL1567" s="168">
        <f>SUM(DL1568:DL1608)</f>
        <v>1.5750000000000004E-2</v>
      </c>
      <c r="DM1567" s="168"/>
      <c r="DN1567" s="168">
        <f>SUM(DN1568:DN1608)</f>
        <v>2.2295000000000002E-2</v>
      </c>
      <c r="DO1567" s="168"/>
      <c r="DP1567" s="168">
        <f>SUM(DP1568:DP1608)</f>
        <v>1.4600000000000002E-2</v>
      </c>
      <c r="DQ1567" s="168"/>
      <c r="DR1567" s="168">
        <f>SUM(DR1568:DR1608)</f>
        <v>0</v>
      </c>
      <c r="DS1567" s="168"/>
      <c r="DT1567" s="168">
        <f>SUM(DT1568:DT1608)</f>
        <v>2.5000000000000001E-4</v>
      </c>
      <c r="DU1567" s="168"/>
      <c r="DV1567" s="168">
        <f>SUM(DV1568:DV1608)</f>
        <v>2.8550000000000003E-3</v>
      </c>
      <c r="DW1567" s="168"/>
      <c r="DX1567" s="168">
        <f>SUM(DX1568:DX1608)</f>
        <v>1E-4</v>
      </c>
      <c r="DY1567" s="168"/>
      <c r="DZ1567" s="168">
        <f>SUM(DZ1568:DZ1608)</f>
        <v>0</v>
      </c>
      <c r="EA1567" s="168"/>
      <c r="EB1567" s="168">
        <f>SUM(EB1568:EB1608)</f>
        <v>0</v>
      </c>
      <c r="EC1567" s="168"/>
      <c r="ED1567" s="168">
        <f>SUM(ED1568:ED1608)</f>
        <v>0</v>
      </c>
      <c r="EE1567" s="168"/>
      <c r="EF1567" s="168"/>
      <c r="EG1567" s="168"/>
      <c r="EH1567" s="168"/>
      <c r="EI1567" s="168">
        <f>SUM(EI1568:EI1608)</f>
        <v>7.2200000000000014E-2</v>
      </c>
      <c r="EJ1567" s="168">
        <f>SUM(EJ1568:EJ1608)</f>
        <v>6</v>
      </c>
    </row>
    <row r="1568" spans="1:140" s="10" customFormat="1" ht="17.25" customHeight="1" x14ac:dyDescent="0.25">
      <c r="A1568" s="33"/>
      <c r="B1568" s="34"/>
      <c r="C1568" s="35"/>
      <c r="D1568" s="49"/>
      <c r="E1568" s="36"/>
      <c r="F1568" s="36"/>
      <c r="G1568" s="52"/>
      <c r="H1568" s="38"/>
      <c r="I1568" s="50"/>
      <c r="J1568" s="54" t="s">
        <v>816</v>
      </c>
      <c r="K1568" s="46" t="s">
        <v>1426</v>
      </c>
      <c r="L1568" s="46" t="s">
        <v>41</v>
      </c>
      <c r="M1568" s="46"/>
      <c r="R1568" s="104">
        <v>7.9000000000000008E-3</v>
      </c>
      <c r="S1568" s="145">
        <v>1</v>
      </c>
      <c r="T1568" s="104">
        <f t="shared" ref="T1568:T1577" si="1793">S1568*R1568</f>
        <v>7.9000000000000008E-3</v>
      </c>
      <c r="U1568" s="104">
        <v>0</v>
      </c>
      <c r="V1568" s="120">
        <f t="shared" ref="V1568:V1608" si="1794">U1568*R1568</f>
        <v>0</v>
      </c>
      <c r="W1568" s="104">
        <f>0*$R$1568</f>
        <v>0</v>
      </c>
      <c r="X1568" s="104">
        <f t="shared" ref="X1568:X1608" si="1795">W1568*R1568</f>
        <v>0</v>
      </c>
      <c r="Y1568" s="104">
        <f>0*$R$1568</f>
        <v>0</v>
      </c>
      <c r="Z1568" s="120">
        <f t="shared" si="846"/>
        <v>0</v>
      </c>
      <c r="AA1568" s="104">
        <f>0*$R$1568</f>
        <v>0</v>
      </c>
      <c r="AB1568" s="104">
        <f t="shared" si="847"/>
        <v>0</v>
      </c>
      <c r="AC1568" s="104">
        <f>0*$R$1568</f>
        <v>0</v>
      </c>
      <c r="AD1568" s="104">
        <f t="shared" si="848"/>
        <v>0</v>
      </c>
      <c r="AE1568" s="104">
        <f>0*$R$1568</f>
        <v>0</v>
      </c>
      <c r="AF1568" s="104">
        <f t="shared" si="849"/>
        <v>0</v>
      </c>
      <c r="AG1568" s="104">
        <f>0*$R$1568</f>
        <v>0</v>
      </c>
      <c r="AH1568" s="104">
        <f t="shared" si="850"/>
        <v>0</v>
      </c>
      <c r="AI1568" s="104">
        <f>0*$R$1568</f>
        <v>0</v>
      </c>
      <c r="AJ1568" s="104">
        <f t="shared" si="851"/>
        <v>0</v>
      </c>
      <c r="AK1568" s="104">
        <f>0*$R$1568</f>
        <v>0</v>
      </c>
      <c r="AL1568" s="104">
        <f t="shared" si="894"/>
        <v>0</v>
      </c>
      <c r="AM1568" s="104">
        <f>0*$R$1568</f>
        <v>0</v>
      </c>
      <c r="AN1568" s="104">
        <f t="shared" si="957"/>
        <v>0</v>
      </c>
      <c r="AO1568" s="104">
        <f>0*$R$1568</f>
        <v>0</v>
      </c>
      <c r="AP1568" s="120">
        <f t="shared" si="853"/>
        <v>0</v>
      </c>
      <c r="AQ1568" s="104"/>
      <c r="AR1568" s="104"/>
      <c r="AS1568" s="104"/>
      <c r="AT1568" s="104"/>
      <c r="AU1568" s="146">
        <f t="shared" ref="AU1568:AU1728" si="1796">T1568+V1568+X1568+Z1568+AB1568+AD1568+AF1568+AH1568+AJ1568+AL1568+AN1568+AP1568+AR1568+AT1568</f>
        <v>7.9000000000000008E-3</v>
      </c>
      <c r="AV1568" s="105">
        <f t="shared" ref="AV1568:AV1608" si="1797">S1568+U1568+W1568+Y1568+AA1568+AC1568+AE1568+AG1568+AI1568+AK1568+AM1568+AO1568+AQ1568+AS1568</f>
        <v>1</v>
      </c>
      <c r="AW1568" s="105"/>
      <c r="AX1568" s="106">
        <f>0.0003</f>
        <v>2.9999999999999997E-4</v>
      </c>
      <c r="AY1568" s="145">
        <v>1</v>
      </c>
      <c r="AZ1568" s="106">
        <f t="shared" ref="AZ1568:AZ1608" si="1798">AY1568*AX1568</f>
        <v>2.9999999999999997E-4</v>
      </c>
      <c r="BA1568" s="120">
        <v>0</v>
      </c>
      <c r="BB1568" s="196">
        <f t="shared" ref="BB1568:BB1608" si="1799">BA1568*AX1568</f>
        <v>0</v>
      </c>
      <c r="BC1568" s="120">
        <f>0*$R$1568</f>
        <v>0</v>
      </c>
      <c r="BD1568" s="196">
        <f t="shared" ref="BD1568:BD1608" si="1800">BC1568*AX1568</f>
        <v>0</v>
      </c>
      <c r="BE1568" s="120">
        <f>0*$R$1568</f>
        <v>0</v>
      </c>
      <c r="BF1568" s="196">
        <f t="shared" ref="BF1568:BF1608" si="1801">BE1568*AX1568</f>
        <v>0</v>
      </c>
      <c r="BG1568" s="120">
        <f>0*$R$1568</f>
        <v>0</v>
      </c>
      <c r="BH1568" s="196">
        <f t="shared" ref="BH1568:BH1608" si="1802">BG1568*AX1568</f>
        <v>0</v>
      </c>
      <c r="BI1568" s="120">
        <f>0*$R$1568</f>
        <v>0</v>
      </c>
      <c r="BJ1568" s="196">
        <f t="shared" si="861"/>
        <v>0</v>
      </c>
      <c r="BK1568" s="120">
        <f>0*$R$1568</f>
        <v>0</v>
      </c>
      <c r="BL1568" s="196">
        <f t="shared" si="862"/>
        <v>0</v>
      </c>
      <c r="BM1568" s="120">
        <f>0*$R$1568</f>
        <v>0</v>
      </c>
      <c r="BN1568" s="197">
        <f t="shared" si="863"/>
        <v>0</v>
      </c>
      <c r="BO1568" s="120">
        <f>0*$R$1568</f>
        <v>0</v>
      </c>
      <c r="BP1568" s="197">
        <f t="shared" si="864"/>
        <v>0</v>
      </c>
      <c r="BQ1568" s="120">
        <f>0*$R$1568</f>
        <v>0</v>
      </c>
      <c r="BR1568" s="197">
        <f t="shared" si="865"/>
        <v>0</v>
      </c>
      <c r="BS1568" s="120">
        <f>0*$R$1568</f>
        <v>0</v>
      </c>
      <c r="BT1568" s="197">
        <f t="shared" si="866"/>
        <v>0</v>
      </c>
      <c r="BU1568" s="120">
        <f>0*$R$1568</f>
        <v>0</v>
      </c>
      <c r="BV1568" s="197">
        <f t="shared" si="867"/>
        <v>0</v>
      </c>
      <c r="BW1568" s="107"/>
      <c r="BX1568" s="107"/>
      <c r="BY1568" s="107"/>
      <c r="BZ1568" s="107"/>
      <c r="CA1568" s="199">
        <f>0.0003</f>
        <v>2.9999999999999997E-4</v>
      </c>
      <c r="CB1568" s="145">
        <v>1</v>
      </c>
      <c r="CC1568" s="199">
        <f t="shared" ref="CC1568:CC1608" si="1803">CB1568*CA1568</f>
        <v>2.9999999999999997E-4</v>
      </c>
      <c r="CD1568" s="120">
        <v>0</v>
      </c>
      <c r="CE1568" s="204">
        <f t="shared" ref="CE1568:CE1608" si="1804">CD1568*CA1568</f>
        <v>0</v>
      </c>
      <c r="CF1568" s="120">
        <f>0*$R$1568</f>
        <v>0</v>
      </c>
      <c r="CG1568" s="204">
        <f t="shared" ref="CG1568:CG1608" si="1805">CF1568*CA1568</f>
        <v>0</v>
      </c>
      <c r="CH1568" s="120">
        <f>0*$R$1568</f>
        <v>0</v>
      </c>
      <c r="CI1568" s="204">
        <f t="shared" ref="CI1568:CI1608" si="1806">CH1568*CA1568</f>
        <v>0</v>
      </c>
      <c r="CJ1568" s="120">
        <f>0*$R$1568</f>
        <v>0</v>
      </c>
      <c r="CK1568" s="204">
        <f t="shared" ref="CK1568:CK1608" si="1807">CJ1568*CA1568</f>
        <v>0</v>
      </c>
      <c r="CL1568" s="120">
        <f>0*$R$1568</f>
        <v>0</v>
      </c>
      <c r="CM1568" s="204">
        <f t="shared" ref="CM1568:CM1608" si="1808">CL1568*CA1568</f>
        <v>0</v>
      </c>
      <c r="CN1568" s="120">
        <f>0*$R$1568</f>
        <v>0</v>
      </c>
      <c r="CO1568" s="204">
        <f t="shared" ref="CO1568:CO1608" si="1809">CN1568*CA1568</f>
        <v>0</v>
      </c>
      <c r="CP1568" s="120">
        <f>0*$R$1568</f>
        <v>0</v>
      </c>
      <c r="CQ1568" s="206">
        <f t="shared" ref="CQ1568:CQ1608" si="1810">CP1568*CA1568</f>
        <v>0</v>
      </c>
      <c r="CR1568" s="120">
        <f>0*$R$1568</f>
        <v>0</v>
      </c>
      <c r="CS1568" s="206">
        <f t="shared" ref="CS1568:CS1608" si="1811">CR1568*CA1568</f>
        <v>0</v>
      </c>
      <c r="CT1568" s="120">
        <f>0*$R$1568</f>
        <v>0</v>
      </c>
      <c r="CU1568" s="206">
        <f t="shared" ref="CU1568:CU1608" si="1812">CT1568*CA1568</f>
        <v>0</v>
      </c>
      <c r="CV1568" s="120">
        <f>0*$R$1568</f>
        <v>0</v>
      </c>
      <c r="CW1568" s="206">
        <f t="shared" ref="CW1568:CW1608" si="1813">CV1568*CA1568</f>
        <v>0</v>
      </c>
      <c r="CX1568" s="120">
        <f>0*$R$1568</f>
        <v>0</v>
      </c>
      <c r="CY1568" s="206">
        <f t="shared" ref="CY1568:CY1608" si="1814">CX1568*CA1568</f>
        <v>0</v>
      </c>
      <c r="CZ1568" s="107"/>
      <c r="DA1568" s="107"/>
      <c r="DB1568" s="107"/>
      <c r="DC1568" s="109"/>
      <c r="DD1568" s="109"/>
      <c r="DE1568" s="109"/>
      <c r="DF1568" s="110">
        <f>0.0003</f>
        <v>2.9999999999999997E-4</v>
      </c>
      <c r="DG1568" s="145">
        <v>1</v>
      </c>
      <c r="DH1568" s="120">
        <f t="shared" ref="DH1568:DH1577" si="1815">DG1568*DF1568</f>
        <v>2.9999999999999997E-4</v>
      </c>
      <c r="DI1568" s="120">
        <v>0</v>
      </c>
      <c r="DJ1568" s="120">
        <f t="shared" ref="DJ1568:DJ1608" si="1816">DI1568*DF1568</f>
        <v>0</v>
      </c>
      <c r="DK1568" s="120">
        <f>0*$R$1568</f>
        <v>0</v>
      </c>
      <c r="DL1568" s="120">
        <f t="shared" ref="DL1568:DL1608" si="1817">DK1568*DF1568</f>
        <v>0</v>
      </c>
      <c r="DM1568" s="120">
        <f>0*$R$1568</f>
        <v>0</v>
      </c>
      <c r="DN1568" s="120">
        <f t="shared" ref="DN1568:DN1608" si="1818">DM1568*DF1568</f>
        <v>0</v>
      </c>
      <c r="DO1568" s="120">
        <f>0*$R$1568</f>
        <v>0</v>
      </c>
      <c r="DP1568" s="120">
        <f t="shared" ref="DP1568:DP1608" si="1819">DO1568*DF1568</f>
        <v>0</v>
      </c>
      <c r="DQ1568" s="120">
        <f>0*$R$1568</f>
        <v>0</v>
      </c>
      <c r="DR1568" s="120">
        <f t="shared" ref="DR1568:DR1608" si="1820">DQ1568*DF1568</f>
        <v>0</v>
      </c>
      <c r="DS1568" s="120">
        <f>0*$R$1568</f>
        <v>0</v>
      </c>
      <c r="DT1568" s="120">
        <f t="shared" ref="DT1568:DT1608" si="1821">DS1568*DF1568</f>
        <v>0</v>
      </c>
      <c r="DU1568" s="120">
        <f>0*$R$1568</f>
        <v>0</v>
      </c>
      <c r="DV1568" s="120">
        <f t="shared" ref="DV1568:DV1608" si="1822">DU1568*DF1568</f>
        <v>0</v>
      </c>
      <c r="DW1568" s="120">
        <f>0*$R$1568</f>
        <v>0</v>
      </c>
      <c r="DX1568" s="120">
        <f t="shared" ref="DX1568:DX1608" si="1823">DW1568*DF1568</f>
        <v>0</v>
      </c>
      <c r="DY1568" s="120">
        <f>0*$R$1568</f>
        <v>0</v>
      </c>
      <c r="DZ1568" s="120">
        <f t="shared" ref="DZ1568:DZ1608" si="1824">DY1568*DF1568</f>
        <v>0</v>
      </c>
      <c r="EA1568" s="120">
        <f>0*$R$1568</f>
        <v>0</v>
      </c>
      <c r="EB1568" s="120">
        <f t="shared" ref="EB1568:EB1608" si="1825">EA1568*DF1568</f>
        <v>0</v>
      </c>
      <c r="EC1568" s="120">
        <f>0*$R$1568</f>
        <v>0</v>
      </c>
      <c r="ED1568" s="120">
        <f t="shared" ref="ED1568:ED1608" si="1826">EC1568*DF1568</f>
        <v>0</v>
      </c>
      <c r="EE1568" s="120"/>
      <c r="EF1568" s="120"/>
      <c r="EG1568" s="120"/>
      <c r="EH1568" s="120"/>
      <c r="EI1568" s="120">
        <f t="shared" ref="EI1568:EI1728" si="1827">DH1568+DJ1568+DL1568+DN1568+DP1568+DR1568+DT1568+DV1568+DX1568+DZ1568+EB1568+ED1568+EF1568+EH1568</f>
        <v>2.9999999999999997E-4</v>
      </c>
      <c r="EJ1568" s="148">
        <f t="shared" ref="EJ1568:EJ1608" si="1828">DG1568+DI1568+DK1568+DM1568+DO1568+DQ1568+DS1568+DU1568+DW1568+DY1568+EA1568+EC1568+EE1568+EG1568</f>
        <v>1</v>
      </c>
    </row>
    <row r="1569" spans="1:140" s="10" customFormat="1" ht="31.5" customHeight="1" x14ac:dyDescent="0.25">
      <c r="A1569" s="33"/>
      <c r="B1569" s="34"/>
      <c r="C1569" s="35"/>
      <c r="D1569" s="49"/>
      <c r="E1569" s="36"/>
      <c r="F1569" s="36"/>
      <c r="G1569" s="52"/>
      <c r="H1569" s="38"/>
      <c r="I1569" s="50"/>
      <c r="J1569" s="272" t="s">
        <v>1894</v>
      </c>
      <c r="K1569" s="264" t="s">
        <v>2082</v>
      </c>
      <c r="Q1569" s="9" t="s">
        <v>1899</v>
      </c>
      <c r="R1569" s="104"/>
      <c r="S1569" s="145"/>
      <c r="T1569" s="104"/>
      <c r="U1569" s="104"/>
      <c r="V1569" s="120"/>
      <c r="W1569" s="104"/>
      <c r="X1569" s="104"/>
      <c r="Y1569" s="104"/>
      <c r="Z1569" s="120"/>
      <c r="AA1569" s="104"/>
      <c r="AB1569" s="104"/>
      <c r="AC1569" s="104"/>
      <c r="AD1569" s="104"/>
      <c r="AE1569" s="104"/>
      <c r="AF1569" s="104"/>
      <c r="AG1569" s="104"/>
      <c r="AH1569" s="104"/>
      <c r="AI1569" s="104"/>
      <c r="AJ1569" s="104"/>
      <c r="AK1569" s="104"/>
      <c r="AL1569" s="104"/>
      <c r="AM1569" s="104"/>
      <c r="AN1569" s="104"/>
      <c r="AO1569" s="104"/>
      <c r="AP1569" s="120"/>
      <c r="AQ1569" s="104"/>
      <c r="AR1569" s="104"/>
      <c r="AS1569" s="104"/>
      <c r="AT1569" s="104"/>
      <c r="AU1569" s="146"/>
      <c r="AV1569" s="105"/>
      <c r="AW1569" s="105"/>
      <c r="AX1569" s="106"/>
      <c r="AY1569" s="145"/>
      <c r="AZ1569" s="106"/>
      <c r="BA1569" s="120"/>
      <c r="BB1569" s="196"/>
      <c r="BC1569" s="120"/>
      <c r="BD1569" s="196"/>
      <c r="BE1569" s="120"/>
      <c r="BF1569" s="196"/>
      <c r="BG1569" s="120"/>
      <c r="BH1569" s="196"/>
      <c r="BI1569" s="120"/>
      <c r="BJ1569" s="196"/>
      <c r="BK1569" s="120"/>
      <c r="BL1569" s="196"/>
      <c r="BM1569" s="120"/>
      <c r="BN1569" s="197"/>
      <c r="BO1569" s="120"/>
      <c r="BP1569" s="197"/>
      <c r="BQ1569" s="120"/>
      <c r="BR1569" s="197"/>
      <c r="BS1569" s="120"/>
      <c r="BT1569" s="197"/>
      <c r="BU1569" s="120"/>
      <c r="BV1569" s="197"/>
      <c r="BW1569" s="107"/>
      <c r="BX1569" s="107"/>
      <c r="BY1569" s="107"/>
      <c r="BZ1569" s="107"/>
      <c r="CA1569" s="199"/>
      <c r="CB1569" s="145"/>
      <c r="CC1569" s="199"/>
      <c r="CD1569" s="120"/>
      <c r="CE1569" s="204"/>
      <c r="CF1569" s="120"/>
      <c r="CG1569" s="204"/>
      <c r="CH1569" s="120"/>
      <c r="CI1569" s="204"/>
      <c r="CJ1569" s="120"/>
      <c r="CK1569" s="204"/>
      <c r="CL1569" s="120"/>
      <c r="CM1569" s="204"/>
      <c r="CN1569" s="120"/>
      <c r="CO1569" s="204"/>
      <c r="CP1569" s="120"/>
      <c r="CQ1569" s="206"/>
      <c r="CR1569" s="120"/>
      <c r="CS1569" s="206"/>
      <c r="CT1569" s="120"/>
      <c r="CU1569" s="206"/>
      <c r="CV1569" s="120"/>
      <c r="CW1569" s="206"/>
      <c r="CX1569" s="120"/>
      <c r="CY1569" s="206"/>
      <c r="CZ1569" s="107"/>
      <c r="DA1569" s="107"/>
      <c r="DB1569" s="107"/>
      <c r="DC1569" s="109"/>
      <c r="DD1569" s="109"/>
      <c r="DE1569" s="109"/>
      <c r="DF1569" s="110"/>
      <c r="DG1569" s="145"/>
      <c r="DH1569" s="120"/>
      <c r="DI1569" s="120"/>
      <c r="DJ1569" s="120"/>
      <c r="DK1569" s="120"/>
      <c r="DL1569" s="120"/>
      <c r="DM1569" s="120"/>
      <c r="DN1569" s="120"/>
      <c r="DO1569" s="120"/>
      <c r="DP1569" s="120"/>
      <c r="DQ1569" s="120"/>
      <c r="DR1569" s="120"/>
      <c r="DS1569" s="120"/>
      <c r="DT1569" s="120"/>
      <c r="DU1569" s="120"/>
      <c r="DV1569" s="120"/>
      <c r="DW1569" s="120"/>
      <c r="DX1569" s="120"/>
      <c r="DY1569" s="120"/>
      <c r="DZ1569" s="120"/>
      <c r="EA1569" s="120"/>
      <c r="EB1569" s="120"/>
      <c r="EC1569" s="120"/>
      <c r="ED1569" s="120"/>
      <c r="EE1569" s="120"/>
      <c r="EF1569" s="120"/>
      <c r="EG1569" s="120"/>
      <c r="EH1569" s="120"/>
      <c r="EI1569" s="120"/>
      <c r="EJ1569" s="148"/>
    </row>
    <row r="1570" spans="1:140" s="10" customFormat="1" ht="25.5" customHeight="1" x14ac:dyDescent="0.25">
      <c r="A1570" s="33"/>
      <c r="B1570" s="34"/>
      <c r="C1570" s="35"/>
      <c r="D1570" s="49"/>
      <c r="E1570" s="36"/>
      <c r="F1570" s="36"/>
      <c r="G1570" s="52"/>
      <c r="H1570" s="38"/>
      <c r="I1570" s="50"/>
      <c r="J1570" s="272"/>
      <c r="K1570" s="264" t="s">
        <v>2083</v>
      </c>
      <c r="Q1570" s="9" t="s">
        <v>1899</v>
      </c>
      <c r="R1570" s="104"/>
      <c r="S1570" s="145"/>
      <c r="T1570" s="104"/>
      <c r="U1570" s="104"/>
      <c r="V1570" s="120"/>
      <c r="W1570" s="104"/>
      <c r="X1570" s="104"/>
      <c r="Y1570" s="104"/>
      <c r="Z1570" s="120"/>
      <c r="AA1570" s="104"/>
      <c r="AB1570" s="104"/>
      <c r="AC1570" s="104"/>
      <c r="AD1570" s="104"/>
      <c r="AE1570" s="104"/>
      <c r="AF1570" s="104"/>
      <c r="AG1570" s="104"/>
      <c r="AH1570" s="104"/>
      <c r="AI1570" s="104"/>
      <c r="AJ1570" s="104"/>
      <c r="AK1570" s="104"/>
      <c r="AL1570" s="104"/>
      <c r="AM1570" s="104"/>
      <c r="AN1570" s="104"/>
      <c r="AO1570" s="104"/>
      <c r="AP1570" s="120"/>
      <c r="AQ1570" s="104"/>
      <c r="AR1570" s="104"/>
      <c r="AS1570" s="104"/>
      <c r="AT1570" s="104"/>
      <c r="AU1570" s="146"/>
      <c r="AV1570" s="105"/>
      <c r="AW1570" s="105"/>
      <c r="AX1570" s="106"/>
      <c r="AY1570" s="145"/>
      <c r="AZ1570" s="106"/>
      <c r="BA1570" s="120"/>
      <c r="BB1570" s="196"/>
      <c r="BC1570" s="120"/>
      <c r="BD1570" s="196"/>
      <c r="BE1570" s="120"/>
      <c r="BF1570" s="196"/>
      <c r="BG1570" s="120"/>
      <c r="BH1570" s="196"/>
      <c r="BI1570" s="120"/>
      <c r="BJ1570" s="196"/>
      <c r="BK1570" s="120"/>
      <c r="BL1570" s="196"/>
      <c r="BM1570" s="120"/>
      <c r="BN1570" s="197"/>
      <c r="BO1570" s="120"/>
      <c r="BP1570" s="197"/>
      <c r="BQ1570" s="120"/>
      <c r="BR1570" s="197"/>
      <c r="BS1570" s="120"/>
      <c r="BT1570" s="197"/>
      <c r="BU1570" s="120"/>
      <c r="BV1570" s="197"/>
      <c r="BW1570" s="107"/>
      <c r="BX1570" s="107"/>
      <c r="BY1570" s="107"/>
      <c r="BZ1570" s="107"/>
      <c r="CA1570" s="199"/>
      <c r="CB1570" s="145"/>
      <c r="CC1570" s="199"/>
      <c r="CD1570" s="120"/>
      <c r="CE1570" s="204"/>
      <c r="CF1570" s="120"/>
      <c r="CG1570" s="204"/>
      <c r="CH1570" s="120"/>
      <c r="CI1570" s="204"/>
      <c r="CJ1570" s="120"/>
      <c r="CK1570" s="204"/>
      <c r="CL1570" s="120"/>
      <c r="CM1570" s="204"/>
      <c r="CN1570" s="120"/>
      <c r="CO1570" s="204"/>
      <c r="CP1570" s="120"/>
      <c r="CQ1570" s="206"/>
      <c r="CR1570" s="120"/>
      <c r="CS1570" s="206"/>
      <c r="CT1570" s="120"/>
      <c r="CU1570" s="206"/>
      <c r="CV1570" s="120"/>
      <c r="CW1570" s="206"/>
      <c r="CX1570" s="120"/>
      <c r="CY1570" s="206"/>
      <c r="CZ1570" s="107"/>
      <c r="DA1570" s="107"/>
      <c r="DB1570" s="107"/>
      <c r="DC1570" s="109"/>
      <c r="DD1570" s="109"/>
      <c r="DE1570" s="109"/>
      <c r="DF1570" s="110"/>
      <c r="DG1570" s="145"/>
      <c r="DH1570" s="120"/>
      <c r="DI1570" s="120"/>
      <c r="DJ1570" s="120"/>
      <c r="DK1570" s="120"/>
      <c r="DL1570" s="120"/>
      <c r="DM1570" s="120"/>
      <c r="DN1570" s="120"/>
      <c r="DO1570" s="120"/>
      <c r="DP1570" s="120"/>
      <c r="DQ1570" s="120"/>
      <c r="DR1570" s="120"/>
      <c r="DS1570" s="120"/>
      <c r="DT1570" s="120"/>
      <c r="DU1570" s="120"/>
      <c r="DV1570" s="120"/>
      <c r="DW1570" s="120"/>
      <c r="DX1570" s="120"/>
      <c r="DY1570" s="120"/>
      <c r="DZ1570" s="120"/>
      <c r="EA1570" s="120"/>
      <c r="EB1570" s="120"/>
      <c r="EC1570" s="120"/>
      <c r="ED1570" s="120"/>
      <c r="EE1570" s="120"/>
      <c r="EF1570" s="120"/>
      <c r="EG1570" s="120"/>
      <c r="EH1570" s="120"/>
      <c r="EI1570" s="120"/>
      <c r="EJ1570" s="148"/>
    </row>
    <row r="1571" spans="1:140" s="10" customFormat="1" ht="17.25" customHeight="1" x14ac:dyDescent="0.25">
      <c r="A1571" s="33"/>
      <c r="B1571" s="34"/>
      <c r="C1571" s="35"/>
      <c r="D1571" s="49"/>
      <c r="E1571" s="36"/>
      <c r="F1571" s="36"/>
      <c r="G1571" s="52"/>
      <c r="H1571" s="38"/>
      <c r="I1571" s="50"/>
      <c r="J1571" s="272"/>
      <c r="K1571" s="264" t="s">
        <v>2084</v>
      </c>
      <c r="Q1571" s="9" t="s">
        <v>1899</v>
      </c>
      <c r="R1571" s="104"/>
      <c r="S1571" s="145"/>
      <c r="T1571" s="104"/>
      <c r="U1571" s="104"/>
      <c r="V1571" s="120"/>
      <c r="W1571" s="104"/>
      <c r="X1571" s="104"/>
      <c r="Y1571" s="104"/>
      <c r="Z1571" s="120"/>
      <c r="AA1571" s="104"/>
      <c r="AB1571" s="104"/>
      <c r="AC1571" s="104"/>
      <c r="AD1571" s="104"/>
      <c r="AE1571" s="104"/>
      <c r="AF1571" s="104"/>
      <c r="AG1571" s="104"/>
      <c r="AH1571" s="104"/>
      <c r="AI1571" s="104"/>
      <c r="AJ1571" s="104"/>
      <c r="AK1571" s="104"/>
      <c r="AL1571" s="104"/>
      <c r="AM1571" s="104"/>
      <c r="AN1571" s="104"/>
      <c r="AO1571" s="104"/>
      <c r="AP1571" s="120"/>
      <c r="AQ1571" s="104"/>
      <c r="AR1571" s="104"/>
      <c r="AS1571" s="104"/>
      <c r="AT1571" s="104"/>
      <c r="AU1571" s="146"/>
      <c r="AV1571" s="105"/>
      <c r="AW1571" s="105"/>
      <c r="AX1571" s="106"/>
      <c r="AY1571" s="145"/>
      <c r="AZ1571" s="106"/>
      <c r="BA1571" s="120"/>
      <c r="BB1571" s="196"/>
      <c r="BC1571" s="120"/>
      <c r="BD1571" s="196"/>
      <c r="BE1571" s="120"/>
      <c r="BF1571" s="196"/>
      <c r="BG1571" s="120"/>
      <c r="BH1571" s="196"/>
      <c r="BI1571" s="120"/>
      <c r="BJ1571" s="196"/>
      <c r="BK1571" s="120"/>
      <c r="BL1571" s="196"/>
      <c r="BM1571" s="120"/>
      <c r="BN1571" s="197"/>
      <c r="BO1571" s="120"/>
      <c r="BP1571" s="197"/>
      <c r="BQ1571" s="120"/>
      <c r="BR1571" s="197"/>
      <c r="BS1571" s="120"/>
      <c r="BT1571" s="197"/>
      <c r="BU1571" s="120"/>
      <c r="BV1571" s="197"/>
      <c r="BW1571" s="107"/>
      <c r="BX1571" s="107"/>
      <c r="BY1571" s="107"/>
      <c r="BZ1571" s="107"/>
      <c r="CA1571" s="199"/>
      <c r="CB1571" s="145"/>
      <c r="CC1571" s="199"/>
      <c r="CD1571" s="120"/>
      <c r="CE1571" s="204"/>
      <c r="CF1571" s="120"/>
      <c r="CG1571" s="204"/>
      <c r="CH1571" s="120"/>
      <c r="CI1571" s="204"/>
      <c r="CJ1571" s="120"/>
      <c r="CK1571" s="204"/>
      <c r="CL1571" s="120"/>
      <c r="CM1571" s="204"/>
      <c r="CN1571" s="120"/>
      <c r="CO1571" s="204"/>
      <c r="CP1571" s="120"/>
      <c r="CQ1571" s="206"/>
      <c r="CR1571" s="120"/>
      <c r="CS1571" s="206"/>
      <c r="CT1571" s="120"/>
      <c r="CU1571" s="206"/>
      <c r="CV1571" s="120"/>
      <c r="CW1571" s="206"/>
      <c r="CX1571" s="120"/>
      <c r="CY1571" s="206"/>
      <c r="CZ1571" s="107"/>
      <c r="DA1571" s="107"/>
      <c r="DB1571" s="107"/>
      <c r="DC1571" s="109"/>
      <c r="DD1571" s="109"/>
      <c r="DE1571" s="109"/>
      <c r="DF1571" s="110"/>
      <c r="DG1571" s="145"/>
      <c r="DH1571" s="120"/>
      <c r="DI1571" s="120"/>
      <c r="DJ1571" s="120"/>
      <c r="DK1571" s="120"/>
      <c r="DL1571" s="120"/>
      <c r="DM1571" s="120"/>
      <c r="DN1571" s="120"/>
      <c r="DO1571" s="120"/>
      <c r="DP1571" s="120"/>
      <c r="DQ1571" s="120"/>
      <c r="DR1571" s="120"/>
      <c r="DS1571" s="120"/>
      <c r="DT1571" s="120"/>
      <c r="DU1571" s="120"/>
      <c r="DV1571" s="120"/>
      <c r="DW1571" s="120"/>
      <c r="DX1571" s="120"/>
      <c r="DY1571" s="120"/>
      <c r="DZ1571" s="120"/>
      <c r="EA1571" s="120"/>
      <c r="EB1571" s="120"/>
      <c r="EC1571" s="120"/>
      <c r="ED1571" s="120"/>
      <c r="EE1571" s="120"/>
      <c r="EF1571" s="120"/>
      <c r="EG1571" s="120"/>
      <c r="EH1571" s="120"/>
      <c r="EI1571" s="120"/>
      <c r="EJ1571" s="148"/>
    </row>
    <row r="1572" spans="1:140" s="10" customFormat="1" ht="17.25" customHeight="1" x14ac:dyDescent="0.25">
      <c r="A1572" s="33"/>
      <c r="B1572" s="34"/>
      <c r="C1572" s="35"/>
      <c r="D1572" s="49"/>
      <c r="E1572" s="36"/>
      <c r="F1572" s="36"/>
      <c r="G1572" s="52"/>
      <c r="H1572" s="38"/>
      <c r="I1572" s="50"/>
      <c r="J1572" s="54"/>
      <c r="K1572" s="264" t="s">
        <v>2085</v>
      </c>
      <c r="Q1572" s="9" t="s">
        <v>1899</v>
      </c>
      <c r="R1572" s="104"/>
      <c r="S1572" s="145"/>
      <c r="T1572" s="104"/>
      <c r="U1572" s="104"/>
      <c r="V1572" s="120"/>
      <c r="W1572" s="104"/>
      <c r="X1572" s="104"/>
      <c r="Y1572" s="104"/>
      <c r="Z1572" s="120"/>
      <c r="AA1572" s="104"/>
      <c r="AB1572" s="104"/>
      <c r="AC1572" s="104"/>
      <c r="AD1572" s="104"/>
      <c r="AE1572" s="104"/>
      <c r="AF1572" s="104"/>
      <c r="AG1572" s="104"/>
      <c r="AH1572" s="104"/>
      <c r="AI1572" s="104"/>
      <c r="AJ1572" s="104"/>
      <c r="AK1572" s="104"/>
      <c r="AL1572" s="104"/>
      <c r="AM1572" s="104"/>
      <c r="AN1572" s="104"/>
      <c r="AO1572" s="104"/>
      <c r="AP1572" s="120"/>
      <c r="AQ1572" s="104"/>
      <c r="AR1572" s="104"/>
      <c r="AS1572" s="104"/>
      <c r="AT1572" s="104"/>
      <c r="AU1572" s="146"/>
      <c r="AV1572" s="105"/>
      <c r="AW1572" s="105"/>
      <c r="AX1572" s="106"/>
      <c r="AY1572" s="145"/>
      <c r="AZ1572" s="106"/>
      <c r="BA1572" s="120"/>
      <c r="BB1572" s="196"/>
      <c r="BC1572" s="120"/>
      <c r="BD1572" s="196"/>
      <c r="BE1572" s="120"/>
      <c r="BF1572" s="196"/>
      <c r="BG1572" s="120"/>
      <c r="BH1572" s="196"/>
      <c r="BI1572" s="120"/>
      <c r="BJ1572" s="196"/>
      <c r="BK1572" s="120"/>
      <c r="BL1572" s="196"/>
      <c r="BM1572" s="120"/>
      <c r="BN1572" s="197"/>
      <c r="BO1572" s="120"/>
      <c r="BP1572" s="197"/>
      <c r="BQ1572" s="120"/>
      <c r="BR1572" s="197"/>
      <c r="BS1572" s="120"/>
      <c r="BT1572" s="197"/>
      <c r="BU1572" s="120"/>
      <c r="BV1572" s="197"/>
      <c r="BW1572" s="107"/>
      <c r="BX1572" s="107"/>
      <c r="BY1572" s="107"/>
      <c r="BZ1572" s="107"/>
      <c r="CA1572" s="199"/>
      <c r="CB1572" s="145"/>
      <c r="CC1572" s="199"/>
      <c r="CD1572" s="120"/>
      <c r="CE1572" s="204"/>
      <c r="CF1572" s="120"/>
      <c r="CG1572" s="204"/>
      <c r="CH1572" s="120"/>
      <c r="CI1572" s="204"/>
      <c r="CJ1572" s="120"/>
      <c r="CK1572" s="204"/>
      <c r="CL1572" s="120"/>
      <c r="CM1572" s="204"/>
      <c r="CN1572" s="120"/>
      <c r="CO1572" s="204"/>
      <c r="CP1572" s="120"/>
      <c r="CQ1572" s="206"/>
      <c r="CR1572" s="120"/>
      <c r="CS1572" s="206"/>
      <c r="CT1572" s="120"/>
      <c r="CU1572" s="206"/>
      <c r="CV1572" s="120"/>
      <c r="CW1572" s="206"/>
      <c r="CX1572" s="120"/>
      <c r="CY1572" s="206"/>
      <c r="CZ1572" s="107"/>
      <c r="DA1572" s="107"/>
      <c r="DB1572" s="107"/>
      <c r="DC1572" s="109"/>
      <c r="DD1572" s="109"/>
      <c r="DE1572" s="109"/>
      <c r="DF1572" s="110"/>
      <c r="DG1572" s="145"/>
      <c r="DH1572" s="120"/>
      <c r="DI1572" s="120"/>
      <c r="DJ1572" s="120"/>
      <c r="DK1572" s="120"/>
      <c r="DL1572" s="120"/>
      <c r="DM1572" s="120"/>
      <c r="DN1572" s="120"/>
      <c r="DO1572" s="120"/>
      <c r="DP1572" s="120"/>
      <c r="DQ1572" s="120"/>
      <c r="DR1572" s="120"/>
      <c r="DS1572" s="120"/>
      <c r="DT1572" s="120"/>
      <c r="DU1572" s="120"/>
      <c r="DV1572" s="120"/>
      <c r="DW1572" s="120"/>
      <c r="DX1572" s="120"/>
      <c r="DY1572" s="120"/>
      <c r="DZ1572" s="120"/>
      <c r="EA1572" s="120"/>
      <c r="EB1572" s="120"/>
      <c r="EC1572" s="120"/>
      <c r="ED1572" s="120"/>
      <c r="EE1572" s="120"/>
      <c r="EF1572" s="120"/>
      <c r="EG1572" s="120"/>
      <c r="EH1572" s="120"/>
      <c r="EI1572" s="120"/>
      <c r="EJ1572" s="148"/>
    </row>
    <row r="1573" spans="1:140" s="10" customFormat="1" ht="34.5" customHeight="1" x14ac:dyDescent="0.25">
      <c r="A1573" s="33"/>
      <c r="B1573" s="34"/>
      <c r="C1573" s="35"/>
      <c r="D1573" s="49"/>
      <c r="E1573" s="36"/>
      <c r="F1573" s="36"/>
      <c r="G1573" s="52"/>
      <c r="H1573" s="38"/>
      <c r="I1573" s="50"/>
      <c r="J1573" s="54"/>
      <c r="K1573" s="264" t="s">
        <v>2087</v>
      </c>
      <c r="Q1573" s="9" t="s">
        <v>1899</v>
      </c>
      <c r="R1573" s="104"/>
      <c r="S1573" s="145"/>
      <c r="T1573" s="104"/>
      <c r="U1573" s="104"/>
      <c r="V1573" s="120"/>
      <c r="W1573" s="104"/>
      <c r="X1573" s="104"/>
      <c r="Y1573" s="104"/>
      <c r="Z1573" s="120"/>
      <c r="AA1573" s="104"/>
      <c r="AB1573" s="104"/>
      <c r="AC1573" s="104"/>
      <c r="AD1573" s="104"/>
      <c r="AE1573" s="104"/>
      <c r="AF1573" s="104"/>
      <c r="AG1573" s="104"/>
      <c r="AH1573" s="104"/>
      <c r="AI1573" s="104"/>
      <c r="AJ1573" s="104"/>
      <c r="AK1573" s="104"/>
      <c r="AL1573" s="104"/>
      <c r="AM1573" s="104"/>
      <c r="AN1573" s="104"/>
      <c r="AO1573" s="104"/>
      <c r="AP1573" s="120"/>
      <c r="AQ1573" s="104"/>
      <c r="AR1573" s="104"/>
      <c r="AS1573" s="104"/>
      <c r="AT1573" s="104"/>
      <c r="AU1573" s="146"/>
      <c r="AV1573" s="105"/>
      <c r="AW1573" s="105"/>
      <c r="AX1573" s="106"/>
      <c r="AY1573" s="145"/>
      <c r="AZ1573" s="106"/>
      <c r="BA1573" s="120"/>
      <c r="BB1573" s="196"/>
      <c r="BC1573" s="120"/>
      <c r="BD1573" s="196"/>
      <c r="BE1573" s="120"/>
      <c r="BF1573" s="196"/>
      <c r="BG1573" s="120"/>
      <c r="BH1573" s="196"/>
      <c r="BI1573" s="120"/>
      <c r="BJ1573" s="196"/>
      <c r="BK1573" s="120"/>
      <c r="BL1573" s="196"/>
      <c r="BM1573" s="120"/>
      <c r="BN1573" s="197"/>
      <c r="BO1573" s="120"/>
      <c r="BP1573" s="197"/>
      <c r="BQ1573" s="120"/>
      <c r="BR1573" s="197"/>
      <c r="BS1573" s="120"/>
      <c r="BT1573" s="197"/>
      <c r="BU1573" s="120"/>
      <c r="BV1573" s="197"/>
      <c r="BW1573" s="107"/>
      <c r="BX1573" s="107"/>
      <c r="BY1573" s="107"/>
      <c r="BZ1573" s="107"/>
      <c r="CA1573" s="199"/>
      <c r="CB1573" s="145"/>
      <c r="CC1573" s="199"/>
      <c r="CD1573" s="120"/>
      <c r="CE1573" s="204"/>
      <c r="CF1573" s="120"/>
      <c r="CG1573" s="204"/>
      <c r="CH1573" s="120"/>
      <c r="CI1573" s="204"/>
      <c r="CJ1573" s="120"/>
      <c r="CK1573" s="204"/>
      <c r="CL1573" s="120"/>
      <c r="CM1573" s="204"/>
      <c r="CN1573" s="120"/>
      <c r="CO1573" s="204"/>
      <c r="CP1573" s="120"/>
      <c r="CQ1573" s="206"/>
      <c r="CR1573" s="120"/>
      <c r="CS1573" s="206"/>
      <c r="CT1573" s="120"/>
      <c r="CU1573" s="206"/>
      <c r="CV1573" s="120"/>
      <c r="CW1573" s="206"/>
      <c r="CX1573" s="120"/>
      <c r="CY1573" s="206"/>
      <c r="CZ1573" s="107"/>
      <c r="DA1573" s="107"/>
      <c r="DB1573" s="107"/>
      <c r="DC1573" s="109"/>
      <c r="DD1573" s="109"/>
      <c r="DE1573" s="109"/>
      <c r="DF1573" s="110"/>
      <c r="DG1573" s="145"/>
      <c r="DH1573" s="120"/>
      <c r="DI1573" s="120"/>
      <c r="DJ1573" s="120"/>
      <c r="DK1573" s="120"/>
      <c r="DL1573" s="120"/>
      <c r="DM1573" s="120"/>
      <c r="DN1573" s="120"/>
      <c r="DO1573" s="120"/>
      <c r="DP1573" s="120"/>
      <c r="DQ1573" s="120"/>
      <c r="DR1573" s="120"/>
      <c r="DS1573" s="120"/>
      <c r="DT1573" s="120"/>
      <c r="DU1573" s="120"/>
      <c r="DV1573" s="120"/>
      <c r="DW1573" s="120"/>
      <c r="DX1573" s="120"/>
      <c r="DY1573" s="120"/>
      <c r="DZ1573" s="120"/>
      <c r="EA1573" s="120"/>
      <c r="EB1573" s="120"/>
      <c r="EC1573" s="120"/>
      <c r="ED1573" s="120"/>
      <c r="EE1573" s="120"/>
      <c r="EF1573" s="120"/>
      <c r="EG1573" s="120"/>
      <c r="EH1573" s="120"/>
      <c r="EI1573" s="120"/>
      <c r="EJ1573" s="148"/>
    </row>
    <row r="1574" spans="1:140" s="10" customFormat="1" ht="17.25" customHeight="1" x14ac:dyDescent="0.25">
      <c r="A1574" s="33"/>
      <c r="B1574" s="34"/>
      <c r="C1574" s="35"/>
      <c r="D1574" s="49"/>
      <c r="E1574" s="36"/>
      <c r="F1574" s="36"/>
      <c r="G1574" s="52"/>
      <c r="H1574" s="38"/>
      <c r="I1574" s="50"/>
      <c r="J1574" s="275" t="s">
        <v>1921</v>
      </c>
      <c r="K1574" s="271" t="s">
        <v>2086</v>
      </c>
      <c r="L1574" s="276" t="s">
        <v>1899</v>
      </c>
      <c r="M1574" s="46"/>
      <c r="R1574" s="104"/>
      <c r="S1574" s="145"/>
      <c r="T1574" s="104"/>
      <c r="U1574" s="104"/>
      <c r="V1574" s="120"/>
      <c r="W1574" s="104"/>
      <c r="X1574" s="104"/>
      <c r="Y1574" s="104"/>
      <c r="Z1574" s="120"/>
      <c r="AA1574" s="104"/>
      <c r="AB1574" s="104"/>
      <c r="AC1574" s="104"/>
      <c r="AD1574" s="104"/>
      <c r="AE1574" s="104"/>
      <c r="AF1574" s="104"/>
      <c r="AG1574" s="104"/>
      <c r="AH1574" s="104"/>
      <c r="AI1574" s="104"/>
      <c r="AJ1574" s="104"/>
      <c r="AK1574" s="104"/>
      <c r="AL1574" s="104"/>
      <c r="AM1574" s="104"/>
      <c r="AN1574" s="104"/>
      <c r="AO1574" s="104"/>
      <c r="AP1574" s="120"/>
      <c r="AQ1574" s="104"/>
      <c r="AR1574" s="104"/>
      <c r="AS1574" s="104"/>
      <c r="AT1574" s="104"/>
      <c r="AU1574" s="146"/>
      <c r="AV1574" s="105"/>
      <c r="AW1574" s="105"/>
      <c r="AX1574" s="106"/>
      <c r="AY1574" s="145"/>
      <c r="AZ1574" s="106"/>
      <c r="BA1574" s="120"/>
      <c r="BB1574" s="196"/>
      <c r="BC1574" s="120"/>
      <c r="BD1574" s="196"/>
      <c r="BE1574" s="120"/>
      <c r="BF1574" s="196"/>
      <c r="BG1574" s="120"/>
      <c r="BH1574" s="196"/>
      <c r="BI1574" s="120"/>
      <c r="BJ1574" s="196"/>
      <c r="BK1574" s="120"/>
      <c r="BL1574" s="196"/>
      <c r="BM1574" s="120"/>
      <c r="BN1574" s="197"/>
      <c r="BO1574" s="120"/>
      <c r="BP1574" s="197"/>
      <c r="BQ1574" s="120"/>
      <c r="BR1574" s="197"/>
      <c r="BS1574" s="120"/>
      <c r="BT1574" s="197"/>
      <c r="BU1574" s="120"/>
      <c r="BV1574" s="197"/>
      <c r="BW1574" s="107"/>
      <c r="BX1574" s="107"/>
      <c r="BY1574" s="107"/>
      <c r="BZ1574" s="107"/>
      <c r="CA1574" s="199"/>
      <c r="CB1574" s="145"/>
      <c r="CC1574" s="199"/>
      <c r="CD1574" s="120"/>
      <c r="CE1574" s="204"/>
      <c r="CF1574" s="120"/>
      <c r="CG1574" s="204"/>
      <c r="CH1574" s="120"/>
      <c r="CI1574" s="204"/>
      <c r="CJ1574" s="120"/>
      <c r="CK1574" s="204"/>
      <c r="CL1574" s="120"/>
      <c r="CM1574" s="204"/>
      <c r="CN1574" s="120"/>
      <c r="CO1574" s="204"/>
      <c r="CP1574" s="120"/>
      <c r="CQ1574" s="206"/>
      <c r="CR1574" s="120"/>
      <c r="CS1574" s="206"/>
      <c r="CT1574" s="120"/>
      <c r="CU1574" s="206"/>
      <c r="CV1574" s="120"/>
      <c r="CW1574" s="206"/>
      <c r="CX1574" s="120"/>
      <c r="CY1574" s="206"/>
      <c r="CZ1574" s="107"/>
      <c r="DA1574" s="107"/>
      <c r="DB1574" s="107"/>
      <c r="DC1574" s="109"/>
      <c r="DD1574" s="109"/>
      <c r="DE1574" s="109"/>
      <c r="DF1574" s="110"/>
      <c r="DG1574" s="145"/>
      <c r="DH1574" s="120"/>
      <c r="DI1574" s="120"/>
      <c r="DJ1574" s="120"/>
      <c r="DK1574" s="120"/>
      <c r="DL1574" s="120"/>
      <c r="DM1574" s="120"/>
      <c r="DN1574" s="120"/>
      <c r="DO1574" s="120"/>
      <c r="DP1574" s="120"/>
      <c r="DQ1574" s="120"/>
      <c r="DR1574" s="120"/>
      <c r="DS1574" s="120"/>
      <c r="DT1574" s="120"/>
      <c r="DU1574" s="120"/>
      <c r="DV1574" s="120"/>
      <c r="DW1574" s="120"/>
      <c r="DX1574" s="120"/>
      <c r="DY1574" s="120"/>
      <c r="DZ1574" s="120"/>
      <c r="EA1574" s="120"/>
      <c r="EB1574" s="120"/>
      <c r="EC1574" s="120"/>
      <c r="ED1574" s="120"/>
      <c r="EE1574" s="120"/>
      <c r="EF1574" s="120"/>
      <c r="EG1574" s="120"/>
      <c r="EH1574" s="120"/>
      <c r="EI1574" s="120"/>
      <c r="EJ1574" s="148"/>
    </row>
    <row r="1575" spans="1:140" s="10" customFormat="1" ht="17.25" customHeight="1" x14ac:dyDescent="0.25">
      <c r="A1575" s="33"/>
      <c r="B1575" s="34"/>
      <c r="C1575" s="35"/>
      <c r="D1575" s="49"/>
      <c r="E1575" s="36"/>
      <c r="F1575" s="36"/>
      <c r="G1575" s="52"/>
      <c r="H1575" s="38"/>
      <c r="I1575" s="50"/>
      <c r="J1575" s="275"/>
      <c r="K1575" s="271" t="s">
        <v>2088</v>
      </c>
      <c r="L1575" s="276">
        <v>245</v>
      </c>
      <c r="M1575" s="46"/>
      <c r="R1575" s="104"/>
      <c r="S1575" s="145"/>
      <c r="T1575" s="104"/>
      <c r="U1575" s="104"/>
      <c r="V1575" s="120"/>
      <c r="W1575" s="104"/>
      <c r="X1575" s="104"/>
      <c r="Y1575" s="104"/>
      <c r="Z1575" s="120"/>
      <c r="AA1575" s="104"/>
      <c r="AB1575" s="104"/>
      <c r="AC1575" s="104"/>
      <c r="AD1575" s="104"/>
      <c r="AE1575" s="104"/>
      <c r="AF1575" s="104"/>
      <c r="AG1575" s="104"/>
      <c r="AH1575" s="104"/>
      <c r="AI1575" s="104"/>
      <c r="AJ1575" s="104"/>
      <c r="AK1575" s="104"/>
      <c r="AL1575" s="104"/>
      <c r="AM1575" s="104"/>
      <c r="AN1575" s="104"/>
      <c r="AO1575" s="104"/>
      <c r="AP1575" s="120"/>
      <c r="AQ1575" s="104"/>
      <c r="AR1575" s="104"/>
      <c r="AS1575" s="104"/>
      <c r="AT1575" s="104"/>
      <c r="AU1575" s="146"/>
      <c r="AV1575" s="105"/>
      <c r="AW1575" s="105"/>
      <c r="AX1575" s="106"/>
      <c r="AY1575" s="145"/>
      <c r="AZ1575" s="106"/>
      <c r="BA1575" s="120"/>
      <c r="BB1575" s="196"/>
      <c r="BC1575" s="120"/>
      <c r="BD1575" s="196"/>
      <c r="BE1575" s="120"/>
      <c r="BF1575" s="196"/>
      <c r="BG1575" s="120"/>
      <c r="BH1575" s="196"/>
      <c r="BI1575" s="120"/>
      <c r="BJ1575" s="196"/>
      <c r="BK1575" s="120"/>
      <c r="BL1575" s="196"/>
      <c r="BM1575" s="120"/>
      <c r="BN1575" s="197"/>
      <c r="BO1575" s="120"/>
      <c r="BP1575" s="197"/>
      <c r="BQ1575" s="120"/>
      <c r="BR1575" s="197"/>
      <c r="BS1575" s="120"/>
      <c r="BT1575" s="197"/>
      <c r="BU1575" s="120"/>
      <c r="BV1575" s="197"/>
      <c r="BW1575" s="107"/>
      <c r="BX1575" s="107"/>
      <c r="BY1575" s="107"/>
      <c r="BZ1575" s="107"/>
      <c r="CA1575" s="199"/>
      <c r="CB1575" s="145"/>
      <c r="CC1575" s="199"/>
      <c r="CD1575" s="120"/>
      <c r="CE1575" s="204"/>
      <c r="CF1575" s="120"/>
      <c r="CG1575" s="204"/>
      <c r="CH1575" s="120"/>
      <c r="CI1575" s="204"/>
      <c r="CJ1575" s="120"/>
      <c r="CK1575" s="204"/>
      <c r="CL1575" s="120"/>
      <c r="CM1575" s="204"/>
      <c r="CN1575" s="120"/>
      <c r="CO1575" s="204"/>
      <c r="CP1575" s="120"/>
      <c r="CQ1575" s="206"/>
      <c r="CR1575" s="120"/>
      <c r="CS1575" s="206"/>
      <c r="CT1575" s="120"/>
      <c r="CU1575" s="206"/>
      <c r="CV1575" s="120"/>
      <c r="CW1575" s="206"/>
      <c r="CX1575" s="120"/>
      <c r="CY1575" s="206"/>
      <c r="CZ1575" s="107"/>
      <c r="DA1575" s="107"/>
      <c r="DB1575" s="107"/>
      <c r="DC1575" s="109"/>
      <c r="DD1575" s="109"/>
      <c r="DE1575" s="109"/>
      <c r="DF1575" s="110"/>
      <c r="DG1575" s="145"/>
      <c r="DH1575" s="120"/>
      <c r="DI1575" s="120"/>
      <c r="DJ1575" s="120"/>
      <c r="DK1575" s="120"/>
      <c r="DL1575" s="120"/>
      <c r="DM1575" s="120"/>
      <c r="DN1575" s="120"/>
      <c r="DO1575" s="120"/>
      <c r="DP1575" s="120"/>
      <c r="DQ1575" s="120"/>
      <c r="DR1575" s="120"/>
      <c r="DS1575" s="120"/>
      <c r="DT1575" s="120"/>
      <c r="DU1575" s="120"/>
      <c r="DV1575" s="120"/>
      <c r="DW1575" s="120"/>
      <c r="DX1575" s="120"/>
      <c r="DY1575" s="120"/>
      <c r="DZ1575" s="120"/>
      <c r="EA1575" s="120"/>
      <c r="EB1575" s="120"/>
      <c r="EC1575" s="120"/>
      <c r="ED1575" s="120"/>
      <c r="EE1575" s="120"/>
      <c r="EF1575" s="120"/>
      <c r="EG1575" s="120"/>
      <c r="EH1575" s="120"/>
      <c r="EI1575" s="120"/>
      <c r="EJ1575" s="148"/>
    </row>
    <row r="1576" spans="1:140" s="10" customFormat="1" ht="17.25" customHeight="1" x14ac:dyDescent="0.25">
      <c r="A1576" s="33"/>
      <c r="B1576" s="34"/>
      <c r="C1576" s="35"/>
      <c r="D1576" s="49"/>
      <c r="E1576" s="36"/>
      <c r="F1576" s="36"/>
      <c r="G1576" s="52"/>
      <c r="H1576" s="38"/>
      <c r="I1576" s="50"/>
      <c r="J1576" s="54"/>
      <c r="K1576" s="271" t="s">
        <v>2089</v>
      </c>
      <c r="L1576" s="276">
        <v>245</v>
      </c>
      <c r="M1576" s="46"/>
      <c r="R1576" s="104"/>
      <c r="S1576" s="145"/>
      <c r="T1576" s="104"/>
      <c r="U1576" s="104"/>
      <c r="V1576" s="120"/>
      <c r="W1576" s="104"/>
      <c r="X1576" s="104"/>
      <c r="Y1576" s="104"/>
      <c r="Z1576" s="120"/>
      <c r="AA1576" s="104"/>
      <c r="AB1576" s="104"/>
      <c r="AC1576" s="104"/>
      <c r="AD1576" s="104"/>
      <c r="AE1576" s="104"/>
      <c r="AF1576" s="104"/>
      <c r="AG1576" s="104"/>
      <c r="AH1576" s="104"/>
      <c r="AI1576" s="104"/>
      <c r="AJ1576" s="104"/>
      <c r="AK1576" s="104"/>
      <c r="AL1576" s="104"/>
      <c r="AM1576" s="104"/>
      <c r="AN1576" s="104"/>
      <c r="AO1576" s="104"/>
      <c r="AP1576" s="120"/>
      <c r="AQ1576" s="104"/>
      <c r="AR1576" s="104"/>
      <c r="AS1576" s="104"/>
      <c r="AT1576" s="104"/>
      <c r="AU1576" s="146"/>
      <c r="AV1576" s="105"/>
      <c r="AW1576" s="105"/>
      <c r="AX1576" s="106"/>
      <c r="AY1576" s="145"/>
      <c r="AZ1576" s="106"/>
      <c r="BA1576" s="120"/>
      <c r="BB1576" s="196"/>
      <c r="BC1576" s="120"/>
      <c r="BD1576" s="196"/>
      <c r="BE1576" s="120"/>
      <c r="BF1576" s="196"/>
      <c r="BG1576" s="120"/>
      <c r="BH1576" s="196"/>
      <c r="BI1576" s="120"/>
      <c r="BJ1576" s="196"/>
      <c r="BK1576" s="120"/>
      <c r="BL1576" s="196"/>
      <c r="BM1576" s="120"/>
      <c r="BN1576" s="197"/>
      <c r="BO1576" s="120"/>
      <c r="BP1576" s="197"/>
      <c r="BQ1576" s="120"/>
      <c r="BR1576" s="197"/>
      <c r="BS1576" s="120"/>
      <c r="BT1576" s="197"/>
      <c r="BU1576" s="120"/>
      <c r="BV1576" s="197"/>
      <c r="BW1576" s="107"/>
      <c r="BX1576" s="107"/>
      <c r="BY1576" s="107"/>
      <c r="BZ1576" s="107"/>
      <c r="CA1576" s="199"/>
      <c r="CB1576" s="145"/>
      <c r="CC1576" s="199"/>
      <c r="CD1576" s="120"/>
      <c r="CE1576" s="204"/>
      <c r="CF1576" s="120"/>
      <c r="CG1576" s="204"/>
      <c r="CH1576" s="120"/>
      <c r="CI1576" s="204"/>
      <c r="CJ1576" s="120"/>
      <c r="CK1576" s="204"/>
      <c r="CL1576" s="120"/>
      <c r="CM1576" s="204"/>
      <c r="CN1576" s="120"/>
      <c r="CO1576" s="204"/>
      <c r="CP1576" s="120"/>
      <c r="CQ1576" s="206"/>
      <c r="CR1576" s="120"/>
      <c r="CS1576" s="206"/>
      <c r="CT1576" s="120"/>
      <c r="CU1576" s="206"/>
      <c r="CV1576" s="120"/>
      <c r="CW1576" s="206"/>
      <c r="CX1576" s="120"/>
      <c r="CY1576" s="206"/>
      <c r="CZ1576" s="107"/>
      <c r="DA1576" s="107"/>
      <c r="DB1576" s="107"/>
      <c r="DC1576" s="109"/>
      <c r="DD1576" s="109"/>
      <c r="DE1576" s="109"/>
      <c r="DF1576" s="110"/>
      <c r="DG1576" s="145"/>
      <c r="DH1576" s="120"/>
      <c r="DI1576" s="120"/>
      <c r="DJ1576" s="120"/>
      <c r="DK1576" s="120"/>
      <c r="DL1576" s="120"/>
      <c r="DM1576" s="120"/>
      <c r="DN1576" s="120"/>
      <c r="DO1576" s="120"/>
      <c r="DP1576" s="120"/>
      <c r="DQ1576" s="120"/>
      <c r="DR1576" s="120"/>
      <c r="DS1576" s="120"/>
      <c r="DT1576" s="120"/>
      <c r="DU1576" s="120"/>
      <c r="DV1576" s="120"/>
      <c r="DW1576" s="120"/>
      <c r="DX1576" s="120"/>
      <c r="DY1576" s="120"/>
      <c r="DZ1576" s="120"/>
      <c r="EA1576" s="120"/>
      <c r="EB1576" s="120"/>
      <c r="EC1576" s="120"/>
      <c r="ED1576" s="120"/>
      <c r="EE1576" s="120"/>
      <c r="EF1576" s="120"/>
      <c r="EG1576" s="120"/>
      <c r="EH1576" s="120"/>
      <c r="EI1576" s="120"/>
      <c r="EJ1576" s="148"/>
    </row>
    <row r="1577" spans="1:140" s="10" customFormat="1" ht="17.25" customHeight="1" x14ac:dyDescent="0.25">
      <c r="A1577" s="33"/>
      <c r="B1577" s="34"/>
      <c r="C1577" s="35"/>
      <c r="D1577" s="49"/>
      <c r="E1577" s="36"/>
      <c r="F1577" s="36"/>
      <c r="G1577" s="52"/>
      <c r="H1577" s="38"/>
      <c r="I1577" s="50"/>
      <c r="J1577" s="54" t="s">
        <v>817</v>
      </c>
      <c r="K1577" s="46" t="s">
        <v>1738</v>
      </c>
      <c r="L1577" s="46" t="s">
        <v>41</v>
      </c>
      <c r="M1577" s="46"/>
      <c r="R1577" s="104">
        <v>4.2299999999999997E-2</v>
      </c>
      <c r="S1577" s="144">
        <v>0.3</v>
      </c>
      <c r="T1577" s="104">
        <f t="shared" si="1793"/>
        <v>1.2689999999999998E-2</v>
      </c>
      <c r="U1577" s="104">
        <v>0</v>
      </c>
      <c r="V1577" s="120">
        <f t="shared" si="1794"/>
        <v>0</v>
      </c>
      <c r="W1577" s="145">
        <f>20%+10%</f>
        <v>0.30000000000000004</v>
      </c>
      <c r="X1577" s="104">
        <f t="shared" si="1795"/>
        <v>1.2690000000000002E-2</v>
      </c>
      <c r="Y1577" s="144">
        <v>0.3</v>
      </c>
      <c r="Z1577" s="120">
        <f t="shared" si="846"/>
        <v>1.2689999999999998E-2</v>
      </c>
      <c r="AA1577" s="144">
        <v>0.1</v>
      </c>
      <c r="AB1577" s="104">
        <f t="shared" si="847"/>
        <v>4.2300000000000003E-3</v>
      </c>
      <c r="AC1577" s="104">
        <f>0*$R$1577</f>
        <v>0</v>
      </c>
      <c r="AD1577" s="104">
        <f t="shared" si="848"/>
        <v>0</v>
      </c>
      <c r="AE1577" s="104">
        <f>0*$R$1577</f>
        <v>0</v>
      </c>
      <c r="AF1577" s="104">
        <f t="shared" si="849"/>
        <v>0</v>
      </c>
      <c r="AG1577" s="104">
        <f>0*$R$1577</f>
        <v>0</v>
      </c>
      <c r="AH1577" s="104">
        <f t="shared" si="850"/>
        <v>0</v>
      </c>
      <c r="AI1577" s="104">
        <f>0*$R$1577</f>
        <v>0</v>
      </c>
      <c r="AJ1577" s="104">
        <f t="shared" si="851"/>
        <v>0</v>
      </c>
      <c r="AK1577" s="104">
        <f>0*$R$1577</f>
        <v>0</v>
      </c>
      <c r="AL1577" s="104">
        <f t="shared" si="894"/>
        <v>0</v>
      </c>
      <c r="AM1577" s="104">
        <f t="shared" ref="AM1577:AO1577" si="1829">0*$R$1577</f>
        <v>0</v>
      </c>
      <c r="AN1577" s="104">
        <f t="shared" si="957"/>
        <v>0</v>
      </c>
      <c r="AO1577" s="104">
        <f t="shared" si="1829"/>
        <v>0</v>
      </c>
      <c r="AP1577" s="120">
        <f t="shared" si="853"/>
        <v>0</v>
      </c>
      <c r="AQ1577" s="104"/>
      <c r="AR1577" s="104"/>
      <c r="AS1577" s="104"/>
      <c r="AT1577" s="104"/>
      <c r="AU1577" s="146">
        <f t="shared" si="1796"/>
        <v>4.2299999999999997E-2</v>
      </c>
      <c r="AV1577" s="105">
        <f t="shared" si="1797"/>
        <v>1.0000000000000002</v>
      </c>
      <c r="AW1577" s="105"/>
      <c r="AX1577" s="106">
        <f>0.0079+0.0446</f>
        <v>5.2500000000000005E-2</v>
      </c>
      <c r="AY1577" s="145">
        <v>0.3</v>
      </c>
      <c r="AZ1577" s="106">
        <f t="shared" si="1798"/>
        <v>1.575E-2</v>
      </c>
      <c r="BA1577" s="120">
        <v>0</v>
      </c>
      <c r="BB1577" s="196">
        <f t="shared" si="1799"/>
        <v>0</v>
      </c>
      <c r="BC1577" s="145">
        <f>20%+10%</f>
        <v>0.30000000000000004</v>
      </c>
      <c r="BD1577" s="196">
        <f t="shared" si="1800"/>
        <v>1.5750000000000004E-2</v>
      </c>
      <c r="BE1577" s="145">
        <v>0.3</v>
      </c>
      <c r="BF1577" s="196">
        <f t="shared" si="1801"/>
        <v>1.575E-2</v>
      </c>
      <c r="BG1577" s="145">
        <v>0.1</v>
      </c>
      <c r="BH1577" s="196">
        <f t="shared" si="1802"/>
        <v>5.2500000000000012E-3</v>
      </c>
      <c r="BI1577" s="120">
        <f>0*$R$1577</f>
        <v>0</v>
      </c>
      <c r="BJ1577" s="196">
        <f t="shared" si="861"/>
        <v>0</v>
      </c>
      <c r="BK1577" s="120">
        <f>0*$R$1577</f>
        <v>0</v>
      </c>
      <c r="BL1577" s="196">
        <f t="shared" si="862"/>
        <v>0</v>
      </c>
      <c r="BM1577" s="120">
        <f>0*$R$1577</f>
        <v>0</v>
      </c>
      <c r="BN1577" s="197">
        <f t="shared" si="863"/>
        <v>0</v>
      </c>
      <c r="BO1577" s="120">
        <f>0*$R$1577</f>
        <v>0</v>
      </c>
      <c r="BP1577" s="197">
        <f t="shared" si="864"/>
        <v>0</v>
      </c>
      <c r="BQ1577" s="120">
        <f>0*$R$1577</f>
        <v>0</v>
      </c>
      <c r="BR1577" s="197">
        <f t="shared" si="865"/>
        <v>0</v>
      </c>
      <c r="BS1577" s="120">
        <f t="shared" ref="BS1577" si="1830">0*$R$1577</f>
        <v>0</v>
      </c>
      <c r="BT1577" s="197">
        <f t="shared" si="866"/>
        <v>0</v>
      </c>
      <c r="BU1577" s="120">
        <f t="shared" ref="BU1577" si="1831">0*$R$1577</f>
        <v>0</v>
      </c>
      <c r="BV1577" s="197">
        <f t="shared" si="867"/>
        <v>0</v>
      </c>
      <c r="BW1577" s="107"/>
      <c r="BX1577" s="107"/>
      <c r="BY1577" s="107"/>
      <c r="BZ1577" s="107"/>
      <c r="CA1577" s="199">
        <f>0.0079+0.0446</f>
        <v>5.2500000000000005E-2</v>
      </c>
      <c r="CB1577" s="145">
        <v>0.3</v>
      </c>
      <c r="CC1577" s="199">
        <f t="shared" si="1803"/>
        <v>1.575E-2</v>
      </c>
      <c r="CD1577" s="120">
        <v>0</v>
      </c>
      <c r="CE1577" s="204">
        <f t="shared" si="1804"/>
        <v>0</v>
      </c>
      <c r="CF1577" s="145">
        <f>20%+10%</f>
        <v>0.30000000000000004</v>
      </c>
      <c r="CG1577" s="204">
        <f t="shared" si="1805"/>
        <v>1.5750000000000004E-2</v>
      </c>
      <c r="CH1577" s="145">
        <v>0.3</v>
      </c>
      <c r="CI1577" s="204">
        <f t="shared" si="1806"/>
        <v>1.575E-2</v>
      </c>
      <c r="CJ1577" s="145">
        <v>0.1</v>
      </c>
      <c r="CK1577" s="204">
        <f t="shared" si="1807"/>
        <v>5.2500000000000012E-3</v>
      </c>
      <c r="CL1577" s="120">
        <f>0*$R$1577</f>
        <v>0</v>
      </c>
      <c r="CM1577" s="204">
        <f t="shared" si="1808"/>
        <v>0</v>
      </c>
      <c r="CN1577" s="120">
        <f>0*$R$1577</f>
        <v>0</v>
      </c>
      <c r="CO1577" s="204">
        <f t="shared" si="1809"/>
        <v>0</v>
      </c>
      <c r="CP1577" s="120">
        <f>0*$R$1577</f>
        <v>0</v>
      </c>
      <c r="CQ1577" s="206">
        <f t="shared" si="1810"/>
        <v>0</v>
      </c>
      <c r="CR1577" s="120">
        <f>0*$R$1577</f>
        <v>0</v>
      </c>
      <c r="CS1577" s="206">
        <f t="shared" si="1811"/>
        <v>0</v>
      </c>
      <c r="CT1577" s="120">
        <f>0*$R$1577</f>
        <v>0</v>
      </c>
      <c r="CU1577" s="206">
        <f t="shared" si="1812"/>
        <v>0</v>
      </c>
      <c r="CV1577" s="120">
        <f t="shared" ref="CV1577" si="1832">0*$R$1577</f>
        <v>0</v>
      </c>
      <c r="CW1577" s="206">
        <f t="shared" si="1813"/>
        <v>0</v>
      </c>
      <c r="CX1577" s="120">
        <f t="shared" ref="CX1577" si="1833">0*$R$1577</f>
        <v>0</v>
      </c>
      <c r="CY1577" s="206">
        <f t="shared" si="1814"/>
        <v>0</v>
      </c>
      <c r="CZ1577" s="107"/>
      <c r="DA1577" s="107"/>
      <c r="DB1577" s="107"/>
      <c r="DC1577" s="109"/>
      <c r="DD1577" s="109"/>
      <c r="DE1577" s="109"/>
      <c r="DF1577" s="110">
        <f>0.0079+0.0446</f>
        <v>5.2500000000000005E-2</v>
      </c>
      <c r="DG1577" s="145">
        <v>0.3</v>
      </c>
      <c r="DH1577" s="120">
        <f t="shared" si="1815"/>
        <v>1.575E-2</v>
      </c>
      <c r="DI1577" s="120">
        <v>0</v>
      </c>
      <c r="DJ1577" s="120">
        <f t="shared" si="1816"/>
        <v>0</v>
      </c>
      <c r="DK1577" s="145">
        <f>20%+10%</f>
        <v>0.30000000000000004</v>
      </c>
      <c r="DL1577" s="120">
        <f t="shared" si="1817"/>
        <v>1.5750000000000004E-2</v>
      </c>
      <c r="DM1577" s="145">
        <v>0.3</v>
      </c>
      <c r="DN1577" s="120">
        <f t="shared" si="1818"/>
        <v>1.575E-2</v>
      </c>
      <c r="DO1577" s="145">
        <v>0.1</v>
      </c>
      <c r="DP1577" s="120">
        <f t="shared" si="1819"/>
        <v>5.2500000000000012E-3</v>
      </c>
      <c r="DQ1577" s="120">
        <f>0*$R$1577</f>
        <v>0</v>
      </c>
      <c r="DR1577" s="120">
        <f t="shared" si="1820"/>
        <v>0</v>
      </c>
      <c r="DS1577" s="120">
        <f>0*$R$1577</f>
        <v>0</v>
      </c>
      <c r="DT1577" s="120">
        <f t="shared" si="1821"/>
        <v>0</v>
      </c>
      <c r="DU1577" s="120">
        <f>0*$R$1577</f>
        <v>0</v>
      </c>
      <c r="DV1577" s="120">
        <f t="shared" si="1822"/>
        <v>0</v>
      </c>
      <c r="DW1577" s="120">
        <f>0*$R$1577</f>
        <v>0</v>
      </c>
      <c r="DX1577" s="120">
        <f t="shared" si="1823"/>
        <v>0</v>
      </c>
      <c r="DY1577" s="120">
        <f>0*$R$1577</f>
        <v>0</v>
      </c>
      <c r="DZ1577" s="120">
        <f t="shared" si="1824"/>
        <v>0</v>
      </c>
      <c r="EA1577" s="120">
        <f t="shared" ref="EA1577:EC1577" si="1834">0*$R$1577</f>
        <v>0</v>
      </c>
      <c r="EB1577" s="120">
        <f t="shared" si="1825"/>
        <v>0</v>
      </c>
      <c r="EC1577" s="120">
        <f t="shared" si="1834"/>
        <v>0</v>
      </c>
      <c r="ED1577" s="120">
        <f t="shared" si="1826"/>
        <v>0</v>
      </c>
      <c r="EE1577" s="120"/>
      <c r="EF1577" s="120"/>
      <c r="EG1577" s="120"/>
      <c r="EH1577" s="120"/>
      <c r="EI1577" s="120">
        <f t="shared" si="1827"/>
        <v>5.2500000000000005E-2</v>
      </c>
      <c r="EJ1577" s="148">
        <f t="shared" si="1828"/>
        <v>1.0000000000000002</v>
      </c>
    </row>
    <row r="1578" spans="1:140" s="10" customFormat="1" ht="17.25" customHeight="1" x14ac:dyDescent="0.25">
      <c r="A1578" s="33"/>
      <c r="B1578" s="34"/>
      <c r="C1578" s="35"/>
      <c r="D1578" s="49"/>
      <c r="E1578" s="36"/>
      <c r="F1578" s="36"/>
      <c r="G1578" s="52"/>
      <c r="H1578" s="38"/>
      <c r="I1578" s="50"/>
      <c r="J1578" s="272" t="s">
        <v>1894</v>
      </c>
      <c r="K1578" s="264" t="s">
        <v>2082</v>
      </c>
      <c r="Q1578" s="9" t="s">
        <v>1899</v>
      </c>
      <c r="R1578" s="104"/>
      <c r="S1578" s="144"/>
      <c r="T1578" s="104"/>
      <c r="U1578" s="104"/>
      <c r="V1578" s="120"/>
      <c r="W1578" s="145"/>
      <c r="X1578" s="104"/>
      <c r="Y1578" s="144"/>
      <c r="Z1578" s="120"/>
      <c r="AA1578" s="144"/>
      <c r="AB1578" s="104"/>
      <c r="AC1578" s="104"/>
      <c r="AD1578" s="104"/>
      <c r="AE1578" s="104"/>
      <c r="AF1578" s="104"/>
      <c r="AG1578" s="104"/>
      <c r="AH1578" s="104"/>
      <c r="AI1578" s="104"/>
      <c r="AJ1578" s="104"/>
      <c r="AK1578" s="104"/>
      <c r="AL1578" s="104"/>
      <c r="AM1578" s="104"/>
      <c r="AN1578" s="104"/>
      <c r="AO1578" s="104"/>
      <c r="AP1578" s="120"/>
      <c r="AQ1578" s="104"/>
      <c r="AR1578" s="104"/>
      <c r="AS1578" s="104"/>
      <c r="AT1578" s="104"/>
      <c r="AU1578" s="146"/>
      <c r="AV1578" s="105"/>
      <c r="AW1578" s="105"/>
      <c r="AX1578" s="106"/>
      <c r="AY1578" s="145"/>
      <c r="AZ1578" s="106"/>
      <c r="BA1578" s="120"/>
      <c r="BB1578" s="196"/>
      <c r="BC1578" s="145"/>
      <c r="BD1578" s="196"/>
      <c r="BE1578" s="145"/>
      <c r="BF1578" s="196"/>
      <c r="BG1578" s="145"/>
      <c r="BH1578" s="196"/>
      <c r="BI1578" s="120"/>
      <c r="BJ1578" s="196"/>
      <c r="BK1578" s="120"/>
      <c r="BL1578" s="196"/>
      <c r="BM1578" s="120"/>
      <c r="BN1578" s="197"/>
      <c r="BO1578" s="120"/>
      <c r="BP1578" s="197"/>
      <c r="BQ1578" s="120"/>
      <c r="BR1578" s="197"/>
      <c r="BS1578" s="120"/>
      <c r="BT1578" s="197"/>
      <c r="BU1578" s="120"/>
      <c r="BV1578" s="197"/>
      <c r="BW1578" s="107"/>
      <c r="BX1578" s="107"/>
      <c r="BY1578" s="107"/>
      <c r="BZ1578" s="107"/>
      <c r="CA1578" s="199"/>
      <c r="CB1578" s="145"/>
      <c r="CC1578" s="199"/>
      <c r="CD1578" s="120"/>
      <c r="CE1578" s="204"/>
      <c r="CF1578" s="145"/>
      <c r="CG1578" s="204"/>
      <c r="CH1578" s="145"/>
      <c r="CI1578" s="204"/>
      <c r="CJ1578" s="145"/>
      <c r="CK1578" s="204"/>
      <c r="CL1578" s="120"/>
      <c r="CM1578" s="204"/>
      <c r="CN1578" s="120"/>
      <c r="CO1578" s="204"/>
      <c r="CP1578" s="120"/>
      <c r="CQ1578" s="206"/>
      <c r="CR1578" s="120"/>
      <c r="CS1578" s="206"/>
      <c r="CT1578" s="120"/>
      <c r="CU1578" s="206"/>
      <c r="CV1578" s="120"/>
      <c r="CW1578" s="206"/>
      <c r="CX1578" s="120"/>
      <c r="CY1578" s="206"/>
      <c r="CZ1578" s="107"/>
      <c r="DA1578" s="107"/>
      <c r="DB1578" s="107"/>
      <c r="DC1578" s="109"/>
      <c r="DD1578" s="109"/>
      <c r="DE1578" s="109"/>
      <c r="DF1578" s="110"/>
      <c r="DG1578" s="145"/>
      <c r="DH1578" s="120"/>
      <c r="DI1578" s="120"/>
      <c r="DJ1578" s="120"/>
      <c r="DK1578" s="145"/>
      <c r="DL1578" s="120"/>
      <c r="DM1578" s="145"/>
      <c r="DN1578" s="120"/>
      <c r="DO1578" s="145"/>
      <c r="DP1578" s="120"/>
      <c r="DQ1578" s="120"/>
      <c r="DR1578" s="120"/>
      <c r="DS1578" s="120"/>
      <c r="DT1578" s="120"/>
      <c r="DU1578" s="120"/>
      <c r="DV1578" s="120"/>
      <c r="DW1578" s="120"/>
      <c r="DX1578" s="120"/>
      <c r="DY1578" s="120"/>
      <c r="DZ1578" s="120"/>
      <c r="EA1578" s="120"/>
      <c r="EB1578" s="120"/>
      <c r="EC1578" s="120"/>
      <c r="ED1578" s="120"/>
      <c r="EE1578" s="120"/>
      <c r="EF1578" s="120"/>
      <c r="EG1578" s="120"/>
      <c r="EH1578" s="120"/>
      <c r="EI1578" s="120"/>
      <c r="EJ1578" s="148"/>
    </row>
    <row r="1579" spans="1:140" s="10" customFormat="1" ht="17.25" customHeight="1" x14ac:dyDescent="0.25">
      <c r="A1579" s="33"/>
      <c r="B1579" s="34"/>
      <c r="C1579" s="35"/>
      <c r="D1579" s="49"/>
      <c r="E1579" s="36"/>
      <c r="F1579" s="36"/>
      <c r="G1579" s="52"/>
      <c r="H1579" s="38"/>
      <c r="I1579" s="50"/>
      <c r="J1579" s="272"/>
      <c r="K1579" s="264" t="s">
        <v>2083</v>
      </c>
      <c r="Q1579" s="9" t="s">
        <v>1899</v>
      </c>
      <c r="R1579" s="104"/>
      <c r="S1579" s="144"/>
      <c r="T1579" s="104"/>
      <c r="U1579" s="104"/>
      <c r="V1579" s="120"/>
      <c r="W1579" s="145"/>
      <c r="X1579" s="104"/>
      <c r="Y1579" s="144"/>
      <c r="Z1579" s="120"/>
      <c r="AA1579" s="144"/>
      <c r="AB1579" s="104"/>
      <c r="AC1579" s="104"/>
      <c r="AD1579" s="104"/>
      <c r="AE1579" s="104"/>
      <c r="AF1579" s="104"/>
      <c r="AG1579" s="104"/>
      <c r="AH1579" s="104"/>
      <c r="AI1579" s="104"/>
      <c r="AJ1579" s="104"/>
      <c r="AK1579" s="104"/>
      <c r="AL1579" s="104"/>
      <c r="AM1579" s="104"/>
      <c r="AN1579" s="104"/>
      <c r="AO1579" s="104"/>
      <c r="AP1579" s="120"/>
      <c r="AQ1579" s="104"/>
      <c r="AR1579" s="104"/>
      <c r="AS1579" s="104"/>
      <c r="AT1579" s="104"/>
      <c r="AU1579" s="146"/>
      <c r="AV1579" s="105"/>
      <c r="AW1579" s="105"/>
      <c r="AX1579" s="106"/>
      <c r="AY1579" s="145"/>
      <c r="AZ1579" s="106"/>
      <c r="BA1579" s="120"/>
      <c r="BB1579" s="196"/>
      <c r="BC1579" s="145"/>
      <c r="BD1579" s="196"/>
      <c r="BE1579" s="145"/>
      <c r="BF1579" s="196"/>
      <c r="BG1579" s="145"/>
      <c r="BH1579" s="196"/>
      <c r="BI1579" s="120"/>
      <c r="BJ1579" s="196"/>
      <c r="BK1579" s="120"/>
      <c r="BL1579" s="196"/>
      <c r="BM1579" s="120"/>
      <c r="BN1579" s="197"/>
      <c r="BO1579" s="120"/>
      <c r="BP1579" s="197"/>
      <c r="BQ1579" s="120"/>
      <c r="BR1579" s="197"/>
      <c r="BS1579" s="120"/>
      <c r="BT1579" s="197"/>
      <c r="BU1579" s="120"/>
      <c r="BV1579" s="197"/>
      <c r="BW1579" s="107"/>
      <c r="BX1579" s="107"/>
      <c r="BY1579" s="107"/>
      <c r="BZ1579" s="107"/>
      <c r="CA1579" s="199"/>
      <c r="CB1579" s="145"/>
      <c r="CC1579" s="199"/>
      <c r="CD1579" s="120"/>
      <c r="CE1579" s="204"/>
      <c r="CF1579" s="145"/>
      <c r="CG1579" s="204"/>
      <c r="CH1579" s="145"/>
      <c r="CI1579" s="204"/>
      <c r="CJ1579" s="145"/>
      <c r="CK1579" s="204"/>
      <c r="CL1579" s="120"/>
      <c r="CM1579" s="204"/>
      <c r="CN1579" s="120"/>
      <c r="CO1579" s="204"/>
      <c r="CP1579" s="120"/>
      <c r="CQ1579" s="206"/>
      <c r="CR1579" s="120"/>
      <c r="CS1579" s="206"/>
      <c r="CT1579" s="120"/>
      <c r="CU1579" s="206"/>
      <c r="CV1579" s="120"/>
      <c r="CW1579" s="206"/>
      <c r="CX1579" s="120"/>
      <c r="CY1579" s="206"/>
      <c r="CZ1579" s="107"/>
      <c r="DA1579" s="107"/>
      <c r="DB1579" s="107"/>
      <c r="DC1579" s="109"/>
      <c r="DD1579" s="109"/>
      <c r="DE1579" s="109"/>
      <c r="DF1579" s="110"/>
      <c r="DG1579" s="145"/>
      <c r="DH1579" s="120"/>
      <c r="DI1579" s="120"/>
      <c r="DJ1579" s="120"/>
      <c r="DK1579" s="145"/>
      <c r="DL1579" s="120"/>
      <c r="DM1579" s="145"/>
      <c r="DN1579" s="120"/>
      <c r="DO1579" s="145"/>
      <c r="DP1579" s="120"/>
      <c r="DQ1579" s="120"/>
      <c r="DR1579" s="120"/>
      <c r="DS1579" s="120"/>
      <c r="DT1579" s="120"/>
      <c r="DU1579" s="120"/>
      <c r="DV1579" s="120"/>
      <c r="DW1579" s="120"/>
      <c r="DX1579" s="120"/>
      <c r="DY1579" s="120"/>
      <c r="DZ1579" s="120"/>
      <c r="EA1579" s="120"/>
      <c r="EB1579" s="120"/>
      <c r="EC1579" s="120"/>
      <c r="ED1579" s="120"/>
      <c r="EE1579" s="120"/>
      <c r="EF1579" s="120"/>
      <c r="EG1579" s="120"/>
      <c r="EH1579" s="120"/>
      <c r="EI1579" s="120"/>
      <c r="EJ1579" s="148"/>
    </row>
    <row r="1580" spans="1:140" s="10" customFormat="1" ht="17.25" customHeight="1" x14ac:dyDescent="0.25">
      <c r="A1580" s="33"/>
      <c r="B1580" s="34"/>
      <c r="C1580" s="35"/>
      <c r="D1580" s="49"/>
      <c r="E1580" s="36"/>
      <c r="F1580" s="36"/>
      <c r="G1580" s="52"/>
      <c r="H1580" s="38"/>
      <c r="I1580" s="50"/>
      <c r="J1580" s="272"/>
      <c r="K1580" s="264" t="s">
        <v>2084</v>
      </c>
      <c r="Q1580" s="9" t="s">
        <v>1899</v>
      </c>
      <c r="R1580" s="104"/>
      <c r="S1580" s="144"/>
      <c r="T1580" s="104"/>
      <c r="U1580" s="104"/>
      <c r="V1580" s="120"/>
      <c r="W1580" s="145"/>
      <c r="X1580" s="104"/>
      <c r="Y1580" s="144"/>
      <c r="Z1580" s="120"/>
      <c r="AA1580" s="144"/>
      <c r="AB1580" s="104"/>
      <c r="AC1580" s="104"/>
      <c r="AD1580" s="104"/>
      <c r="AE1580" s="104"/>
      <c r="AF1580" s="104"/>
      <c r="AG1580" s="104"/>
      <c r="AH1580" s="104"/>
      <c r="AI1580" s="104"/>
      <c r="AJ1580" s="104"/>
      <c r="AK1580" s="104"/>
      <c r="AL1580" s="104"/>
      <c r="AM1580" s="104"/>
      <c r="AN1580" s="104"/>
      <c r="AO1580" s="104"/>
      <c r="AP1580" s="120"/>
      <c r="AQ1580" s="104"/>
      <c r="AR1580" s="104"/>
      <c r="AS1580" s="104"/>
      <c r="AT1580" s="104"/>
      <c r="AU1580" s="146"/>
      <c r="AV1580" s="105"/>
      <c r="AW1580" s="105"/>
      <c r="AX1580" s="106"/>
      <c r="AY1580" s="145"/>
      <c r="AZ1580" s="106"/>
      <c r="BA1580" s="120"/>
      <c r="BB1580" s="196"/>
      <c r="BC1580" s="145"/>
      <c r="BD1580" s="196"/>
      <c r="BE1580" s="145"/>
      <c r="BF1580" s="196"/>
      <c r="BG1580" s="145"/>
      <c r="BH1580" s="196"/>
      <c r="BI1580" s="120"/>
      <c r="BJ1580" s="196"/>
      <c r="BK1580" s="120"/>
      <c r="BL1580" s="196"/>
      <c r="BM1580" s="120"/>
      <c r="BN1580" s="197"/>
      <c r="BO1580" s="120"/>
      <c r="BP1580" s="197"/>
      <c r="BQ1580" s="120"/>
      <c r="BR1580" s="197"/>
      <c r="BS1580" s="120"/>
      <c r="BT1580" s="197"/>
      <c r="BU1580" s="120"/>
      <c r="BV1580" s="197"/>
      <c r="BW1580" s="107"/>
      <c r="BX1580" s="107"/>
      <c r="BY1580" s="107"/>
      <c r="BZ1580" s="107"/>
      <c r="CA1580" s="199"/>
      <c r="CB1580" s="145"/>
      <c r="CC1580" s="199"/>
      <c r="CD1580" s="120"/>
      <c r="CE1580" s="204"/>
      <c r="CF1580" s="145"/>
      <c r="CG1580" s="204"/>
      <c r="CH1580" s="145"/>
      <c r="CI1580" s="204"/>
      <c r="CJ1580" s="145"/>
      <c r="CK1580" s="204"/>
      <c r="CL1580" s="120"/>
      <c r="CM1580" s="204"/>
      <c r="CN1580" s="120"/>
      <c r="CO1580" s="204"/>
      <c r="CP1580" s="120"/>
      <c r="CQ1580" s="206"/>
      <c r="CR1580" s="120"/>
      <c r="CS1580" s="206"/>
      <c r="CT1580" s="120"/>
      <c r="CU1580" s="206"/>
      <c r="CV1580" s="120"/>
      <c r="CW1580" s="206"/>
      <c r="CX1580" s="120"/>
      <c r="CY1580" s="206"/>
      <c r="CZ1580" s="107"/>
      <c r="DA1580" s="107"/>
      <c r="DB1580" s="107"/>
      <c r="DC1580" s="109"/>
      <c r="DD1580" s="109"/>
      <c r="DE1580" s="109"/>
      <c r="DF1580" s="110"/>
      <c r="DG1580" s="145"/>
      <c r="DH1580" s="120"/>
      <c r="DI1580" s="120"/>
      <c r="DJ1580" s="120"/>
      <c r="DK1580" s="145"/>
      <c r="DL1580" s="120"/>
      <c r="DM1580" s="145"/>
      <c r="DN1580" s="120"/>
      <c r="DO1580" s="145"/>
      <c r="DP1580" s="120"/>
      <c r="DQ1580" s="120"/>
      <c r="DR1580" s="120"/>
      <c r="DS1580" s="120"/>
      <c r="DT1580" s="120"/>
      <c r="DU1580" s="120"/>
      <c r="DV1580" s="120"/>
      <c r="DW1580" s="120"/>
      <c r="DX1580" s="120"/>
      <c r="DY1580" s="120"/>
      <c r="DZ1580" s="120"/>
      <c r="EA1580" s="120"/>
      <c r="EB1580" s="120"/>
      <c r="EC1580" s="120"/>
      <c r="ED1580" s="120"/>
      <c r="EE1580" s="120"/>
      <c r="EF1580" s="120"/>
      <c r="EG1580" s="120"/>
      <c r="EH1580" s="120"/>
      <c r="EI1580" s="120"/>
      <c r="EJ1580" s="148"/>
    </row>
    <row r="1581" spans="1:140" s="10" customFormat="1" ht="17.25" customHeight="1" x14ac:dyDescent="0.25">
      <c r="A1581" s="33"/>
      <c r="B1581" s="34"/>
      <c r="C1581" s="35"/>
      <c r="D1581" s="49"/>
      <c r="E1581" s="36"/>
      <c r="F1581" s="36"/>
      <c r="G1581" s="52"/>
      <c r="H1581" s="38"/>
      <c r="I1581" s="50"/>
      <c r="J1581" s="54"/>
      <c r="K1581" s="264" t="s">
        <v>2085</v>
      </c>
      <c r="Q1581" s="9" t="s">
        <v>1899</v>
      </c>
      <c r="R1581" s="104"/>
      <c r="S1581" s="144"/>
      <c r="T1581" s="104"/>
      <c r="U1581" s="104"/>
      <c r="V1581" s="120"/>
      <c r="W1581" s="145"/>
      <c r="X1581" s="104"/>
      <c r="Y1581" s="144"/>
      <c r="Z1581" s="120"/>
      <c r="AA1581" s="144"/>
      <c r="AB1581" s="104"/>
      <c r="AC1581" s="104"/>
      <c r="AD1581" s="104"/>
      <c r="AE1581" s="104"/>
      <c r="AF1581" s="104"/>
      <c r="AG1581" s="104"/>
      <c r="AH1581" s="104"/>
      <c r="AI1581" s="104"/>
      <c r="AJ1581" s="104"/>
      <c r="AK1581" s="104"/>
      <c r="AL1581" s="104"/>
      <c r="AM1581" s="104"/>
      <c r="AN1581" s="104"/>
      <c r="AO1581" s="104"/>
      <c r="AP1581" s="120"/>
      <c r="AQ1581" s="104"/>
      <c r="AR1581" s="104"/>
      <c r="AS1581" s="104"/>
      <c r="AT1581" s="104"/>
      <c r="AU1581" s="146"/>
      <c r="AV1581" s="105"/>
      <c r="AW1581" s="105"/>
      <c r="AX1581" s="106"/>
      <c r="AY1581" s="145"/>
      <c r="AZ1581" s="106"/>
      <c r="BA1581" s="120"/>
      <c r="BB1581" s="196"/>
      <c r="BC1581" s="145"/>
      <c r="BD1581" s="196"/>
      <c r="BE1581" s="145"/>
      <c r="BF1581" s="196"/>
      <c r="BG1581" s="145"/>
      <c r="BH1581" s="196"/>
      <c r="BI1581" s="120"/>
      <c r="BJ1581" s="196"/>
      <c r="BK1581" s="120"/>
      <c r="BL1581" s="196"/>
      <c r="BM1581" s="120"/>
      <c r="BN1581" s="197"/>
      <c r="BO1581" s="120"/>
      <c r="BP1581" s="197"/>
      <c r="BQ1581" s="120"/>
      <c r="BR1581" s="197"/>
      <c r="BS1581" s="120"/>
      <c r="BT1581" s="197"/>
      <c r="BU1581" s="120"/>
      <c r="BV1581" s="197"/>
      <c r="BW1581" s="107"/>
      <c r="BX1581" s="107"/>
      <c r="BY1581" s="107"/>
      <c r="BZ1581" s="107"/>
      <c r="CA1581" s="199"/>
      <c r="CB1581" s="145"/>
      <c r="CC1581" s="199"/>
      <c r="CD1581" s="120"/>
      <c r="CE1581" s="204"/>
      <c r="CF1581" s="145"/>
      <c r="CG1581" s="204"/>
      <c r="CH1581" s="145"/>
      <c r="CI1581" s="204"/>
      <c r="CJ1581" s="145"/>
      <c r="CK1581" s="204"/>
      <c r="CL1581" s="120"/>
      <c r="CM1581" s="204"/>
      <c r="CN1581" s="120"/>
      <c r="CO1581" s="204"/>
      <c r="CP1581" s="120"/>
      <c r="CQ1581" s="206"/>
      <c r="CR1581" s="120"/>
      <c r="CS1581" s="206"/>
      <c r="CT1581" s="120"/>
      <c r="CU1581" s="206"/>
      <c r="CV1581" s="120"/>
      <c r="CW1581" s="206"/>
      <c r="CX1581" s="120"/>
      <c r="CY1581" s="206"/>
      <c r="CZ1581" s="107"/>
      <c r="DA1581" s="107"/>
      <c r="DB1581" s="107"/>
      <c r="DC1581" s="109"/>
      <c r="DD1581" s="109"/>
      <c r="DE1581" s="109"/>
      <c r="DF1581" s="110"/>
      <c r="DG1581" s="145"/>
      <c r="DH1581" s="120"/>
      <c r="DI1581" s="120"/>
      <c r="DJ1581" s="120"/>
      <c r="DK1581" s="145"/>
      <c r="DL1581" s="120"/>
      <c r="DM1581" s="145"/>
      <c r="DN1581" s="120"/>
      <c r="DO1581" s="145"/>
      <c r="DP1581" s="120"/>
      <c r="DQ1581" s="120"/>
      <c r="DR1581" s="120"/>
      <c r="DS1581" s="120"/>
      <c r="DT1581" s="120"/>
      <c r="DU1581" s="120"/>
      <c r="DV1581" s="120"/>
      <c r="DW1581" s="120"/>
      <c r="DX1581" s="120"/>
      <c r="DY1581" s="120"/>
      <c r="DZ1581" s="120"/>
      <c r="EA1581" s="120"/>
      <c r="EB1581" s="120"/>
      <c r="EC1581" s="120"/>
      <c r="ED1581" s="120"/>
      <c r="EE1581" s="120"/>
      <c r="EF1581" s="120"/>
      <c r="EG1581" s="120"/>
      <c r="EH1581" s="120"/>
      <c r="EI1581" s="120"/>
      <c r="EJ1581" s="148"/>
    </row>
    <row r="1582" spans="1:140" s="10" customFormat="1" ht="17.25" customHeight="1" x14ac:dyDescent="0.25">
      <c r="A1582" s="33"/>
      <c r="B1582" s="34"/>
      <c r="C1582" s="35"/>
      <c r="D1582" s="49"/>
      <c r="E1582" s="36"/>
      <c r="F1582" s="36"/>
      <c r="G1582" s="52"/>
      <c r="H1582" s="38"/>
      <c r="I1582" s="50"/>
      <c r="J1582" s="54"/>
      <c r="K1582" s="264" t="s">
        <v>2087</v>
      </c>
      <c r="Q1582" s="9" t="s">
        <v>1899</v>
      </c>
      <c r="R1582" s="104"/>
      <c r="S1582" s="144"/>
      <c r="T1582" s="104"/>
      <c r="U1582" s="104"/>
      <c r="V1582" s="120"/>
      <c r="W1582" s="145"/>
      <c r="X1582" s="104"/>
      <c r="Y1582" s="144"/>
      <c r="Z1582" s="120"/>
      <c r="AA1582" s="144"/>
      <c r="AB1582" s="104"/>
      <c r="AC1582" s="104"/>
      <c r="AD1582" s="104"/>
      <c r="AE1582" s="104"/>
      <c r="AF1582" s="104"/>
      <c r="AG1582" s="104"/>
      <c r="AH1582" s="104"/>
      <c r="AI1582" s="104"/>
      <c r="AJ1582" s="104"/>
      <c r="AK1582" s="104"/>
      <c r="AL1582" s="104"/>
      <c r="AM1582" s="104"/>
      <c r="AN1582" s="104"/>
      <c r="AO1582" s="104"/>
      <c r="AP1582" s="120"/>
      <c r="AQ1582" s="104"/>
      <c r="AR1582" s="104"/>
      <c r="AS1582" s="104"/>
      <c r="AT1582" s="104"/>
      <c r="AU1582" s="146"/>
      <c r="AV1582" s="105"/>
      <c r="AW1582" s="105"/>
      <c r="AX1582" s="106"/>
      <c r="AY1582" s="145"/>
      <c r="AZ1582" s="106"/>
      <c r="BA1582" s="120"/>
      <c r="BB1582" s="196"/>
      <c r="BC1582" s="145"/>
      <c r="BD1582" s="196"/>
      <c r="BE1582" s="145"/>
      <c r="BF1582" s="196"/>
      <c r="BG1582" s="145"/>
      <c r="BH1582" s="196"/>
      <c r="BI1582" s="120"/>
      <c r="BJ1582" s="196"/>
      <c r="BK1582" s="120"/>
      <c r="BL1582" s="196"/>
      <c r="BM1582" s="120"/>
      <c r="BN1582" s="197"/>
      <c r="BO1582" s="120"/>
      <c r="BP1582" s="197"/>
      <c r="BQ1582" s="120"/>
      <c r="BR1582" s="197"/>
      <c r="BS1582" s="120"/>
      <c r="BT1582" s="197"/>
      <c r="BU1582" s="120"/>
      <c r="BV1582" s="197"/>
      <c r="BW1582" s="107"/>
      <c r="BX1582" s="107"/>
      <c r="BY1582" s="107"/>
      <c r="BZ1582" s="107"/>
      <c r="CA1582" s="199"/>
      <c r="CB1582" s="145"/>
      <c r="CC1582" s="199"/>
      <c r="CD1582" s="120"/>
      <c r="CE1582" s="204"/>
      <c r="CF1582" s="145"/>
      <c r="CG1582" s="204"/>
      <c r="CH1582" s="145"/>
      <c r="CI1582" s="204"/>
      <c r="CJ1582" s="145"/>
      <c r="CK1582" s="204"/>
      <c r="CL1582" s="120"/>
      <c r="CM1582" s="204"/>
      <c r="CN1582" s="120"/>
      <c r="CO1582" s="204"/>
      <c r="CP1582" s="120"/>
      <c r="CQ1582" s="206"/>
      <c r="CR1582" s="120"/>
      <c r="CS1582" s="206"/>
      <c r="CT1582" s="120"/>
      <c r="CU1582" s="206"/>
      <c r="CV1582" s="120"/>
      <c r="CW1582" s="206"/>
      <c r="CX1582" s="120"/>
      <c r="CY1582" s="206"/>
      <c r="CZ1582" s="107"/>
      <c r="DA1582" s="107"/>
      <c r="DB1582" s="107"/>
      <c r="DC1582" s="109"/>
      <c r="DD1582" s="109"/>
      <c r="DE1582" s="109"/>
      <c r="DF1582" s="110"/>
      <c r="DG1582" s="145"/>
      <c r="DH1582" s="120"/>
      <c r="DI1582" s="120"/>
      <c r="DJ1582" s="120"/>
      <c r="DK1582" s="145"/>
      <c r="DL1582" s="120"/>
      <c r="DM1582" s="145"/>
      <c r="DN1582" s="120"/>
      <c r="DO1582" s="145"/>
      <c r="DP1582" s="120"/>
      <c r="DQ1582" s="120"/>
      <c r="DR1582" s="120"/>
      <c r="DS1582" s="120"/>
      <c r="DT1582" s="120"/>
      <c r="DU1582" s="120"/>
      <c r="DV1582" s="120"/>
      <c r="DW1582" s="120"/>
      <c r="DX1582" s="120"/>
      <c r="DY1582" s="120"/>
      <c r="DZ1582" s="120"/>
      <c r="EA1582" s="120"/>
      <c r="EB1582" s="120"/>
      <c r="EC1582" s="120"/>
      <c r="ED1582" s="120"/>
      <c r="EE1582" s="120"/>
      <c r="EF1582" s="120"/>
      <c r="EG1582" s="120"/>
      <c r="EH1582" s="120"/>
      <c r="EI1582" s="120"/>
      <c r="EJ1582" s="148"/>
    </row>
    <row r="1583" spans="1:140" s="10" customFormat="1" ht="17.25" customHeight="1" x14ac:dyDescent="0.25">
      <c r="A1583" s="33"/>
      <c r="B1583" s="34"/>
      <c r="C1583" s="35"/>
      <c r="D1583" s="49"/>
      <c r="E1583" s="36"/>
      <c r="F1583" s="36"/>
      <c r="G1583" s="52"/>
      <c r="H1583" s="38"/>
      <c r="I1583" s="50"/>
      <c r="J1583" s="275" t="s">
        <v>1921</v>
      </c>
      <c r="K1583" s="271" t="s">
        <v>2086</v>
      </c>
      <c r="L1583" s="276" t="s">
        <v>1899</v>
      </c>
      <c r="M1583" s="46"/>
      <c r="R1583" s="104"/>
      <c r="S1583" s="144"/>
      <c r="T1583" s="104"/>
      <c r="U1583" s="104"/>
      <c r="V1583" s="120"/>
      <c r="W1583" s="145"/>
      <c r="X1583" s="104"/>
      <c r="Y1583" s="144"/>
      <c r="Z1583" s="120"/>
      <c r="AA1583" s="144"/>
      <c r="AB1583" s="104"/>
      <c r="AC1583" s="104"/>
      <c r="AD1583" s="104"/>
      <c r="AE1583" s="104"/>
      <c r="AF1583" s="104"/>
      <c r="AG1583" s="104"/>
      <c r="AH1583" s="104"/>
      <c r="AI1583" s="104"/>
      <c r="AJ1583" s="104"/>
      <c r="AK1583" s="104"/>
      <c r="AL1583" s="104"/>
      <c r="AM1583" s="104"/>
      <c r="AN1583" s="104"/>
      <c r="AO1583" s="104"/>
      <c r="AP1583" s="120"/>
      <c r="AQ1583" s="104"/>
      <c r="AR1583" s="104"/>
      <c r="AS1583" s="104"/>
      <c r="AT1583" s="104"/>
      <c r="AU1583" s="146"/>
      <c r="AV1583" s="105"/>
      <c r="AW1583" s="105"/>
      <c r="AX1583" s="106"/>
      <c r="AY1583" s="145"/>
      <c r="AZ1583" s="106"/>
      <c r="BA1583" s="120"/>
      <c r="BB1583" s="196"/>
      <c r="BC1583" s="145"/>
      <c r="BD1583" s="196"/>
      <c r="BE1583" s="145"/>
      <c r="BF1583" s="196"/>
      <c r="BG1583" s="145"/>
      <c r="BH1583" s="196"/>
      <c r="BI1583" s="120"/>
      <c r="BJ1583" s="196"/>
      <c r="BK1583" s="120"/>
      <c r="BL1583" s="196"/>
      <c r="BM1583" s="120"/>
      <c r="BN1583" s="197"/>
      <c r="BO1583" s="120"/>
      <c r="BP1583" s="197"/>
      <c r="BQ1583" s="120"/>
      <c r="BR1583" s="197"/>
      <c r="BS1583" s="120"/>
      <c r="BT1583" s="197"/>
      <c r="BU1583" s="120"/>
      <c r="BV1583" s="197"/>
      <c r="BW1583" s="107"/>
      <c r="BX1583" s="107"/>
      <c r="BY1583" s="107"/>
      <c r="BZ1583" s="107"/>
      <c r="CA1583" s="199"/>
      <c r="CB1583" s="145"/>
      <c r="CC1583" s="199"/>
      <c r="CD1583" s="120"/>
      <c r="CE1583" s="204"/>
      <c r="CF1583" s="145"/>
      <c r="CG1583" s="204"/>
      <c r="CH1583" s="145"/>
      <c r="CI1583" s="204"/>
      <c r="CJ1583" s="145"/>
      <c r="CK1583" s="204"/>
      <c r="CL1583" s="120"/>
      <c r="CM1583" s="204"/>
      <c r="CN1583" s="120"/>
      <c r="CO1583" s="204"/>
      <c r="CP1583" s="120"/>
      <c r="CQ1583" s="206"/>
      <c r="CR1583" s="120"/>
      <c r="CS1583" s="206"/>
      <c r="CT1583" s="120"/>
      <c r="CU1583" s="206"/>
      <c r="CV1583" s="120"/>
      <c r="CW1583" s="206"/>
      <c r="CX1583" s="120"/>
      <c r="CY1583" s="206"/>
      <c r="CZ1583" s="107"/>
      <c r="DA1583" s="107"/>
      <c r="DB1583" s="107"/>
      <c r="DC1583" s="109"/>
      <c r="DD1583" s="109"/>
      <c r="DE1583" s="109"/>
      <c r="DF1583" s="110"/>
      <c r="DG1583" s="145"/>
      <c r="DH1583" s="120"/>
      <c r="DI1583" s="120"/>
      <c r="DJ1583" s="120"/>
      <c r="DK1583" s="145"/>
      <c r="DL1583" s="120"/>
      <c r="DM1583" s="145"/>
      <c r="DN1583" s="120"/>
      <c r="DO1583" s="145"/>
      <c r="DP1583" s="120"/>
      <c r="DQ1583" s="120"/>
      <c r="DR1583" s="120"/>
      <c r="DS1583" s="120"/>
      <c r="DT1583" s="120"/>
      <c r="DU1583" s="120"/>
      <c r="DV1583" s="120"/>
      <c r="DW1583" s="120"/>
      <c r="DX1583" s="120"/>
      <c r="DY1583" s="120"/>
      <c r="DZ1583" s="120"/>
      <c r="EA1583" s="120"/>
      <c r="EB1583" s="120"/>
      <c r="EC1583" s="120"/>
      <c r="ED1583" s="120"/>
      <c r="EE1583" s="120"/>
      <c r="EF1583" s="120"/>
      <c r="EG1583" s="120"/>
      <c r="EH1583" s="120"/>
      <c r="EI1583" s="120"/>
      <c r="EJ1583" s="148"/>
    </row>
    <row r="1584" spans="1:140" s="10" customFormat="1" ht="17.25" customHeight="1" x14ac:dyDescent="0.25">
      <c r="A1584" s="33"/>
      <c r="B1584" s="34"/>
      <c r="C1584" s="35"/>
      <c r="D1584" s="49"/>
      <c r="E1584" s="36"/>
      <c r="F1584" s="36"/>
      <c r="G1584" s="52"/>
      <c r="H1584" s="38"/>
      <c r="I1584" s="50"/>
      <c r="J1584" s="275"/>
      <c r="K1584" s="271" t="s">
        <v>2088</v>
      </c>
      <c r="L1584" s="276">
        <v>245</v>
      </c>
      <c r="M1584" s="46"/>
      <c r="R1584" s="104"/>
      <c r="S1584" s="144"/>
      <c r="T1584" s="104"/>
      <c r="U1584" s="104"/>
      <c r="V1584" s="120"/>
      <c r="W1584" s="145"/>
      <c r="X1584" s="104"/>
      <c r="Y1584" s="144"/>
      <c r="Z1584" s="120"/>
      <c r="AA1584" s="144"/>
      <c r="AB1584" s="104"/>
      <c r="AC1584" s="104"/>
      <c r="AD1584" s="104"/>
      <c r="AE1584" s="104"/>
      <c r="AF1584" s="104"/>
      <c r="AG1584" s="104"/>
      <c r="AH1584" s="104"/>
      <c r="AI1584" s="104"/>
      <c r="AJ1584" s="104"/>
      <c r="AK1584" s="104"/>
      <c r="AL1584" s="104"/>
      <c r="AM1584" s="104"/>
      <c r="AN1584" s="104"/>
      <c r="AO1584" s="104"/>
      <c r="AP1584" s="120"/>
      <c r="AQ1584" s="104"/>
      <c r="AR1584" s="104"/>
      <c r="AS1584" s="104"/>
      <c r="AT1584" s="104"/>
      <c r="AU1584" s="146"/>
      <c r="AV1584" s="105"/>
      <c r="AW1584" s="105"/>
      <c r="AX1584" s="106"/>
      <c r="AY1584" s="145"/>
      <c r="AZ1584" s="106"/>
      <c r="BA1584" s="120"/>
      <c r="BB1584" s="196"/>
      <c r="BC1584" s="145"/>
      <c r="BD1584" s="196"/>
      <c r="BE1584" s="145"/>
      <c r="BF1584" s="196"/>
      <c r="BG1584" s="145"/>
      <c r="BH1584" s="196"/>
      <c r="BI1584" s="120"/>
      <c r="BJ1584" s="196"/>
      <c r="BK1584" s="120"/>
      <c r="BL1584" s="196"/>
      <c r="BM1584" s="120"/>
      <c r="BN1584" s="197"/>
      <c r="BO1584" s="120"/>
      <c r="BP1584" s="197"/>
      <c r="BQ1584" s="120"/>
      <c r="BR1584" s="197"/>
      <c r="BS1584" s="120"/>
      <c r="BT1584" s="197"/>
      <c r="BU1584" s="120"/>
      <c r="BV1584" s="197"/>
      <c r="BW1584" s="107"/>
      <c r="BX1584" s="107"/>
      <c r="BY1584" s="107"/>
      <c r="BZ1584" s="107"/>
      <c r="CA1584" s="199"/>
      <c r="CB1584" s="145"/>
      <c r="CC1584" s="199"/>
      <c r="CD1584" s="120"/>
      <c r="CE1584" s="204"/>
      <c r="CF1584" s="145"/>
      <c r="CG1584" s="204"/>
      <c r="CH1584" s="145"/>
      <c r="CI1584" s="204"/>
      <c r="CJ1584" s="145"/>
      <c r="CK1584" s="204"/>
      <c r="CL1584" s="120"/>
      <c r="CM1584" s="204"/>
      <c r="CN1584" s="120"/>
      <c r="CO1584" s="204"/>
      <c r="CP1584" s="120"/>
      <c r="CQ1584" s="206"/>
      <c r="CR1584" s="120"/>
      <c r="CS1584" s="206"/>
      <c r="CT1584" s="120"/>
      <c r="CU1584" s="206"/>
      <c r="CV1584" s="120"/>
      <c r="CW1584" s="206"/>
      <c r="CX1584" s="120"/>
      <c r="CY1584" s="206"/>
      <c r="CZ1584" s="107"/>
      <c r="DA1584" s="107"/>
      <c r="DB1584" s="107"/>
      <c r="DC1584" s="109"/>
      <c r="DD1584" s="109"/>
      <c r="DE1584" s="109"/>
      <c r="DF1584" s="110"/>
      <c r="DG1584" s="145"/>
      <c r="DH1584" s="120"/>
      <c r="DI1584" s="120"/>
      <c r="DJ1584" s="120"/>
      <c r="DK1584" s="145"/>
      <c r="DL1584" s="120"/>
      <c r="DM1584" s="145"/>
      <c r="DN1584" s="120"/>
      <c r="DO1584" s="145"/>
      <c r="DP1584" s="120"/>
      <c r="DQ1584" s="120"/>
      <c r="DR1584" s="120"/>
      <c r="DS1584" s="120"/>
      <c r="DT1584" s="120"/>
      <c r="DU1584" s="120"/>
      <c r="DV1584" s="120"/>
      <c r="DW1584" s="120"/>
      <c r="DX1584" s="120"/>
      <c r="DY1584" s="120"/>
      <c r="DZ1584" s="120"/>
      <c r="EA1584" s="120"/>
      <c r="EB1584" s="120"/>
      <c r="EC1584" s="120"/>
      <c r="ED1584" s="120"/>
      <c r="EE1584" s="120"/>
      <c r="EF1584" s="120"/>
      <c r="EG1584" s="120"/>
      <c r="EH1584" s="120"/>
      <c r="EI1584" s="120"/>
      <c r="EJ1584" s="148"/>
    </row>
    <row r="1585" spans="1:140" s="10" customFormat="1" ht="17.25" customHeight="1" x14ac:dyDescent="0.25">
      <c r="A1585" s="33"/>
      <c r="B1585" s="34"/>
      <c r="C1585" s="35"/>
      <c r="D1585" s="49"/>
      <c r="E1585" s="36"/>
      <c r="F1585" s="36"/>
      <c r="G1585" s="52"/>
      <c r="H1585" s="38"/>
      <c r="I1585" s="50"/>
      <c r="J1585" s="54"/>
      <c r="K1585" s="271" t="s">
        <v>2089</v>
      </c>
      <c r="L1585" s="276">
        <v>245</v>
      </c>
      <c r="M1585" s="46"/>
      <c r="R1585" s="104"/>
      <c r="S1585" s="144"/>
      <c r="T1585" s="104"/>
      <c r="U1585" s="104"/>
      <c r="V1585" s="120"/>
      <c r="W1585" s="145"/>
      <c r="X1585" s="104"/>
      <c r="Y1585" s="144"/>
      <c r="Z1585" s="120"/>
      <c r="AA1585" s="144"/>
      <c r="AB1585" s="104"/>
      <c r="AC1585" s="104"/>
      <c r="AD1585" s="104"/>
      <c r="AE1585" s="104"/>
      <c r="AF1585" s="104"/>
      <c r="AG1585" s="104"/>
      <c r="AH1585" s="104"/>
      <c r="AI1585" s="104"/>
      <c r="AJ1585" s="104"/>
      <c r="AK1585" s="104"/>
      <c r="AL1585" s="104"/>
      <c r="AM1585" s="104"/>
      <c r="AN1585" s="104"/>
      <c r="AO1585" s="104"/>
      <c r="AP1585" s="120"/>
      <c r="AQ1585" s="104"/>
      <c r="AR1585" s="104"/>
      <c r="AS1585" s="104"/>
      <c r="AT1585" s="104"/>
      <c r="AU1585" s="146"/>
      <c r="AV1585" s="105"/>
      <c r="AW1585" s="105"/>
      <c r="AX1585" s="106"/>
      <c r="AY1585" s="145"/>
      <c r="AZ1585" s="106"/>
      <c r="BA1585" s="120"/>
      <c r="BB1585" s="196"/>
      <c r="BC1585" s="145"/>
      <c r="BD1585" s="196"/>
      <c r="BE1585" s="145"/>
      <c r="BF1585" s="196"/>
      <c r="BG1585" s="145"/>
      <c r="BH1585" s="196"/>
      <c r="BI1585" s="120"/>
      <c r="BJ1585" s="196"/>
      <c r="BK1585" s="120"/>
      <c r="BL1585" s="196"/>
      <c r="BM1585" s="120"/>
      <c r="BN1585" s="197"/>
      <c r="BO1585" s="120"/>
      <c r="BP1585" s="197"/>
      <c r="BQ1585" s="120"/>
      <c r="BR1585" s="197"/>
      <c r="BS1585" s="120"/>
      <c r="BT1585" s="197"/>
      <c r="BU1585" s="120"/>
      <c r="BV1585" s="197"/>
      <c r="BW1585" s="107"/>
      <c r="BX1585" s="107"/>
      <c r="BY1585" s="107"/>
      <c r="BZ1585" s="107"/>
      <c r="CA1585" s="199"/>
      <c r="CB1585" s="145"/>
      <c r="CC1585" s="199"/>
      <c r="CD1585" s="120"/>
      <c r="CE1585" s="204"/>
      <c r="CF1585" s="145"/>
      <c r="CG1585" s="204"/>
      <c r="CH1585" s="145"/>
      <c r="CI1585" s="204"/>
      <c r="CJ1585" s="145"/>
      <c r="CK1585" s="204"/>
      <c r="CL1585" s="120"/>
      <c r="CM1585" s="204"/>
      <c r="CN1585" s="120"/>
      <c r="CO1585" s="204"/>
      <c r="CP1585" s="120"/>
      <c r="CQ1585" s="206"/>
      <c r="CR1585" s="120"/>
      <c r="CS1585" s="206"/>
      <c r="CT1585" s="120"/>
      <c r="CU1585" s="206"/>
      <c r="CV1585" s="120"/>
      <c r="CW1585" s="206"/>
      <c r="CX1585" s="120"/>
      <c r="CY1585" s="206"/>
      <c r="CZ1585" s="107"/>
      <c r="DA1585" s="107"/>
      <c r="DB1585" s="107"/>
      <c r="DC1585" s="109"/>
      <c r="DD1585" s="109"/>
      <c r="DE1585" s="109"/>
      <c r="DF1585" s="110"/>
      <c r="DG1585" s="145"/>
      <c r="DH1585" s="120"/>
      <c r="DI1585" s="120"/>
      <c r="DJ1585" s="120"/>
      <c r="DK1585" s="145"/>
      <c r="DL1585" s="120"/>
      <c r="DM1585" s="145"/>
      <c r="DN1585" s="120"/>
      <c r="DO1585" s="145"/>
      <c r="DP1585" s="120"/>
      <c r="DQ1585" s="120"/>
      <c r="DR1585" s="120"/>
      <c r="DS1585" s="120"/>
      <c r="DT1585" s="120"/>
      <c r="DU1585" s="120"/>
      <c r="DV1585" s="120"/>
      <c r="DW1585" s="120"/>
      <c r="DX1585" s="120"/>
      <c r="DY1585" s="120"/>
      <c r="DZ1585" s="120"/>
      <c r="EA1585" s="120"/>
      <c r="EB1585" s="120"/>
      <c r="EC1585" s="120"/>
      <c r="ED1585" s="120"/>
      <c r="EE1585" s="120"/>
      <c r="EF1585" s="120"/>
      <c r="EG1585" s="120"/>
      <c r="EH1585" s="120"/>
      <c r="EI1585" s="120"/>
      <c r="EJ1585" s="148"/>
    </row>
    <row r="1586" spans="1:140" s="10" customFormat="1" ht="17.25" customHeight="1" x14ac:dyDescent="0.25">
      <c r="A1586" s="33"/>
      <c r="B1586" s="34"/>
      <c r="C1586" s="35"/>
      <c r="D1586" s="49"/>
      <c r="E1586" s="36"/>
      <c r="F1586" s="36"/>
      <c r="G1586" s="52"/>
      <c r="H1586" s="38"/>
      <c r="I1586" s="50"/>
      <c r="J1586" s="54" t="s">
        <v>819</v>
      </c>
      <c r="K1586" s="46" t="s">
        <v>1425</v>
      </c>
      <c r="L1586" s="46" t="s">
        <v>41</v>
      </c>
      <c r="M1586" s="46"/>
      <c r="R1586" s="104">
        <v>1.9E-3</v>
      </c>
      <c r="S1586" s="145">
        <v>1</v>
      </c>
      <c r="T1586" s="104">
        <f t="shared" ref="T1586:T1608" si="1835">S1586*R1586</f>
        <v>1.9E-3</v>
      </c>
      <c r="U1586" s="104">
        <v>0</v>
      </c>
      <c r="V1586" s="120">
        <f t="shared" si="1794"/>
        <v>0</v>
      </c>
      <c r="W1586" s="104">
        <f>0*$R$1586</f>
        <v>0</v>
      </c>
      <c r="X1586" s="104">
        <f t="shared" si="1795"/>
        <v>0</v>
      </c>
      <c r="Y1586" s="104">
        <v>0</v>
      </c>
      <c r="Z1586" s="120">
        <f t="shared" ref="Z1586:Z1732" si="1836">Y1586*R1586</f>
        <v>0</v>
      </c>
      <c r="AA1586" s="104">
        <f>0*$R$1586</f>
        <v>0</v>
      </c>
      <c r="AB1586" s="104">
        <f t="shared" ref="AB1586:AB1732" si="1837">AA1586*R1586</f>
        <v>0</v>
      </c>
      <c r="AC1586" s="104">
        <f>0*$R$1586</f>
        <v>0</v>
      </c>
      <c r="AD1586" s="104">
        <f t="shared" ref="AD1586:AD1732" si="1838">AC1586*R1586</f>
        <v>0</v>
      </c>
      <c r="AE1586" s="104">
        <f>0*$R$1586</f>
        <v>0</v>
      </c>
      <c r="AF1586" s="104">
        <f t="shared" ref="AF1586:AF1732" si="1839">AE1586*R1586</f>
        <v>0</v>
      </c>
      <c r="AG1586" s="104">
        <f>0*$R$1586</f>
        <v>0</v>
      </c>
      <c r="AH1586" s="104">
        <f t="shared" ref="AH1586:AH1732" si="1840">AG1586*R1586</f>
        <v>0</v>
      </c>
      <c r="AI1586" s="104">
        <f>0*$R$1586</f>
        <v>0</v>
      </c>
      <c r="AJ1586" s="104">
        <f t="shared" ref="AJ1586:AJ1732" si="1841">AI1586*R1586</f>
        <v>0</v>
      </c>
      <c r="AK1586" s="104">
        <f>0*$R$1586</f>
        <v>0</v>
      </c>
      <c r="AL1586" s="104">
        <f t="shared" ref="AL1586:AL1733" si="1842">AK1586*R1586</f>
        <v>0</v>
      </c>
      <c r="AM1586" s="104">
        <f>0*$R$1586</f>
        <v>0</v>
      </c>
      <c r="AN1586" s="104">
        <f t="shared" ref="AN1586:AN1736" si="1843">AM1586*R1586</f>
        <v>0</v>
      </c>
      <c r="AO1586" s="104">
        <f>0*$R$1586</f>
        <v>0</v>
      </c>
      <c r="AP1586" s="120">
        <f t="shared" ref="AP1586:AP1732" si="1844">AO1586*R1586</f>
        <v>0</v>
      </c>
      <c r="AQ1586" s="104"/>
      <c r="AR1586" s="104"/>
      <c r="AS1586" s="104"/>
      <c r="AT1586" s="104"/>
      <c r="AU1586" s="146">
        <f t="shared" si="1796"/>
        <v>1.9E-3</v>
      </c>
      <c r="AV1586" s="105">
        <f t="shared" si="1797"/>
        <v>1</v>
      </c>
      <c r="AW1586" s="105"/>
      <c r="AX1586" s="106">
        <f>0.0003</f>
        <v>2.9999999999999997E-4</v>
      </c>
      <c r="AY1586" s="145">
        <v>1</v>
      </c>
      <c r="AZ1586" s="106">
        <f t="shared" si="1798"/>
        <v>2.9999999999999997E-4</v>
      </c>
      <c r="BA1586" s="120">
        <v>0</v>
      </c>
      <c r="BB1586" s="196">
        <f t="shared" si="1799"/>
        <v>0</v>
      </c>
      <c r="BC1586" s="120">
        <f>0*$R$1586</f>
        <v>0</v>
      </c>
      <c r="BD1586" s="196">
        <f t="shared" si="1800"/>
        <v>0</v>
      </c>
      <c r="BE1586" s="120">
        <v>0</v>
      </c>
      <c r="BF1586" s="196">
        <f t="shared" si="1801"/>
        <v>0</v>
      </c>
      <c r="BG1586" s="120">
        <f>0*$R$1586</f>
        <v>0</v>
      </c>
      <c r="BH1586" s="196">
        <f t="shared" si="1802"/>
        <v>0</v>
      </c>
      <c r="BI1586" s="120">
        <f>0*$R$1586</f>
        <v>0</v>
      </c>
      <c r="BJ1586" s="196">
        <f t="shared" ref="BJ1586:BJ1730" si="1845">BI1586*AX1586</f>
        <v>0</v>
      </c>
      <c r="BK1586" s="120">
        <f>0*$R$1586</f>
        <v>0</v>
      </c>
      <c r="BL1586" s="196">
        <f t="shared" ref="BL1586:BL1730" si="1846">BK1586*AX1586</f>
        <v>0</v>
      </c>
      <c r="BM1586" s="120">
        <f>0*$R$1586</f>
        <v>0</v>
      </c>
      <c r="BN1586" s="197">
        <f t="shared" ref="BN1586:BN1730" si="1847">BM1586*AX1586</f>
        <v>0</v>
      </c>
      <c r="BO1586" s="120">
        <f>0*$R$1586</f>
        <v>0</v>
      </c>
      <c r="BP1586" s="197">
        <f t="shared" ref="BP1586:BP1730" si="1848">BO1586*AX1586</f>
        <v>0</v>
      </c>
      <c r="BQ1586" s="120">
        <f>0*$R$1586</f>
        <v>0</v>
      </c>
      <c r="BR1586" s="197">
        <f t="shared" ref="BR1586:BR1730" si="1849">BQ1586*AX1586</f>
        <v>0</v>
      </c>
      <c r="BS1586" s="120">
        <f>0*$R$1586</f>
        <v>0</v>
      </c>
      <c r="BT1586" s="197">
        <f t="shared" ref="BT1586:BT1730" si="1850">BS1586*AX1586</f>
        <v>0</v>
      </c>
      <c r="BU1586" s="120">
        <f>0*$R$1586</f>
        <v>0</v>
      </c>
      <c r="BV1586" s="197">
        <f t="shared" ref="BV1586:BV1730" si="1851">BU1586*AX1586</f>
        <v>0</v>
      </c>
      <c r="BW1586" s="107"/>
      <c r="BX1586" s="107"/>
      <c r="BY1586" s="107"/>
      <c r="BZ1586" s="107"/>
      <c r="CA1586" s="199">
        <f>0.0003</f>
        <v>2.9999999999999997E-4</v>
      </c>
      <c r="CB1586" s="145">
        <v>1</v>
      </c>
      <c r="CC1586" s="199">
        <f t="shared" si="1803"/>
        <v>2.9999999999999997E-4</v>
      </c>
      <c r="CD1586" s="120">
        <v>0</v>
      </c>
      <c r="CE1586" s="204">
        <f t="shared" si="1804"/>
        <v>0</v>
      </c>
      <c r="CF1586" s="120">
        <f>0*$R$1586</f>
        <v>0</v>
      </c>
      <c r="CG1586" s="204">
        <f t="shared" si="1805"/>
        <v>0</v>
      </c>
      <c r="CH1586" s="120">
        <v>0</v>
      </c>
      <c r="CI1586" s="204">
        <f t="shared" si="1806"/>
        <v>0</v>
      </c>
      <c r="CJ1586" s="120">
        <f>0*$R$1586</f>
        <v>0</v>
      </c>
      <c r="CK1586" s="204">
        <f t="shared" si="1807"/>
        <v>0</v>
      </c>
      <c r="CL1586" s="120">
        <f>0*$R$1586</f>
        <v>0</v>
      </c>
      <c r="CM1586" s="204">
        <f t="shared" si="1808"/>
        <v>0</v>
      </c>
      <c r="CN1586" s="120">
        <f>0*$R$1586</f>
        <v>0</v>
      </c>
      <c r="CO1586" s="204">
        <f t="shared" si="1809"/>
        <v>0</v>
      </c>
      <c r="CP1586" s="120">
        <f>0*$R$1586</f>
        <v>0</v>
      </c>
      <c r="CQ1586" s="206">
        <f t="shared" si="1810"/>
        <v>0</v>
      </c>
      <c r="CR1586" s="120">
        <f>0*$R$1586</f>
        <v>0</v>
      </c>
      <c r="CS1586" s="206">
        <f t="shared" si="1811"/>
        <v>0</v>
      </c>
      <c r="CT1586" s="120">
        <f>0*$R$1586</f>
        <v>0</v>
      </c>
      <c r="CU1586" s="206">
        <f t="shared" si="1812"/>
        <v>0</v>
      </c>
      <c r="CV1586" s="120">
        <f>0*$R$1586</f>
        <v>0</v>
      </c>
      <c r="CW1586" s="206">
        <f t="shared" si="1813"/>
        <v>0</v>
      </c>
      <c r="CX1586" s="120">
        <f>0*$R$1586</f>
        <v>0</v>
      </c>
      <c r="CY1586" s="206">
        <f t="shared" si="1814"/>
        <v>0</v>
      </c>
      <c r="CZ1586" s="107"/>
      <c r="DA1586" s="107"/>
      <c r="DB1586" s="107"/>
      <c r="DC1586" s="109"/>
      <c r="DD1586" s="109"/>
      <c r="DE1586" s="109"/>
      <c r="DF1586" s="110">
        <f>0.0003</f>
        <v>2.9999999999999997E-4</v>
      </c>
      <c r="DG1586" s="145">
        <v>1</v>
      </c>
      <c r="DH1586" s="120">
        <f t="shared" ref="DH1586:DH1608" si="1852">DG1586*DF1586</f>
        <v>2.9999999999999997E-4</v>
      </c>
      <c r="DI1586" s="120">
        <v>0</v>
      </c>
      <c r="DJ1586" s="120">
        <f t="shared" si="1816"/>
        <v>0</v>
      </c>
      <c r="DK1586" s="120">
        <f>0*$R$1586</f>
        <v>0</v>
      </c>
      <c r="DL1586" s="120">
        <f t="shared" si="1817"/>
        <v>0</v>
      </c>
      <c r="DM1586" s="120">
        <v>0</v>
      </c>
      <c r="DN1586" s="120">
        <f t="shared" si="1818"/>
        <v>0</v>
      </c>
      <c r="DO1586" s="120">
        <f>0*$R$1586</f>
        <v>0</v>
      </c>
      <c r="DP1586" s="120">
        <f t="shared" si="1819"/>
        <v>0</v>
      </c>
      <c r="DQ1586" s="120">
        <f>0*$R$1586</f>
        <v>0</v>
      </c>
      <c r="DR1586" s="120">
        <f t="shared" si="1820"/>
        <v>0</v>
      </c>
      <c r="DS1586" s="120">
        <f>0*$R$1586</f>
        <v>0</v>
      </c>
      <c r="DT1586" s="120">
        <f t="shared" si="1821"/>
        <v>0</v>
      </c>
      <c r="DU1586" s="120">
        <f>0*$R$1586</f>
        <v>0</v>
      </c>
      <c r="DV1586" s="120">
        <f t="shared" si="1822"/>
        <v>0</v>
      </c>
      <c r="DW1586" s="120">
        <f>0*$R$1586</f>
        <v>0</v>
      </c>
      <c r="DX1586" s="120">
        <f t="shared" si="1823"/>
        <v>0</v>
      </c>
      <c r="DY1586" s="120">
        <f>0*$R$1586</f>
        <v>0</v>
      </c>
      <c r="DZ1586" s="120">
        <f t="shared" si="1824"/>
        <v>0</v>
      </c>
      <c r="EA1586" s="120">
        <f>0*$R$1586</f>
        <v>0</v>
      </c>
      <c r="EB1586" s="120">
        <f t="shared" si="1825"/>
        <v>0</v>
      </c>
      <c r="EC1586" s="120">
        <f>0*$R$1586</f>
        <v>0</v>
      </c>
      <c r="ED1586" s="120">
        <f t="shared" si="1826"/>
        <v>0</v>
      </c>
      <c r="EE1586" s="120"/>
      <c r="EF1586" s="120"/>
      <c r="EG1586" s="120"/>
      <c r="EH1586" s="120"/>
      <c r="EI1586" s="120">
        <f t="shared" si="1827"/>
        <v>2.9999999999999997E-4</v>
      </c>
      <c r="EJ1586" s="148">
        <f t="shared" si="1828"/>
        <v>1</v>
      </c>
    </row>
    <row r="1587" spans="1:140" s="10" customFormat="1" ht="17.25" customHeight="1" x14ac:dyDescent="0.25">
      <c r="A1587" s="33"/>
      <c r="B1587" s="34"/>
      <c r="C1587" s="35"/>
      <c r="D1587" s="49"/>
      <c r="E1587" s="36"/>
      <c r="F1587" s="36"/>
      <c r="G1587" s="52"/>
      <c r="H1587" s="38"/>
      <c r="I1587" s="50"/>
      <c r="J1587" s="272" t="s">
        <v>1894</v>
      </c>
      <c r="K1587" s="264" t="s">
        <v>2090</v>
      </c>
      <c r="Q1587" s="9" t="s">
        <v>1899</v>
      </c>
      <c r="R1587" s="104"/>
      <c r="S1587" s="145"/>
      <c r="T1587" s="104"/>
      <c r="U1587" s="104"/>
      <c r="V1587" s="120"/>
      <c r="W1587" s="104"/>
      <c r="X1587" s="104"/>
      <c r="Y1587" s="104"/>
      <c r="Z1587" s="120"/>
      <c r="AA1587" s="104"/>
      <c r="AB1587" s="104"/>
      <c r="AC1587" s="104"/>
      <c r="AD1587" s="104"/>
      <c r="AE1587" s="104"/>
      <c r="AF1587" s="104"/>
      <c r="AG1587" s="104"/>
      <c r="AH1587" s="104"/>
      <c r="AI1587" s="104"/>
      <c r="AJ1587" s="104"/>
      <c r="AK1587" s="104"/>
      <c r="AL1587" s="104"/>
      <c r="AM1587" s="104"/>
      <c r="AN1587" s="104"/>
      <c r="AO1587" s="104"/>
      <c r="AP1587" s="120"/>
      <c r="AQ1587" s="104"/>
      <c r="AR1587" s="104"/>
      <c r="AS1587" s="104"/>
      <c r="AT1587" s="104"/>
      <c r="AU1587" s="146"/>
      <c r="AV1587" s="105"/>
      <c r="AW1587" s="105"/>
      <c r="AX1587" s="106"/>
      <c r="AY1587" s="145"/>
      <c r="AZ1587" s="106"/>
      <c r="BA1587" s="120"/>
      <c r="BB1587" s="196"/>
      <c r="BC1587" s="120"/>
      <c r="BD1587" s="196"/>
      <c r="BE1587" s="120"/>
      <c r="BF1587" s="196"/>
      <c r="BG1587" s="120"/>
      <c r="BH1587" s="196"/>
      <c r="BI1587" s="120"/>
      <c r="BJ1587" s="196"/>
      <c r="BK1587" s="120"/>
      <c r="BL1587" s="196"/>
      <c r="BM1587" s="120"/>
      <c r="BN1587" s="197"/>
      <c r="BO1587" s="120"/>
      <c r="BP1587" s="197"/>
      <c r="BQ1587" s="120"/>
      <c r="BR1587" s="197"/>
      <c r="BS1587" s="120"/>
      <c r="BT1587" s="197"/>
      <c r="BU1587" s="120"/>
      <c r="BV1587" s="197"/>
      <c r="BW1587" s="107"/>
      <c r="BX1587" s="107"/>
      <c r="BY1587" s="107"/>
      <c r="BZ1587" s="107"/>
      <c r="CA1587" s="199"/>
      <c r="CB1587" s="145"/>
      <c r="CC1587" s="199"/>
      <c r="CD1587" s="120"/>
      <c r="CE1587" s="204"/>
      <c r="CF1587" s="120"/>
      <c r="CG1587" s="204"/>
      <c r="CH1587" s="120"/>
      <c r="CI1587" s="204"/>
      <c r="CJ1587" s="120"/>
      <c r="CK1587" s="204"/>
      <c r="CL1587" s="120"/>
      <c r="CM1587" s="204"/>
      <c r="CN1587" s="120"/>
      <c r="CO1587" s="204"/>
      <c r="CP1587" s="120"/>
      <c r="CQ1587" s="206"/>
      <c r="CR1587" s="120"/>
      <c r="CS1587" s="206"/>
      <c r="CT1587" s="120"/>
      <c r="CU1587" s="206"/>
      <c r="CV1587" s="120"/>
      <c r="CW1587" s="206"/>
      <c r="CX1587" s="120"/>
      <c r="CY1587" s="206"/>
      <c r="CZ1587" s="107"/>
      <c r="DA1587" s="107"/>
      <c r="DB1587" s="107"/>
      <c r="DC1587" s="109"/>
      <c r="DD1587" s="109"/>
      <c r="DE1587" s="109"/>
      <c r="DF1587" s="110"/>
      <c r="DG1587" s="145"/>
      <c r="DH1587" s="120"/>
      <c r="DI1587" s="120"/>
      <c r="DJ1587" s="120"/>
      <c r="DK1587" s="120"/>
      <c r="DL1587" s="120"/>
      <c r="DM1587" s="120"/>
      <c r="DN1587" s="120"/>
      <c r="DO1587" s="120"/>
      <c r="DP1587" s="120"/>
      <c r="DQ1587" s="120"/>
      <c r="DR1587" s="120"/>
      <c r="DS1587" s="120"/>
      <c r="DT1587" s="120"/>
      <c r="DU1587" s="120"/>
      <c r="DV1587" s="120"/>
      <c r="DW1587" s="120"/>
      <c r="DX1587" s="120"/>
      <c r="DY1587" s="120"/>
      <c r="DZ1587" s="120"/>
      <c r="EA1587" s="120"/>
      <c r="EB1587" s="120"/>
      <c r="EC1587" s="120"/>
      <c r="ED1587" s="120"/>
      <c r="EE1587" s="120"/>
      <c r="EF1587" s="120"/>
      <c r="EG1587" s="120"/>
      <c r="EH1587" s="120"/>
      <c r="EI1587" s="120"/>
      <c r="EJ1587" s="148"/>
    </row>
    <row r="1588" spans="1:140" s="10" customFormat="1" ht="48.75" customHeight="1" x14ac:dyDescent="0.25">
      <c r="A1588" s="33"/>
      <c r="B1588" s="34"/>
      <c r="C1588" s="35"/>
      <c r="D1588" s="49"/>
      <c r="E1588" s="36"/>
      <c r="F1588" s="36"/>
      <c r="G1588" s="52"/>
      <c r="H1588" s="38"/>
      <c r="I1588" s="50"/>
      <c r="J1588" s="272"/>
      <c r="K1588" s="264" t="s">
        <v>2091</v>
      </c>
      <c r="Q1588" s="9" t="s">
        <v>1899</v>
      </c>
      <c r="R1588" s="104"/>
      <c r="S1588" s="145"/>
      <c r="T1588" s="104"/>
      <c r="U1588" s="104"/>
      <c r="V1588" s="120"/>
      <c r="W1588" s="104"/>
      <c r="X1588" s="104"/>
      <c r="Y1588" s="104"/>
      <c r="Z1588" s="120"/>
      <c r="AA1588" s="104"/>
      <c r="AB1588" s="104"/>
      <c r="AC1588" s="104"/>
      <c r="AD1588" s="104"/>
      <c r="AE1588" s="104"/>
      <c r="AF1588" s="104"/>
      <c r="AG1588" s="104"/>
      <c r="AH1588" s="104"/>
      <c r="AI1588" s="104"/>
      <c r="AJ1588" s="104"/>
      <c r="AK1588" s="104"/>
      <c r="AL1588" s="104"/>
      <c r="AM1588" s="104"/>
      <c r="AN1588" s="104"/>
      <c r="AO1588" s="104"/>
      <c r="AP1588" s="120"/>
      <c r="AQ1588" s="104"/>
      <c r="AR1588" s="104"/>
      <c r="AS1588" s="104"/>
      <c r="AT1588" s="104"/>
      <c r="AU1588" s="146"/>
      <c r="AV1588" s="105"/>
      <c r="AW1588" s="105"/>
      <c r="AX1588" s="106"/>
      <c r="AY1588" s="145"/>
      <c r="AZ1588" s="106"/>
      <c r="BA1588" s="120"/>
      <c r="BB1588" s="196"/>
      <c r="BC1588" s="120"/>
      <c r="BD1588" s="196"/>
      <c r="BE1588" s="120"/>
      <c r="BF1588" s="196"/>
      <c r="BG1588" s="120"/>
      <c r="BH1588" s="196"/>
      <c r="BI1588" s="120"/>
      <c r="BJ1588" s="196"/>
      <c r="BK1588" s="120"/>
      <c r="BL1588" s="196"/>
      <c r="BM1588" s="120"/>
      <c r="BN1588" s="197"/>
      <c r="BO1588" s="120"/>
      <c r="BP1588" s="197"/>
      <c r="BQ1588" s="120"/>
      <c r="BR1588" s="197"/>
      <c r="BS1588" s="120"/>
      <c r="BT1588" s="197"/>
      <c r="BU1588" s="120"/>
      <c r="BV1588" s="197"/>
      <c r="BW1588" s="107"/>
      <c r="BX1588" s="107"/>
      <c r="BY1588" s="107"/>
      <c r="BZ1588" s="107"/>
      <c r="CA1588" s="199"/>
      <c r="CB1588" s="145"/>
      <c r="CC1588" s="199"/>
      <c r="CD1588" s="120"/>
      <c r="CE1588" s="204"/>
      <c r="CF1588" s="120"/>
      <c r="CG1588" s="204"/>
      <c r="CH1588" s="120"/>
      <c r="CI1588" s="204"/>
      <c r="CJ1588" s="120"/>
      <c r="CK1588" s="204"/>
      <c r="CL1588" s="120"/>
      <c r="CM1588" s="204"/>
      <c r="CN1588" s="120"/>
      <c r="CO1588" s="204"/>
      <c r="CP1588" s="120"/>
      <c r="CQ1588" s="206"/>
      <c r="CR1588" s="120"/>
      <c r="CS1588" s="206"/>
      <c r="CT1588" s="120"/>
      <c r="CU1588" s="206"/>
      <c r="CV1588" s="120"/>
      <c r="CW1588" s="206"/>
      <c r="CX1588" s="120"/>
      <c r="CY1588" s="206"/>
      <c r="CZ1588" s="107"/>
      <c r="DA1588" s="107"/>
      <c r="DB1588" s="107"/>
      <c r="DC1588" s="109"/>
      <c r="DD1588" s="109"/>
      <c r="DE1588" s="109"/>
      <c r="DF1588" s="110"/>
      <c r="DG1588" s="145"/>
      <c r="DH1588" s="120"/>
      <c r="DI1588" s="120"/>
      <c r="DJ1588" s="120"/>
      <c r="DK1588" s="120"/>
      <c r="DL1588" s="120"/>
      <c r="DM1588" s="120"/>
      <c r="DN1588" s="120"/>
      <c r="DO1588" s="120"/>
      <c r="DP1588" s="120"/>
      <c r="DQ1588" s="120"/>
      <c r="DR1588" s="120"/>
      <c r="DS1588" s="120"/>
      <c r="DT1588" s="120"/>
      <c r="DU1588" s="120"/>
      <c r="DV1588" s="120"/>
      <c r="DW1588" s="120"/>
      <c r="DX1588" s="120"/>
      <c r="DY1588" s="120"/>
      <c r="DZ1588" s="120"/>
      <c r="EA1588" s="120"/>
      <c r="EB1588" s="120"/>
      <c r="EC1588" s="120"/>
      <c r="ED1588" s="120"/>
      <c r="EE1588" s="120"/>
      <c r="EF1588" s="120"/>
      <c r="EG1588" s="120"/>
      <c r="EH1588" s="120"/>
      <c r="EI1588" s="120"/>
      <c r="EJ1588" s="148"/>
    </row>
    <row r="1589" spans="1:140" s="10" customFormat="1" ht="39" customHeight="1" x14ac:dyDescent="0.25">
      <c r="A1589" s="33"/>
      <c r="B1589" s="34"/>
      <c r="C1589" s="35"/>
      <c r="D1589" s="49"/>
      <c r="E1589" s="36"/>
      <c r="F1589" s="36"/>
      <c r="G1589" s="52"/>
      <c r="H1589" s="38"/>
      <c r="I1589" s="50"/>
      <c r="J1589" s="272"/>
      <c r="K1589" s="264" t="s">
        <v>2092</v>
      </c>
      <c r="Q1589" s="9" t="s">
        <v>1899</v>
      </c>
      <c r="R1589" s="104"/>
      <c r="S1589" s="145"/>
      <c r="T1589" s="104"/>
      <c r="U1589" s="104"/>
      <c r="V1589" s="120"/>
      <c r="W1589" s="104"/>
      <c r="X1589" s="104"/>
      <c r="Y1589" s="104"/>
      <c r="Z1589" s="120"/>
      <c r="AA1589" s="104"/>
      <c r="AB1589" s="104"/>
      <c r="AC1589" s="104"/>
      <c r="AD1589" s="104"/>
      <c r="AE1589" s="104"/>
      <c r="AF1589" s="104"/>
      <c r="AG1589" s="104"/>
      <c r="AH1589" s="104"/>
      <c r="AI1589" s="104"/>
      <c r="AJ1589" s="104"/>
      <c r="AK1589" s="104"/>
      <c r="AL1589" s="104"/>
      <c r="AM1589" s="104"/>
      <c r="AN1589" s="104"/>
      <c r="AO1589" s="104"/>
      <c r="AP1589" s="120"/>
      <c r="AQ1589" s="104"/>
      <c r="AR1589" s="104"/>
      <c r="AS1589" s="104"/>
      <c r="AT1589" s="104"/>
      <c r="AU1589" s="146"/>
      <c r="AV1589" s="105"/>
      <c r="AW1589" s="105"/>
      <c r="AX1589" s="106"/>
      <c r="AY1589" s="145"/>
      <c r="AZ1589" s="106"/>
      <c r="BA1589" s="120"/>
      <c r="BB1589" s="196"/>
      <c r="BC1589" s="120"/>
      <c r="BD1589" s="196"/>
      <c r="BE1589" s="120"/>
      <c r="BF1589" s="196"/>
      <c r="BG1589" s="120"/>
      <c r="BH1589" s="196"/>
      <c r="BI1589" s="120"/>
      <c r="BJ1589" s="196"/>
      <c r="BK1589" s="120"/>
      <c r="BL1589" s="196"/>
      <c r="BM1589" s="120"/>
      <c r="BN1589" s="197"/>
      <c r="BO1589" s="120"/>
      <c r="BP1589" s="197"/>
      <c r="BQ1589" s="120"/>
      <c r="BR1589" s="197"/>
      <c r="BS1589" s="120"/>
      <c r="BT1589" s="197"/>
      <c r="BU1589" s="120"/>
      <c r="BV1589" s="197"/>
      <c r="BW1589" s="107"/>
      <c r="BX1589" s="107"/>
      <c r="BY1589" s="107"/>
      <c r="BZ1589" s="107"/>
      <c r="CA1589" s="199"/>
      <c r="CB1589" s="145"/>
      <c r="CC1589" s="199"/>
      <c r="CD1589" s="120"/>
      <c r="CE1589" s="204"/>
      <c r="CF1589" s="120"/>
      <c r="CG1589" s="204"/>
      <c r="CH1589" s="120"/>
      <c r="CI1589" s="204"/>
      <c r="CJ1589" s="120"/>
      <c r="CK1589" s="204"/>
      <c r="CL1589" s="120"/>
      <c r="CM1589" s="204"/>
      <c r="CN1589" s="120"/>
      <c r="CO1589" s="204"/>
      <c r="CP1589" s="120"/>
      <c r="CQ1589" s="206"/>
      <c r="CR1589" s="120"/>
      <c r="CS1589" s="206"/>
      <c r="CT1589" s="120"/>
      <c r="CU1589" s="206"/>
      <c r="CV1589" s="120"/>
      <c r="CW1589" s="206"/>
      <c r="CX1589" s="120"/>
      <c r="CY1589" s="206"/>
      <c r="CZ1589" s="107"/>
      <c r="DA1589" s="107"/>
      <c r="DB1589" s="107"/>
      <c r="DC1589" s="109"/>
      <c r="DD1589" s="109"/>
      <c r="DE1589" s="109"/>
      <c r="DF1589" s="110"/>
      <c r="DG1589" s="145"/>
      <c r="DH1589" s="120"/>
      <c r="DI1589" s="120"/>
      <c r="DJ1589" s="120"/>
      <c r="DK1589" s="120"/>
      <c r="DL1589" s="120"/>
      <c r="DM1589" s="120"/>
      <c r="DN1589" s="120"/>
      <c r="DO1589" s="120"/>
      <c r="DP1589" s="120"/>
      <c r="DQ1589" s="120"/>
      <c r="DR1589" s="120"/>
      <c r="DS1589" s="120"/>
      <c r="DT1589" s="120"/>
      <c r="DU1589" s="120"/>
      <c r="DV1589" s="120"/>
      <c r="DW1589" s="120"/>
      <c r="DX1589" s="120"/>
      <c r="DY1589" s="120"/>
      <c r="DZ1589" s="120"/>
      <c r="EA1589" s="120"/>
      <c r="EB1589" s="120"/>
      <c r="EC1589" s="120"/>
      <c r="ED1589" s="120"/>
      <c r="EE1589" s="120"/>
      <c r="EF1589" s="120"/>
      <c r="EG1589" s="120"/>
      <c r="EH1589" s="120"/>
      <c r="EI1589" s="120"/>
      <c r="EJ1589" s="148"/>
    </row>
    <row r="1590" spans="1:140" s="10" customFormat="1" ht="52.5" customHeight="1" x14ac:dyDescent="0.25">
      <c r="A1590" s="33"/>
      <c r="B1590" s="34"/>
      <c r="C1590" s="35"/>
      <c r="D1590" s="49"/>
      <c r="E1590" s="36"/>
      <c r="F1590" s="36"/>
      <c r="G1590" s="52"/>
      <c r="H1590" s="38"/>
      <c r="I1590" s="50"/>
      <c r="J1590" s="54"/>
      <c r="K1590" s="264" t="s">
        <v>2093</v>
      </c>
      <c r="Q1590" s="9" t="s">
        <v>1899</v>
      </c>
      <c r="R1590" s="104"/>
      <c r="S1590" s="145"/>
      <c r="T1590" s="104"/>
      <c r="U1590" s="104"/>
      <c r="V1590" s="120"/>
      <c r="W1590" s="104"/>
      <c r="X1590" s="104"/>
      <c r="Y1590" s="104"/>
      <c r="Z1590" s="120"/>
      <c r="AA1590" s="104"/>
      <c r="AB1590" s="104"/>
      <c r="AC1590" s="104"/>
      <c r="AD1590" s="104"/>
      <c r="AE1590" s="104"/>
      <c r="AF1590" s="104"/>
      <c r="AG1590" s="104"/>
      <c r="AH1590" s="104"/>
      <c r="AI1590" s="104"/>
      <c r="AJ1590" s="104"/>
      <c r="AK1590" s="104"/>
      <c r="AL1590" s="104"/>
      <c r="AM1590" s="104"/>
      <c r="AN1590" s="104"/>
      <c r="AO1590" s="104"/>
      <c r="AP1590" s="120"/>
      <c r="AQ1590" s="104"/>
      <c r="AR1590" s="104"/>
      <c r="AS1590" s="104"/>
      <c r="AT1590" s="104"/>
      <c r="AU1590" s="146"/>
      <c r="AV1590" s="105"/>
      <c r="AW1590" s="105"/>
      <c r="AX1590" s="106"/>
      <c r="AY1590" s="145"/>
      <c r="AZ1590" s="106"/>
      <c r="BA1590" s="120"/>
      <c r="BB1590" s="196"/>
      <c r="BC1590" s="120"/>
      <c r="BD1590" s="196"/>
      <c r="BE1590" s="120"/>
      <c r="BF1590" s="196"/>
      <c r="BG1590" s="120"/>
      <c r="BH1590" s="196"/>
      <c r="BI1590" s="120"/>
      <c r="BJ1590" s="196"/>
      <c r="BK1590" s="120"/>
      <c r="BL1590" s="196"/>
      <c r="BM1590" s="120"/>
      <c r="BN1590" s="197"/>
      <c r="BO1590" s="120"/>
      <c r="BP1590" s="197"/>
      <c r="BQ1590" s="120"/>
      <c r="BR1590" s="197"/>
      <c r="BS1590" s="120"/>
      <c r="BT1590" s="197"/>
      <c r="BU1590" s="120"/>
      <c r="BV1590" s="197"/>
      <c r="BW1590" s="107"/>
      <c r="BX1590" s="107"/>
      <c r="BY1590" s="107"/>
      <c r="BZ1590" s="107"/>
      <c r="CA1590" s="199"/>
      <c r="CB1590" s="145"/>
      <c r="CC1590" s="199"/>
      <c r="CD1590" s="120"/>
      <c r="CE1590" s="204"/>
      <c r="CF1590" s="120"/>
      <c r="CG1590" s="204"/>
      <c r="CH1590" s="120"/>
      <c r="CI1590" s="204"/>
      <c r="CJ1590" s="120"/>
      <c r="CK1590" s="204"/>
      <c r="CL1590" s="120"/>
      <c r="CM1590" s="204"/>
      <c r="CN1590" s="120"/>
      <c r="CO1590" s="204"/>
      <c r="CP1590" s="120"/>
      <c r="CQ1590" s="206"/>
      <c r="CR1590" s="120"/>
      <c r="CS1590" s="206"/>
      <c r="CT1590" s="120"/>
      <c r="CU1590" s="206"/>
      <c r="CV1590" s="120"/>
      <c r="CW1590" s="206"/>
      <c r="CX1590" s="120"/>
      <c r="CY1590" s="206"/>
      <c r="CZ1590" s="107"/>
      <c r="DA1590" s="107"/>
      <c r="DB1590" s="107"/>
      <c r="DC1590" s="109"/>
      <c r="DD1590" s="109"/>
      <c r="DE1590" s="109"/>
      <c r="DF1590" s="110"/>
      <c r="DG1590" s="145"/>
      <c r="DH1590" s="120"/>
      <c r="DI1590" s="120"/>
      <c r="DJ1590" s="120"/>
      <c r="DK1590" s="120"/>
      <c r="DL1590" s="120"/>
      <c r="DM1590" s="120"/>
      <c r="DN1590" s="120"/>
      <c r="DO1590" s="120"/>
      <c r="DP1590" s="120"/>
      <c r="DQ1590" s="120"/>
      <c r="DR1590" s="120"/>
      <c r="DS1590" s="120"/>
      <c r="DT1590" s="120"/>
      <c r="DU1590" s="120"/>
      <c r="DV1590" s="120"/>
      <c r="DW1590" s="120"/>
      <c r="DX1590" s="120"/>
      <c r="DY1590" s="120"/>
      <c r="DZ1590" s="120"/>
      <c r="EA1590" s="120"/>
      <c r="EB1590" s="120"/>
      <c r="EC1590" s="120"/>
      <c r="ED1590" s="120"/>
      <c r="EE1590" s="120"/>
      <c r="EF1590" s="120"/>
      <c r="EG1590" s="120"/>
      <c r="EH1590" s="120"/>
      <c r="EI1590" s="120"/>
      <c r="EJ1590" s="148"/>
    </row>
    <row r="1591" spans="1:140" s="10" customFormat="1" ht="17.25" customHeight="1" x14ac:dyDescent="0.25">
      <c r="A1591" s="33"/>
      <c r="B1591" s="34"/>
      <c r="C1591" s="35"/>
      <c r="D1591" s="49"/>
      <c r="E1591" s="36"/>
      <c r="F1591" s="36"/>
      <c r="G1591" s="52"/>
      <c r="H1591" s="38"/>
      <c r="I1591" s="50"/>
      <c r="J1591" s="54"/>
      <c r="K1591" s="264" t="s">
        <v>2094</v>
      </c>
      <c r="Q1591" s="9" t="s">
        <v>1899</v>
      </c>
      <c r="R1591" s="104"/>
      <c r="S1591" s="145"/>
      <c r="T1591" s="104"/>
      <c r="U1591" s="104"/>
      <c r="V1591" s="120"/>
      <c r="W1591" s="104"/>
      <c r="X1591" s="104"/>
      <c r="Y1591" s="104"/>
      <c r="Z1591" s="120"/>
      <c r="AA1591" s="104"/>
      <c r="AB1591" s="104"/>
      <c r="AC1591" s="104"/>
      <c r="AD1591" s="104"/>
      <c r="AE1591" s="104"/>
      <c r="AF1591" s="104"/>
      <c r="AG1591" s="104"/>
      <c r="AH1591" s="104"/>
      <c r="AI1591" s="104"/>
      <c r="AJ1591" s="104"/>
      <c r="AK1591" s="104"/>
      <c r="AL1591" s="104"/>
      <c r="AM1591" s="104"/>
      <c r="AN1591" s="104"/>
      <c r="AO1591" s="104"/>
      <c r="AP1591" s="120"/>
      <c r="AQ1591" s="104"/>
      <c r="AR1591" s="104"/>
      <c r="AS1591" s="104"/>
      <c r="AT1591" s="104"/>
      <c r="AU1591" s="146"/>
      <c r="AV1591" s="105"/>
      <c r="AW1591" s="105"/>
      <c r="AX1591" s="106"/>
      <c r="AY1591" s="145"/>
      <c r="AZ1591" s="106"/>
      <c r="BA1591" s="120"/>
      <c r="BB1591" s="196"/>
      <c r="BC1591" s="120"/>
      <c r="BD1591" s="196"/>
      <c r="BE1591" s="120"/>
      <c r="BF1591" s="196"/>
      <c r="BG1591" s="120"/>
      <c r="BH1591" s="196"/>
      <c r="BI1591" s="120"/>
      <c r="BJ1591" s="196"/>
      <c r="BK1591" s="120"/>
      <c r="BL1591" s="196"/>
      <c r="BM1591" s="120"/>
      <c r="BN1591" s="197"/>
      <c r="BO1591" s="120"/>
      <c r="BP1591" s="197"/>
      <c r="BQ1591" s="120"/>
      <c r="BR1591" s="197"/>
      <c r="BS1591" s="120"/>
      <c r="BT1591" s="197"/>
      <c r="BU1591" s="120"/>
      <c r="BV1591" s="197"/>
      <c r="BW1591" s="107"/>
      <c r="BX1591" s="107"/>
      <c r="BY1591" s="107"/>
      <c r="BZ1591" s="107"/>
      <c r="CA1591" s="199"/>
      <c r="CB1591" s="145"/>
      <c r="CC1591" s="199"/>
      <c r="CD1591" s="120"/>
      <c r="CE1591" s="204"/>
      <c r="CF1591" s="120"/>
      <c r="CG1591" s="204"/>
      <c r="CH1591" s="120"/>
      <c r="CI1591" s="204"/>
      <c r="CJ1591" s="120"/>
      <c r="CK1591" s="204"/>
      <c r="CL1591" s="120"/>
      <c r="CM1591" s="204"/>
      <c r="CN1591" s="120"/>
      <c r="CO1591" s="204"/>
      <c r="CP1591" s="120"/>
      <c r="CQ1591" s="206"/>
      <c r="CR1591" s="120"/>
      <c r="CS1591" s="206"/>
      <c r="CT1591" s="120"/>
      <c r="CU1591" s="206"/>
      <c r="CV1591" s="120"/>
      <c r="CW1591" s="206"/>
      <c r="CX1591" s="120"/>
      <c r="CY1591" s="206"/>
      <c r="CZ1591" s="107"/>
      <c r="DA1591" s="107"/>
      <c r="DB1591" s="107"/>
      <c r="DC1591" s="109"/>
      <c r="DD1591" s="109"/>
      <c r="DE1591" s="109"/>
      <c r="DF1591" s="110"/>
      <c r="DG1591" s="145"/>
      <c r="DH1591" s="120"/>
      <c r="DI1591" s="120"/>
      <c r="DJ1591" s="120"/>
      <c r="DK1591" s="120"/>
      <c r="DL1591" s="120"/>
      <c r="DM1591" s="120"/>
      <c r="DN1591" s="120"/>
      <c r="DO1591" s="120"/>
      <c r="DP1591" s="120"/>
      <c r="DQ1591" s="120"/>
      <c r="DR1591" s="120"/>
      <c r="DS1591" s="120"/>
      <c r="DT1591" s="120"/>
      <c r="DU1591" s="120"/>
      <c r="DV1591" s="120"/>
      <c r="DW1591" s="120"/>
      <c r="DX1591" s="120"/>
      <c r="DY1591" s="120"/>
      <c r="DZ1591" s="120"/>
      <c r="EA1591" s="120"/>
      <c r="EB1591" s="120"/>
      <c r="EC1591" s="120"/>
      <c r="ED1591" s="120"/>
      <c r="EE1591" s="120"/>
      <c r="EF1591" s="120"/>
      <c r="EG1591" s="120"/>
      <c r="EH1591" s="120"/>
      <c r="EI1591" s="120"/>
      <c r="EJ1591" s="148"/>
    </row>
    <row r="1592" spans="1:140" s="10" customFormat="1" ht="17.25" customHeight="1" x14ac:dyDescent="0.25">
      <c r="A1592" s="33"/>
      <c r="B1592" s="34"/>
      <c r="C1592" s="35"/>
      <c r="D1592" s="49"/>
      <c r="E1592" s="36"/>
      <c r="F1592" s="36"/>
      <c r="G1592" s="52"/>
      <c r="H1592" s="38"/>
      <c r="I1592" s="50"/>
      <c r="J1592" s="54"/>
      <c r="K1592" s="264" t="s">
        <v>2095</v>
      </c>
      <c r="Q1592" s="9" t="s">
        <v>1899</v>
      </c>
      <c r="R1592" s="104"/>
      <c r="S1592" s="145"/>
      <c r="T1592" s="104"/>
      <c r="U1592" s="104"/>
      <c r="V1592" s="120"/>
      <c r="W1592" s="104"/>
      <c r="X1592" s="104"/>
      <c r="Y1592" s="104"/>
      <c r="Z1592" s="120"/>
      <c r="AA1592" s="104"/>
      <c r="AB1592" s="104"/>
      <c r="AC1592" s="104"/>
      <c r="AD1592" s="104"/>
      <c r="AE1592" s="104"/>
      <c r="AF1592" s="104"/>
      <c r="AG1592" s="104"/>
      <c r="AH1592" s="104"/>
      <c r="AI1592" s="104"/>
      <c r="AJ1592" s="104"/>
      <c r="AK1592" s="104"/>
      <c r="AL1592" s="104"/>
      <c r="AM1592" s="104"/>
      <c r="AN1592" s="104"/>
      <c r="AO1592" s="104"/>
      <c r="AP1592" s="120"/>
      <c r="AQ1592" s="104"/>
      <c r="AR1592" s="104"/>
      <c r="AS1592" s="104"/>
      <c r="AT1592" s="104"/>
      <c r="AU1592" s="146"/>
      <c r="AV1592" s="105"/>
      <c r="AW1592" s="105"/>
      <c r="AX1592" s="106"/>
      <c r="AY1592" s="145"/>
      <c r="AZ1592" s="106"/>
      <c r="BA1592" s="120"/>
      <c r="BB1592" s="196"/>
      <c r="BC1592" s="120"/>
      <c r="BD1592" s="196"/>
      <c r="BE1592" s="120"/>
      <c r="BF1592" s="196"/>
      <c r="BG1592" s="120"/>
      <c r="BH1592" s="196"/>
      <c r="BI1592" s="120"/>
      <c r="BJ1592" s="196"/>
      <c r="BK1592" s="120"/>
      <c r="BL1592" s="196"/>
      <c r="BM1592" s="120"/>
      <c r="BN1592" s="197"/>
      <c r="BO1592" s="120"/>
      <c r="BP1592" s="197"/>
      <c r="BQ1592" s="120"/>
      <c r="BR1592" s="197"/>
      <c r="BS1592" s="120"/>
      <c r="BT1592" s="197"/>
      <c r="BU1592" s="120"/>
      <c r="BV1592" s="197"/>
      <c r="BW1592" s="107"/>
      <c r="BX1592" s="107"/>
      <c r="BY1592" s="107"/>
      <c r="BZ1592" s="107"/>
      <c r="CA1592" s="199"/>
      <c r="CB1592" s="145"/>
      <c r="CC1592" s="199"/>
      <c r="CD1592" s="120"/>
      <c r="CE1592" s="204"/>
      <c r="CF1592" s="120"/>
      <c r="CG1592" s="204"/>
      <c r="CH1592" s="120"/>
      <c r="CI1592" s="204"/>
      <c r="CJ1592" s="120"/>
      <c r="CK1592" s="204"/>
      <c r="CL1592" s="120"/>
      <c r="CM1592" s="204"/>
      <c r="CN1592" s="120"/>
      <c r="CO1592" s="204"/>
      <c r="CP1592" s="120"/>
      <c r="CQ1592" s="206"/>
      <c r="CR1592" s="120"/>
      <c r="CS1592" s="206"/>
      <c r="CT1592" s="120"/>
      <c r="CU1592" s="206"/>
      <c r="CV1592" s="120"/>
      <c r="CW1592" s="206"/>
      <c r="CX1592" s="120"/>
      <c r="CY1592" s="206"/>
      <c r="CZ1592" s="107"/>
      <c r="DA1592" s="107"/>
      <c r="DB1592" s="107"/>
      <c r="DC1592" s="109"/>
      <c r="DD1592" s="109"/>
      <c r="DE1592" s="109"/>
      <c r="DF1592" s="110"/>
      <c r="DG1592" s="145"/>
      <c r="DH1592" s="120"/>
      <c r="DI1592" s="120"/>
      <c r="DJ1592" s="120"/>
      <c r="DK1592" s="120"/>
      <c r="DL1592" s="120"/>
      <c r="DM1592" s="120"/>
      <c r="DN1592" s="120"/>
      <c r="DO1592" s="120"/>
      <c r="DP1592" s="120"/>
      <c r="DQ1592" s="120"/>
      <c r="DR1592" s="120"/>
      <c r="DS1592" s="120"/>
      <c r="DT1592" s="120"/>
      <c r="DU1592" s="120"/>
      <c r="DV1592" s="120"/>
      <c r="DW1592" s="120"/>
      <c r="DX1592" s="120"/>
      <c r="DY1592" s="120"/>
      <c r="DZ1592" s="120"/>
      <c r="EA1592" s="120"/>
      <c r="EB1592" s="120"/>
      <c r="EC1592" s="120"/>
      <c r="ED1592" s="120"/>
      <c r="EE1592" s="120"/>
      <c r="EF1592" s="120"/>
      <c r="EG1592" s="120"/>
      <c r="EH1592" s="120"/>
      <c r="EI1592" s="120"/>
      <c r="EJ1592" s="148"/>
    </row>
    <row r="1593" spans="1:140" s="10" customFormat="1" ht="17.25" customHeight="1" x14ac:dyDescent="0.25">
      <c r="A1593" s="33"/>
      <c r="B1593" s="34"/>
      <c r="C1593" s="35"/>
      <c r="D1593" s="49"/>
      <c r="E1593" s="36"/>
      <c r="F1593" s="36"/>
      <c r="G1593" s="52"/>
      <c r="H1593" s="38"/>
      <c r="I1593" s="50"/>
      <c r="J1593" s="275" t="s">
        <v>1921</v>
      </c>
      <c r="K1593" s="271" t="s">
        <v>2086</v>
      </c>
      <c r="L1593" s="276" t="s">
        <v>1899</v>
      </c>
      <c r="M1593" s="46"/>
      <c r="R1593" s="104"/>
      <c r="S1593" s="145"/>
      <c r="T1593" s="104"/>
      <c r="U1593" s="104"/>
      <c r="V1593" s="120"/>
      <c r="W1593" s="104"/>
      <c r="X1593" s="104"/>
      <c r="Y1593" s="104"/>
      <c r="Z1593" s="120"/>
      <c r="AA1593" s="104"/>
      <c r="AB1593" s="104"/>
      <c r="AC1593" s="104"/>
      <c r="AD1593" s="104"/>
      <c r="AE1593" s="104"/>
      <c r="AF1593" s="104"/>
      <c r="AG1593" s="104"/>
      <c r="AH1593" s="104"/>
      <c r="AI1593" s="104"/>
      <c r="AJ1593" s="104"/>
      <c r="AK1593" s="104"/>
      <c r="AL1593" s="104"/>
      <c r="AM1593" s="104"/>
      <c r="AN1593" s="104"/>
      <c r="AO1593" s="104"/>
      <c r="AP1593" s="120"/>
      <c r="AQ1593" s="104"/>
      <c r="AR1593" s="104"/>
      <c r="AS1593" s="104"/>
      <c r="AT1593" s="104"/>
      <c r="AU1593" s="146"/>
      <c r="AV1593" s="105"/>
      <c r="AW1593" s="105"/>
      <c r="AX1593" s="106"/>
      <c r="AY1593" s="145"/>
      <c r="AZ1593" s="106"/>
      <c r="BA1593" s="120"/>
      <c r="BB1593" s="196"/>
      <c r="BC1593" s="120"/>
      <c r="BD1593" s="196"/>
      <c r="BE1593" s="120"/>
      <c r="BF1593" s="196"/>
      <c r="BG1593" s="120"/>
      <c r="BH1593" s="196"/>
      <c r="BI1593" s="120"/>
      <c r="BJ1593" s="196"/>
      <c r="BK1593" s="120"/>
      <c r="BL1593" s="196"/>
      <c r="BM1593" s="120"/>
      <c r="BN1593" s="197"/>
      <c r="BO1593" s="120"/>
      <c r="BP1593" s="197"/>
      <c r="BQ1593" s="120"/>
      <c r="BR1593" s="197"/>
      <c r="BS1593" s="120"/>
      <c r="BT1593" s="197"/>
      <c r="BU1593" s="120"/>
      <c r="BV1593" s="197"/>
      <c r="BW1593" s="107"/>
      <c r="BX1593" s="107"/>
      <c r="BY1593" s="107"/>
      <c r="BZ1593" s="107"/>
      <c r="CA1593" s="199"/>
      <c r="CB1593" s="145"/>
      <c r="CC1593" s="199"/>
      <c r="CD1593" s="120"/>
      <c r="CE1593" s="204"/>
      <c r="CF1593" s="120"/>
      <c r="CG1593" s="204"/>
      <c r="CH1593" s="120"/>
      <c r="CI1593" s="204"/>
      <c r="CJ1593" s="120"/>
      <c r="CK1593" s="204"/>
      <c r="CL1593" s="120"/>
      <c r="CM1593" s="204"/>
      <c r="CN1593" s="120"/>
      <c r="CO1593" s="204"/>
      <c r="CP1593" s="120"/>
      <c r="CQ1593" s="206"/>
      <c r="CR1593" s="120"/>
      <c r="CS1593" s="206"/>
      <c r="CT1593" s="120"/>
      <c r="CU1593" s="206"/>
      <c r="CV1593" s="120"/>
      <c r="CW1593" s="206"/>
      <c r="CX1593" s="120"/>
      <c r="CY1593" s="206"/>
      <c r="CZ1593" s="107"/>
      <c r="DA1593" s="107"/>
      <c r="DB1593" s="107"/>
      <c r="DC1593" s="109"/>
      <c r="DD1593" s="109"/>
      <c r="DE1593" s="109"/>
      <c r="DF1593" s="110"/>
      <c r="DG1593" s="145"/>
      <c r="DH1593" s="120"/>
      <c r="DI1593" s="120"/>
      <c r="DJ1593" s="120"/>
      <c r="DK1593" s="120"/>
      <c r="DL1593" s="120"/>
      <c r="DM1593" s="120"/>
      <c r="DN1593" s="120"/>
      <c r="DO1593" s="120"/>
      <c r="DP1593" s="120"/>
      <c r="DQ1593" s="120"/>
      <c r="DR1593" s="120"/>
      <c r="DS1593" s="120"/>
      <c r="DT1593" s="120"/>
      <c r="DU1593" s="120"/>
      <c r="DV1593" s="120"/>
      <c r="DW1593" s="120"/>
      <c r="DX1593" s="120"/>
      <c r="DY1593" s="120"/>
      <c r="DZ1593" s="120"/>
      <c r="EA1593" s="120"/>
      <c r="EB1593" s="120"/>
      <c r="EC1593" s="120"/>
      <c r="ED1593" s="120"/>
      <c r="EE1593" s="120"/>
      <c r="EF1593" s="120"/>
      <c r="EG1593" s="120"/>
      <c r="EH1593" s="120"/>
      <c r="EI1593" s="120"/>
      <c r="EJ1593" s="148"/>
    </row>
    <row r="1594" spans="1:140" s="10" customFormat="1" ht="17.25" customHeight="1" x14ac:dyDescent="0.25">
      <c r="A1594" s="33"/>
      <c r="B1594" s="34"/>
      <c r="C1594" s="35"/>
      <c r="D1594" s="49"/>
      <c r="E1594" s="36"/>
      <c r="F1594" s="36"/>
      <c r="G1594" s="52"/>
      <c r="H1594" s="38"/>
      <c r="I1594" s="50"/>
      <c r="J1594" s="275"/>
      <c r="K1594" s="271" t="s">
        <v>2088</v>
      </c>
      <c r="L1594" s="276">
        <v>245</v>
      </c>
      <c r="M1594" s="46"/>
      <c r="R1594" s="104"/>
      <c r="S1594" s="145"/>
      <c r="T1594" s="104"/>
      <c r="U1594" s="104"/>
      <c r="V1594" s="120"/>
      <c r="W1594" s="104"/>
      <c r="X1594" s="104"/>
      <c r="Y1594" s="104"/>
      <c r="Z1594" s="120"/>
      <c r="AA1594" s="104"/>
      <c r="AB1594" s="104"/>
      <c r="AC1594" s="104"/>
      <c r="AD1594" s="104"/>
      <c r="AE1594" s="104"/>
      <c r="AF1594" s="104"/>
      <c r="AG1594" s="104"/>
      <c r="AH1594" s="104"/>
      <c r="AI1594" s="104"/>
      <c r="AJ1594" s="104"/>
      <c r="AK1594" s="104"/>
      <c r="AL1594" s="104"/>
      <c r="AM1594" s="104"/>
      <c r="AN1594" s="104"/>
      <c r="AO1594" s="104"/>
      <c r="AP1594" s="120"/>
      <c r="AQ1594" s="104"/>
      <c r="AR1594" s="104"/>
      <c r="AS1594" s="104"/>
      <c r="AT1594" s="104"/>
      <c r="AU1594" s="146"/>
      <c r="AV1594" s="105"/>
      <c r="AW1594" s="105"/>
      <c r="AX1594" s="106"/>
      <c r="AY1594" s="145"/>
      <c r="AZ1594" s="106"/>
      <c r="BA1594" s="120"/>
      <c r="BB1594" s="196"/>
      <c r="BC1594" s="120"/>
      <c r="BD1594" s="196"/>
      <c r="BE1594" s="120"/>
      <c r="BF1594" s="196"/>
      <c r="BG1594" s="120"/>
      <c r="BH1594" s="196"/>
      <c r="BI1594" s="120"/>
      <c r="BJ1594" s="196"/>
      <c r="BK1594" s="120"/>
      <c r="BL1594" s="196"/>
      <c r="BM1594" s="120"/>
      <c r="BN1594" s="197"/>
      <c r="BO1594" s="120"/>
      <c r="BP1594" s="197"/>
      <c r="BQ1594" s="120"/>
      <c r="BR1594" s="197"/>
      <c r="BS1594" s="120"/>
      <c r="BT1594" s="197"/>
      <c r="BU1594" s="120"/>
      <c r="BV1594" s="197"/>
      <c r="BW1594" s="107"/>
      <c r="BX1594" s="107"/>
      <c r="BY1594" s="107"/>
      <c r="BZ1594" s="107"/>
      <c r="CA1594" s="199"/>
      <c r="CB1594" s="145"/>
      <c r="CC1594" s="199"/>
      <c r="CD1594" s="120"/>
      <c r="CE1594" s="204"/>
      <c r="CF1594" s="120"/>
      <c r="CG1594" s="204"/>
      <c r="CH1594" s="120"/>
      <c r="CI1594" s="204"/>
      <c r="CJ1594" s="120"/>
      <c r="CK1594" s="204"/>
      <c r="CL1594" s="120"/>
      <c r="CM1594" s="204"/>
      <c r="CN1594" s="120"/>
      <c r="CO1594" s="204"/>
      <c r="CP1594" s="120"/>
      <c r="CQ1594" s="206"/>
      <c r="CR1594" s="120"/>
      <c r="CS1594" s="206"/>
      <c r="CT1594" s="120"/>
      <c r="CU1594" s="206"/>
      <c r="CV1594" s="120"/>
      <c r="CW1594" s="206"/>
      <c r="CX1594" s="120"/>
      <c r="CY1594" s="206"/>
      <c r="CZ1594" s="107"/>
      <c r="DA1594" s="107"/>
      <c r="DB1594" s="107"/>
      <c r="DC1594" s="109"/>
      <c r="DD1594" s="109"/>
      <c r="DE1594" s="109"/>
      <c r="DF1594" s="110"/>
      <c r="DG1594" s="145"/>
      <c r="DH1594" s="120"/>
      <c r="DI1594" s="120"/>
      <c r="DJ1594" s="120"/>
      <c r="DK1594" s="120"/>
      <c r="DL1594" s="120"/>
      <c r="DM1594" s="120"/>
      <c r="DN1594" s="120"/>
      <c r="DO1594" s="120"/>
      <c r="DP1594" s="120"/>
      <c r="DQ1594" s="120"/>
      <c r="DR1594" s="120"/>
      <c r="DS1594" s="120"/>
      <c r="DT1594" s="120"/>
      <c r="DU1594" s="120"/>
      <c r="DV1594" s="120"/>
      <c r="DW1594" s="120"/>
      <c r="DX1594" s="120"/>
      <c r="DY1594" s="120"/>
      <c r="DZ1594" s="120"/>
      <c r="EA1594" s="120"/>
      <c r="EB1594" s="120"/>
      <c r="EC1594" s="120"/>
      <c r="ED1594" s="120"/>
      <c r="EE1594" s="120"/>
      <c r="EF1594" s="120"/>
      <c r="EG1594" s="120"/>
      <c r="EH1594" s="120"/>
      <c r="EI1594" s="120"/>
      <c r="EJ1594" s="148"/>
    </row>
    <row r="1595" spans="1:140" s="10" customFormat="1" ht="17.25" customHeight="1" x14ac:dyDescent="0.25">
      <c r="A1595" s="33"/>
      <c r="B1595" s="34"/>
      <c r="C1595" s="35"/>
      <c r="D1595" s="49"/>
      <c r="E1595" s="36"/>
      <c r="F1595" s="36"/>
      <c r="G1595" s="52"/>
      <c r="H1595" s="38"/>
      <c r="I1595" s="50"/>
      <c r="J1595" s="54"/>
      <c r="K1595" s="271" t="s">
        <v>2089</v>
      </c>
      <c r="L1595" s="276">
        <v>245</v>
      </c>
      <c r="M1595" s="46"/>
      <c r="R1595" s="104"/>
      <c r="S1595" s="145"/>
      <c r="T1595" s="104"/>
      <c r="U1595" s="104"/>
      <c r="V1595" s="120"/>
      <c r="W1595" s="104"/>
      <c r="X1595" s="104"/>
      <c r="Y1595" s="104"/>
      <c r="Z1595" s="120"/>
      <c r="AA1595" s="104"/>
      <c r="AB1595" s="104"/>
      <c r="AC1595" s="104"/>
      <c r="AD1595" s="104"/>
      <c r="AE1595" s="104"/>
      <c r="AF1595" s="104"/>
      <c r="AG1595" s="104"/>
      <c r="AH1595" s="104"/>
      <c r="AI1595" s="104"/>
      <c r="AJ1595" s="104"/>
      <c r="AK1595" s="104"/>
      <c r="AL1595" s="104"/>
      <c r="AM1595" s="104"/>
      <c r="AN1595" s="104"/>
      <c r="AO1595" s="104"/>
      <c r="AP1595" s="120"/>
      <c r="AQ1595" s="104"/>
      <c r="AR1595" s="104"/>
      <c r="AS1595" s="104"/>
      <c r="AT1595" s="104"/>
      <c r="AU1595" s="146"/>
      <c r="AV1595" s="105"/>
      <c r="AW1595" s="105"/>
      <c r="AX1595" s="106"/>
      <c r="AY1595" s="145"/>
      <c r="AZ1595" s="106"/>
      <c r="BA1595" s="120"/>
      <c r="BB1595" s="196"/>
      <c r="BC1595" s="120"/>
      <c r="BD1595" s="196"/>
      <c r="BE1595" s="120"/>
      <c r="BF1595" s="196"/>
      <c r="BG1595" s="120"/>
      <c r="BH1595" s="196"/>
      <c r="BI1595" s="120"/>
      <c r="BJ1595" s="196"/>
      <c r="BK1595" s="120"/>
      <c r="BL1595" s="196"/>
      <c r="BM1595" s="120"/>
      <c r="BN1595" s="197"/>
      <c r="BO1595" s="120"/>
      <c r="BP1595" s="197"/>
      <c r="BQ1595" s="120"/>
      <c r="BR1595" s="197"/>
      <c r="BS1595" s="120"/>
      <c r="BT1595" s="197"/>
      <c r="BU1595" s="120"/>
      <c r="BV1595" s="197"/>
      <c r="BW1595" s="107"/>
      <c r="BX1595" s="107"/>
      <c r="BY1595" s="107"/>
      <c r="BZ1595" s="107"/>
      <c r="CA1595" s="199"/>
      <c r="CB1595" s="145"/>
      <c r="CC1595" s="199"/>
      <c r="CD1595" s="120"/>
      <c r="CE1595" s="204"/>
      <c r="CF1595" s="120"/>
      <c r="CG1595" s="204"/>
      <c r="CH1595" s="120"/>
      <c r="CI1595" s="204"/>
      <c r="CJ1595" s="120"/>
      <c r="CK1595" s="204"/>
      <c r="CL1595" s="120"/>
      <c r="CM1595" s="204"/>
      <c r="CN1595" s="120"/>
      <c r="CO1595" s="204"/>
      <c r="CP1595" s="120"/>
      <c r="CQ1595" s="206"/>
      <c r="CR1595" s="120"/>
      <c r="CS1595" s="206"/>
      <c r="CT1595" s="120"/>
      <c r="CU1595" s="206"/>
      <c r="CV1595" s="120"/>
      <c r="CW1595" s="206"/>
      <c r="CX1595" s="120"/>
      <c r="CY1595" s="206"/>
      <c r="CZ1595" s="107"/>
      <c r="DA1595" s="107"/>
      <c r="DB1595" s="107"/>
      <c r="DC1595" s="109"/>
      <c r="DD1595" s="109"/>
      <c r="DE1595" s="109"/>
      <c r="DF1595" s="110"/>
      <c r="DG1595" s="145"/>
      <c r="DH1595" s="120"/>
      <c r="DI1595" s="120"/>
      <c r="DJ1595" s="120"/>
      <c r="DK1595" s="120"/>
      <c r="DL1595" s="120"/>
      <c r="DM1595" s="120"/>
      <c r="DN1595" s="120"/>
      <c r="DO1595" s="120"/>
      <c r="DP1595" s="120"/>
      <c r="DQ1595" s="120"/>
      <c r="DR1595" s="120"/>
      <c r="DS1595" s="120"/>
      <c r="DT1595" s="120"/>
      <c r="DU1595" s="120"/>
      <c r="DV1595" s="120"/>
      <c r="DW1595" s="120"/>
      <c r="DX1595" s="120"/>
      <c r="DY1595" s="120"/>
      <c r="DZ1595" s="120"/>
      <c r="EA1595" s="120"/>
      <c r="EB1595" s="120"/>
      <c r="EC1595" s="120"/>
      <c r="ED1595" s="120"/>
      <c r="EE1595" s="120"/>
      <c r="EF1595" s="120"/>
      <c r="EG1595" s="120"/>
      <c r="EH1595" s="120"/>
      <c r="EI1595" s="120"/>
      <c r="EJ1595" s="148"/>
    </row>
    <row r="1596" spans="1:140" s="10" customFormat="1" ht="17.25" customHeight="1" x14ac:dyDescent="0.25">
      <c r="A1596" s="33"/>
      <c r="B1596" s="34"/>
      <c r="C1596" s="35"/>
      <c r="D1596" s="49"/>
      <c r="E1596" s="36"/>
      <c r="F1596" s="36"/>
      <c r="G1596" s="52"/>
      <c r="H1596" s="38"/>
      <c r="I1596" s="50"/>
      <c r="J1596" s="54" t="s">
        <v>820</v>
      </c>
      <c r="K1596" s="46" t="s">
        <v>1739</v>
      </c>
      <c r="L1596" s="46" t="s">
        <v>41</v>
      </c>
      <c r="M1596" s="46"/>
      <c r="R1596" s="104">
        <v>2.7300000000000001E-2</v>
      </c>
      <c r="S1596" s="104">
        <f>0*$R$1596</f>
        <v>0</v>
      </c>
      <c r="T1596" s="104">
        <f t="shared" si="1835"/>
        <v>0</v>
      </c>
      <c r="U1596" s="104">
        <v>0</v>
      </c>
      <c r="V1596" s="120">
        <f t="shared" si="1794"/>
        <v>0</v>
      </c>
      <c r="W1596" s="104">
        <f>0*$R$1606</f>
        <v>0</v>
      </c>
      <c r="X1596" s="104">
        <f t="shared" si="1795"/>
        <v>0</v>
      </c>
      <c r="Y1596" s="144">
        <v>0.35</v>
      </c>
      <c r="Z1596" s="120">
        <f t="shared" si="1836"/>
        <v>9.5549999999999993E-3</v>
      </c>
      <c r="AA1596" s="144">
        <v>0.5</v>
      </c>
      <c r="AB1596" s="104">
        <f t="shared" si="1837"/>
        <v>1.3650000000000001E-2</v>
      </c>
      <c r="AC1596" s="230">
        <v>0</v>
      </c>
      <c r="AD1596" s="104">
        <f t="shared" si="1838"/>
        <v>0</v>
      </c>
      <c r="AE1596" s="104">
        <f>0*$R$1596</f>
        <v>0</v>
      </c>
      <c r="AF1596" s="104">
        <f t="shared" si="1839"/>
        <v>0</v>
      </c>
      <c r="AG1596" s="144">
        <v>0.15</v>
      </c>
      <c r="AH1596" s="104">
        <f t="shared" si="1840"/>
        <v>4.0949999999999997E-3</v>
      </c>
      <c r="AI1596" s="104">
        <f>0*$R$1596</f>
        <v>0</v>
      </c>
      <c r="AJ1596" s="104">
        <f t="shared" si="1841"/>
        <v>0</v>
      </c>
      <c r="AK1596" s="104">
        <f>0*$R$1596</f>
        <v>0</v>
      </c>
      <c r="AL1596" s="104">
        <f t="shared" si="1842"/>
        <v>0</v>
      </c>
      <c r="AM1596" s="104">
        <f t="shared" ref="AM1596:AO1596" si="1853">0*$R$1596</f>
        <v>0</v>
      </c>
      <c r="AN1596" s="104">
        <f t="shared" si="1843"/>
        <v>0</v>
      </c>
      <c r="AO1596" s="104">
        <f t="shared" si="1853"/>
        <v>0</v>
      </c>
      <c r="AP1596" s="120">
        <f t="shared" si="1844"/>
        <v>0</v>
      </c>
      <c r="AQ1596" s="104"/>
      <c r="AR1596" s="104"/>
      <c r="AS1596" s="104"/>
      <c r="AT1596" s="104"/>
      <c r="AU1596" s="146">
        <f t="shared" si="1796"/>
        <v>2.7299999999999998E-2</v>
      </c>
      <c r="AV1596" s="105">
        <f t="shared" si="1797"/>
        <v>1</v>
      </c>
      <c r="AW1596" s="105"/>
      <c r="AX1596" s="106">
        <f>0.0043+0.0074+0.0015+0.0008+0.0004+0.0043</f>
        <v>1.8700000000000001E-2</v>
      </c>
      <c r="AY1596" s="120">
        <f>0*$R$1596</f>
        <v>0</v>
      </c>
      <c r="AZ1596" s="106">
        <f t="shared" si="1798"/>
        <v>0</v>
      </c>
      <c r="BA1596" s="120">
        <v>0</v>
      </c>
      <c r="BB1596" s="196">
        <f t="shared" si="1799"/>
        <v>0</v>
      </c>
      <c r="BC1596" s="120">
        <f>0*$R$1606</f>
        <v>0</v>
      </c>
      <c r="BD1596" s="196">
        <f t="shared" si="1800"/>
        <v>0</v>
      </c>
      <c r="BE1596" s="145">
        <v>0.35</v>
      </c>
      <c r="BF1596" s="196">
        <f t="shared" si="1801"/>
        <v>6.5450000000000005E-3</v>
      </c>
      <c r="BG1596" s="145">
        <v>0.5</v>
      </c>
      <c r="BH1596" s="196">
        <f t="shared" si="1802"/>
        <v>9.3500000000000007E-3</v>
      </c>
      <c r="BI1596" s="120">
        <f>0*$R$1596</f>
        <v>0</v>
      </c>
      <c r="BJ1596" s="196">
        <f t="shared" si="1845"/>
        <v>0</v>
      </c>
      <c r="BK1596" s="120">
        <f>0*$R$1596</f>
        <v>0</v>
      </c>
      <c r="BL1596" s="196">
        <f t="shared" si="1846"/>
        <v>0</v>
      </c>
      <c r="BM1596" s="145">
        <v>0.15</v>
      </c>
      <c r="BN1596" s="197">
        <f t="shared" si="1847"/>
        <v>2.8050000000000002E-3</v>
      </c>
      <c r="BO1596" s="120">
        <f>0*$R$1596</f>
        <v>0</v>
      </c>
      <c r="BP1596" s="197">
        <f t="shared" si="1848"/>
        <v>0</v>
      </c>
      <c r="BQ1596" s="120">
        <f>0*$R$1596</f>
        <v>0</v>
      </c>
      <c r="BR1596" s="197">
        <f t="shared" si="1849"/>
        <v>0</v>
      </c>
      <c r="BS1596" s="120">
        <f t="shared" ref="BS1596" si="1854">0*$R$1596</f>
        <v>0</v>
      </c>
      <c r="BT1596" s="197">
        <f t="shared" si="1850"/>
        <v>0</v>
      </c>
      <c r="BU1596" s="120">
        <f t="shared" ref="BU1596" si="1855">0*$R$1596</f>
        <v>0</v>
      </c>
      <c r="BV1596" s="197">
        <f t="shared" si="1851"/>
        <v>0</v>
      </c>
      <c r="BW1596" s="107"/>
      <c r="BX1596" s="107"/>
      <c r="BY1596" s="107"/>
      <c r="BZ1596" s="107"/>
      <c r="CA1596" s="199">
        <f>0.0043+0.0074+0.0015+0.0008+0.0004+0.0043</f>
        <v>1.8700000000000001E-2</v>
      </c>
      <c r="CB1596" s="120">
        <f>0*$R$1596</f>
        <v>0</v>
      </c>
      <c r="CC1596" s="199">
        <f t="shared" si="1803"/>
        <v>0</v>
      </c>
      <c r="CD1596" s="120">
        <v>0</v>
      </c>
      <c r="CE1596" s="204">
        <f t="shared" si="1804"/>
        <v>0</v>
      </c>
      <c r="CF1596" s="120">
        <f>0*$R$1606</f>
        <v>0</v>
      </c>
      <c r="CG1596" s="204">
        <f t="shared" si="1805"/>
        <v>0</v>
      </c>
      <c r="CH1596" s="145">
        <v>0.35</v>
      </c>
      <c r="CI1596" s="204">
        <f t="shared" si="1806"/>
        <v>6.5450000000000005E-3</v>
      </c>
      <c r="CJ1596" s="145">
        <v>0.5</v>
      </c>
      <c r="CK1596" s="204">
        <f t="shared" si="1807"/>
        <v>9.3500000000000007E-3</v>
      </c>
      <c r="CL1596" s="120">
        <f>0*$R$1596</f>
        <v>0</v>
      </c>
      <c r="CM1596" s="204">
        <f t="shared" si="1808"/>
        <v>0</v>
      </c>
      <c r="CN1596" s="120">
        <f>0*$R$1596</f>
        <v>0</v>
      </c>
      <c r="CO1596" s="204">
        <f t="shared" si="1809"/>
        <v>0</v>
      </c>
      <c r="CP1596" s="145">
        <v>0.15</v>
      </c>
      <c r="CQ1596" s="206">
        <f t="shared" si="1810"/>
        <v>2.8050000000000002E-3</v>
      </c>
      <c r="CR1596" s="120">
        <f>0*$R$1596</f>
        <v>0</v>
      </c>
      <c r="CS1596" s="206">
        <f t="shared" si="1811"/>
        <v>0</v>
      </c>
      <c r="CT1596" s="120">
        <f>0*$R$1596</f>
        <v>0</v>
      </c>
      <c r="CU1596" s="206">
        <f t="shared" si="1812"/>
        <v>0</v>
      </c>
      <c r="CV1596" s="120">
        <f t="shared" ref="CV1596" si="1856">0*$R$1596</f>
        <v>0</v>
      </c>
      <c r="CW1596" s="206">
        <f t="shared" si="1813"/>
        <v>0</v>
      </c>
      <c r="CX1596" s="120">
        <f t="shared" ref="CX1596" si="1857">0*$R$1596</f>
        <v>0</v>
      </c>
      <c r="CY1596" s="206">
        <f t="shared" si="1814"/>
        <v>0</v>
      </c>
      <c r="CZ1596" s="107"/>
      <c r="DA1596" s="107"/>
      <c r="DB1596" s="107"/>
      <c r="DC1596" s="109"/>
      <c r="DD1596" s="109"/>
      <c r="DE1596" s="109"/>
      <c r="DF1596" s="110">
        <f>0.0043+0.0074+0.0015+0.0008+0.0004+0.0043</f>
        <v>1.8700000000000001E-2</v>
      </c>
      <c r="DG1596" s="120">
        <f>0*$R$1596</f>
        <v>0</v>
      </c>
      <c r="DH1596" s="120">
        <f t="shared" si="1852"/>
        <v>0</v>
      </c>
      <c r="DI1596" s="120">
        <v>0</v>
      </c>
      <c r="DJ1596" s="120">
        <f t="shared" si="1816"/>
        <v>0</v>
      </c>
      <c r="DK1596" s="120">
        <f>0*$R$1606</f>
        <v>0</v>
      </c>
      <c r="DL1596" s="120">
        <f t="shared" si="1817"/>
        <v>0</v>
      </c>
      <c r="DM1596" s="145">
        <v>0.35</v>
      </c>
      <c r="DN1596" s="120">
        <f t="shared" si="1818"/>
        <v>6.5450000000000005E-3</v>
      </c>
      <c r="DO1596" s="145">
        <v>0.5</v>
      </c>
      <c r="DP1596" s="120">
        <f t="shared" si="1819"/>
        <v>9.3500000000000007E-3</v>
      </c>
      <c r="DQ1596" s="120">
        <f>0*$R$1596</f>
        <v>0</v>
      </c>
      <c r="DR1596" s="120">
        <f t="shared" si="1820"/>
        <v>0</v>
      </c>
      <c r="DS1596" s="120">
        <f>0*$R$1596</f>
        <v>0</v>
      </c>
      <c r="DT1596" s="120">
        <f t="shared" si="1821"/>
        <v>0</v>
      </c>
      <c r="DU1596" s="145">
        <v>0.15</v>
      </c>
      <c r="DV1596" s="120">
        <f t="shared" si="1822"/>
        <v>2.8050000000000002E-3</v>
      </c>
      <c r="DW1596" s="120">
        <f>0*$R$1596</f>
        <v>0</v>
      </c>
      <c r="DX1596" s="120">
        <f t="shared" si="1823"/>
        <v>0</v>
      </c>
      <c r="DY1596" s="120">
        <f>0*$R$1596</f>
        <v>0</v>
      </c>
      <c r="DZ1596" s="120">
        <f t="shared" si="1824"/>
        <v>0</v>
      </c>
      <c r="EA1596" s="120">
        <f t="shared" ref="EA1596:EC1596" si="1858">0*$R$1596</f>
        <v>0</v>
      </c>
      <c r="EB1596" s="120">
        <f t="shared" si="1825"/>
        <v>0</v>
      </c>
      <c r="EC1596" s="120">
        <f t="shared" si="1858"/>
        <v>0</v>
      </c>
      <c r="ED1596" s="120">
        <f t="shared" si="1826"/>
        <v>0</v>
      </c>
      <c r="EE1596" s="120"/>
      <c r="EF1596" s="120"/>
      <c r="EG1596" s="120"/>
      <c r="EH1596" s="120"/>
      <c r="EI1596" s="120">
        <f t="shared" si="1827"/>
        <v>1.8700000000000001E-2</v>
      </c>
      <c r="EJ1596" s="148">
        <f t="shared" si="1828"/>
        <v>1</v>
      </c>
    </row>
    <row r="1597" spans="1:140" s="10" customFormat="1" ht="17.25" customHeight="1" x14ac:dyDescent="0.25">
      <c r="A1597" s="33"/>
      <c r="B1597" s="34"/>
      <c r="C1597" s="35"/>
      <c r="D1597" s="49"/>
      <c r="E1597" s="36"/>
      <c r="F1597" s="36"/>
      <c r="G1597" s="52"/>
      <c r="H1597" s="38"/>
      <c r="I1597" s="50"/>
      <c r="J1597" s="272" t="s">
        <v>1894</v>
      </c>
      <c r="K1597" s="264" t="s">
        <v>2090</v>
      </c>
      <c r="Q1597" s="9" t="s">
        <v>1899</v>
      </c>
      <c r="R1597" s="104"/>
      <c r="S1597" s="104"/>
      <c r="T1597" s="104"/>
      <c r="U1597" s="104"/>
      <c r="V1597" s="120"/>
      <c r="W1597" s="104"/>
      <c r="X1597" s="104"/>
      <c r="Y1597" s="144"/>
      <c r="Z1597" s="120"/>
      <c r="AA1597" s="144"/>
      <c r="AB1597" s="104"/>
      <c r="AC1597" s="230"/>
      <c r="AD1597" s="104"/>
      <c r="AE1597" s="104"/>
      <c r="AF1597" s="104"/>
      <c r="AG1597" s="144"/>
      <c r="AH1597" s="104"/>
      <c r="AI1597" s="104"/>
      <c r="AJ1597" s="104"/>
      <c r="AK1597" s="104"/>
      <c r="AL1597" s="104"/>
      <c r="AM1597" s="104"/>
      <c r="AN1597" s="104"/>
      <c r="AO1597" s="104"/>
      <c r="AP1597" s="120"/>
      <c r="AQ1597" s="104"/>
      <c r="AR1597" s="104"/>
      <c r="AS1597" s="104"/>
      <c r="AT1597" s="104"/>
      <c r="AU1597" s="146"/>
      <c r="AV1597" s="105"/>
      <c r="AW1597" s="105"/>
      <c r="AX1597" s="106"/>
      <c r="AY1597" s="120"/>
      <c r="AZ1597" s="106"/>
      <c r="BA1597" s="120"/>
      <c r="BB1597" s="196"/>
      <c r="BC1597" s="120"/>
      <c r="BD1597" s="196"/>
      <c r="BE1597" s="145"/>
      <c r="BF1597" s="196"/>
      <c r="BG1597" s="145"/>
      <c r="BH1597" s="196"/>
      <c r="BI1597" s="120"/>
      <c r="BJ1597" s="196"/>
      <c r="BK1597" s="120"/>
      <c r="BL1597" s="196"/>
      <c r="BM1597" s="145"/>
      <c r="BN1597" s="197"/>
      <c r="BO1597" s="120"/>
      <c r="BP1597" s="197"/>
      <c r="BQ1597" s="120"/>
      <c r="BR1597" s="197"/>
      <c r="BS1597" s="120"/>
      <c r="BT1597" s="197"/>
      <c r="BU1597" s="120"/>
      <c r="BV1597" s="197"/>
      <c r="BW1597" s="107"/>
      <c r="BX1597" s="107"/>
      <c r="BY1597" s="107"/>
      <c r="BZ1597" s="107"/>
      <c r="CA1597" s="199"/>
      <c r="CB1597" s="120"/>
      <c r="CC1597" s="199"/>
      <c r="CD1597" s="120"/>
      <c r="CE1597" s="204"/>
      <c r="CF1597" s="120"/>
      <c r="CG1597" s="204"/>
      <c r="CH1597" s="145"/>
      <c r="CI1597" s="204"/>
      <c r="CJ1597" s="145"/>
      <c r="CK1597" s="204"/>
      <c r="CL1597" s="120"/>
      <c r="CM1597" s="204"/>
      <c r="CN1597" s="120"/>
      <c r="CO1597" s="204"/>
      <c r="CP1597" s="145"/>
      <c r="CQ1597" s="206"/>
      <c r="CR1597" s="120"/>
      <c r="CS1597" s="206"/>
      <c r="CT1597" s="120"/>
      <c r="CU1597" s="206"/>
      <c r="CV1597" s="120"/>
      <c r="CW1597" s="206"/>
      <c r="CX1597" s="120"/>
      <c r="CY1597" s="206"/>
      <c r="CZ1597" s="107"/>
      <c r="DA1597" s="107"/>
      <c r="DB1597" s="107"/>
      <c r="DC1597" s="109"/>
      <c r="DD1597" s="109"/>
      <c r="DE1597" s="109"/>
      <c r="DF1597" s="110"/>
      <c r="DG1597" s="120"/>
      <c r="DH1597" s="120"/>
      <c r="DI1597" s="120"/>
      <c r="DJ1597" s="120"/>
      <c r="DK1597" s="120"/>
      <c r="DL1597" s="120"/>
      <c r="DM1597" s="145"/>
      <c r="DN1597" s="120"/>
      <c r="DO1597" s="145"/>
      <c r="DP1597" s="120"/>
      <c r="DQ1597" s="120"/>
      <c r="DR1597" s="120"/>
      <c r="DS1597" s="120"/>
      <c r="DT1597" s="120"/>
      <c r="DU1597" s="145"/>
      <c r="DV1597" s="120"/>
      <c r="DW1597" s="120"/>
      <c r="DX1597" s="120"/>
      <c r="DY1597" s="120"/>
      <c r="DZ1597" s="120"/>
      <c r="EA1597" s="120"/>
      <c r="EB1597" s="120"/>
      <c r="EC1597" s="120"/>
      <c r="ED1597" s="120"/>
      <c r="EE1597" s="120"/>
      <c r="EF1597" s="120"/>
      <c r="EG1597" s="120"/>
      <c r="EH1597" s="120"/>
      <c r="EI1597" s="120"/>
      <c r="EJ1597" s="148"/>
    </row>
    <row r="1598" spans="1:140" s="10" customFormat="1" ht="17.25" customHeight="1" x14ac:dyDescent="0.25">
      <c r="A1598" s="33"/>
      <c r="B1598" s="34"/>
      <c r="C1598" s="35"/>
      <c r="D1598" s="49"/>
      <c r="E1598" s="36"/>
      <c r="F1598" s="36"/>
      <c r="G1598" s="52"/>
      <c r="H1598" s="38"/>
      <c r="I1598" s="50"/>
      <c r="J1598" s="272"/>
      <c r="K1598" s="264" t="s">
        <v>2091</v>
      </c>
      <c r="Q1598" s="9" t="s">
        <v>1899</v>
      </c>
      <c r="R1598" s="104"/>
      <c r="S1598" s="104"/>
      <c r="T1598" s="104"/>
      <c r="U1598" s="104"/>
      <c r="V1598" s="120"/>
      <c r="W1598" s="104"/>
      <c r="X1598" s="104"/>
      <c r="Y1598" s="144"/>
      <c r="Z1598" s="120"/>
      <c r="AA1598" s="144"/>
      <c r="AB1598" s="104"/>
      <c r="AC1598" s="230"/>
      <c r="AD1598" s="104"/>
      <c r="AE1598" s="104"/>
      <c r="AF1598" s="104"/>
      <c r="AG1598" s="144"/>
      <c r="AH1598" s="104"/>
      <c r="AI1598" s="104"/>
      <c r="AJ1598" s="104"/>
      <c r="AK1598" s="104"/>
      <c r="AL1598" s="104"/>
      <c r="AM1598" s="104"/>
      <c r="AN1598" s="104"/>
      <c r="AO1598" s="104"/>
      <c r="AP1598" s="120"/>
      <c r="AQ1598" s="104"/>
      <c r="AR1598" s="104"/>
      <c r="AS1598" s="104"/>
      <c r="AT1598" s="104"/>
      <c r="AU1598" s="146"/>
      <c r="AV1598" s="105"/>
      <c r="AW1598" s="105"/>
      <c r="AX1598" s="106"/>
      <c r="AY1598" s="120"/>
      <c r="AZ1598" s="106"/>
      <c r="BA1598" s="120"/>
      <c r="BB1598" s="196"/>
      <c r="BC1598" s="120"/>
      <c r="BD1598" s="196"/>
      <c r="BE1598" s="145"/>
      <c r="BF1598" s="196"/>
      <c r="BG1598" s="145"/>
      <c r="BH1598" s="196"/>
      <c r="BI1598" s="120"/>
      <c r="BJ1598" s="196"/>
      <c r="BK1598" s="120"/>
      <c r="BL1598" s="196"/>
      <c r="BM1598" s="145"/>
      <c r="BN1598" s="197"/>
      <c r="BO1598" s="120"/>
      <c r="BP1598" s="197"/>
      <c r="BQ1598" s="120"/>
      <c r="BR1598" s="197"/>
      <c r="BS1598" s="120"/>
      <c r="BT1598" s="197"/>
      <c r="BU1598" s="120"/>
      <c r="BV1598" s="197"/>
      <c r="BW1598" s="107"/>
      <c r="BX1598" s="107"/>
      <c r="BY1598" s="107"/>
      <c r="BZ1598" s="107"/>
      <c r="CA1598" s="199"/>
      <c r="CB1598" s="120"/>
      <c r="CC1598" s="199"/>
      <c r="CD1598" s="120"/>
      <c r="CE1598" s="204"/>
      <c r="CF1598" s="120"/>
      <c r="CG1598" s="204"/>
      <c r="CH1598" s="145"/>
      <c r="CI1598" s="204"/>
      <c r="CJ1598" s="145"/>
      <c r="CK1598" s="204"/>
      <c r="CL1598" s="120"/>
      <c r="CM1598" s="204"/>
      <c r="CN1598" s="120"/>
      <c r="CO1598" s="204"/>
      <c r="CP1598" s="145"/>
      <c r="CQ1598" s="206"/>
      <c r="CR1598" s="120"/>
      <c r="CS1598" s="206"/>
      <c r="CT1598" s="120"/>
      <c r="CU1598" s="206"/>
      <c r="CV1598" s="120"/>
      <c r="CW1598" s="206"/>
      <c r="CX1598" s="120"/>
      <c r="CY1598" s="206"/>
      <c r="CZ1598" s="107"/>
      <c r="DA1598" s="107"/>
      <c r="DB1598" s="107"/>
      <c r="DC1598" s="109"/>
      <c r="DD1598" s="109"/>
      <c r="DE1598" s="109"/>
      <c r="DF1598" s="110"/>
      <c r="DG1598" s="120"/>
      <c r="DH1598" s="120"/>
      <c r="DI1598" s="120"/>
      <c r="DJ1598" s="120"/>
      <c r="DK1598" s="120"/>
      <c r="DL1598" s="120"/>
      <c r="DM1598" s="145"/>
      <c r="DN1598" s="120"/>
      <c r="DO1598" s="145"/>
      <c r="DP1598" s="120"/>
      <c r="DQ1598" s="120"/>
      <c r="DR1598" s="120"/>
      <c r="DS1598" s="120"/>
      <c r="DT1598" s="120"/>
      <c r="DU1598" s="145"/>
      <c r="DV1598" s="120"/>
      <c r="DW1598" s="120"/>
      <c r="DX1598" s="120"/>
      <c r="DY1598" s="120"/>
      <c r="DZ1598" s="120"/>
      <c r="EA1598" s="120"/>
      <c r="EB1598" s="120"/>
      <c r="EC1598" s="120"/>
      <c r="ED1598" s="120"/>
      <c r="EE1598" s="120"/>
      <c r="EF1598" s="120"/>
      <c r="EG1598" s="120"/>
      <c r="EH1598" s="120"/>
      <c r="EI1598" s="120"/>
      <c r="EJ1598" s="148"/>
    </row>
    <row r="1599" spans="1:140" s="10" customFormat="1" ht="17.25" customHeight="1" x14ac:dyDescent="0.25">
      <c r="A1599" s="33"/>
      <c r="B1599" s="34"/>
      <c r="C1599" s="35"/>
      <c r="D1599" s="49"/>
      <c r="E1599" s="36"/>
      <c r="F1599" s="36"/>
      <c r="G1599" s="52"/>
      <c r="H1599" s="38"/>
      <c r="I1599" s="50"/>
      <c r="J1599" s="272"/>
      <c r="K1599" s="264" t="s">
        <v>2092</v>
      </c>
      <c r="Q1599" s="9" t="s">
        <v>1899</v>
      </c>
      <c r="R1599" s="104"/>
      <c r="S1599" s="104"/>
      <c r="T1599" s="104"/>
      <c r="U1599" s="104"/>
      <c r="V1599" s="120"/>
      <c r="W1599" s="104"/>
      <c r="X1599" s="104"/>
      <c r="Y1599" s="144"/>
      <c r="Z1599" s="120"/>
      <c r="AA1599" s="144"/>
      <c r="AB1599" s="104"/>
      <c r="AC1599" s="230"/>
      <c r="AD1599" s="104"/>
      <c r="AE1599" s="104"/>
      <c r="AF1599" s="104"/>
      <c r="AG1599" s="144"/>
      <c r="AH1599" s="104"/>
      <c r="AI1599" s="104"/>
      <c r="AJ1599" s="104"/>
      <c r="AK1599" s="104"/>
      <c r="AL1599" s="104"/>
      <c r="AM1599" s="104"/>
      <c r="AN1599" s="104"/>
      <c r="AO1599" s="104"/>
      <c r="AP1599" s="120"/>
      <c r="AQ1599" s="104"/>
      <c r="AR1599" s="104"/>
      <c r="AS1599" s="104"/>
      <c r="AT1599" s="104"/>
      <c r="AU1599" s="146"/>
      <c r="AV1599" s="105"/>
      <c r="AW1599" s="105"/>
      <c r="AX1599" s="106"/>
      <c r="AY1599" s="120"/>
      <c r="AZ1599" s="106"/>
      <c r="BA1599" s="120"/>
      <c r="BB1599" s="196"/>
      <c r="BC1599" s="120"/>
      <c r="BD1599" s="196"/>
      <c r="BE1599" s="145"/>
      <c r="BF1599" s="196"/>
      <c r="BG1599" s="145"/>
      <c r="BH1599" s="196"/>
      <c r="BI1599" s="120"/>
      <c r="BJ1599" s="196"/>
      <c r="BK1599" s="120"/>
      <c r="BL1599" s="196"/>
      <c r="BM1599" s="145"/>
      <c r="BN1599" s="197"/>
      <c r="BO1599" s="120"/>
      <c r="BP1599" s="197"/>
      <c r="BQ1599" s="120"/>
      <c r="BR1599" s="197"/>
      <c r="BS1599" s="120"/>
      <c r="BT1599" s="197"/>
      <c r="BU1599" s="120"/>
      <c r="BV1599" s="197"/>
      <c r="BW1599" s="107"/>
      <c r="BX1599" s="107"/>
      <c r="BY1599" s="107"/>
      <c r="BZ1599" s="107"/>
      <c r="CA1599" s="199"/>
      <c r="CB1599" s="120"/>
      <c r="CC1599" s="199"/>
      <c r="CD1599" s="120"/>
      <c r="CE1599" s="204"/>
      <c r="CF1599" s="120"/>
      <c r="CG1599" s="204"/>
      <c r="CH1599" s="145"/>
      <c r="CI1599" s="204"/>
      <c r="CJ1599" s="145"/>
      <c r="CK1599" s="204"/>
      <c r="CL1599" s="120"/>
      <c r="CM1599" s="204"/>
      <c r="CN1599" s="120"/>
      <c r="CO1599" s="204"/>
      <c r="CP1599" s="145"/>
      <c r="CQ1599" s="206"/>
      <c r="CR1599" s="120"/>
      <c r="CS1599" s="206"/>
      <c r="CT1599" s="120"/>
      <c r="CU1599" s="206"/>
      <c r="CV1599" s="120"/>
      <c r="CW1599" s="206"/>
      <c r="CX1599" s="120"/>
      <c r="CY1599" s="206"/>
      <c r="CZ1599" s="107"/>
      <c r="DA1599" s="107"/>
      <c r="DB1599" s="107"/>
      <c r="DC1599" s="109"/>
      <c r="DD1599" s="109"/>
      <c r="DE1599" s="109"/>
      <c r="DF1599" s="110"/>
      <c r="DG1599" s="120"/>
      <c r="DH1599" s="120"/>
      <c r="DI1599" s="120"/>
      <c r="DJ1599" s="120"/>
      <c r="DK1599" s="120"/>
      <c r="DL1599" s="120"/>
      <c r="DM1599" s="145"/>
      <c r="DN1599" s="120"/>
      <c r="DO1599" s="145"/>
      <c r="DP1599" s="120"/>
      <c r="DQ1599" s="120"/>
      <c r="DR1599" s="120"/>
      <c r="DS1599" s="120"/>
      <c r="DT1599" s="120"/>
      <c r="DU1599" s="145"/>
      <c r="DV1599" s="120"/>
      <c r="DW1599" s="120"/>
      <c r="DX1599" s="120"/>
      <c r="DY1599" s="120"/>
      <c r="DZ1599" s="120"/>
      <c r="EA1599" s="120"/>
      <c r="EB1599" s="120"/>
      <c r="EC1599" s="120"/>
      <c r="ED1599" s="120"/>
      <c r="EE1599" s="120"/>
      <c r="EF1599" s="120"/>
      <c r="EG1599" s="120"/>
      <c r="EH1599" s="120"/>
      <c r="EI1599" s="120"/>
      <c r="EJ1599" s="148"/>
    </row>
    <row r="1600" spans="1:140" s="10" customFormat="1" ht="17.25" customHeight="1" x14ac:dyDescent="0.25">
      <c r="A1600" s="33"/>
      <c r="B1600" s="34"/>
      <c r="C1600" s="35"/>
      <c r="D1600" s="49"/>
      <c r="E1600" s="36"/>
      <c r="F1600" s="36"/>
      <c r="G1600" s="52"/>
      <c r="H1600" s="38"/>
      <c r="I1600" s="50"/>
      <c r="J1600" s="54"/>
      <c r="K1600" s="264" t="s">
        <v>2093</v>
      </c>
      <c r="Q1600" s="9" t="s">
        <v>1899</v>
      </c>
      <c r="R1600" s="104"/>
      <c r="S1600" s="104"/>
      <c r="T1600" s="104"/>
      <c r="U1600" s="104"/>
      <c r="V1600" s="120"/>
      <c r="W1600" s="104"/>
      <c r="X1600" s="104"/>
      <c r="Y1600" s="144"/>
      <c r="Z1600" s="120"/>
      <c r="AA1600" s="144"/>
      <c r="AB1600" s="104"/>
      <c r="AC1600" s="230"/>
      <c r="AD1600" s="104"/>
      <c r="AE1600" s="104"/>
      <c r="AF1600" s="104"/>
      <c r="AG1600" s="144"/>
      <c r="AH1600" s="104"/>
      <c r="AI1600" s="104"/>
      <c r="AJ1600" s="104"/>
      <c r="AK1600" s="104"/>
      <c r="AL1600" s="104"/>
      <c r="AM1600" s="104"/>
      <c r="AN1600" s="104"/>
      <c r="AO1600" s="104"/>
      <c r="AP1600" s="120"/>
      <c r="AQ1600" s="104"/>
      <c r="AR1600" s="104"/>
      <c r="AS1600" s="104"/>
      <c r="AT1600" s="104"/>
      <c r="AU1600" s="146"/>
      <c r="AV1600" s="105"/>
      <c r="AW1600" s="105"/>
      <c r="AX1600" s="106"/>
      <c r="AY1600" s="120"/>
      <c r="AZ1600" s="106"/>
      <c r="BA1600" s="120"/>
      <c r="BB1600" s="196"/>
      <c r="BC1600" s="120"/>
      <c r="BD1600" s="196"/>
      <c r="BE1600" s="145"/>
      <c r="BF1600" s="196"/>
      <c r="BG1600" s="145"/>
      <c r="BH1600" s="196"/>
      <c r="BI1600" s="120"/>
      <c r="BJ1600" s="196"/>
      <c r="BK1600" s="120"/>
      <c r="BL1600" s="196"/>
      <c r="BM1600" s="145"/>
      <c r="BN1600" s="197"/>
      <c r="BO1600" s="120"/>
      <c r="BP1600" s="197"/>
      <c r="BQ1600" s="120"/>
      <c r="BR1600" s="197"/>
      <c r="BS1600" s="120"/>
      <c r="BT1600" s="197"/>
      <c r="BU1600" s="120"/>
      <c r="BV1600" s="197"/>
      <c r="BW1600" s="107"/>
      <c r="BX1600" s="107"/>
      <c r="BY1600" s="107"/>
      <c r="BZ1600" s="107"/>
      <c r="CA1600" s="199"/>
      <c r="CB1600" s="120"/>
      <c r="CC1600" s="199"/>
      <c r="CD1600" s="120"/>
      <c r="CE1600" s="204"/>
      <c r="CF1600" s="120"/>
      <c r="CG1600" s="204"/>
      <c r="CH1600" s="145"/>
      <c r="CI1600" s="204"/>
      <c r="CJ1600" s="145"/>
      <c r="CK1600" s="204"/>
      <c r="CL1600" s="120"/>
      <c r="CM1600" s="204"/>
      <c r="CN1600" s="120"/>
      <c r="CO1600" s="204"/>
      <c r="CP1600" s="145"/>
      <c r="CQ1600" s="206"/>
      <c r="CR1600" s="120"/>
      <c r="CS1600" s="206"/>
      <c r="CT1600" s="120"/>
      <c r="CU1600" s="206"/>
      <c r="CV1600" s="120"/>
      <c r="CW1600" s="206"/>
      <c r="CX1600" s="120"/>
      <c r="CY1600" s="206"/>
      <c r="CZ1600" s="107"/>
      <c r="DA1600" s="107"/>
      <c r="DB1600" s="107"/>
      <c r="DC1600" s="109"/>
      <c r="DD1600" s="109"/>
      <c r="DE1600" s="109"/>
      <c r="DF1600" s="110"/>
      <c r="DG1600" s="120"/>
      <c r="DH1600" s="120"/>
      <c r="DI1600" s="120"/>
      <c r="DJ1600" s="120"/>
      <c r="DK1600" s="120"/>
      <c r="DL1600" s="120"/>
      <c r="DM1600" s="145"/>
      <c r="DN1600" s="120"/>
      <c r="DO1600" s="145"/>
      <c r="DP1600" s="120"/>
      <c r="DQ1600" s="120"/>
      <c r="DR1600" s="120"/>
      <c r="DS1600" s="120"/>
      <c r="DT1600" s="120"/>
      <c r="DU1600" s="145"/>
      <c r="DV1600" s="120"/>
      <c r="DW1600" s="120"/>
      <c r="DX1600" s="120"/>
      <c r="DY1600" s="120"/>
      <c r="DZ1600" s="120"/>
      <c r="EA1600" s="120"/>
      <c r="EB1600" s="120"/>
      <c r="EC1600" s="120"/>
      <c r="ED1600" s="120"/>
      <c r="EE1600" s="120"/>
      <c r="EF1600" s="120"/>
      <c r="EG1600" s="120"/>
      <c r="EH1600" s="120"/>
      <c r="EI1600" s="120"/>
      <c r="EJ1600" s="148"/>
    </row>
    <row r="1601" spans="1:140" s="10" customFormat="1" ht="17.25" customHeight="1" x14ac:dyDescent="0.25">
      <c r="A1601" s="33"/>
      <c r="B1601" s="34"/>
      <c r="C1601" s="35"/>
      <c r="D1601" s="49"/>
      <c r="E1601" s="36"/>
      <c r="F1601" s="36"/>
      <c r="G1601" s="52"/>
      <c r="H1601" s="38"/>
      <c r="I1601" s="50"/>
      <c r="J1601" s="54"/>
      <c r="K1601" s="264" t="s">
        <v>2094</v>
      </c>
      <c r="Q1601" s="9" t="s">
        <v>1899</v>
      </c>
      <c r="R1601" s="104"/>
      <c r="S1601" s="104"/>
      <c r="T1601" s="104"/>
      <c r="U1601" s="104"/>
      <c r="V1601" s="120"/>
      <c r="W1601" s="104"/>
      <c r="X1601" s="104"/>
      <c r="Y1601" s="144"/>
      <c r="Z1601" s="120"/>
      <c r="AA1601" s="144"/>
      <c r="AB1601" s="104"/>
      <c r="AC1601" s="230"/>
      <c r="AD1601" s="104"/>
      <c r="AE1601" s="104"/>
      <c r="AF1601" s="104"/>
      <c r="AG1601" s="144"/>
      <c r="AH1601" s="104"/>
      <c r="AI1601" s="104"/>
      <c r="AJ1601" s="104"/>
      <c r="AK1601" s="104"/>
      <c r="AL1601" s="104"/>
      <c r="AM1601" s="104"/>
      <c r="AN1601" s="104"/>
      <c r="AO1601" s="104"/>
      <c r="AP1601" s="120"/>
      <c r="AQ1601" s="104"/>
      <c r="AR1601" s="104"/>
      <c r="AS1601" s="104"/>
      <c r="AT1601" s="104"/>
      <c r="AU1601" s="146"/>
      <c r="AV1601" s="105"/>
      <c r="AW1601" s="105"/>
      <c r="AX1601" s="106"/>
      <c r="AY1601" s="120"/>
      <c r="AZ1601" s="106"/>
      <c r="BA1601" s="120"/>
      <c r="BB1601" s="196"/>
      <c r="BC1601" s="120"/>
      <c r="BD1601" s="196"/>
      <c r="BE1601" s="145"/>
      <c r="BF1601" s="196"/>
      <c r="BG1601" s="145"/>
      <c r="BH1601" s="196"/>
      <c r="BI1601" s="120"/>
      <c r="BJ1601" s="196"/>
      <c r="BK1601" s="120"/>
      <c r="BL1601" s="196"/>
      <c r="BM1601" s="145"/>
      <c r="BN1601" s="197"/>
      <c r="BO1601" s="120"/>
      <c r="BP1601" s="197"/>
      <c r="BQ1601" s="120"/>
      <c r="BR1601" s="197"/>
      <c r="BS1601" s="120"/>
      <c r="BT1601" s="197"/>
      <c r="BU1601" s="120"/>
      <c r="BV1601" s="197"/>
      <c r="BW1601" s="107"/>
      <c r="BX1601" s="107"/>
      <c r="BY1601" s="107"/>
      <c r="BZ1601" s="107"/>
      <c r="CA1601" s="199"/>
      <c r="CB1601" s="120"/>
      <c r="CC1601" s="199"/>
      <c r="CD1601" s="120"/>
      <c r="CE1601" s="204"/>
      <c r="CF1601" s="120"/>
      <c r="CG1601" s="204"/>
      <c r="CH1601" s="145"/>
      <c r="CI1601" s="204"/>
      <c r="CJ1601" s="145"/>
      <c r="CK1601" s="204"/>
      <c r="CL1601" s="120"/>
      <c r="CM1601" s="204"/>
      <c r="CN1601" s="120"/>
      <c r="CO1601" s="204"/>
      <c r="CP1601" s="145"/>
      <c r="CQ1601" s="206"/>
      <c r="CR1601" s="120"/>
      <c r="CS1601" s="206"/>
      <c r="CT1601" s="120"/>
      <c r="CU1601" s="206"/>
      <c r="CV1601" s="120"/>
      <c r="CW1601" s="206"/>
      <c r="CX1601" s="120"/>
      <c r="CY1601" s="206"/>
      <c r="CZ1601" s="107"/>
      <c r="DA1601" s="107"/>
      <c r="DB1601" s="107"/>
      <c r="DC1601" s="109"/>
      <c r="DD1601" s="109"/>
      <c r="DE1601" s="109"/>
      <c r="DF1601" s="110"/>
      <c r="DG1601" s="120"/>
      <c r="DH1601" s="120"/>
      <c r="DI1601" s="120"/>
      <c r="DJ1601" s="120"/>
      <c r="DK1601" s="120"/>
      <c r="DL1601" s="120"/>
      <c r="DM1601" s="145"/>
      <c r="DN1601" s="120"/>
      <c r="DO1601" s="145"/>
      <c r="DP1601" s="120"/>
      <c r="DQ1601" s="120"/>
      <c r="DR1601" s="120"/>
      <c r="DS1601" s="120"/>
      <c r="DT1601" s="120"/>
      <c r="DU1601" s="145"/>
      <c r="DV1601" s="120"/>
      <c r="DW1601" s="120"/>
      <c r="DX1601" s="120"/>
      <c r="DY1601" s="120"/>
      <c r="DZ1601" s="120"/>
      <c r="EA1601" s="120"/>
      <c r="EB1601" s="120"/>
      <c r="EC1601" s="120"/>
      <c r="ED1601" s="120"/>
      <c r="EE1601" s="120"/>
      <c r="EF1601" s="120"/>
      <c r="EG1601" s="120"/>
      <c r="EH1601" s="120"/>
      <c r="EI1601" s="120"/>
      <c r="EJ1601" s="148"/>
    </row>
    <row r="1602" spans="1:140" s="10" customFormat="1" ht="17.25" customHeight="1" x14ac:dyDescent="0.25">
      <c r="A1602" s="33"/>
      <c r="B1602" s="34"/>
      <c r="C1602" s="35"/>
      <c r="D1602" s="49"/>
      <c r="E1602" s="36"/>
      <c r="F1602" s="36"/>
      <c r="G1602" s="52"/>
      <c r="H1602" s="38"/>
      <c r="I1602" s="50"/>
      <c r="J1602" s="54"/>
      <c r="K1602" s="264" t="s">
        <v>2095</v>
      </c>
      <c r="Q1602" s="9" t="s">
        <v>1899</v>
      </c>
      <c r="R1602" s="104"/>
      <c r="S1602" s="104"/>
      <c r="T1602" s="104"/>
      <c r="U1602" s="104"/>
      <c r="V1602" s="120"/>
      <c r="W1602" s="104"/>
      <c r="X1602" s="104"/>
      <c r="Y1602" s="144"/>
      <c r="Z1602" s="120"/>
      <c r="AA1602" s="144"/>
      <c r="AB1602" s="104"/>
      <c r="AC1602" s="230"/>
      <c r="AD1602" s="104"/>
      <c r="AE1602" s="104"/>
      <c r="AF1602" s="104"/>
      <c r="AG1602" s="144"/>
      <c r="AH1602" s="104"/>
      <c r="AI1602" s="104"/>
      <c r="AJ1602" s="104"/>
      <c r="AK1602" s="104"/>
      <c r="AL1602" s="104"/>
      <c r="AM1602" s="104"/>
      <c r="AN1602" s="104"/>
      <c r="AO1602" s="104"/>
      <c r="AP1602" s="120"/>
      <c r="AQ1602" s="104"/>
      <c r="AR1602" s="104"/>
      <c r="AS1602" s="104"/>
      <c r="AT1602" s="104"/>
      <c r="AU1602" s="146"/>
      <c r="AV1602" s="105"/>
      <c r="AW1602" s="105"/>
      <c r="AX1602" s="106"/>
      <c r="AY1602" s="120"/>
      <c r="AZ1602" s="106"/>
      <c r="BA1602" s="120"/>
      <c r="BB1602" s="196"/>
      <c r="BC1602" s="120"/>
      <c r="BD1602" s="196"/>
      <c r="BE1602" s="145"/>
      <c r="BF1602" s="196"/>
      <c r="BG1602" s="145"/>
      <c r="BH1602" s="196"/>
      <c r="BI1602" s="120"/>
      <c r="BJ1602" s="196"/>
      <c r="BK1602" s="120"/>
      <c r="BL1602" s="196"/>
      <c r="BM1602" s="145"/>
      <c r="BN1602" s="197"/>
      <c r="BO1602" s="120"/>
      <c r="BP1602" s="197"/>
      <c r="BQ1602" s="120"/>
      <c r="BR1602" s="197"/>
      <c r="BS1602" s="120"/>
      <c r="BT1602" s="197"/>
      <c r="BU1602" s="120"/>
      <c r="BV1602" s="197"/>
      <c r="BW1602" s="107"/>
      <c r="BX1602" s="107"/>
      <c r="BY1602" s="107"/>
      <c r="BZ1602" s="107"/>
      <c r="CA1602" s="199"/>
      <c r="CB1602" s="120"/>
      <c r="CC1602" s="199"/>
      <c r="CD1602" s="120"/>
      <c r="CE1602" s="204"/>
      <c r="CF1602" s="120"/>
      <c r="CG1602" s="204"/>
      <c r="CH1602" s="145"/>
      <c r="CI1602" s="204"/>
      <c r="CJ1602" s="145"/>
      <c r="CK1602" s="204"/>
      <c r="CL1602" s="120"/>
      <c r="CM1602" s="204"/>
      <c r="CN1602" s="120"/>
      <c r="CO1602" s="204"/>
      <c r="CP1602" s="145"/>
      <c r="CQ1602" s="206"/>
      <c r="CR1602" s="120"/>
      <c r="CS1602" s="206"/>
      <c r="CT1602" s="120"/>
      <c r="CU1602" s="206"/>
      <c r="CV1602" s="120"/>
      <c r="CW1602" s="206"/>
      <c r="CX1602" s="120"/>
      <c r="CY1602" s="206"/>
      <c r="CZ1602" s="107"/>
      <c r="DA1602" s="107"/>
      <c r="DB1602" s="107"/>
      <c r="DC1602" s="109"/>
      <c r="DD1602" s="109"/>
      <c r="DE1602" s="109"/>
      <c r="DF1602" s="110"/>
      <c r="DG1602" s="120"/>
      <c r="DH1602" s="120"/>
      <c r="DI1602" s="120"/>
      <c r="DJ1602" s="120"/>
      <c r="DK1602" s="120"/>
      <c r="DL1602" s="120"/>
      <c r="DM1602" s="145"/>
      <c r="DN1602" s="120"/>
      <c r="DO1602" s="145"/>
      <c r="DP1602" s="120"/>
      <c r="DQ1602" s="120"/>
      <c r="DR1602" s="120"/>
      <c r="DS1602" s="120"/>
      <c r="DT1602" s="120"/>
      <c r="DU1602" s="145"/>
      <c r="DV1602" s="120"/>
      <c r="DW1602" s="120"/>
      <c r="DX1602" s="120"/>
      <c r="DY1602" s="120"/>
      <c r="DZ1602" s="120"/>
      <c r="EA1602" s="120"/>
      <c r="EB1602" s="120"/>
      <c r="EC1602" s="120"/>
      <c r="ED1602" s="120"/>
      <c r="EE1602" s="120"/>
      <c r="EF1602" s="120"/>
      <c r="EG1602" s="120"/>
      <c r="EH1602" s="120"/>
      <c r="EI1602" s="120"/>
      <c r="EJ1602" s="148"/>
    </row>
    <row r="1603" spans="1:140" s="10" customFormat="1" ht="17.25" customHeight="1" x14ac:dyDescent="0.25">
      <c r="A1603" s="33"/>
      <c r="B1603" s="34"/>
      <c r="C1603" s="35"/>
      <c r="D1603" s="49"/>
      <c r="E1603" s="36"/>
      <c r="F1603" s="36"/>
      <c r="G1603" s="52"/>
      <c r="H1603" s="38"/>
      <c r="I1603" s="50"/>
      <c r="J1603" s="275" t="s">
        <v>1921</v>
      </c>
      <c r="K1603" s="271" t="s">
        <v>2086</v>
      </c>
      <c r="L1603" s="276" t="s">
        <v>1899</v>
      </c>
      <c r="M1603" s="46"/>
      <c r="R1603" s="104"/>
      <c r="S1603" s="104"/>
      <c r="T1603" s="104"/>
      <c r="U1603" s="104"/>
      <c r="V1603" s="120"/>
      <c r="W1603" s="104"/>
      <c r="X1603" s="104"/>
      <c r="Y1603" s="144"/>
      <c r="Z1603" s="120"/>
      <c r="AA1603" s="144"/>
      <c r="AB1603" s="104"/>
      <c r="AC1603" s="230"/>
      <c r="AD1603" s="104"/>
      <c r="AE1603" s="104"/>
      <c r="AF1603" s="104"/>
      <c r="AG1603" s="144"/>
      <c r="AH1603" s="104"/>
      <c r="AI1603" s="104"/>
      <c r="AJ1603" s="104"/>
      <c r="AK1603" s="104"/>
      <c r="AL1603" s="104"/>
      <c r="AM1603" s="104"/>
      <c r="AN1603" s="104"/>
      <c r="AO1603" s="104"/>
      <c r="AP1603" s="120"/>
      <c r="AQ1603" s="104"/>
      <c r="AR1603" s="104"/>
      <c r="AS1603" s="104"/>
      <c r="AT1603" s="104"/>
      <c r="AU1603" s="146"/>
      <c r="AV1603" s="105"/>
      <c r="AW1603" s="105"/>
      <c r="AX1603" s="106"/>
      <c r="AY1603" s="120"/>
      <c r="AZ1603" s="106"/>
      <c r="BA1603" s="120"/>
      <c r="BB1603" s="196"/>
      <c r="BC1603" s="120"/>
      <c r="BD1603" s="196"/>
      <c r="BE1603" s="145"/>
      <c r="BF1603" s="196"/>
      <c r="BG1603" s="145"/>
      <c r="BH1603" s="196"/>
      <c r="BI1603" s="120"/>
      <c r="BJ1603" s="196"/>
      <c r="BK1603" s="120"/>
      <c r="BL1603" s="196"/>
      <c r="BM1603" s="145"/>
      <c r="BN1603" s="197"/>
      <c r="BO1603" s="120"/>
      <c r="BP1603" s="197"/>
      <c r="BQ1603" s="120"/>
      <c r="BR1603" s="197"/>
      <c r="BS1603" s="120"/>
      <c r="BT1603" s="197"/>
      <c r="BU1603" s="120"/>
      <c r="BV1603" s="197"/>
      <c r="BW1603" s="107"/>
      <c r="BX1603" s="107"/>
      <c r="BY1603" s="107"/>
      <c r="BZ1603" s="107"/>
      <c r="CA1603" s="199"/>
      <c r="CB1603" s="120"/>
      <c r="CC1603" s="199"/>
      <c r="CD1603" s="120"/>
      <c r="CE1603" s="204"/>
      <c r="CF1603" s="120"/>
      <c r="CG1603" s="204"/>
      <c r="CH1603" s="145"/>
      <c r="CI1603" s="204"/>
      <c r="CJ1603" s="145"/>
      <c r="CK1603" s="204"/>
      <c r="CL1603" s="120"/>
      <c r="CM1603" s="204"/>
      <c r="CN1603" s="120"/>
      <c r="CO1603" s="204"/>
      <c r="CP1603" s="145"/>
      <c r="CQ1603" s="206"/>
      <c r="CR1603" s="120"/>
      <c r="CS1603" s="206"/>
      <c r="CT1603" s="120"/>
      <c r="CU1603" s="206"/>
      <c r="CV1603" s="120"/>
      <c r="CW1603" s="206"/>
      <c r="CX1603" s="120"/>
      <c r="CY1603" s="206"/>
      <c r="CZ1603" s="107"/>
      <c r="DA1603" s="107"/>
      <c r="DB1603" s="107"/>
      <c r="DC1603" s="109"/>
      <c r="DD1603" s="109"/>
      <c r="DE1603" s="109"/>
      <c r="DF1603" s="110"/>
      <c r="DG1603" s="120"/>
      <c r="DH1603" s="120"/>
      <c r="DI1603" s="120"/>
      <c r="DJ1603" s="120"/>
      <c r="DK1603" s="120"/>
      <c r="DL1603" s="120"/>
      <c r="DM1603" s="145"/>
      <c r="DN1603" s="120"/>
      <c r="DO1603" s="145"/>
      <c r="DP1603" s="120"/>
      <c r="DQ1603" s="120"/>
      <c r="DR1603" s="120"/>
      <c r="DS1603" s="120"/>
      <c r="DT1603" s="120"/>
      <c r="DU1603" s="145"/>
      <c r="DV1603" s="120"/>
      <c r="DW1603" s="120"/>
      <c r="DX1603" s="120"/>
      <c r="DY1603" s="120"/>
      <c r="DZ1603" s="120"/>
      <c r="EA1603" s="120"/>
      <c r="EB1603" s="120"/>
      <c r="EC1603" s="120"/>
      <c r="ED1603" s="120"/>
      <c r="EE1603" s="120"/>
      <c r="EF1603" s="120"/>
      <c r="EG1603" s="120"/>
      <c r="EH1603" s="120"/>
      <c r="EI1603" s="120"/>
      <c r="EJ1603" s="148"/>
    </row>
    <row r="1604" spans="1:140" s="10" customFormat="1" ht="17.25" customHeight="1" x14ac:dyDescent="0.25">
      <c r="A1604" s="33"/>
      <c r="B1604" s="34"/>
      <c r="C1604" s="35"/>
      <c r="D1604" s="49"/>
      <c r="E1604" s="36"/>
      <c r="F1604" s="36"/>
      <c r="G1604" s="52"/>
      <c r="H1604" s="38"/>
      <c r="I1604" s="50"/>
      <c r="J1604" s="275"/>
      <c r="K1604" s="271" t="s">
        <v>2088</v>
      </c>
      <c r="L1604" s="276">
        <v>245</v>
      </c>
      <c r="M1604" s="46"/>
      <c r="R1604" s="104"/>
      <c r="S1604" s="104"/>
      <c r="T1604" s="104"/>
      <c r="U1604" s="104"/>
      <c r="V1604" s="120"/>
      <c r="W1604" s="104"/>
      <c r="X1604" s="104"/>
      <c r="Y1604" s="144"/>
      <c r="Z1604" s="120"/>
      <c r="AA1604" s="144"/>
      <c r="AB1604" s="104"/>
      <c r="AC1604" s="230"/>
      <c r="AD1604" s="104"/>
      <c r="AE1604" s="104"/>
      <c r="AF1604" s="104"/>
      <c r="AG1604" s="144"/>
      <c r="AH1604" s="104"/>
      <c r="AI1604" s="104"/>
      <c r="AJ1604" s="104"/>
      <c r="AK1604" s="104"/>
      <c r="AL1604" s="104"/>
      <c r="AM1604" s="104"/>
      <c r="AN1604" s="104"/>
      <c r="AO1604" s="104"/>
      <c r="AP1604" s="120"/>
      <c r="AQ1604" s="104"/>
      <c r="AR1604" s="104"/>
      <c r="AS1604" s="104"/>
      <c r="AT1604" s="104"/>
      <c r="AU1604" s="146"/>
      <c r="AV1604" s="105"/>
      <c r="AW1604" s="105"/>
      <c r="AX1604" s="106"/>
      <c r="AY1604" s="120"/>
      <c r="AZ1604" s="106"/>
      <c r="BA1604" s="120"/>
      <c r="BB1604" s="196"/>
      <c r="BC1604" s="120"/>
      <c r="BD1604" s="196"/>
      <c r="BE1604" s="145"/>
      <c r="BF1604" s="196"/>
      <c r="BG1604" s="145"/>
      <c r="BH1604" s="196"/>
      <c r="BI1604" s="120"/>
      <c r="BJ1604" s="196"/>
      <c r="BK1604" s="120"/>
      <c r="BL1604" s="196"/>
      <c r="BM1604" s="145"/>
      <c r="BN1604" s="197"/>
      <c r="BO1604" s="120"/>
      <c r="BP1604" s="197"/>
      <c r="BQ1604" s="120"/>
      <c r="BR1604" s="197"/>
      <c r="BS1604" s="120"/>
      <c r="BT1604" s="197"/>
      <c r="BU1604" s="120"/>
      <c r="BV1604" s="197"/>
      <c r="BW1604" s="107"/>
      <c r="BX1604" s="107"/>
      <c r="BY1604" s="107"/>
      <c r="BZ1604" s="107"/>
      <c r="CA1604" s="199"/>
      <c r="CB1604" s="120"/>
      <c r="CC1604" s="199"/>
      <c r="CD1604" s="120"/>
      <c r="CE1604" s="204"/>
      <c r="CF1604" s="120"/>
      <c r="CG1604" s="204"/>
      <c r="CH1604" s="145"/>
      <c r="CI1604" s="204"/>
      <c r="CJ1604" s="145"/>
      <c r="CK1604" s="204"/>
      <c r="CL1604" s="120"/>
      <c r="CM1604" s="204"/>
      <c r="CN1604" s="120"/>
      <c r="CO1604" s="204"/>
      <c r="CP1604" s="145"/>
      <c r="CQ1604" s="206"/>
      <c r="CR1604" s="120"/>
      <c r="CS1604" s="206"/>
      <c r="CT1604" s="120"/>
      <c r="CU1604" s="206"/>
      <c r="CV1604" s="120"/>
      <c r="CW1604" s="206"/>
      <c r="CX1604" s="120"/>
      <c r="CY1604" s="206"/>
      <c r="CZ1604" s="107"/>
      <c r="DA1604" s="107"/>
      <c r="DB1604" s="107"/>
      <c r="DC1604" s="109"/>
      <c r="DD1604" s="109"/>
      <c r="DE1604" s="109"/>
      <c r="DF1604" s="110"/>
      <c r="DG1604" s="120"/>
      <c r="DH1604" s="120"/>
      <c r="DI1604" s="120"/>
      <c r="DJ1604" s="120"/>
      <c r="DK1604" s="120"/>
      <c r="DL1604" s="120"/>
      <c r="DM1604" s="145"/>
      <c r="DN1604" s="120"/>
      <c r="DO1604" s="145"/>
      <c r="DP1604" s="120"/>
      <c r="DQ1604" s="120"/>
      <c r="DR1604" s="120"/>
      <c r="DS1604" s="120"/>
      <c r="DT1604" s="120"/>
      <c r="DU1604" s="145"/>
      <c r="DV1604" s="120"/>
      <c r="DW1604" s="120"/>
      <c r="DX1604" s="120"/>
      <c r="DY1604" s="120"/>
      <c r="DZ1604" s="120"/>
      <c r="EA1604" s="120"/>
      <c r="EB1604" s="120"/>
      <c r="EC1604" s="120"/>
      <c r="ED1604" s="120"/>
      <c r="EE1604" s="120"/>
      <c r="EF1604" s="120"/>
      <c r="EG1604" s="120"/>
      <c r="EH1604" s="120"/>
      <c r="EI1604" s="120"/>
      <c r="EJ1604" s="148"/>
    </row>
    <row r="1605" spans="1:140" s="10" customFormat="1" ht="17.25" customHeight="1" x14ac:dyDescent="0.25">
      <c r="A1605" s="33"/>
      <c r="B1605" s="34"/>
      <c r="C1605" s="35"/>
      <c r="D1605" s="49"/>
      <c r="E1605" s="36"/>
      <c r="F1605" s="36"/>
      <c r="G1605" s="52"/>
      <c r="H1605" s="38"/>
      <c r="I1605" s="50"/>
      <c r="J1605" s="54"/>
      <c r="K1605" s="271" t="s">
        <v>2089</v>
      </c>
      <c r="L1605" s="276">
        <v>245</v>
      </c>
      <c r="M1605" s="46"/>
      <c r="R1605" s="104"/>
      <c r="S1605" s="104"/>
      <c r="T1605" s="104"/>
      <c r="U1605" s="104"/>
      <c r="V1605" s="120"/>
      <c r="W1605" s="104"/>
      <c r="X1605" s="104"/>
      <c r="Y1605" s="144"/>
      <c r="Z1605" s="120"/>
      <c r="AA1605" s="144"/>
      <c r="AB1605" s="104"/>
      <c r="AC1605" s="230"/>
      <c r="AD1605" s="104"/>
      <c r="AE1605" s="104"/>
      <c r="AF1605" s="104"/>
      <c r="AG1605" s="144"/>
      <c r="AH1605" s="104"/>
      <c r="AI1605" s="104"/>
      <c r="AJ1605" s="104"/>
      <c r="AK1605" s="104"/>
      <c r="AL1605" s="104"/>
      <c r="AM1605" s="104"/>
      <c r="AN1605" s="104"/>
      <c r="AO1605" s="104"/>
      <c r="AP1605" s="120"/>
      <c r="AQ1605" s="104"/>
      <c r="AR1605" s="104"/>
      <c r="AS1605" s="104"/>
      <c r="AT1605" s="104"/>
      <c r="AU1605" s="146"/>
      <c r="AV1605" s="105"/>
      <c r="AW1605" s="105"/>
      <c r="AX1605" s="106"/>
      <c r="AY1605" s="120"/>
      <c r="AZ1605" s="106"/>
      <c r="BA1605" s="120"/>
      <c r="BB1605" s="196"/>
      <c r="BC1605" s="120"/>
      <c r="BD1605" s="196"/>
      <c r="BE1605" s="145"/>
      <c r="BF1605" s="196"/>
      <c r="BG1605" s="145"/>
      <c r="BH1605" s="196"/>
      <c r="BI1605" s="120"/>
      <c r="BJ1605" s="196"/>
      <c r="BK1605" s="120"/>
      <c r="BL1605" s="196"/>
      <c r="BM1605" s="145"/>
      <c r="BN1605" s="197"/>
      <c r="BO1605" s="120"/>
      <c r="BP1605" s="197"/>
      <c r="BQ1605" s="120"/>
      <c r="BR1605" s="197"/>
      <c r="BS1605" s="120"/>
      <c r="BT1605" s="197"/>
      <c r="BU1605" s="120"/>
      <c r="BV1605" s="197"/>
      <c r="BW1605" s="107"/>
      <c r="BX1605" s="107"/>
      <c r="BY1605" s="107"/>
      <c r="BZ1605" s="107"/>
      <c r="CA1605" s="199"/>
      <c r="CB1605" s="120"/>
      <c r="CC1605" s="199"/>
      <c r="CD1605" s="120"/>
      <c r="CE1605" s="204"/>
      <c r="CF1605" s="120"/>
      <c r="CG1605" s="204"/>
      <c r="CH1605" s="145"/>
      <c r="CI1605" s="204"/>
      <c r="CJ1605" s="145"/>
      <c r="CK1605" s="204"/>
      <c r="CL1605" s="120"/>
      <c r="CM1605" s="204"/>
      <c r="CN1605" s="120"/>
      <c r="CO1605" s="204"/>
      <c r="CP1605" s="145"/>
      <c r="CQ1605" s="206"/>
      <c r="CR1605" s="120"/>
      <c r="CS1605" s="206"/>
      <c r="CT1605" s="120"/>
      <c r="CU1605" s="206"/>
      <c r="CV1605" s="120"/>
      <c r="CW1605" s="206"/>
      <c r="CX1605" s="120"/>
      <c r="CY1605" s="206"/>
      <c r="CZ1605" s="107"/>
      <c r="DA1605" s="107"/>
      <c r="DB1605" s="107"/>
      <c r="DC1605" s="109"/>
      <c r="DD1605" s="109"/>
      <c r="DE1605" s="109"/>
      <c r="DF1605" s="110"/>
      <c r="DG1605" s="120"/>
      <c r="DH1605" s="120"/>
      <c r="DI1605" s="120"/>
      <c r="DJ1605" s="120"/>
      <c r="DK1605" s="120"/>
      <c r="DL1605" s="120"/>
      <c r="DM1605" s="145"/>
      <c r="DN1605" s="120"/>
      <c r="DO1605" s="145"/>
      <c r="DP1605" s="120"/>
      <c r="DQ1605" s="120"/>
      <c r="DR1605" s="120"/>
      <c r="DS1605" s="120"/>
      <c r="DT1605" s="120"/>
      <c r="DU1605" s="145"/>
      <c r="DV1605" s="120"/>
      <c r="DW1605" s="120"/>
      <c r="DX1605" s="120"/>
      <c r="DY1605" s="120"/>
      <c r="DZ1605" s="120"/>
      <c r="EA1605" s="120"/>
      <c r="EB1605" s="120"/>
      <c r="EC1605" s="120"/>
      <c r="ED1605" s="120"/>
      <c r="EE1605" s="120"/>
      <c r="EF1605" s="120"/>
      <c r="EG1605" s="120"/>
      <c r="EH1605" s="120"/>
      <c r="EI1605" s="120"/>
      <c r="EJ1605" s="148"/>
    </row>
    <row r="1606" spans="1:140" s="10" customFormat="1" ht="17.25" customHeight="1" x14ac:dyDescent="0.25">
      <c r="A1606" s="33"/>
      <c r="B1606" s="34"/>
      <c r="C1606" s="35"/>
      <c r="D1606" s="49"/>
      <c r="E1606" s="36"/>
      <c r="F1606" s="36"/>
      <c r="G1606" s="52"/>
      <c r="H1606" s="38"/>
      <c r="I1606" s="50"/>
      <c r="J1606" s="54" t="s">
        <v>822</v>
      </c>
      <c r="K1606" s="46" t="s">
        <v>1452</v>
      </c>
      <c r="L1606" s="46" t="s">
        <v>69</v>
      </c>
      <c r="M1606" s="46"/>
      <c r="R1606" s="104">
        <v>2E-3</v>
      </c>
      <c r="S1606" s="104">
        <f>0*$R$1606</f>
        <v>0</v>
      </c>
      <c r="T1606" s="104">
        <f t="shared" si="1835"/>
        <v>0</v>
      </c>
      <c r="U1606" s="104">
        <f>0*$R$1606</f>
        <v>0</v>
      </c>
      <c r="V1606" s="120">
        <f t="shared" si="1794"/>
        <v>0</v>
      </c>
      <c r="W1606" s="104">
        <f>0*$R$1606</f>
        <v>0</v>
      </c>
      <c r="X1606" s="104">
        <f t="shared" si="1795"/>
        <v>0</v>
      </c>
      <c r="Y1606" s="104">
        <v>0</v>
      </c>
      <c r="Z1606" s="120">
        <f t="shared" si="1836"/>
        <v>0</v>
      </c>
      <c r="AA1606" s="104">
        <f>0*$R$1606</f>
        <v>0</v>
      </c>
      <c r="AB1606" s="104">
        <f t="shared" si="1837"/>
        <v>0</v>
      </c>
      <c r="AC1606" s="104">
        <f>0*$R$1606</f>
        <v>0</v>
      </c>
      <c r="AD1606" s="104">
        <f t="shared" si="1838"/>
        <v>0</v>
      </c>
      <c r="AE1606" s="145">
        <v>1</v>
      </c>
      <c r="AF1606" s="104">
        <f t="shared" si="1839"/>
        <v>2E-3</v>
      </c>
      <c r="AG1606" s="104">
        <f>0*$R$1606</f>
        <v>0</v>
      </c>
      <c r="AH1606" s="104">
        <f t="shared" si="1840"/>
        <v>0</v>
      </c>
      <c r="AI1606" s="104">
        <f>0*$R$1606</f>
        <v>0</v>
      </c>
      <c r="AJ1606" s="104">
        <f t="shared" si="1841"/>
        <v>0</v>
      </c>
      <c r="AK1606" s="104">
        <f>0*$R$1606</f>
        <v>0</v>
      </c>
      <c r="AL1606" s="104">
        <f t="shared" si="1842"/>
        <v>0</v>
      </c>
      <c r="AM1606" s="104">
        <f>0*$R$1606</f>
        <v>0</v>
      </c>
      <c r="AN1606" s="104">
        <f t="shared" si="1843"/>
        <v>0</v>
      </c>
      <c r="AO1606" s="104">
        <f>0*$R$1606</f>
        <v>0</v>
      </c>
      <c r="AP1606" s="120">
        <f t="shared" si="1844"/>
        <v>0</v>
      </c>
      <c r="AQ1606" s="104"/>
      <c r="AR1606" s="104"/>
      <c r="AS1606" s="104"/>
      <c r="AT1606" s="104"/>
      <c r="AU1606" s="146">
        <f t="shared" si="1796"/>
        <v>2E-3</v>
      </c>
      <c r="AV1606" s="105">
        <f t="shared" si="1797"/>
        <v>1</v>
      </c>
      <c r="AW1606" s="105"/>
      <c r="AX1606" s="106">
        <v>2.0000000000000001E-4</v>
      </c>
      <c r="AY1606" s="120">
        <f>0*$R$1606</f>
        <v>0</v>
      </c>
      <c r="AZ1606" s="106">
        <f t="shared" si="1798"/>
        <v>0</v>
      </c>
      <c r="BA1606" s="120">
        <f>0*$R$1606</f>
        <v>0</v>
      </c>
      <c r="BB1606" s="196">
        <f t="shared" si="1799"/>
        <v>0</v>
      </c>
      <c r="BC1606" s="120">
        <f>0*$R$1606</f>
        <v>0</v>
      </c>
      <c r="BD1606" s="196">
        <f t="shared" si="1800"/>
        <v>0</v>
      </c>
      <c r="BE1606" s="120">
        <v>0</v>
      </c>
      <c r="BF1606" s="196">
        <f t="shared" si="1801"/>
        <v>0</v>
      </c>
      <c r="BG1606" s="120">
        <f>0*$R$1606</f>
        <v>0</v>
      </c>
      <c r="BH1606" s="196">
        <f t="shared" si="1802"/>
        <v>0</v>
      </c>
      <c r="BI1606" s="120">
        <f>0*$R$1606</f>
        <v>0</v>
      </c>
      <c r="BJ1606" s="196">
        <f t="shared" si="1845"/>
        <v>0</v>
      </c>
      <c r="BK1606" s="145">
        <v>1</v>
      </c>
      <c r="BL1606" s="196">
        <f t="shared" si="1846"/>
        <v>2.0000000000000001E-4</v>
      </c>
      <c r="BM1606" s="120">
        <f>0*$R$1606</f>
        <v>0</v>
      </c>
      <c r="BN1606" s="197">
        <f t="shared" si="1847"/>
        <v>0</v>
      </c>
      <c r="BO1606" s="120">
        <f>0*$R$1606</f>
        <v>0</v>
      </c>
      <c r="BP1606" s="197">
        <f t="shared" si="1848"/>
        <v>0</v>
      </c>
      <c r="BQ1606" s="120">
        <f>0*$R$1606</f>
        <v>0</v>
      </c>
      <c r="BR1606" s="197">
        <f t="shared" si="1849"/>
        <v>0</v>
      </c>
      <c r="BS1606" s="120">
        <f>0*$R$1606</f>
        <v>0</v>
      </c>
      <c r="BT1606" s="197">
        <f t="shared" si="1850"/>
        <v>0</v>
      </c>
      <c r="BU1606" s="120">
        <f>0*$R$1606</f>
        <v>0</v>
      </c>
      <c r="BV1606" s="197">
        <f t="shared" si="1851"/>
        <v>0</v>
      </c>
      <c r="BW1606" s="107"/>
      <c r="BX1606" s="107"/>
      <c r="BY1606" s="107"/>
      <c r="BZ1606" s="107"/>
      <c r="CA1606" s="199">
        <v>2.0000000000000001E-4</v>
      </c>
      <c r="CB1606" s="120">
        <f>0*$R$1606</f>
        <v>0</v>
      </c>
      <c r="CC1606" s="199">
        <f t="shared" si="1803"/>
        <v>0</v>
      </c>
      <c r="CD1606" s="120">
        <f>0*$R$1606</f>
        <v>0</v>
      </c>
      <c r="CE1606" s="204">
        <f t="shared" si="1804"/>
        <v>0</v>
      </c>
      <c r="CF1606" s="120">
        <f>0*$R$1606</f>
        <v>0</v>
      </c>
      <c r="CG1606" s="204">
        <f t="shared" si="1805"/>
        <v>0</v>
      </c>
      <c r="CH1606" s="120">
        <v>0</v>
      </c>
      <c r="CI1606" s="204">
        <f t="shared" si="1806"/>
        <v>0</v>
      </c>
      <c r="CJ1606" s="120">
        <f>0*$R$1606</f>
        <v>0</v>
      </c>
      <c r="CK1606" s="204">
        <f t="shared" si="1807"/>
        <v>0</v>
      </c>
      <c r="CL1606" s="120">
        <f>0*$R$1606</f>
        <v>0</v>
      </c>
      <c r="CM1606" s="204">
        <f t="shared" si="1808"/>
        <v>0</v>
      </c>
      <c r="CN1606" s="145">
        <v>1</v>
      </c>
      <c r="CO1606" s="204">
        <f t="shared" si="1809"/>
        <v>2.0000000000000001E-4</v>
      </c>
      <c r="CP1606" s="120">
        <f>0*$R$1606</f>
        <v>0</v>
      </c>
      <c r="CQ1606" s="206">
        <f t="shared" si="1810"/>
        <v>0</v>
      </c>
      <c r="CR1606" s="120">
        <f>0*$R$1606</f>
        <v>0</v>
      </c>
      <c r="CS1606" s="206">
        <f t="shared" si="1811"/>
        <v>0</v>
      </c>
      <c r="CT1606" s="120">
        <f>0*$R$1606</f>
        <v>0</v>
      </c>
      <c r="CU1606" s="206">
        <f t="shared" si="1812"/>
        <v>0</v>
      </c>
      <c r="CV1606" s="120">
        <f>0*$R$1606</f>
        <v>0</v>
      </c>
      <c r="CW1606" s="206">
        <f t="shared" si="1813"/>
        <v>0</v>
      </c>
      <c r="CX1606" s="120">
        <f>0*$R$1606</f>
        <v>0</v>
      </c>
      <c r="CY1606" s="206">
        <f t="shared" si="1814"/>
        <v>0</v>
      </c>
      <c r="CZ1606" s="107"/>
      <c r="DA1606" s="107"/>
      <c r="DB1606" s="107"/>
      <c r="DC1606" s="109"/>
      <c r="DD1606" s="109"/>
      <c r="DE1606" s="109"/>
      <c r="DF1606" s="110">
        <v>2.0000000000000001E-4</v>
      </c>
      <c r="DG1606" s="120">
        <f>0*$R$1606</f>
        <v>0</v>
      </c>
      <c r="DH1606" s="120">
        <f t="shared" si="1852"/>
        <v>0</v>
      </c>
      <c r="DI1606" s="120">
        <f>0*$R$1606</f>
        <v>0</v>
      </c>
      <c r="DJ1606" s="120">
        <f t="shared" si="1816"/>
        <v>0</v>
      </c>
      <c r="DK1606" s="120">
        <f>0*$R$1606</f>
        <v>0</v>
      </c>
      <c r="DL1606" s="120">
        <f t="shared" si="1817"/>
        <v>0</v>
      </c>
      <c r="DM1606" s="120">
        <v>0</v>
      </c>
      <c r="DN1606" s="120">
        <f t="shared" si="1818"/>
        <v>0</v>
      </c>
      <c r="DO1606" s="120">
        <f>0*$R$1606</f>
        <v>0</v>
      </c>
      <c r="DP1606" s="120">
        <f t="shared" si="1819"/>
        <v>0</v>
      </c>
      <c r="DQ1606" s="120">
        <f>0*$R$1606</f>
        <v>0</v>
      </c>
      <c r="DR1606" s="120">
        <f t="shared" si="1820"/>
        <v>0</v>
      </c>
      <c r="DS1606" s="145">
        <v>1</v>
      </c>
      <c r="DT1606" s="120">
        <f t="shared" si="1821"/>
        <v>2.0000000000000001E-4</v>
      </c>
      <c r="DU1606" s="120">
        <f>0*$R$1606</f>
        <v>0</v>
      </c>
      <c r="DV1606" s="120">
        <f t="shared" si="1822"/>
        <v>0</v>
      </c>
      <c r="DW1606" s="120">
        <f>0*$R$1606</f>
        <v>0</v>
      </c>
      <c r="DX1606" s="120">
        <f t="shared" si="1823"/>
        <v>0</v>
      </c>
      <c r="DY1606" s="120">
        <f>0*$R$1606</f>
        <v>0</v>
      </c>
      <c r="DZ1606" s="120">
        <f t="shared" si="1824"/>
        <v>0</v>
      </c>
      <c r="EA1606" s="120">
        <f>0*$R$1606</f>
        <v>0</v>
      </c>
      <c r="EB1606" s="120">
        <f t="shared" si="1825"/>
        <v>0</v>
      </c>
      <c r="EC1606" s="120">
        <f>0*$R$1606</f>
        <v>0</v>
      </c>
      <c r="ED1606" s="120">
        <f t="shared" si="1826"/>
        <v>0</v>
      </c>
      <c r="EE1606" s="120"/>
      <c r="EF1606" s="120"/>
      <c r="EG1606" s="120"/>
      <c r="EH1606" s="120"/>
      <c r="EI1606" s="120">
        <f t="shared" si="1827"/>
        <v>2.0000000000000001E-4</v>
      </c>
      <c r="EJ1606" s="148">
        <f t="shared" si="1828"/>
        <v>1</v>
      </c>
    </row>
    <row r="1607" spans="1:140" s="10" customFormat="1" ht="17.25" customHeight="1" x14ac:dyDescent="0.25">
      <c r="A1607" s="33"/>
      <c r="B1607" s="34"/>
      <c r="C1607" s="35"/>
      <c r="D1607" s="49"/>
      <c r="E1607" s="36"/>
      <c r="F1607" s="36"/>
      <c r="G1607" s="52"/>
      <c r="H1607" s="38"/>
      <c r="I1607" s="50"/>
      <c r="J1607" s="54" t="s">
        <v>823</v>
      </c>
      <c r="K1607" s="46" t="s">
        <v>1429</v>
      </c>
      <c r="L1607" s="46" t="s">
        <v>69</v>
      </c>
      <c r="M1607" s="46" t="s">
        <v>1488</v>
      </c>
      <c r="R1607" s="104">
        <v>1.5100000000000001E-2</v>
      </c>
      <c r="S1607" s="104">
        <f>0*$R$1606</f>
        <v>0</v>
      </c>
      <c r="T1607" s="104">
        <f t="shared" si="1835"/>
        <v>0</v>
      </c>
      <c r="U1607" s="104">
        <f>0*$R$1606</f>
        <v>0</v>
      </c>
      <c r="V1607" s="120">
        <f t="shared" si="1794"/>
        <v>0</v>
      </c>
      <c r="W1607" s="104">
        <f>0*$R$1606</f>
        <v>0</v>
      </c>
      <c r="X1607" s="104">
        <f t="shared" si="1795"/>
        <v>0</v>
      </c>
      <c r="Y1607" s="104">
        <v>0</v>
      </c>
      <c r="Z1607" s="120">
        <f t="shared" si="1836"/>
        <v>0</v>
      </c>
      <c r="AA1607" s="104">
        <f>0*$R$1606</f>
        <v>0</v>
      </c>
      <c r="AB1607" s="104">
        <f t="shared" si="1837"/>
        <v>0</v>
      </c>
      <c r="AC1607" s="104">
        <f>0*$R$1606</f>
        <v>0</v>
      </c>
      <c r="AD1607" s="104">
        <f t="shared" si="1838"/>
        <v>0</v>
      </c>
      <c r="AE1607" s="104">
        <f>0*$R$1606</f>
        <v>0</v>
      </c>
      <c r="AF1607" s="104">
        <f t="shared" si="1839"/>
        <v>0</v>
      </c>
      <c r="AG1607" s="145">
        <v>1</v>
      </c>
      <c r="AH1607" s="104">
        <f t="shared" si="1840"/>
        <v>1.5100000000000001E-2</v>
      </c>
      <c r="AI1607" s="104">
        <f>0*$R$1606</f>
        <v>0</v>
      </c>
      <c r="AJ1607" s="104">
        <f t="shared" si="1841"/>
        <v>0</v>
      </c>
      <c r="AK1607" s="104">
        <f>0*$R$1606</f>
        <v>0</v>
      </c>
      <c r="AL1607" s="104">
        <f t="shared" si="1842"/>
        <v>0</v>
      </c>
      <c r="AM1607" s="104">
        <f>0*$R$1606</f>
        <v>0</v>
      </c>
      <c r="AN1607" s="104">
        <f t="shared" si="1843"/>
        <v>0</v>
      </c>
      <c r="AO1607" s="104">
        <f>0*$R$1606</f>
        <v>0</v>
      </c>
      <c r="AP1607" s="120">
        <f t="shared" si="1844"/>
        <v>0</v>
      </c>
      <c r="AQ1607" s="104"/>
      <c r="AR1607" s="104"/>
      <c r="AS1607" s="104"/>
      <c r="AT1607" s="104"/>
      <c r="AU1607" s="146">
        <f t="shared" si="1796"/>
        <v>1.5100000000000001E-2</v>
      </c>
      <c r="AV1607" s="105">
        <f t="shared" si="1797"/>
        <v>1</v>
      </c>
      <c r="AW1607" s="105"/>
      <c r="AX1607" s="106">
        <v>2.0000000000000001E-4</v>
      </c>
      <c r="AY1607" s="120">
        <f>0*$R$1606</f>
        <v>0</v>
      </c>
      <c r="AZ1607" s="106">
        <f t="shared" si="1798"/>
        <v>0</v>
      </c>
      <c r="BA1607" s="120">
        <f>0*$R$1606</f>
        <v>0</v>
      </c>
      <c r="BB1607" s="196">
        <f t="shared" si="1799"/>
        <v>0</v>
      </c>
      <c r="BC1607" s="120">
        <f>0*$R$1606</f>
        <v>0</v>
      </c>
      <c r="BD1607" s="196">
        <f t="shared" si="1800"/>
        <v>0</v>
      </c>
      <c r="BE1607" s="120">
        <v>0</v>
      </c>
      <c r="BF1607" s="196">
        <f t="shared" si="1801"/>
        <v>0</v>
      </c>
      <c r="BG1607" s="120">
        <f>0*$R$1606</f>
        <v>0</v>
      </c>
      <c r="BH1607" s="196">
        <f t="shared" si="1802"/>
        <v>0</v>
      </c>
      <c r="BI1607" s="120">
        <f>0*$R$1606</f>
        <v>0</v>
      </c>
      <c r="BJ1607" s="196">
        <f t="shared" si="1845"/>
        <v>0</v>
      </c>
      <c r="BK1607" s="120">
        <f>0*$R$1606</f>
        <v>0</v>
      </c>
      <c r="BL1607" s="196">
        <f t="shared" si="1846"/>
        <v>0</v>
      </c>
      <c r="BM1607" s="145">
        <v>1</v>
      </c>
      <c r="BN1607" s="197">
        <f t="shared" si="1847"/>
        <v>2.0000000000000001E-4</v>
      </c>
      <c r="BO1607" s="120">
        <f>0*$R$1606</f>
        <v>0</v>
      </c>
      <c r="BP1607" s="197">
        <f t="shared" si="1848"/>
        <v>0</v>
      </c>
      <c r="BQ1607" s="120">
        <f>0*$R$1606</f>
        <v>0</v>
      </c>
      <c r="BR1607" s="197">
        <f t="shared" si="1849"/>
        <v>0</v>
      </c>
      <c r="BS1607" s="120">
        <f>0*$R$1606</f>
        <v>0</v>
      </c>
      <c r="BT1607" s="197">
        <f t="shared" si="1850"/>
        <v>0</v>
      </c>
      <c r="BU1607" s="120">
        <f>0*$R$1606</f>
        <v>0</v>
      </c>
      <c r="BV1607" s="197">
        <f t="shared" si="1851"/>
        <v>0</v>
      </c>
      <c r="BW1607" s="107"/>
      <c r="BX1607" s="107"/>
      <c r="BY1607" s="107"/>
      <c r="BZ1607" s="107"/>
      <c r="CA1607" s="199">
        <v>2.0000000000000001E-4</v>
      </c>
      <c r="CB1607" s="120">
        <f>0*$R$1606</f>
        <v>0</v>
      </c>
      <c r="CC1607" s="199">
        <f t="shared" si="1803"/>
        <v>0</v>
      </c>
      <c r="CD1607" s="120">
        <f>0*$R$1606</f>
        <v>0</v>
      </c>
      <c r="CE1607" s="204">
        <f t="shared" si="1804"/>
        <v>0</v>
      </c>
      <c r="CF1607" s="120">
        <f>0*$R$1606</f>
        <v>0</v>
      </c>
      <c r="CG1607" s="204">
        <f t="shared" si="1805"/>
        <v>0</v>
      </c>
      <c r="CH1607" s="120">
        <v>0</v>
      </c>
      <c r="CI1607" s="204">
        <f t="shared" si="1806"/>
        <v>0</v>
      </c>
      <c r="CJ1607" s="120">
        <f>0*$R$1606</f>
        <v>0</v>
      </c>
      <c r="CK1607" s="204">
        <f t="shared" si="1807"/>
        <v>0</v>
      </c>
      <c r="CL1607" s="120">
        <f>0*$R$1606</f>
        <v>0</v>
      </c>
      <c r="CM1607" s="204">
        <f t="shared" si="1808"/>
        <v>0</v>
      </c>
      <c r="CN1607" s="120">
        <f>0*$R$1606</f>
        <v>0</v>
      </c>
      <c r="CO1607" s="204">
        <f t="shared" si="1809"/>
        <v>0</v>
      </c>
      <c r="CP1607" s="145">
        <v>1</v>
      </c>
      <c r="CQ1607" s="206">
        <f t="shared" si="1810"/>
        <v>2.0000000000000001E-4</v>
      </c>
      <c r="CR1607" s="120">
        <f>0*$R$1606</f>
        <v>0</v>
      </c>
      <c r="CS1607" s="206">
        <f t="shared" si="1811"/>
        <v>0</v>
      </c>
      <c r="CT1607" s="120">
        <f>0*$R$1606</f>
        <v>0</v>
      </c>
      <c r="CU1607" s="206">
        <f t="shared" si="1812"/>
        <v>0</v>
      </c>
      <c r="CV1607" s="120">
        <f>0*$R$1606</f>
        <v>0</v>
      </c>
      <c r="CW1607" s="206">
        <f t="shared" si="1813"/>
        <v>0</v>
      </c>
      <c r="CX1607" s="120">
        <f>0*$R$1606</f>
        <v>0</v>
      </c>
      <c r="CY1607" s="206">
        <f t="shared" si="1814"/>
        <v>0</v>
      </c>
      <c r="CZ1607" s="107"/>
      <c r="DA1607" s="107"/>
      <c r="DB1607" s="107"/>
      <c r="DC1607" s="109"/>
      <c r="DD1607" s="109"/>
      <c r="DE1607" s="225"/>
      <c r="DF1607" s="226"/>
      <c r="DG1607" s="209"/>
      <c r="DH1607" s="209"/>
      <c r="DI1607" s="209"/>
      <c r="DJ1607" s="209"/>
      <c r="DK1607" s="209"/>
      <c r="DL1607" s="209"/>
      <c r="DM1607" s="209"/>
      <c r="DN1607" s="209"/>
      <c r="DO1607" s="209"/>
      <c r="DP1607" s="209"/>
      <c r="DQ1607" s="209"/>
      <c r="DR1607" s="209"/>
      <c r="DS1607" s="209"/>
      <c r="DT1607" s="209"/>
      <c r="DU1607" s="209"/>
      <c r="DV1607" s="209"/>
      <c r="DW1607" s="209"/>
      <c r="DX1607" s="209"/>
      <c r="DY1607" s="209"/>
      <c r="DZ1607" s="209"/>
      <c r="EA1607" s="209"/>
      <c r="EB1607" s="209"/>
      <c r="EC1607" s="209"/>
      <c r="ED1607" s="209"/>
      <c r="EE1607" s="209"/>
      <c r="EF1607" s="209"/>
      <c r="EG1607" s="209"/>
      <c r="EH1607" s="209"/>
      <c r="EI1607" s="209"/>
      <c r="EJ1607" s="221"/>
    </row>
    <row r="1608" spans="1:140" s="10" customFormat="1" ht="17.25" customHeight="1" x14ac:dyDescent="0.25">
      <c r="A1608" s="33"/>
      <c r="B1608" s="34"/>
      <c r="C1608" s="35"/>
      <c r="D1608" s="49"/>
      <c r="E1608" s="36"/>
      <c r="F1608" s="36"/>
      <c r="G1608" s="52"/>
      <c r="H1608" s="38"/>
      <c r="I1608" s="50"/>
      <c r="J1608" s="54" t="s">
        <v>1484</v>
      </c>
      <c r="K1608" s="46" t="s">
        <v>1428</v>
      </c>
      <c r="L1608" s="46" t="s">
        <v>69</v>
      </c>
      <c r="M1608" s="46"/>
      <c r="R1608" s="179">
        <v>4.8399999999999999E-2</v>
      </c>
      <c r="S1608" s="104">
        <f>0*$R$1608</f>
        <v>0</v>
      </c>
      <c r="T1608" s="104">
        <f t="shared" si="1835"/>
        <v>0</v>
      </c>
      <c r="U1608" s="104">
        <f>0*$R$1608</f>
        <v>0</v>
      </c>
      <c r="V1608" s="120">
        <f t="shared" si="1794"/>
        <v>0</v>
      </c>
      <c r="W1608" s="104">
        <f>0*$R$1608</f>
        <v>0</v>
      </c>
      <c r="X1608" s="104">
        <f t="shared" si="1795"/>
        <v>0</v>
      </c>
      <c r="Y1608" s="104">
        <v>0</v>
      </c>
      <c r="Z1608" s="120">
        <f t="shared" si="1836"/>
        <v>0</v>
      </c>
      <c r="AA1608" s="104">
        <f>0*$R$1608</f>
        <v>0</v>
      </c>
      <c r="AB1608" s="104">
        <f t="shared" si="1837"/>
        <v>0</v>
      </c>
      <c r="AC1608" s="104">
        <f>0*$R$1608</f>
        <v>0</v>
      </c>
      <c r="AD1608" s="104">
        <f t="shared" si="1838"/>
        <v>0</v>
      </c>
      <c r="AE1608" s="144">
        <f>50%-25%</f>
        <v>0.25</v>
      </c>
      <c r="AF1608" s="104">
        <f t="shared" si="1839"/>
        <v>1.21E-2</v>
      </c>
      <c r="AG1608" s="144">
        <f>50%-25%</f>
        <v>0.25</v>
      </c>
      <c r="AH1608" s="104">
        <f t="shared" si="1840"/>
        <v>1.21E-2</v>
      </c>
      <c r="AI1608" s="184">
        <v>0.5</v>
      </c>
      <c r="AJ1608" s="104">
        <f t="shared" si="1841"/>
        <v>2.4199999999999999E-2</v>
      </c>
      <c r="AK1608" s="104">
        <f>0*$R$1608</f>
        <v>0</v>
      </c>
      <c r="AL1608" s="104">
        <f t="shared" si="1842"/>
        <v>0</v>
      </c>
      <c r="AM1608" s="104">
        <f>0*$R$1608</f>
        <v>0</v>
      </c>
      <c r="AN1608" s="104">
        <f t="shared" si="1843"/>
        <v>0</v>
      </c>
      <c r="AO1608" s="104">
        <f>0*$R$1608</f>
        <v>0</v>
      </c>
      <c r="AP1608" s="120">
        <f t="shared" si="1844"/>
        <v>0</v>
      </c>
      <c r="AQ1608" s="104"/>
      <c r="AR1608" s="104"/>
      <c r="AS1608" s="104"/>
      <c r="AT1608" s="104"/>
      <c r="AU1608" s="146">
        <f t="shared" si="1796"/>
        <v>4.8399999999999999E-2</v>
      </c>
      <c r="AV1608" s="105">
        <f t="shared" si="1797"/>
        <v>1</v>
      </c>
      <c r="AW1608" s="105"/>
      <c r="AX1608" s="106">
        <f>0.0002</f>
        <v>2.0000000000000001E-4</v>
      </c>
      <c r="AY1608" s="120">
        <f>0*$R$1608</f>
        <v>0</v>
      </c>
      <c r="AZ1608" s="106">
        <f t="shared" si="1798"/>
        <v>0</v>
      </c>
      <c r="BA1608" s="120">
        <f>0*$R$1608</f>
        <v>0</v>
      </c>
      <c r="BB1608" s="196">
        <f t="shared" si="1799"/>
        <v>0</v>
      </c>
      <c r="BC1608" s="120">
        <f>0*$R$1608</f>
        <v>0</v>
      </c>
      <c r="BD1608" s="196">
        <f t="shared" si="1800"/>
        <v>0</v>
      </c>
      <c r="BE1608" s="120">
        <v>0</v>
      </c>
      <c r="BF1608" s="196">
        <f t="shared" si="1801"/>
        <v>0</v>
      </c>
      <c r="BG1608" s="120">
        <f>0*$R$1608</f>
        <v>0</v>
      </c>
      <c r="BH1608" s="196">
        <f t="shared" si="1802"/>
        <v>0</v>
      </c>
      <c r="BI1608" s="120">
        <f>0*$R$1608</f>
        <v>0</v>
      </c>
      <c r="BJ1608" s="196">
        <f t="shared" si="1845"/>
        <v>0</v>
      </c>
      <c r="BK1608" s="145">
        <f>50%-25%</f>
        <v>0.25</v>
      </c>
      <c r="BL1608" s="196">
        <f t="shared" si="1846"/>
        <v>5.0000000000000002E-5</v>
      </c>
      <c r="BM1608" s="145">
        <f>50%-25%</f>
        <v>0.25</v>
      </c>
      <c r="BN1608" s="197">
        <f t="shared" si="1847"/>
        <v>5.0000000000000002E-5</v>
      </c>
      <c r="BO1608" s="186">
        <v>0.5</v>
      </c>
      <c r="BP1608" s="197">
        <f t="shared" si="1848"/>
        <v>1E-4</v>
      </c>
      <c r="BQ1608" s="120">
        <f>0*$R$1608</f>
        <v>0</v>
      </c>
      <c r="BR1608" s="197">
        <f t="shared" si="1849"/>
        <v>0</v>
      </c>
      <c r="BS1608" s="120">
        <f>0*$R$1608</f>
        <v>0</v>
      </c>
      <c r="BT1608" s="197">
        <f t="shared" si="1850"/>
        <v>0</v>
      </c>
      <c r="BU1608" s="120">
        <f>0*$R$1608</f>
        <v>0</v>
      </c>
      <c r="BV1608" s="197">
        <f t="shared" si="1851"/>
        <v>0</v>
      </c>
      <c r="BW1608" s="107"/>
      <c r="BX1608" s="107"/>
      <c r="BY1608" s="107"/>
      <c r="BZ1608" s="107"/>
      <c r="CA1608" s="199">
        <f>0.0002</f>
        <v>2.0000000000000001E-4</v>
      </c>
      <c r="CB1608" s="120">
        <f>0*$R$1608</f>
        <v>0</v>
      </c>
      <c r="CC1608" s="199">
        <f t="shared" si="1803"/>
        <v>0</v>
      </c>
      <c r="CD1608" s="120">
        <f>0*$R$1608</f>
        <v>0</v>
      </c>
      <c r="CE1608" s="204">
        <f t="shared" si="1804"/>
        <v>0</v>
      </c>
      <c r="CF1608" s="120">
        <f>0*$R$1608</f>
        <v>0</v>
      </c>
      <c r="CG1608" s="204">
        <f t="shared" si="1805"/>
        <v>0</v>
      </c>
      <c r="CH1608" s="120">
        <v>0</v>
      </c>
      <c r="CI1608" s="204">
        <f t="shared" si="1806"/>
        <v>0</v>
      </c>
      <c r="CJ1608" s="120">
        <f>0*$R$1608</f>
        <v>0</v>
      </c>
      <c r="CK1608" s="204">
        <f t="shared" si="1807"/>
        <v>0</v>
      </c>
      <c r="CL1608" s="120">
        <f>0*$R$1608</f>
        <v>0</v>
      </c>
      <c r="CM1608" s="204">
        <f t="shared" si="1808"/>
        <v>0</v>
      </c>
      <c r="CN1608" s="145">
        <f>50%-25%</f>
        <v>0.25</v>
      </c>
      <c r="CO1608" s="204">
        <f t="shared" si="1809"/>
        <v>5.0000000000000002E-5</v>
      </c>
      <c r="CP1608" s="145">
        <f>50%-25%</f>
        <v>0.25</v>
      </c>
      <c r="CQ1608" s="206">
        <f t="shared" si="1810"/>
        <v>5.0000000000000002E-5</v>
      </c>
      <c r="CR1608" s="186">
        <v>0.5</v>
      </c>
      <c r="CS1608" s="206">
        <f t="shared" si="1811"/>
        <v>1E-4</v>
      </c>
      <c r="CT1608" s="120">
        <f>0*$R$1608</f>
        <v>0</v>
      </c>
      <c r="CU1608" s="206">
        <f t="shared" si="1812"/>
        <v>0</v>
      </c>
      <c r="CV1608" s="120">
        <f>0*$R$1608</f>
        <v>0</v>
      </c>
      <c r="CW1608" s="206">
        <f t="shared" si="1813"/>
        <v>0</v>
      </c>
      <c r="CX1608" s="120">
        <f>0*$R$1608</f>
        <v>0</v>
      </c>
      <c r="CY1608" s="206">
        <f t="shared" si="1814"/>
        <v>0</v>
      </c>
      <c r="CZ1608" s="107"/>
      <c r="DA1608" s="107"/>
      <c r="DB1608" s="107"/>
      <c r="DC1608" s="109"/>
      <c r="DD1608" s="109"/>
      <c r="DE1608" s="109"/>
      <c r="DF1608" s="110">
        <f>0.0002</f>
        <v>2.0000000000000001E-4</v>
      </c>
      <c r="DG1608" s="120">
        <f>0*$R$1608</f>
        <v>0</v>
      </c>
      <c r="DH1608" s="120">
        <f t="shared" si="1852"/>
        <v>0</v>
      </c>
      <c r="DI1608" s="120">
        <f>0*$R$1608</f>
        <v>0</v>
      </c>
      <c r="DJ1608" s="120">
        <f t="shared" si="1816"/>
        <v>0</v>
      </c>
      <c r="DK1608" s="120">
        <f>0*$R$1608</f>
        <v>0</v>
      </c>
      <c r="DL1608" s="120">
        <f t="shared" si="1817"/>
        <v>0</v>
      </c>
      <c r="DM1608" s="120">
        <v>0</v>
      </c>
      <c r="DN1608" s="120">
        <f t="shared" si="1818"/>
        <v>0</v>
      </c>
      <c r="DO1608" s="120">
        <f>0*$R$1608</f>
        <v>0</v>
      </c>
      <c r="DP1608" s="120">
        <f t="shared" si="1819"/>
        <v>0</v>
      </c>
      <c r="DQ1608" s="120">
        <f>0*$R$1608</f>
        <v>0</v>
      </c>
      <c r="DR1608" s="120">
        <f t="shared" si="1820"/>
        <v>0</v>
      </c>
      <c r="DS1608" s="145">
        <f>50%-25%</f>
        <v>0.25</v>
      </c>
      <c r="DT1608" s="120">
        <f t="shared" si="1821"/>
        <v>5.0000000000000002E-5</v>
      </c>
      <c r="DU1608" s="145">
        <f>50%-25%</f>
        <v>0.25</v>
      </c>
      <c r="DV1608" s="120">
        <f t="shared" si="1822"/>
        <v>5.0000000000000002E-5</v>
      </c>
      <c r="DW1608" s="186">
        <v>0.5</v>
      </c>
      <c r="DX1608" s="120">
        <f t="shared" si="1823"/>
        <v>1E-4</v>
      </c>
      <c r="DY1608" s="120">
        <f>0*$R$1608</f>
        <v>0</v>
      </c>
      <c r="DZ1608" s="120">
        <f t="shared" si="1824"/>
        <v>0</v>
      </c>
      <c r="EA1608" s="120">
        <f>0*$R$1608</f>
        <v>0</v>
      </c>
      <c r="EB1608" s="120">
        <f t="shared" si="1825"/>
        <v>0</v>
      </c>
      <c r="EC1608" s="120">
        <f>0*$R$1608</f>
        <v>0</v>
      </c>
      <c r="ED1608" s="120">
        <f t="shared" si="1826"/>
        <v>0</v>
      </c>
      <c r="EE1608" s="120"/>
      <c r="EF1608" s="120"/>
      <c r="EG1608" s="120"/>
      <c r="EH1608" s="120"/>
      <c r="EI1608" s="120">
        <f t="shared" si="1827"/>
        <v>2.0000000000000001E-4</v>
      </c>
      <c r="EJ1608" s="148">
        <f t="shared" si="1828"/>
        <v>1</v>
      </c>
    </row>
    <row r="1609" spans="1:140" s="161" customFormat="1" ht="17.25" customHeight="1" x14ac:dyDescent="0.25">
      <c r="A1609" s="150"/>
      <c r="B1609" s="151"/>
      <c r="C1609" s="152"/>
      <c r="D1609" s="153"/>
      <c r="E1609" s="154"/>
      <c r="F1609" s="154"/>
      <c r="G1609" s="155"/>
      <c r="H1609" s="156"/>
      <c r="I1609" s="157"/>
      <c r="J1609" s="158" t="s">
        <v>824</v>
      </c>
      <c r="K1609" s="159" t="s">
        <v>825</v>
      </c>
      <c r="L1609" s="160" t="s">
        <v>41</v>
      </c>
      <c r="M1609" s="160"/>
      <c r="R1609" s="162"/>
      <c r="S1609" s="162"/>
      <c r="T1609" s="162">
        <f>SUM(T1610:T1639)</f>
        <v>0</v>
      </c>
      <c r="U1609" s="162"/>
      <c r="V1609" s="162">
        <f>SUM(V1610:V1639)</f>
        <v>0</v>
      </c>
      <c r="W1609" s="162"/>
      <c r="X1609" s="162">
        <f>SUM(X1610:X1639)</f>
        <v>2.1440000000000001E-2</v>
      </c>
      <c r="Y1609" s="162"/>
      <c r="Z1609" s="162">
        <f>SUM(Z1610:Z1639)</f>
        <v>2.1520205000000001E-2</v>
      </c>
      <c r="AA1609" s="162"/>
      <c r="AB1609" s="162">
        <f>SUM(AB1610:AB1639)</f>
        <v>0</v>
      </c>
      <c r="AC1609" s="162"/>
      <c r="AD1609" s="162">
        <f>SUM(AD1610:AD1639)</f>
        <v>0</v>
      </c>
      <c r="AE1609" s="162"/>
      <c r="AF1609" s="162">
        <f>SUM(AF1610:AF1639)</f>
        <v>0</v>
      </c>
      <c r="AG1609" s="162"/>
      <c r="AH1609" s="162">
        <f>SUM(AH1610:AH1639)</f>
        <v>0</v>
      </c>
      <c r="AI1609" s="162"/>
      <c r="AJ1609" s="162">
        <f>SUM(AJ1610:AJ1639)</f>
        <v>0</v>
      </c>
      <c r="AK1609" s="162"/>
      <c r="AL1609" s="162">
        <f>SUM(AL1610:AL1639)</f>
        <v>0</v>
      </c>
      <c r="AM1609" s="162"/>
      <c r="AN1609" s="162">
        <f>SUM(AN1610:AN1639)</f>
        <v>0</v>
      </c>
      <c r="AO1609" s="162"/>
      <c r="AP1609" s="162">
        <f>SUM(AP1610:AP1639)</f>
        <v>0</v>
      </c>
      <c r="AQ1609" s="162"/>
      <c r="AR1609" s="162"/>
      <c r="AS1609" s="162"/>
      <c r="AT1609" s="162"/>
      <c r="AU1609" s="104">
        <f t="shared" si="1796"/>
        <v>4.2960205000000001E-2</v>
      </c>
      <c r="AV1609" s="162">
        <f>SUM(AV1610:AV1639)</f>
        <v>9.0089500000000005</v>
      </c>
      <c r="AW1609" s="162"/>
      <c r="AX1609" s="164">
        <f>SUM(AX1610:AX1639)</f>
        <v>3.8900000000000004E-2</v>
      </c>
      <c r="AY1609" s="168"/>
      <c r="AZ1609" s="164">
        <f>SUM(AZ1610:AZ1639)</f>
        <v>0</v>
      </c>
      <c r="BA1609" s="168"/>
      <c r="BB1609" s="164">
        <f>SUM(BB1610:BB1639)</f>
        <v>0</v>
      </c>
      <c r="BC1609" s="168"/>
      <c r="BD1609" s="164">
        <f>SUM(BD1610:BD1639)</f>
        <v>1.7100000000000001E-2</v>
      </c>
      <c r="BE1609" s="168"/>
      <c r="BF1609" s="164">
        <f>SUM(BF1610:BF1639)</f>
        <v>2.1915455E-2</v>
      </c>
      <c r="BG1609" s="168"/>
      <c r="BH1609" s="194">
        <f>SUM(BH1610:BH1639)</f>
        <v>0</v>
      </c>
      <c r="BI1609" s="168"/>
      <c r="BJ1609" s="194">
        <f>SUM(BJ1610:BJ1639)</f>
        <v>0</v>
      </c>
      <c r="BK1609" s="168"/>
      <c r="BL1609" s="194">
        <f>SUM(BL1610:BL1639)</f>
        <v>0</v>
      </c>
      <c r="BM1609" s="168"/>
      <c r="BN1609" s="194">
        <f>SUM(BN1610:BN1639)</f>
        <v>0</v>
      </c>
      <c r="BO1609" s="168"/>
      <c r="BP1609" s="194">
        <f>SUM(BP1610:BP1639)</f>
        <v>0</v>
      </c>
      <c r="BQ1609" s="168"/>
      <c r="BR1609" s="194">
        <f>SUM(BR1610:BR1639)</f>
        <v>0</v>
      </c>
      <c r="BS1609" s="168"/>
      <c r="BT1609" s="194">
        <f>SUM(BT1610:BT1639)</f>
        <v>0</v>
      </c>
      <c r="BU1609" s="168"/>
      <c r="BV1609" s="194">
        <f>SUM(BV1610:BV1639)</f>
        <v>0</v>
      </c>
      <c r="BW1609" s="165"/>
      <c r="BX1609" s="165"/>
      <c r="BY1609" s="165"/>
      <c r="BZ1609" s="165"/>
      <c r="CA1609" s="199">
        <f>SUM(CA1610:CA1639)</f>
        <v>3.8900000000000004E-2</v>
      </c>
      <c r="CB1609" s="168"/>
      <c r="CC1609" s="199">
        <f>SUM(CC1610:CC1639)</f>
        <v>0</v>
      </c>
      <c r="CD1609" s="168"/>
      <c r="CE1609" s="199">
        <f>SUM(CE1610:CE1639)</f>
        <v>0</v>
      </c>
      <c r="CF1609" s="168"/>
      <c r="CG1609" s="199">
        <f>SUM(CG1610:CG1639)</f>
        <v>1.7100000000000001E-2</v>
      </c>
      <c r="CH1609" s="168"/>
      <c r="CI1609" s="199">
        <f>SUM(CI1610:CI1639)</f>
        <v>2.1915455E-2</v>
      </c>
      <c r="CJ1609" s="168"/>
      <c r="CK1609" s="204">
        <f>SUM(CK1610:CK1639)</f>
        <v>0</v>
      </c>
      <c r="CL1609" s="168"/>
      <c r="CM1609" s="204">
        <f>SUM(CM1610:CM1639)</f>
        <v>0</v>
      </c>
      <c r="CN1609" s="168"/>
      <c r="CO1609" s="204">
        <f>SUM(CO1610:CO1639)</f>
        <v>0</v>
      </c>
      <c r="CP1609" s="168"/>
      <c r="CQ1609" s="204">
        <f>SUM(CQ1610:CQ1639)</f>
        <v>0</v>
      </c>
      <c r="CR1609" s="168"/>
      <c r="CS1609" s="204">
        <f>SUM(CS1610:CS1639)</f>
        <v>0</v>
      </c>
      <c r="CT1609" s="168"/>
      <c r="CU1609" s="204">
        <f>SUM(CU1610:CU1639)</f>
        <v>0</v>
      </c>
      <c r="CV1609" s="168"/>
      <c r="CW1609" s="204">
        <f>SUM(CW1610:CW1639)</f>
        <v>0</v>
      </c>
      <c r="CX1609" s="168"/>
      <c r="CY1609" s="204">
        <f>SUM(CY1610:CY1639)</f>
        <v>0</v>
      </c>
      <c r="CZ1609" s="165"/>
      <c r="DA1609" s="165"/>
      <c r="DB1609" s="165"/>
      <c r="DC1609" s="166"/>
      <c r="DD1609" s="166"/>
      <c r="DE1609" s="166"/>
      <c r="DF1609" s="167">
        <f>SUM(DF1610:DF1639)</f>
        <v>2.5699999999999997E-2</v>
      </c>
      <c r="DG1609" s="168"/>
      <c r="DH1609" s="168">
        <f>SUM(DH1610:DH1639)</f>
        <v>0</v>
      </c>
      <c r="DI1609" s="168"/>
      <c r="DJ1609" s="168">
        <f>SUM(DJ1610:DJ1639)</f>
        <v>0</v>
      </c>
      <c r="DK1609" s="168"/>
      <c r="DL1609" s="168">
        <f>SUM(DL1610:DL1639)</f>
        <v>4.1999999999999997E-3</v>
      </c>
      <c r="DM1609" s="168"/>
      <c r="DN1609" s="168">
        <f>SUM(DN1610:DN1639)</f>
        <v>2.1500000000000002E-2</v>
      </c>
      <c r="DO1609" s="168"/>
      <c r="DP1609" s="168">
        <f>SUM(DP1610:DP1639)</f>
        <v>0</v>
      </c>
      <c r="DQ1609" s="168"/>
      <c r="DR1609" s="168">
        <f>SUM(DR1610:DR1639)</f>
        <v>0</v>
      </c>
      <c r="DS1609" s="168"/>
      <c r="DT1609" s="168">
        <f>SUM(DT1610:DT1639)</f>
        <v>0</v>
      </c>
      <c r="DU1609" s="168"/>
      <c r="DV1609" s="168">
        <f>SUM(DV1610:DV1639)</f>
        <v>0</v>
      </c>
      <c r="DW1609" s="168"/>
      <c r="DX1609" s="168">
        <f>SUM(DX1610:DX1639)</f>
        <v>0</v>
      </c>
      <c r="DY1609" s="168"/>
      <c r="DZ1609" s="168">
        <f>SUM(DZ1610:DZ1639)</f>
        <v>0</v>
      </c>
      <c r="EA1609" s="168"/>
      <c r="EB1609" s="168">
        <f>SUM(EB1610:EB1639)</f>
        <v>0</v>
      </c>
      <c r="EC1609" s="168"/>
      <c r="ED1609" s="168">
        <f>SUM(ED1610:ED1639)</f>
        <v>0</v>
      </c>
      <c r="EE1609" s="168"/>
      <c r="EF1609" s="168"/>
      <c r="EG1609" s="168"/>
      <c r="EH1609" s="168"/>
      <c r="EI1609" s="120">
        <f t="shared" si="1827"/>
        <v>2.5700000000000001E-2</v>
      </c>
      <c r="EJ1609" s="168">
        <f>SUM(EJ1610:EJ1639)</f>
        <v>10</v>
      </c>
    </row>
    <row r="1610" spans="1:140" s="10" customFormat="1" ht="31.5" customHeight="1" x14ac:dyDescent="0.25">
      <c r="A1610" s="33"/>
      <c r="B1610" s="34"/>
      <c r="C1610" s="35"/>
      <c r="D1610" s="49"/>
      <c r="E1610" s="36"/>
      <c r="F1610" s="36"/>
      <c r="G1610" s="52"/>
      <c r="H1610" s="38"/>
      <c r="I1610" s="50"/>
      <c r="J1610" s="54" t="s">
        <v>826</v>
      </c>
      <c r="K1610" s="46" t="s">
        <v>827</v>
      </c>
      <c r="L1610" s="46" t="s">
        <v>41</v>
      </c>
      <c r="M1610" s="46" t="s">
        <v>1485</v>
      </c>
      <c r="R1610" s="104">
        <v>1.7899999999999999E-2</v>
      </c>
      <c r="S1610" s="104">
        <f>0*$R$1610</f>
        <v>0</v>
      </c>
      <c r="T1610" s="104">
        <f t="shared" ref="T1610:T1630" si="1859">S1610*R1610</f>
        <v>0</v>
      </c>
      <c r="U1610" s="104">
        <f t="shared" ref="U1610:AO1610" si="1860">0*$R$1610</f>
        <v>0</v>
      </c>
      <c r="V1610" s="120">
        <f t="shared" ref="V1610:V1630" si="1861">U1610*R1610</f>
        <v>0</v>
      </c>
      <c r="W1610" s="145">
        <v>1</v>
      </c>
      <c r="X1610" s="104">
        <f t="shared" ref="X1610:X1630" si="1862">W1610*R1610</f>
        <v>1.7899999999999999E-2</v>
      </c>
      <c r="Y1610" s="104">
        <f>0.5*$R$1610</f>
        <v>8.9499999999999996E-3</v>
      </c>
      <c r="Z1610" s="120">
        <f t="shared" si="1836"/>
        <v>1.6020499999999999E-4</v>
      </c>
      <c r="AA1610" s="104">
        <f t="shared" si="1860"/>
        <v>0</v>
      </c>
      <c r="AB1610" s="104">
        <f t="shared" si="1837"/>
        <v>0</v>
      </c>
      <c r="AC1610" s="104">
        <f t="shared" si="1860"/>
        <v>0</v>
      </c>
      <c r="AD1610" s="104">
        <f t="shared" si="1838"/>
        <v>0</v>
      </c>
      <c r="AE1610" s="104">
        <f t="shared" si="1860"/>
        <v>0</v>
      </c>
      <c r="AF1610" s="104">
        <f t="shared" si="1839"/>
        <v>0</v>
      </c>
      <c r="AG1610" s="104">
        <f t="shared" si="1860"/>
        <v>0</v>
      </c>
      <c r="AH1610" s="104">
        <f t="shared" si="1840"/>
        <v>0</v>
      </c>
      <c r="AI1610" s="104">
        <f t="shared" si="1860"/>
        <v>0</v>
      </c>
      <c r="AJ1610" s="104">
        <f t="shared" si="1841"/>
        <v>0</v>
      </c>
      <c r="AK1610" s="104">
        <f t="shared" si="1860"/>
        <v>0</v>
      </c>
      <c r="AL1610" s="104">
        <f t="shared" si="1842"/>
        <v>0</v>
      </c>
      <c r="AM1610" s="104">
        <f t="shared" si="1860"/>
        <v>0</v>
      </c>
      <c r="AN1610" s="104">
        <f t="shared" si="1843"/>
        <v>0</v>
      </c>
      <c r="AO1610" s="104">
        <f t="shared" si="1860"/>
        <v>0</v>
      </c>
      <c r="AP1610" s="120">
        <f t="shared" si="1844"/>
        <v>0</v>
      </c>
      <c r="AQ1610" s="104"/>
      <c r="AR1610" s="104"/>
      <c r="AS1610" s="104"/>
      <c r="AT1610" s="104"/>
      <c r="AU1610" s="104">
        <f t="shared" si="1796"/>
        <v>1.8060204999999999E-2</v>
      </c>
      <c r="AV1610" s="105">
        <f t="shared" ref="AV1610:AV1630" si="1863">S1610+U1610+W1610+Y1610+AA1610+AC1610+AE1610+AG1610+AI1610+AK1610+AM1610+AO1610+AQ1610+AS1610</f>
        <v>1.00895</v>
      </c>
      <c r="AW1610" s="105"/>
      <c r="AX1610" s="106">
        <f>0.0129</f>
        <v>1.29E-2</v>
      </c>
      <c r="AY1610" s="120">
        <f>0*$R$1610</f>
        <v>0</v>
      </c>
      <c r="AZ1610" s="106">
        <f t="shared" ref="AZ1610:AZ1630" si="1864">AY1610*AX1610</f>
        <v>0</v>
      </c>
      <c r="BA1610" s="120">
        <f t="shared" ref="BA1610" si="1865">0*$R$1610</f>
        <v>0</v>
      </c>
      <c r="BB1610" s="196">
        <f t="shared" ref="BB1610:BB1630" si="1866">BA1610*AX1610</f>
        <v>0</v>
      </c>
      <c r="BC1610" s="145">
        <v>1</v>
      </c>
      <c r="BD1610" s="196">
        <f t="shared" ref="BD1610:BD1630" si="1867">BC1610*AX1610</f>
        <v>1.29E-2</v>
      </c>
      <c r="BE1610" s="120">
        <f>0.5*$R$1610</f>
        <v>8.9499999999999996E-3</v>
      </c>
      <c r="BF1610" s="196">
        <f t="shared" ref="BF1610:BF1630" si="1868">BE1610*AX1610</f>
        <v>1.15455E-4</v>
      </c>
      <c r="BG1610" s="120">
        <f t="shared" ref="BG1610" si="1869">0*$R$1610</f>
        <v>0</v>
      </c>
      <c r="BH1610" s="196">
        <f t="shared" ref="BH1610:BH1630" si="1870">BG1610*AX1610</f>
        <v>0</v>
      </c>
      <c r="BI1610" s="120">
        <f t="shared" ref="BI1610" si="1871">0*$R$1610</f>
        <v>0</v>
      </c>
      <c r="BJ1610" s="196">
        <f t="shared" si="1845"/>
        <v>0</v>
      </c>
      <c r="BK1610" s="120">
        <f t="shared" ref="BK1610" si="1872">0*$R$1610</f>
        <v>0</v>
      </c>
      <c r="BL1610" s="196">
        <f t="shared" si="1846"/>
        <v>0</v>
      </c>
      <c r="BM1610" s="120">
        <f t="shared" ref="BM1610" si="1873">0*$R$1610</f>
        <v>0</v>
      </c>
      <c r="BN1610" s="197">
        <f t="shared" si="1847"/>
        <v>0</v>
      </c>
      <c r="BO1610" s="120">
        <f t="shared" ref="BO1610" si="1874">0*$R$1610</f>
        <v>0</v>
      </c>
      <c r="BP1610" s="197">
        <f t="shared" si="1848"/>
        <v>0</v>
      </c>
      <c r="BQ1610" s="120">
        <f t="shared" ref="BQ1610" si="1875">0*$R$1610</f>
        <v>0</v>
      </c>
      <c r="BR1610" s="197">
        <f t="shared" si="1849"/>
        <v>0</v>
      </c>
      <c r="BS1610" s="120">
        <f t="shared" ref="BS1610" si="1876">0*$R$1610</f>
        <v>0</v>
      </c>
      <c r="BT1610" s="197">
        <f t="shared" si="1850"/>
        <v>0</v>
      </c>
      <c r="BU1610" s="120">
        <f t="shared" ref="BU1610" si="1877">0*$R$1610</f>
        <v>0</v>
      </c>
      <c r="BV1610" s="197">
        <f t="shared" si="1851"/>
        <v>0</v>
      </c>
      <c r="BW1610" s="107"/>
      <c r="BX1610" s="107"/>
      <c r="BY1610" s="107"/>
      <c r="BZ1610" s="107"/>
      <c r="CA1610" s="199">
        <f>0.0129</f>
        <v>1.29E-2</v>
      </c>
      <c r="CB1610" s="120">
        <f>0*$R$1610</f>
        <v>0</v>
      </c>
      <c r="CC1610" s="199">
        <f t="shared" ref="CC1610:CC1630" si="1878">CB1610*CA1610</f>
        <v>0</v>
      </c>
      <c r="CD1610" s="120">
        <f t="shared" ref="CD1610" si="1879">0*$R$1610</f>
        <v>0</v>
      </c>
      <c r="CE1610" s="204">
        <f t="shared" ref="CE1610:CE1630" si="1880">CD1610*CA1610</f>
        <v>0</v>
      </c>
      <c r="CF1610" s="145">
        <v>1</v>
      </c>
      <c r="CG1610" s="204">
        <f t="shared" ref="CG1610:CG1630" si="1881">CF1610*CA1610</f>
        <v>1.29E-2</v>
      </c>
      <c r="CH1610" s="120">
        <f>0.5*$R$1610</f>
        <v>8.9499999999999996E-3</v>
      </c>
      <c r="CI1610" s="204">
        <f t="shared" ref="CI1610:CI1630" si="1882">CH1610*CA1610</f>
        <v>1.15455E-4</v>
      </c>
      <c r="CJ1610" s="120">
        <f t="shared" ref="CJ1610" si="1883">0*$R$1610</f>
        <v>0</v>
      </c>
      <c r="CK1610" s="204">
        <f t="shared" ref="CK1610:CK1630" si="1884">CJ1610*CA1610</f>
        <v>0</v>
      </c>
      <c r="CL1610" s="120">
        <f t="shared" ref="CL1610" si="1885">0*$R$1610</f>
        <v>0</v>
      </c>
      <c r="CM1610" s="204">
        <f t="shared" ref="CM1610:CM1630" si="1886">CL1610*CA1610</f>
        <v>0</v>
      </c>
      <c r="CN1610" s="120">
        <f t="shared" ref="CN1610" si="1887">0*$R$1610</f>
        <v>0</v>
      </c>
      <c r="CO1610" s="204">
        <f t="shared" ref="CO1610:CO1630" si="1888">CN1610*CA1610</f>
        <v>0</v>
      </c>
      <c r="CP1610" s="120">
        <f t="shared" ref="CP1610" si="1889">0*$R$1610</f>
        <v>0</v>
      </c>
      <c r="CQ1610" s="206">
        <f t="shared" ref="CQ1610:CQ1630" si="1890">CP1610*CA1610</f>
        <v>0</v>
      </c>
      <c r="CR1610" s="120">
        <f t="shared" ref="CR1610" si="1891">0*$R$1610</f>
        <v>0</v>
      </c>
      <c r="CS1610" s="206">
        <f t="shared" ref="CS1610:CS1630" si="1892">CR1610*CA1610</f>
        <v>0</v>
      </c>
      <c r="CT1610" s="120">
        <f t="shared" ref="CT1610" si="1893">0*$R$1610</f>
        <v>0</v>
      </c>
      <c r="CU1610" s="206">
        <f t="shared" ref="CU1610:CU1630" si="1894">CT1610*CA1610</f>
        <v>0</v>
      </c>
      <c r="CV1610" s="120">
        <f t="shared" ref="CV1610" si="1895">0*$R$1610</f>
        <v>0</v>
      </c>
      <c r="CW1610" s="206">
        <f t="shared" ref="CW1610:CW1630" si="1896">CV1610*CA1610</f>
        <v>0</v>
      </c>
      <c r="CX1610" s="120">
        <f t="shared" ref="CX1610" si="1897">0*$R$1610</f>
        <v>0</v>
      </c>
      <c r="CY1610" s="206">
        <f t="shared" ref="CY1610:CY1630" si="1898">CX1610*CA1610</f>
        <v>0</v>
      </c>
      <c r="CZ1610" s="107"/>
      <c r="DA1610" s="107"/>
      <c r="DB1610" s="107"/>
      <c r="DC1610" s="109"/>
      <c r="DD1610" s="109"/>
      <c r="DE1610" s="112"/>
      <c r="DF1610" s="112"/>
      <c r="DG1610" s="209"/>
      <c r="DH1610" s="209"/>
      <c r="DI1610" s="209"/>
      <c r="DJ1610" s="209"/>
      <c r="DK1610" s="209"/>
      <c r="DL1610" s="209"/>
      <c r="DM1610" s="209"/>
      <c r="DN1610" s="209"/>
      <c r="DO1610" s="209"/>
      <c r="DP1610" s="209"/>
      <c r="DQ1610" s="209"/>
      <c r="DR1610" s="209"/>
      <c r="DS1610" s="209"/>
      <c r="DT1610" s="209"/>
      <c r="DU1610" s="209"/>
      <c r="DV1610" s="209"/>
      <c r="DW1610" s="209"/>
      <c r="DX1610" s="209"/>
      <c r="DY1610" s="209"/>
      <c r="DZ1610" s="209"/>
      <c r="EA1610" s="209"/>
      <c r="EB1610" s="209"/>
      <c r="EC1610" s="209"/>
      <c r="ED1610" s="209"/>
      <c r="EE1610" s="209"/>
      <c r="EF1610" s="209"/>
      <c r="EG1610" s="209"/>
      <c r="EH1610" s="209"/>
      <c r="EI1610" s="209"/>
      <c r="EJ1610" s="221"/>
    </row>
    <row r="1611" spans="1:140" s="10" customFormat="1" ht="31.5" customHeight="1" x14ac:dyDescent="0.25">
      <c r="A1611" s="33"/>
      <c r="B1611" s="34"/>
      <c r="C1611" s="35"/>
      <c r="D1611" s="49"/>
      <c r="E1611" s="36"/>
      <c r="F1611" s="36"/>
      <c r="G1611" s="52"/>
      <c r="H1611" s="38"/>
      <c r="I1611" s="50"/>
      <c r="J1611" s="272" t="s">
        <v>1894</v>
      </c>
      <c r="K1611" s="264" t="s">
        <v>2098</v>
      </c>
      <c r="Q1611" s="9" t="s">
        <v>1899</v>
      </c>
      <c r="R1611" s="104"/>
      <c r="S1611" s="104"/>
      <c r="T1611" s="104"/>
      <c r="U1611" s="104"/>
      <c r="V1611" s="120"/>
      <c r="W1611" s="145"/>
      <c r="X1611" s="104"/>
      <c r="Y1611" s="104"/>
      <c r="Z1611" s="120"/>
      <c r="AA1611" s="104"/>
      <c r="AB1611" s="104"/>
      <c r="AC1611" s="104"/>
      <c r="AD1611" s="104"/>
      <c r="AE1611" s="104"/>
      <c r="AF1611" s="104"/>
      <c r="AG1611" s="104"/>
      <c r="AH1611" s="104"/>
      <c r="AI1611" s="104"/>
      <c r="AJ1611" s="104"/>
      <c r="AK1611" s="104"/>
      <c r="AL1611" s="104"/>
      <c r="AM1611" s="104"/>
      <c r="AN1611" s="104"/>
      <c r="AO1611" s="104"/>
      <c r="AP1611" s="120"/>
      <c r="AQ1611" s="104"/>
      <c r="AR1611" s="104"/>
      <c r="AS1611" s="104"/>
      <c r="AT1611" s="104"/>
      <c r="AU1611" s="104"/>
      <c r="AV1611" s="105"/>
      <c r="AW1611" s="105"/>
      <c r="AX1611" s="106"/>
      <c r="AY1611" s="120"/>
      <c r="AZ1611" s="106"/>
      <c r="BA1611" s="120"/>
      <c r="BB1611" s="196"/>
      <c r="BC1611" s="145"/>
      <c r="BD1611" s="196"/>
      <c r="BE1611" s="120"/>
      <c r="BF1611" s="196"/>
      <c r="BG1611" s="120"/>
      <c r="BH1611" s="196"/>
      <c r="BI1611" s="120"/>
      <c r="BJ1611" s="196"/>
      <c r="BK1611" s="120"/>
      <c r="BL1611" s="196"/>
      <c r="BM1611" s="120"/>
      <c r="BN1611" s="197"/>
      <c r="BO1611" s="120"/>
      <c r="BP1611" s="197"/>
      <c r="BQ1611" s="120"/>
      <c r="BR1611" s="197"/>
      <c r="BS1611" s="120"/>
      <c r="BT1611" s="197"/>
      <c r="BU1611" s="120"/>
      <c r="BV1611" s="197"/>
      <c r="BW1611" s="107"/>
      <c r="BX1611" s="107"/>
      <c r="BY1611" s="107"/>
      <c r="BZ1611" s="107"/>
      <c r="CA1611" s="199"/>
      <c r="CB1611" s="120"/>
      <c r="CC1611" s="199"/>
      <c r="CD1611" s="120"/>
      <c r="CE1611" s="204"/>
      <c r="CF1611" s="145"/>
      <c r="CG1611" s="204"/>
      <c r="CH1611" s="120"/>
      <c r="CI1611" s="204"/>
      <c r="CJ1611" s="120"/>
      <c r="CK1611" s="204"/>
      <c r="CL1611" s="120"/>
      <c r="CM1611" s="204"/>
      <c r="CN1611" s="120"/>
      <c r="CO1611" s="204"/>
      <c r="CP1611" s="120"/>
      <c r="CQ1611" s="206"/>
      <c r="CR1611" s="120"/>
      <c r="CS1611" s="206"/>
      <c r="CT1611" s="120"/>
      <c r="CU1611" s="206"/>
      <c r="CV1611" s="120"/>
      <c r="CW1611" s="206"/>
      <c r="CX1611" s="120"/>
      <c r="CY1611" s="206"/>
      <c r="CZ1611" s="107"/>
      <c r="DA1611" s="107"/>
      <c r="DB1611" s="107"/>
      <c r="DC1611" s="109"/>
      <c r="DD1611" s="109"/>
      <c r="DE1611" s="112"/>
      <c r="DF1611" s="112"/>
      <c r="DG1611" s="209"/>
      <c r="DH1611" s="209"/>
      <c r="DI1611" s="209"/>
      <c r="DJ1611" s="209"/>
      <c r="DK1611" s="209"/>
      <c r="DL1611" s="209"/>
      <c r="DM1611" s="209"/>
      <c r="DN1611" s="209"/>
      <c r="DO1611" s="209"/>
      <c r="DP1611" s="209"/>
      <c r="DQ1611" s="209"/>
      <c r="DR1611" s="209"/>
      <c r="DS1611" s="209"/>
      <c r="DT1611" s="209"/>
      <c r="DU1611" s="209"/>
      <c r="DV1611" s="209"/>
      <c r="DW1611" s="209"/>
      <c r="DX1611" s="209"/>
      <c r="DY1611" s="209"/>
      <c r="DZ1611" s="209"/>
      <c r="EA1611" s="209"/>
      <c r="EB1611" s="209"/>
      <c r="EC1611" s="209"/>
      <c r="ED1611" s="209"/>
      <c r="EE1611" s="209"/>
      <c r="EF1611" s="209"/>
      <c r="EG1611" s="209"/>
      <c r="EH1611" s="209"/>
      <c r="EI1611" s="209"/>
      <c r="EJ1611" s="221"/>
    </row>
    <row r="1612" spans="1:140" s="10" customFormat="1" ht="37.5" customHeight="1" x14ac:dyDescent="0.25">
      <c r="A1612" s="33"/>
      <c r="B1612" s="34"/>
      <c r="C1612" s="35"/>
      <c r="D1612" s="49"/>
      <c r="E1612" s="36"/>
      <c r="F1612" s="36"/>
      <c r="G1612" s="52"/>
      <c r="H1612" s="38"/>
      <c r="I1612" s="50"/>
      <c r="J1612" s="272"/>
      <c r="K1612" s="264" t="s">
        <v>2097</v>
      </c>
      <c r="Q1612" s="9" t="s">
        <v>1899</v>
      </c>
      <c r="R1612" s="104"/>
      <c r="S1612" s="104"/>
      <c r="T1612" s="104"/>
      <c r="U1612" s="104"/>
      <c r="V1612" s="120"/>
      <c r="W1612" s="145"/>
      <c r="X1612" s="104"/>
      <c r="Y1612" s="104"/>
      <c r="Z1612" s="120"/>
      <c r="AA1612" s="104"/>
      <c r="AB1612" s="104"/>
      <c r="AC1612" s="104"/>
      <c r="AD1612" s="104"/>
      <c r="AE1612" s="104"/>
      <c r="AF1612" s="104"/>
      <c r="AG1612" s="104"/>
      <c r="AH1612" s="104"/>
      <c r="AI1612" s="104"/>
      <c r="AJ1612" s="104"/>
      <c r="AK1612" s="104"/>
      <c r="AL1612" s="104"/>
      <c r="AM1612" s="104"/>
      <c r="AN1612" s="104"/>
      <c r="AO1612" s="104"/>
      <c r="AP1612" s="120"/>
      <c r="AQ1612" s="104"/>
      <c r="AR1612" s="104"/>
      <c r="AS1612" s="104"/>
      <c r="AT1612" s="104"/>
      <c r="AU1612" s="104"/>
      <c r="AV1612" s="105"/>
      <c r="AW1612" s="105"/>
      <c r="AX1612" s="106"/>
      <c r="AY1612" s="120"/>
      <c r="AZ1612" s="106"/>
      <c r="BA1612" s="120"/>
      <c r="BB1612" s="196"/>
      <c r="BC1612" s="145"/>
      <c r="BD1612" s="196"/>
      <c r="BE1612" s="120"/>
      <c r="BF1612" s="196"/>
      <c r="BG1612" s="120"/>
      <c r="BH1612" s="196"/>
      <c r="BI1612" s="120"/>
      <c r="BJ1612" s="196"/>
      <c r="BK1612" s="120"/>
      <c r="BL1612" s="196"/>
      <c r="BM1612" s="120"/>
      <c r="BN1612" s="197"/>
      <c r="BO1612" s="120"/>
      <c r="BP1612" s="197"/>
      <c r="BQ1612" s="120"/>
      <c r="BR1612" s="197"/>
      <c r="BS1612" s="120"/>
      <c r="BT1612" s="197"/>
      <c r="BU1612" s="120"/>
      <c r="BV1612" s="197"/>
      <c r="BW1612" s="107"/>
      <c r="BX1612" s="107"/>
      <c r="BY1612" s="107"/>
      <c r="BZ1612" s="107"/>
      <c r="CA1612" s="199"/>
      <c r="CB1612" s="120"/>
      <c r="CC1612" s="199"/>
      <c r="CD1612" s="120"/>
      <c r="CE1612" s="204"/>
      <c r="CF1612" s="145"/>
      <c r="CG1612" s="204"/>
      <c r="CH1612" s="120"/>
      <c r="CI1612" s="204"/>
      <c r="CJ1612" s="120"/>
      <c r="CK1612" s="204"/>
      <c r="CL1612" s="120"/>
      <c r="CM1612" s="204"/>
      <c r="CN1612" s="120"/>
      <c r="CO1612" s="204"/>
      <c r="CP1612" s="120"/>
      <c r="CQ1612" s="206"/>
      <c r="CR1612" s="120"/>
      <c r="CS1612" s="206"/>
      <c r="CT1612" s="120"/>
      <c r="CU1612" s="206"/>
      <c r="CV1612" s="120"/>
      <c r="CW1612" s="206"/>
      <c r="CX1612" s="120"/>
      <c r="CY1612" s="206"/>
      <c r="CZ1612" s="107"/>
      <c r="DA1612" s="107"/>
      <c r="DB1612" s="107"/>
      <c r="DC1612" s="109"/>
      <c r="DD1612" s="109"/>
      <c r="DE1612" s="112"/>
      <c r="DF1612" s="112"/>
      <c r="DG1612" s="209"/>
      <c r="DH1612" s="209"/>
      <c r="DI1612" s="209"/>
      <c r="DJ1612" s="209"/>
      <c r="DK1612" s="209"/>
      <c r="DL1612" s="209"/>
      <c r="DM1612" s="209"/>
      <c r="DN1612" s="209"/>
      <c r="DO1612" s="209"/>
      <c r="DP1612" s="209"/>
      <c r="DQ1612" s="209"/>
      <c r="DR1612" s="209"/>
      <c r="DS1612" s="209"/>
      <c r="DT1612" s="209"/>
      <c r="DU1612" s="209"/>
      <c r="DV1612" s="209"/>
      <c r="DW1612" s="209"/>
      <c r="DX1612" s="209"/>
      <c r="DY1612" s="209"/>
      <c r="DZ1612" s="209"/>
      <c r="EA1612" s="209"/>
      <c r="EB1612" s="209"/>
      <c r="EC1612" s="209"/>
      <c r="ED1612" s="209"/>
      <c r="EE1612" s="209"/>
      <c r="EF1612" s="209"/>
      <c r="EG1612" s="209"/>
      <c r="EH1612" s="209"/>
      <c r="EI1612" s="209"/>
      <c r="EJ1612" s="221"/>
    </row>
    <row r="1613" spans="1:140" s="10" customFormat="1" ht="31.5" customHeight="1" x14ac:dyDescent="0.25">
      <c r="A1613" s="33"/>
      <c r="B1613" s="34"/>
      <c r="C1613" s="35"/>
      <c r="D1613" s="49"/>
      <c r="E1613" s="36"/>
      <c r="F1613" s="36"/>
      <c r="G1613" s="52"/>
      <c r="H1613" s="38"/>
      <c r="I1613" s="50"/>
      <c r="J1613" s="272"/>
      <c r="K1613" s="264" t="s">
        <v>2096</v>
      </c>
      <c r="Q1613" s="9" t="s">
        <v>1899</v>
      </c>
      <c r="R1613" s="104"/>
      <c r="S1613" s="104"/>
      <c r="T1613" s="104"/>
      <c r="U1613" s="104"/>
      <c r="V1613" s="120"/>
      <c r="W1613" s="145"/>
      <c r="X1613" s="104"/>
      <c r="Y1613" s="104"/>
      <c r="Z1613" s="120"/>
      <c r="AA1613" s="104"/>
      <c r="AB1613" s="104"/>
      <c r="AC1613" s="104"/>
      <c r="AD1613" s="104"/>
      <c r="AE1613" s="104"/>
      <c r="AF1613" s="104"/>
      <c r="AG1613" s="104"/>
      <c r="AH1613" s="104"/>
      <c r="AI1613" s="104"/>
      <c r="AJ1613" s="104"/>
      <c r="AK1613" s="104"/>
      <c r="AL1613" s="104"/>
      <c r="AM1613" s="104"/>
      <c r="AN1613" s="104"/>
      <c r="AO1613" s="104"/>
      <c r="AP1613" s="120"/>
      <c r="AQ1613" s="104"/>
      <c r="AR1613" s="104"/>
      <c r="AS1613" s="104"/>
      <c r="AT1613" s="104"/>
      <c r="AU1613" s="104"/>
      <c r="AV1613" s="105"/>
      <c r="AW1613" s="105"/>
      <c r="AX1613" s="106"/>
      <c r="AY1613" s="120"/>
      <c r="AZ1613" s="106"/>
      <c r="BA1613" s="120"/>
      <c r="BB1613" s="196"/>
      <c r="BC1613" s="145"/>
      <c r="BD1613" s="196"/>
      <c r="BE1613" s="120"/>
      <c r="BF1613" s="196"/>
      <c r="BG1613" s="120"/>
      <c r="BH1613" s="196"/>
      <c r="BI1613" s="120"/>
      <c r="BJ1613" s="196"/>
      <c r="BK1613" s="120"/>
      <c r="BL1613" s="196"/>
      <c r="BM1613" s="120"/>
      <c r="BN1613" s="197"/>
      <c r="BO1613" s="120"/>
      <c r="BP1613" s="197"/>
      <c r="BQ1613" s="120"/>
      <c r="BR1613" s="197"/>
      <c r="BS1613" s="120"/>
      <c r="BT1613" s="197"/>
      <c r="BU1613" s="120"/>
      <c r="BV1613" s="197"/>
      <c r="BW1613" s="107"/>
      <c r="BX1613" s="107"/>
      <c r="BY1613" s="107"/>
      <c r="BZ1613" s="107"/>
      <c r="CA1613" s="199"/>
      <c r="CB1613" s="120"/>
      <c r="CC1613" s="199"/>
      <c r="CD1613" s="120"/>
      <c r="CE1613" s="204"/>
      <c r="CF1613" s="145"/>
      <c r="CG1613" s="204"/>
      <c r="CH1613" s="120"/>
      <c r="CI1613" s="204"/>
      <c r="CJ1613" s="120"/>
      <c r="CK1613" s="204"/>
      <c r="CL1613" s="120"/>
      <c r="CM1613" s="204"/>
      <c r="CN1613" s="120"/>
      <c r="CO1613" s="204"/>
      <c r="CP1613" s="120"/>
      <c r="CQ1613" s="206"/>
      <c r="CR1613" s="120"/>
      <c r="CS1613" s="206"/>
      <c r="CT1613" s="120"/>
      <c r="CU1613" s="206"/>
      <c r="CV1613" s="120"/>
      <c r="CW1613" s="206"/>
      <c r="CX1613" s="120"/>
      <c r="CY1613" s="206"/>
      <c r="CZ1613" s="107"/>
      <c r="DA1613" s="107"/>
      <c r="DB1613" s="107"/>
      <c r="DC1613" s="109"/>
      <c r="DD1613" s="109"/>
      <c r="DE1613" s="112"/>
      <c r="DF1613" s="112"/>
      <c r="DG1613" s="209"/>
      <c r="DH1613" s="209"/>
      <c r="DI1613" s="209"/>
      <c r="DJ1613" s="209"/>
      <c r="DK1613" s="209"/>
      <c r="DL1613" s="209"/>
      <c r="DM1613" s="209"/>
      <c r="DN1613" s="209"/>
      <c r="DO1613" s="209"/>
      <c r="DP1613" s="209"/>
      <c r="DQ1613" s="209"/>
      <c r="DR1613" s="209"/>
      <c r="DS1613" s="209"/>
      <c r="DT1613" s="209"/>
      <c r="DU1613" s="209"/>
      <c r="DV1613" s="209"/>
      <c r="DW1613" s="209"/>
      <c r="DX1613" s="209"/>
      <c r="DY1613" s="209"/>
      <c r="DZ1613" s="209"/>
      <c r="EA1613" s="209"/>
      <c r="EB1613" s="209"/>
      <c r="EC1613" s="209"/>
      <c r="ED1613" s="209"/>
      <c r="EE1613" s="209"/>
      <c r="EF1613" s="209"/>
      <c r="EG1613" s="209"/>
      <c r="EH1613" s="209"/>
      <c r="EI1613" s="209"/>
      <c r="EJ1613" s="221"/>
    </row>
    <row r="1614" spans="1:140" s="10" customFormat="1" ht="31.5" customHeight="1" x14ac:dyDescent="0.25">
      <c r="A1614" s="33"/>
      <c r="B1614" s="34"/>
      <c r="C1614" s="35"/>
      <c r="D1614" s="49"/>
      <c r="E1614" s="36"/>
      <c r="F1614" s="36"/>
      <c r="G1614" s="52"/>
      <c r="H1614" s="38"/>
      <c r="I1614" s="50"/>
      <c r="J1614" s="275" t="s">
        <v>1921</v>
      </c>
      <c r="K1614" s="271" t="s">
        <v>2099</v>
      </c>
      <c r="L1614" s="276">
        <v>245</v>
      </c>
      <c r="M1614" s="46"/>
      <c r="R1614" s="104"/>
      <c r="S1614" s="104"/>
      <c r="T1614" s="104"/>
      <c r="U1614" s="104"/>
      <c r="V1614" s="120"/>
      <c r="W1614" s="145"/>
      <c r="X1614" s="104"/>
      <c r="Y1614" s="104"/>
      <c r="Z1614" s="120"/>
      <c r="AA1614" s="104"/>
      <c r="AB1614" s="104"/>
      <c r="AC1614" s="104"/>
      <c r="AD1614" s="104"/>
      <c r="AE1614" s="104"/>
      <c r="AF1614" s="104"/>
      <c r="AG1614" s="104"/>
      <c r="AH1614" s="104"/>
      <c r="AI1614" s="104"/>
      <c r="AJ1614" s="104"/>
      <c r="AK1614" s="104"/>
      <c r="AL1614" s="104"/>
      <c r="AM1614" s="104"/>
      <c r="AN1614" s="104"/>
      <c r="AO1614" s="104"/>
      <c r="AP1614" s="120"/>
      <c r="AQ1614" s="104"/>
      <c r="AR1614" s="104"/>
      <c r="AS1614" s="104"/>
      <c r="AT1614" s="104"/>
      <c r="AU1614" s="104"/>
      <c r="AV1614" s="105"/>
      <c r="AW1614" s="105"/>
      <c r="AX1614" s="106"/>
      <c r="AY1614" s="120"/>
      <c r="AZ1614" s="106"/>
      <c r="BA1614" s="120"/>
      <c r="BB1614" s="196"/>
      <c r="BC1614" s="145"/>
      <c r="BD1614" s="196"/>
      <c r="BE1614" s="120"/>
      <c r="BF1614" s="196"/>
      <c r="BG1614" s="120"/>
      <c r="BH1614" s="196"/>
      <c r="BI1614" s="120"/>
      <c r="BJ1614" s="196"/>
      <c r="BK1614" s="120"/>
      <c r="BL1614" s="196"/>
      <c r="BM1614" s="120"/>
      <c r="BN1614" s="197"/>
      <c r="BO1614" s="120"/>
      <c r="BP1614" s="197"/>
      <c r="BQ1614" s="120"/>
      <c r="BR1614" s="197"/>
      <c r="BS1614" s="120"/>
      <c r="BT1614" s="197"/>
      <c r="BU1614" s="120"/>
      <c r="BV1614" s="197"/>
      <c r="BW1614" s="107"/>
      <c r="BX1614" s="107"/>
      <c r="BY1614" s="107"/>
      <c r="BZ1614" s="107"/>
      <c r="CA1614" s="199"/>
      <c r="CB1614" s="120"/>
      <c r="CC1614" s="199"/>
      <c r="CD1614" s="120"/>
      <c r="CE1614" s="204"/>
      <c r="CF1614" s="145"/>
      <c r="CG1614" s="204"/>
      <c r="CH1614" s="120"/>
      <c r="CI1614" s="204"/>
      <c r="CJ1614" s="120"/>
      <c r="CK1614" s="204"/>
      <c r="CL1614" s="120"/>
      <c r="CM1614" s="204"/>
      <c r="CN1614" s="120"/>
      <c r="CO1614" s="204"/>
      <c r="CP1614" s="120"/>
      <c r="CQ1614" s="206"/>
      <c r="CR1614" s="120"/>
      <c r="CS1614" s="206"/>
      <c r="CT1614" s="120"/>
      <c r="CU1614" s="206"/>
      <c r="CV1614" s="120"/>
      <c r="CW1614" s="206"/>
      <c r="CX1614" s="120"/>
      <c r="CY1614" s="206"/>
      <c r="CZ1614" s="107"/>
      <c r="DA1614" s="107"/>
      <c r="DB1614" s="107"/>
      <c r="DC1614" s="109"/>
      <c r="DD1614" s="109"/>
      <c r="DE1614" s="112"/>
      <c r="DF1614" s="112"/>
      <c r="DG1614" s="209"/>
      <c r="DH1614" s="209"/>
      <c r="DI1614" s="209"/>
      <c r="DJ1614" s="209"/>
      <c r="DK1614" s="209"/>
      <c r="DL1614" s="209"/>
      <c r="DM1614" s="209"/>
      <c r="DN1614" s="209"/>
      <c r="DO1614" s="209"/>
      <c r="DP1614" s="209"/>
      <c r="DQ1614" s="209"/>
      <c r="DR1614" s="209"/>
      <c r="DS1614" s="209"/>
      <c r="DT1614" s="209"/>
      <c r="DU1614" s="209"/>
      <c r="DV1614" s="209"/>
      <c r="DW1614" s="209"/>
      <c r="DX1614" s="209"/>
      <c r="DY1614" s="209"/>
      <c r="DZ1614" s="209"/>
      <c r="EA1614" s="209"/>
      <c r="EB1614" s="209"/>
      <c r="EC1614" s="209"/>
      <c r="ED1614" s="209"/>
      <c r="EE1614" s="209"/>
      <c r="EF1614" s="209"/>
      <c r="EG1614" s="209"/>
      <c r="EH1614" s="209"/>
      <c r="EI1614" s="209"/>
      <c r="EJ1614" s="221"/>
    </row>
    <row r="1615" spans="1:140" s="10" customFormat="1" ht="31.5" customHeight="1" x14ac:dyDescent="0.25">
      <c r="A1615" s="33"/>
      <c r="B1615" s="34"/>
      <c r="C1615" s="35"/>
      <c r="D1615" s="49"/>
      <c r="E1615" s="36"/>
      <c r="F1615" s="36"/>
      <c r="G1615" s="52"/>
      <c r="H1615" s="38"/>
      <c r="I1615" s="50"/>
      <c r="J1615" s="275"/>
      <c r="K1615" s="271" t="s">
        <v>2100</v>
      </c>
      <c r="L1615" s="276">
        <v>245</v>
      </c>
      <c r="M1615" s="46"/>
      <c r="R1615" s="104"/>
      <c r="S1615" s="104"/>
      <c r="T1615" s="104"/>
      <c r="U1615" s="104"/>
      <c r="V1615" s="120"/>
      <c r="W1615" s="145"/>
      <c r="X1615" s="104"/>
      <c r="Y1615" s="104"/>
      <c r="Z1615" s="120"/>
      <c r="AA1615" s="104"/>
      <c r="AB1615" s="104"/>
      <c r="AC1615" s="104"/>
      <c r="AD1615" s="104"/>
      <c r="AE1615" s="104"/>
      <c r="AF1615" s="104"/>
      <c r="AG1615" s="104"/>
      <c r="AH1615" s="104"/>
      <c r="AI1615" s="104"/>
      <c r="AJ1615" s="104"/>
      <c r="AK1615" s="104"/>
      <c r="AL1615" s="104"/>
      <c r="AM1615" s="104"/>
      <c r="AN1615" s="104"/>
      <c r="AO1615" s="104"/>
      <c r="AP1615" s="120"/>
      <c r="AQ1615" s="104"/>
      <c r="AR1615" s="104"/>
      <c r="AS1615" s="104"/>
      <c r="AT1615" s="104"/>
      <c r="AU1615" s="104"/>
      <c r="AV1615" s="105"/>
      <c r="AW1615" s="105"/>
      <c r="AX1615" s="106"/>
      <c r="AY1615" s="120"/>
      <c r="AZ1615" s="106"/>
      <c r="BA1615" s="120"/>
      <c r="BB1615" s="196"/>
      <c r="BC1615" s="145"/>
      <c r="BD1615" s="196"/>
      <c r="BE1615" s="120"/>
      <c r="BF1615" s="196"/>
      <c r="BG1615" s="120"/>
      <c r="BH1615" s="196"/>
      <c r="BI1615" s="120"/>
      <c r="BJ1615" s="196"/>
      <c r="BK1615" s="120"/>
      <c r="BL1615" s="196"/>
      <c r="BM1615" s="120"/>
      <c r="BN1615" s="197"/>
      <c r="BO1615" s="120"/>
      <c r="BP1615" s="197"/>
      <c r="BQ1615" s="120"/>
      <c r="BR1615" s="197"/>
      <c r="BS1615" s="120"/>
      <c r="BT1615" s="197"/>
      <c r="BU1615" s="120"/>
      <c r="BV1615" s="197"/>
      <c r="BW1615" s="107"/>
      <c r="BX1615" s="107"/>
      <c r="BY1615" s="107"/>
      <c r="BZ1615" s="107"/>
      <c r="CA1615" s="199"/>
      <c r="CB1615" s="120"/>
      <c r="CC1615" s="199"/>
      <c r="CD1615" s="120"/>
      <c r="CE1615" s="204"/>
      <c r="CF1615" s="145"/>
      <c r="CG1615" s="204"/>
      <c r="CH1615" s="120"/>
      <c r="CI1615" s="204"/>
      <c r="CJ1615" s="120"/>
      <c r="CK1615" s="204"/>
      <c r="CL1615" s="120"/>
      <c r="CM1615" s="204"/>
      <c r="CN1615" s="120"/>
      <c r="CO1615" s="204"/>
      <c r="CP1615" s="120"/>
      <c r="CQ1615" s="206"/>
      <c r="CR1615" s="120"/>
      <c r="CS1615" s="206"/>
      <c r="CT1615" s="120"/>
      <c r="CU1615" s="206"/>
      <c r="CV1615" s="120"/>
      <c r="CW1615" s="206"/>
      <c r="CX1615" s="120"/>
      <c r="CY1615" s="206"/>
      <c r="CZ1615" s="107"/>
      <c r="DA1615" s="107"/>
      <c r="DB1615" s="107"/>
      <c r="DC1615" s="109"/>
      <c r="DD1615" s="109"/>
      <c r="DE1615" s="112"/>
      <c r="DF1615" s="112"/>
      <c r="DG1615" s="209"/>
      <c r="DH1615" s="209"/>
      <c r="DI1615" s="209"/>
      <c r="DJ1615" s="209"/>
      <c r="DK1615" s="209"/>
      <c r="DL1615" s="209"/>
      <c r="DM1615" s="209"/>
      <c r="DN1615" s="209"/>
      <c r="DO1615" s="209"/>
      <c r="DP1615" s="209"/>
      <c r="DQ1615" s="209"/>
      <c r="DR1615" s="209"/>
      <c r="DS1615" s="209"/>
      <c r="DT1615" s="209"/>
      <c r="DU1615" s="209"/>
      <c r="DV1615" s="209"/>
      <c r="DW1615" s="209"/>
      <c r="DX1615" s="209"/>
      <c r="DY1615" s="209"/>
      <c r="DZ1615" s="209"/>
      <c r="EA1615" s="209"/>
      <c r="EB1615" s="209"/>
      <c r="EC1615" s="209"/>
      <c r="ED1615" s="209"/>
      <c r="EE1615" s="209"/>
      <c r="EF1615" s="209"/>
      <c r="EG1615" s="209"/>
      <c r="EH1615" s="209"/>
      <c r="EI1615" s="209"/>
      <c r="EJ1615" s="221"/>
    </row>
    <row r="1616" spans="1:140" s="10" customFormat="1" ht="17.25" customHeight="1" x14ac:dyDescent="0.25">
      <c r="A1616" s="33"/>
      <c r="B1616" s="34"/>
      <c r="C1616" s="35"/>
      <c r="D1616" s="49"/>
      <c r="E1616" s="36"/>
      <c r="F1616" s="36"/>
      <c r="G1616" s="52"/>
      <c r="H1616" s="38"/>
      <c r="I1616" s="50"/>
      <c r="J1616" s="54" t="s">
        <v>828</v>
      </c>
      <c r="K1616" s="46" t="s">
        <v>829</v>
      </c>
      <c r="L1616" s="46" t="s">
        <v>41</v>
      </c>
      <c r="M1616" s="46" t="s">
        <v>1486</v>
      </c>
      <c r="R1616" s="104">
        <v>1.18E-2</v>
      </c>
      <c r="S1616" s="104">
        <f>0*$R$1616</f>
        <v>0</v>
      </c>
      <c r="T1616" s="104">
        <f t="shared" si="1859"/>
        <v>0</v>
      </c>
      <c r="U1616" s="104">
        <f t="shared" ref="U1616:AO1616" si="1899">0*$R$1616</f>
        <v>0</v>
      </c>
      <c r="V1616" s="120">
        <f t="shared" si="1861"/>
        <v>0</v>
      </c>
      <c r="W1616" s="184">
        <v>0.3</v>
      </c>
      <c r="X1616" s="104">
        <f t="shared" si="1862"/>
        <v>3.5399999999999997E-3</v>
      </c>
      <c r="Y1616" s="145">
        <f>100%-30%</f>
        <v>0.7</v>
      </c>
      <c r="Z1616" s="120">
        <f t="shared" si="1836"/>
        <v>8.26E-3</v>
      </c>
      <c r="AA1616" s="104">
        <f t="shared" si="1899"/>
        <v>0</v>
      </c>
      <c r="AB1616" s="104">
        <f t="shared" si="1837"/>
        <v>0</v>
      </c>
      <c r="AC1616" s="104">
        <f t="shared" si="1899"/>
        <v>0</v>
      </c>
      <c r="AD1616" s="104">
        <f t="shared" si="1838"/>
        <v>0</v>
      </c>
      <c r="AE1616" s="104">
        <f t="shared" si="1899"/>
        <v>0</v>
      </c>
      <c r="AF1616" s="104">
        <f t="shared" si="1839"/>
        <v>0</v>
      </c>
      <c r="AG1616" s="104">
        <f t="shared" si="1899"/>
        <v>0</v>
      </c>
      <c r="AH1616" s="104">
        <f t="shared" si="1840"/>
        <v>0</v>
      </c>
      <c r="AI1616" s="104">
        <f t="shared" si="1899"/>
        <v>0</v>
      </c>
      <c r="AJ1616" s="104">
        <f t="shared" si="1841"/>
        <v>0</v>
      </c>
      <c r="AK1616" s="104">
        <f t="shared" si="1899"/>
        <v>0</v>
      </c>
      <c r="AL1616" s="104">
        <f t="shared" si="1842"/>
        <v>0</v>
      </c>
      <c r="AM1616" s="104">
        <f t="shared" si="1899"/>
        <v>0</v>
      </c>
      <c r="AN1616" s="104">
        <f t="shared" si="1843"/>
        <v>0</v>
      </c>
      <c r="AO1616" s="104">
        <f t="shared" si="1899"/>
        <v>0</v>
      </c>
      <c r="AP1616" s="120">
        <f t="shared" si="1844"/>
        <v>0</v>
      </c>
      <c r="AQ1616" s="104"/>
      <c r="AR1616" s="104"/>
      <c r="AS1616" s="104"/>
      <c r="AT1616" s="104"/>
      <c r="AU1616" s="104">
        <f t="shared" si="1796"/>
        <v>1.18E-2</v>
      </c>
      <c r="AV1616" s="105">
        <f t="shared" si="1863"/>
        <v>1</v>
      </c>
      <c r="AW1616" s="105"/>
      <c r="AX1616" s="106">
        <f>0.014</f>
        <v>1.4E-2</v>
      </c>
      <c r="AY1616" s="120">
        <f>0*$R$1616</f>
        <v>0</v>
      </c>
      <c r="AZ1616" s="106">
        <f t="shared" si="1864"/>
        <v>0</v>
      </c>
      <c r="BA1616" s="120">
        <f t="shared" ref="BA1616" si="1900">0*$R$1616</f>
        <v>0</v>
      </c>
      <c r="BB1616" s="196">
        <f t="shared" si="1866"/>
        <v>0</v>
      </c>
      <c r="BC1616" s="186">
        <v>0.3</v>
      </c>
      <c r="BD1616" s="196">
        <f t="shared" si="1867"/>
        <v>4.1999999999999997E-3</v>
      </c>
      <c r="BE1616" s="145">
        <f>100%-30%</f>
        <v>0.7</v>
      </c>
      <c r="BF1616" s="196">
        <f t="shared" si="1868"/>
        <v>9.7999999999999997E-3</v>
      </c>
      <c r="BG1616" s="120">
        <f t="shared" ref="BG1616" si="1901">0*$R$1616</f>
        <v>0</v>
      </c>
      <c r="BH1616" s="196">
        <f t="shared" si="1870"/>
        <v>0</v>
      </c>
      <c r="BI1616" s="120">
        <f t="shared" ref="BI1616" si="1902">0*$R$1616</f>
        <v>0</v>
      </c>
      <c r="BJ1616" s="196">
        <f t="shared" si="1845"/>
        <v>0</v>
      </c>
      <c r="BK1616" s="120">
        <f t="shared" ref="BK1616" si="1903">0*$R$1616</f>
        <v>0</v>
      </c>
      <c r="BL1616" s="196">
        <f t="shared" si="1846"/>
        <v>0</v>
      </c>
      <c r="BM1616" s="120">
        <f t="shared" ref="BM1616" si="1904">0*$R$1616</f>
        <v>0</v>
      </c>
      <c r="BN1616" s="197">
        <f t="shared" si="1847"/>
        <v>0</v>
      </c>
      <c r="BO1616" s="120">
        <f t="shared" ref="BO1616" si="1905">0*$R$1616</f>
        <v>0</v>
      </c>
      <c r="BP1616" s="197">
        <f t="shared" si="1848"/>
        <v>0</v>
      </c>
      <c r="BQ1616" s="120">
        <f t="shared" ref="BQ1616" si="1906">0*$R$1616</f>
        <v>0</v>
      </c>
      <c r="BR1616" s="197">
        <f t="shared" si="1849"/>
        <v>0</v>
      </c>
      <c r="BS1616" s="120">
        <f t="shared" ref="BS1616" si="1907">0*$R$1616</f>
        <v>0</v>
      </c>
      <c r="BT1616" s="197">
        <f t="shared" si="1850"/>
        <v>0</v>
      </c>
      <c r="BU1616" s="120">
        <f t="shared" ref="BU1616" si="1908">0*$R$1616</f>
        <v>0</v>
      </c>
      <c r="BV1616" s="197">
        <f t="shared" si="1851"/>
        <v>0</v>
      </c>
      <c r="BW1616" s="107"/>
      <c r="BX1616" s="107"/>
      <c r="BY1616" s="107"/>
      <c r="BZ1616" s="107"/>
      <c r="CA1616" s="199">
        <f>0.014</f>
        <v>1.4E-2</v>
      </c>
      <c r="CB1616" s="120">
        <f>0*$R$1616</f>
        <v>0</v>
      </c>
      <c r="CC1616" s="199">
        <f t="shared" si="1878"/>
        <v>0</v>
      </c>
      <c r="CD1616" s="120">
        <f t="shared" ref="CD1616" si="1909">0*$R$1616</f>
        <v>0</v>
      </c>
      <c r="CE1616" s="204">
        <f t="shared" si="1880"/>
        <v>0</v>
      </c>
      <c r="CF1616" s="186">
        <v>0.3</v>
      </c>
      <c r="CG1616" s="204">
        <f t="shared" si="1881"/>
        <v>4.1999999999999997E-3</v>
      </c>
      <c r="CH1616" s="145">
        <f>100%-30%</f>
        <v>0.7</v>
      </c>
      <c r="CI1616" s="204">
        <f t="shared" si="1882"/>
        <v>9.7999999999999997E-3</v>
      </c>
      <c r="CJ1616" s="120">
        <f t="shared" ref="CJ1616" si="1910">0*$R$1616</f>
        <v>0</v>
      </c>
      <c r="CK1616" s="204">
        <f t="shared" si="1884"/>
        <v>0</v>
      </c>
      <c r="CL1616" s="120">
        <f t="shared" ref="CL1616" si="1911">0*$R$1616</f>
        <v>0</v>
      </c>
      <c r="CM1616" s="204">
        <f t="shared" si="1886"/>
        <v>0</v>
      </c>
      <c r="CN1616" s="120">
        <f t="shared" ref="CN1616" si="1912">0*$R$1616</f>
        <v>0</v>
      </c>
      <c r="CO1616" s="204">
        <f t="shared" si="1888"/>
        <v>0</v>
      </c>
      <c r="CP1616" s="120">
        <f t="shared" ref="CP1616" si="1913">0*$R$1616</f>
        <v>0</v>
      </c>
      <c r="CQ1616" s="206">
        <f t="shared" si="1890"/>
        <v>0</v>
      </c>
      <c r="CR1616" s="120">
        <f t="shared" ref="CR1616" si="1914">0*$R$1616</f>
        <v>0</v>
      </c>
      <c r="CS1616" s="206">
        <f t="shared" si="1892"/>
        <v>0</v>
      </c>
      <c r="CT1616" s="120">
        <f t="shared" ref="CT1616" si="1915">0*$R$1616</f>
        <v>0</v>
      </c>
      <c r="CU1616" s="206">
        <f t="shared" si="1894"/>
        <v>0</v>
      </c>
      <c r="CV1616" s="120">
        <f t="shared" ref="CV1616" si="1916">0*$R$1616</f>
        <v>0</v>
      </c>
      <c r="CW1616" s="206">
        <f t="shared" si="1896"/>
        <v>0</v>
      </c>
      <c r="CX1616" s="120">
        <f t="shared" ref="CX1616" si="1917">0*$R$1616</f>
        <v>0</v>
      </c>
      <c r="CY1616" s="206">
        <f t="shared" si="1898"/>
        <v>0</v>
      </c>
      <c r="CZ1616" s="107"/>
      <c r="DA1616" s="107"/>
      <c r="DB1616" s="107"/>
      <c r="DC1616" s="109"/>
      <c r="DD1616" s="109"/>
      <c r="DE1616" s="109"/>
      <c r="DF1616" s="110">
        <f>0.014</f>
        <v>1.4E-2</v>
      </c>
      <c r="DG1616" s="120">
        <f>0*$R$1616</f>
        <v>0</v>
      </c>
      <c r="DH1616" s="120">
        <f t="shared" ref="DH1616:DH1639" si="1918">DG1616*DF1616</f>
        <v>0</v>
      </c>
      <c r="DI1616" s="120">
        <f t="shared" ref="DI1616:EC1616" si="1919">0*$R$1616</f>
        <v>0</v>
      </c>
      <c r="DJ1616" s="120">
        <f t="shared" ref="DJ1616:DJ1639" si="1920">DI1616*DF1616</f>
        <v>0</v>
      </c>
      <c r="DK1616" s="186">
        <v>0.3</v>
      </c>
      <c r="DL1616" s="120">
        <f t="shared" ref="DL1616:DL1639" si="1921">DK1616*DF1616</f>
        <v>4.1999999999999997E-3</v>
      </c>
      <c r="DM1616" s="145">
        <f>100%-30%</f>
        <v>0.7</v>
      </c>
      <c r="DN1616" s="120">
        <f t="shared" ref="DN1616:DN1639" si="1922">DM1616*DF1616</f>
        <v>9.7999999999999997E-3</v>
      </c>
      <c r="DO1616" s="120">
        <f t="shared" si="1919"/>
        <v>0</v>
      </c>
      <c r="DP1616" s="120">
        <f t="shared" ref="DP1616:DP1639" si="1923">DO1616*DF1616</f>
        <v>0</v>
      </c>
      <c r="DQ1616" s="120">
        <f t="shared" si="1919"/>
        <v>0</v>
      </c>
      <c r="DR1616" s="120">
        <f t="shared" ref="DR1616:DR1639" si="1924">DQ1616*DF1616</f>
        <v>0</v>
      </c>
      <c r="DS1616" s="120">
        <f t="shared" si="1919"/>
        <v>0</v>
      </c>
      <c r="DT1616" s="120">
        <f t="shared" ref="DT1616:DT1639" si="1925">DS1616*DF1616</f>
        <v>0</v>
      </c>
      <c r="DU1616" s="120">
        <f t="shared" si="1919"/>
        <v>0</v>
      </c>
      <c r="DV1616" s="120">
        <f t="shared" ref="DV1616:DV1639" si="1926">DU1616*DF1616</f>
        <v>0</v>
      </c>
      <c r="DW1616" s="120">
        <f t="shared" si="1919"/>
        <v>0</v>
      </c>
      <c r="DX1616" s="120">
        <f t="shared" ref="DX1616:DX1639" si="1927">DW1616*DF1616</f>
        <v>0</v>
      </c>
      <c r="DY1616" s="120">
        <f t="shared" si="1919"/>
        <v>0</v>
      </c>
      <c r="DZ1616" s="120">
        <f t="shared" ref="DZ1616:DZ1639" si="1928">DY1616*DF1616</f>
        <v>0</v>
      </c>
      <c r="EA1616" s="120">
        <f t="shared" si="1919"/>
        <v>0</v>
      </c>
      <c r="EB1616" s="120">
        <f t="shared" ref="EB1616:EB1639" si="1929">EA1616*DF1616</f>
        <v>0</v>
      </c>
      <c r="EC1616" s="120">
        <f t="shared" si="1919"/>
        <v>0</v>
      </c>
      <c r="ED1616" s="120">
        <f t="shared" ref="ED1616:ED1639" si="1930">EC1616*DF1616</f>
        <v>0</v>
      </c>
      <c r="EE1616" s="120"/>
      <c r="EF1616" s="120"/>
      <c r="EG1616" s="120"/>
      <c r="EH1616" s="120"/>
      <c r="EI1616" s="120">
        <f t="shared" si="1827"/>
        <v>1.3999999999999999E-2</v>
      </c>
      <c r="EJ1616" s="148">
        <f t="shared" ref="EJ1616:EJ1639" si="1931">DG1616+DI1616+DK1616+DM1616+DO1616+DQ1616+DS1616+DU1616+DW1616+DY1616+EA1616+EC1616+EE1616+EG1616</f>
        <v>1</v>
      </c>
    </row>
    <row r="1617" spans="1:140" s="10" customFormat="1" ht="30" customHeight="1" x14ac:dyDescent="0.25">
      <c r="A1617" s="33"/>
      <c r="B1617" s="34"/>
      <c r="C1617" s="35"/>
      <c r="D1617" s="49"/>
      <c r="E1617" s="36"/>
      <c r="F1617" s="36"/>
      <c r="G1617" s="52"/>
      <c r="H1617" s="38"/>
      <c r="I1617" s="50"/>
      <c r="J1617" s="272" t="s">
        <v>1894</v>
      </c>
      <c r="K1617" s="264" t="s">
        <v>2101</v>
      </c>
      <c r="Q1617" s="9" t="s">
        <v>1899</v>
      </c>
      <c r="R1617" s="104"/>
      <c r="S1617" s="104"/>
      <c r="T1617" s="104"/>
      <c r="U1617" s="104"/>
      <c r="V1617" s="120"/>
      <c r="W1617" s="184"/>
      <c r="X1617" s="104"/>
      <c r="Y1617" s="145"/>
      <c r="Z1617" s="120"/>
      <c r="AA1617" s="104"/>
      <c r="AB1617" s="104"/>
      <c r="AC1617" s="104"/>
      <c r="AD1617" s="104"/>
      <c r="AE1617" s="104"/>
      <c r="AF1617" s="104"/>
      <c r="AG1617" s="104"/>
      <c r="AH1617" s="104"/>
      <c r="AI1617" s="104"/>
      <c r="AJ1617" s="104"/>
      <c r="AK1617" s="104"/>
      <c r="AL1617" s="104"/>
      <c r="AM1617" s="104"/>
      <c r="AN1617" s="104"/>
      <c r="AO1617" s="104"/>
      <c r="AP1617" s="120"/>
      <c r="AQ1617" s="104"/>
      <c r="AR1617" s="104"/>
      <c r="AS1617" s="104"/>
      <c r="AT1617" s="104"/>
      <c r="AU1617" s="104"/>
      <c r="AV1617" s="105"/>
      <c r="AW1617" s="105"/>
      <c r="AX1617" s="106"/>
      <c r="AY1617" s="120"/>
      <c r="AZ1617" s="106"/>
      <c r="BA1617" s="120"/>
      <c r="BB1617" s="196"/>
      <c r="BC1617" s="186"/>
      <c r="BD1617" s="196"/>
      <c r="BE1617" s="145"/>
      <c r="BF1617" s="196"/>
      <c r="BG1617" s="120"/>
      <c r="BH1617" s="196"/>
      <c r="BI1617" s="120"/>
      <c r="BJ1617" s="196"/>
      <c r="BK1617" s="120"/>
      <c r="BL1617" s="196"/>
      <c r="BM1617" s="120"/>
      <c r="BN1617" s="197"/>
      <c r="BO1617" s="120"/>
      <c r="BP1617" s="197"/>
      <c r="BQ1617" s="120"/>
      <c r="BR1617" s="197"/>
      <c r="BS1617" s="120"/>
      <c r="BT1617" s="197"/>
      <c r="BU1617" s="120"/>
      <c r="BV1617" s="197"/>
      <c r="BW1617" s="107"/>
      <c r="BX1617" s="107"/>
      <c r="BY1617" s="107"/>
      <c r="BZ1617" s="107"/>
      <c r="CA1617" s="199"/>
      <c r="CB1617" s="120"/>
      <c r="CC1617" s="199"/>
      <c r="CD1617" s="120"/>
      <c r="CE1617" s="204"/>
      <c r="CF1617" s="186"/>
      <c r="CG1617" s="204"/>
      <c r="CH1617" s="145"/>
      <c r="CI1617" s="204"/>
      <c r="CJ1617" s="120"/>
      <c r="CK1617" s="204"/>
      <c r="CL1617" s="120"/>
      <c r="CM1617" s="204"/>
      <c r="CN1617" s="120"/>
      <c r="CO1617" s="204"/>
      <c r="CP1617" s="120"/>
      <c r="CQ1617" s="206"/>
      <c r="CR1617" s="120"/>
      <c r="CS1617" s="206"/>
      <c r="CT1617" s="120"/>
      <c r="CU1617" s="206"/>
      <c r="CV1617" s="120"/>
      <c r="CW1617" s="206"/>
      <c r="CX1617" s="120"/>
      <c r="CY1617" s="206"/>
      <c r="CZ1617" s="107"/>
      <c r="DA1617" s="107"/>
      <c r="DB1617" s="107"/>
      <c r="DC1617" s="109"/>
      <c r="DD1617" s="109"/>
      <c r="DE1617" s="109"/>
      <c r="DF1617" s="110"/>
      <c r="DG1617" s="120"/>
      <c r="DH1617" s="120"/>
      <c r="DI1617" s="120"/>
      <c r="DJ1617" s="120"/>
      <c r="DK1617" s="186"/>
      <c r="DL1617" s="120"/>
      <c r="DM1617" s="145"/>
      <c r="DN1617" s="120"/>
      <c r="DO1617" s="120"/>
      <c r="DP1617" s="120"/>
      <c r="DQ1617" s="120"/>
      <c r="DR1617" s="120"/>
      <c r="DS1617" s="120"/>
      <c r="DT1617" s="120"/>
      <c r="DU1617" s="120"/>
      <c r="DV1617" s="120"/>
      <c r="DW1617" s="120"/>
      <c r="DX1617" s="120"/>
      <c r="DY1617" s="120"/>
      <c r="DZ1617" s="120"/>
      <c r="EA1617" s="120"/>
      <c r="EB1617" s="120"/>
      <c r="EC1617" s="120"/>
      <c r="ED1617" s="120"/>
      <c r="EE1617" s="120"/>
      <c r="EF1617" s="120"/>
      <c r="EG1617" s="120"/>
      <c r="EH1617" s="120"/>
      <c r="EI1617" s="120"/>
      <c r="EJ1617" s="148"/>
    </row>
    <row r="1618" spans="1:140" s="10" customFormat="1" ht="30" customHeight="1" x14ac:dyDescent="0.25">
      <c r="A1618" s="33"/>
      <c r="B1618" s="34"/>
      <c r="C1618" s="35"/>
      <c r="D1618" s="49"/>
      <c r="E1618" s="36"/>
      <c r="F1618" s="36"/>
      <c r="G1618" s="52"/>
      <c r="H1618" s="38"/>
      <c r="I1618" s="50"/>
      <c r="J1618" s="272"/>
      <c r="K1618" s="264" t="s">
        <v>2102</v>
      </c>
      <c r="Q1618" s="9" t="s">
        <v>1899</v>
      </c>
      <c r="R1618" s="104"/>
      <c r="S1618" s="104"/>
      <c r="T1618" s="104"/>
      <c r="U1618" s="104"/>
      <c r="V1618" s="120"/>
      <c r="W1618" s="184"/>
      <c r="X1618" s="104"/>
      <c r="Y1618" s="145"/>
      <c r="Z1618" s="120"/>
      <c r="AA1618" s="104"/>
      <c r="AB1618" s="104"/>
      <c r="AC1618" s="104"/>
      <c r="AD1618" s="104"/>
      <c r="AE1618" s="104"/>
      <c r="AF1618" s="104"/>
      <c r="AG1618" s="104"/>
      <c r="AH1618" s="104"/>
      <c r="AI1618" s="104"/>
      <c r="AJ1618" s="104"/>
      <c r="AK1618" s="104"/>
      <c r="AL1618" s="104"/>
      <c r="AM1618" s="104"/>
      <c r="AN1618" s="104"/>
      <c r="AO1618" s="104"/>
      <c r="AP1618" s="120"/>
      <c r="AQ1618" s="104"/>
      <c r="AR1618" s="104"/>
      <c r="AS1618" s="104"/>
      <c r="AT1618" s="104"/>
      <c r="AU1618" s="104"/>
      <c r="AV1618" s="105"/>
      <c r="AW1618" s="105"/>
      <c r="AX1618" s="106"/>
      <c r="AY1618" s="120"/>
      <c r="AZ1618" s="106"/>
      <c r="BA1618" s="120"/>
      <c r="BB1618" s="196"/>
      <c r="BC1618" s="186"/>
      <c r="BD1618" s="196"/>
      <c r="BE1618" s="145"/>
      <c r="BF1618" s="196"/>
      <c r="BG1618" s="120"/>
      <c r="BH1618" s="196"/>
      <c r="BI1618" s="120"/>
      <c r="BJ1618" s="196"/>
      <c r="BK1618" s="120"/>
      <c r="BL1618" s="196"/>
      <c r="BM1618" s="120"/>
      <c r="BN1618" s="197"/>
      <c r="BO1618" s="120"/>
      <c r="BP1618" s="197"/>
      <c r="BQ1618" s="120"/>
      <c r="BR1618" s="197"/>
      <c r="BS1618" s="120"/>
      <c r="BT1618" s="197"/>
      <c r="BU1618" s="120"/>
      <c r="BV1618" s="197"/>
      <c r="BW1618" s="107"/>
      <c r="BX1618" s="107"/>
      <c r="BY1618" s="107"/>
      <c r="BZ1618" s="107"/>
      <c r="CA1618" s="199"/>
      <c r="CB1618" s="120"/>
      <c r="CC1618" s="199"/>
      <c r="CD1618" s="120"/>
      <c r="CE1618" s="204"/>
      <c r="CF1618" s="186"/>
      <c r="CG1618" s="204"/>
      <c r="CH1618" s="145"/>
      <c r="CI1618" s="204"/>
      <c r="CJ1618" s="120"/>
      <c r="CK1618" s="204"/>
      <c r="CL1618" s="120"/>
      <c r="CM1618" s="204"/>
      <c r="CN1618" s="120"/>
      <c r="CO1618" s="204"/>
      <c r="CP1618" s="120"/>
      <c r="CQ1618" s="206"/>
      <c r="CR1618" s="120"/>
      <c r="CS1618" s="206"/>
      <c r="CT1618" s="120"/>
      <c r="CU1618" s="206"/>
      <c r="CV1618" s="120"/>
      <c r="CW1618" s="206"/>
      <c r="CX1618" s="120"/>
      <c r="CY1618" s="206"/>
      <c r="CZ1618" s="107"/>
      <c r="DA1618" s="107"/>
      <c r="DB1618" s="107"/>
      <c r="DC1618" s="109"/>
      <c r="DD1618" s="109"/>
      <c r="DE1618" s="109"/>
      <c r="DF1618" s="110"/>
      <c r="DG1618" s="120"/>
      <c r="DH1618" s="120"/>
      <c r="DI1618" s="120"/>
      <c r="DJ1618" s="120"/>
      <c r="DK1618" s="186"/>
      <c r="DL1618" s="120"/>
      <c r="DM1618" s="145"/>
      <c r="DN1618" s="120"/>
      <c r="DO1618" s="120"/>
      <c r="DP1618" s="120"/>
      <c r="DQ1618" s="120"/>
      <c r="DR1618" s="120"/>
      <c r="DS1618" s="120"/>
      <c r="DT1618" s="120"/>
      <c r="DU1618" s="120"/>
      <c r="DV1618" s="120"/>
      <c r="DW1618" s="120"/>
      <c r="DX1618" s="120"/>
      <c r="DY1618" s="120"/>
      <c r="DZ1618" s="120"/>
      <c r="EA1618" s="120"/>
      <c r="EB1618" s="120"/>
      <c r="EC1618" s="120"/>
      <c r="ED1618" s="120"/>
      <c r="EE1618" s="120"/>
      <c r="EF1618" s="120"/>
      <c r="EG1618" s="120"/>
      <c r="EH1618" s="120"/>
      <c r="EI1618" s="120"/>
      <c r="EJ1618" s="148"/>
    </row>
    <row r="1619" spans="1:140" s="10" customFormat="1" ht="17.25" customHeight="1" x14ac:dyDescent="0.25">
      <c r="A1619" s="33"/>
      <c r="B1619" s="34"/>
      <c r="C1619" s="35"/>
      <c r="D1619" s="49"/>
      <c r="E1619" s="36"/>
      <c r="F1619" s="36"/>
      <c r="G1619" s="52"/>
      <c r="H1619" s="38"/>
      <c r="I1619" s="50"/>
      <c r="J1619" s="272"/>
      <c r="K1619" s="264" t="s">
        <v>2096</v>
      </c>
      <c r="Q1619" s="9" t="s">
        <v>1899</v>
      </c>
      <c r="R1619" s="104"/>
      <c r="S1619" s="104"/>
      <c r="T1619" s="104"/>
      <c r="U1619" s="104"/>
      <c r="V1619" s="120"/>
      <c r="W1619" s="184"/>
      <c r="X1619" s="104"/>
      <c r="Y1619" s="145"/>
      <c r="Z1619" s="120"/>
      <c r="AA1619" s="104"/>
      <c r="AB1619" s="104"/>
      <c r="AC1619" s="104"/>
      <c r="AD1619" s="104"/>
      <c r="AE1619" s="104"/>
      <c r="AF1619" s="104"/>
      <c r="AG1619" s="104"/>
      <c r="AH1619" s="104"/>
      <c r="AI1619" s="104"/>
      <c r="AJ1619" s="104"/>
      <c r="AK1619" s="104"/>
      <c r="AL1619" s="104"/>
      <c r="AM1619" s="104"/>
      <c r="AN1619" s="104"/>
      <c r="AO1619" s="104"/>
      <c r="AP1619" s="120"/>
      <c r="AQ1619" s="104"/>
      <c r="AR1619" s="104"/>
      <c r="AS1619" s="104"/>
      <c r="AT1619" s="104"/>
      <c r="AU1619" s="104"/>
      <c r="AV1619" s="105"/>
      <c r="AW1619" s="105"/>
      <c r="AX1619" s="106"/>
      <c r="AY1619" s="120"/>
      <c r="AZ1619" s="106"/>
      <c r="BA1619" s="120"/>
      <c r="BB1619" s="196"/>
      <c r="BC1619" s="186"/>
      <c r="BD1619" s="196"/>
      <c r="BE1619" s="145"/>
      <c r="BF1619" s="196"/>
      <c r="BG1619" s="120"/>
      <c r="BH1619" s="196"/>
      <c r="BI1619" s="120"/>
      <c r="BJ1619" s="196"/>
      <c r="BK1619" s="120"/>
      <c r="BL1619" s="196"/>
      <c r="BM1619" s="120"/>
      <c r="BN1619" s="197"/>
      <c r="BO1619" s="120"/>
      <c r="BP1619" s="197"/>
      <c r="BQ1619" s="120"/>
      <c r="BR1619" s="197"/>
      <c r="BS1619" s="120"/>
      <c r="BT1619" s="197"/>
      <c r="BU1619" s="120"/>
      <c r="BV1619" s="197"/>
      <c r="BW1619" s="107"/>
      <c r="BX1619" s="107"/>
      <c r="BY1619" s="107"/>
      <c r="BZ1619" s="107"/>
      <c r="CA1619" s="199"/>
      <c r="CB1619" s="120"/>
      <c r="CC1619" s="199"/>
      <c r="CD1619" s="120"/>
      <c r="CE1619" s="204"/>
      <c r="CF1619" s="186"/>
      <c r="CG1619" s="204"/>
      <c r="CH1619" s="145"/>
      <c r="CI1619" s="204"/>
      <c r="CJ1619" s="120"/>
      <c r="CK1619" s="204"/>
      <c r="CL1619" s="120"/>
      <c r="CM1619" s="204"/>
      <c r="CN1619" s="120"/>
      <c r="CO1619" s="204"/>
      <c r="CP1619" s="120"/>
      <c r="CQ1619" s="206"/>
      <c r="CR1619" s="120"/>
      <c r="CS1619" s="206"/>
      <c r="CT1619" s="120"/>
      <c r="CU1619" s="206"/>
      <c r="CV1619" s="120"/>
      <c r="CW1619" s="206"/>
      <c r="CX1619" s="120"/>
      <c r="CY1619" s="206"/>
      <c r="CZ1619" s="107"/>
      <c r="DA1619" s="107"/>
      <c r="DB1619" s="107"/>
      <c r="DC1619" s="109"/>
      <c r="DD1619" s="109"/>
      <c r="DE1619" s="109"/>
      <c r="DF1619" s="110"/>
      <c r="DG1619" s="120"/>
      <c r="DH1619" s="120"/>
      <c r="DI1619" s="120"/>
      <c r="DJ1619" s="120"/>
      <c r="DK1619" s="186"/>
      <c r="DL1619" s="120"/>
      <c r="DM1619" s="145"/>
      <c r="DN1619" s="120"/>
      <c r="DO1619" s="120"/>
      <c r="DP1619" s="120"/>
      <c r="DQ1619" s="120"/>
      <c r="DR1619" s="120"/>
      <c r="DS1619" s="120"/>
      <c r="DT1619" s="120"/>
      <c r="DU1619" s="120"/>
      <c r="DV1619" s="120"/>
      <c r="DW1619" s="120"/>
      <c r="DX1619" s="120"/>
      <c r="DY1619" s="120"/>
      <c r="DZ1619" s="120"/>
      <c r="EA1619" s="120"/>
      <c r="EB1619" s="120"/>
      <c r="EC1619" s="120"/>
      <c r="ED1619" s="120"/>
      <c r="EE1619" s="120"/>
      <c r="EF1619" s="120"/>
      <c r="EG1619" s="120"/>
      <c r="EH1619" s="120"/>
      <c r="EI1619" s="120"/>
      <c r="EJ1619" s="148"/>
    </row>
    <row r="1620" spans="1:140" s="10" customFormat="1" ht="23.25" customHeight="1" x14ac:dyDescent="0.25">
      <c r="A1620" s="33"/>
      <c r="B1620" s="34"/>
      <c r="C1620" s="35"/>
      <c r="D1620" s="49"/>
      <c r="E1620" s="36"/>
      <c r="F1620" s="36"/>
      <c r="G1620" s="52"/>
      <c r="H1620" s="38"/>
      <c r="I1620" s="50"/>
      <c r="J1620" s="54"/>
      <c r="K1620" s="264" t="s">
        <v>2104</v>
      </c>
      <c r="Q1620" s="9" t="s">
        <v>1899</v>
      </c>
      <c r="R1620" s="104"/>
      <c r="S1620" s="104"/>
      <c r="T1620" s="104"/>
      <c r="U1620" s="104"/>
      <c r="V1620" s="120"/>
      <c r="W1620" s="184"/>
      <c r="X1620" s="104"/>
      <c r="Y1620" s="145"/>
      <c r="Z1620" s="120"/>
      <c r="AA1620" s="104"/>
      <c r="AB1620" s="104"/>
      <c r="AC1620" s="104"/>
      <c r="AD1620" s="104"/>
      <c r="AE1620" s="104"/>
      <c r="AF1620" s="104"/>
      <c r="AG1620" s="104"/>
      <c r="AH1620" s="104"/>
      <c r="AI1620" s="104"/>
      <c r="AJ1620" s="104"/>
      <c r="AK1620" s="104"/>
      <c r="AL1620" s="104"/>
      <c r="AM1620" s="104"/>
      <c r="AN1620" s="104"/>
      <c r="AO1620" s="104"/>
      <c r="AP1620" s="120"/>
      <c r="AQ1620" s="104"/>
      <c r="AR1620" s="104"/>
      <c r="AS1620" s="104"/>
      <c r="AT1620" s="104"/>
      <c r="AU1620" s="104"/>
      <c r="AV1620" s="105"/>
      <c r="AW1620" s="105"/>
      <c r="AX1620" s="106"/>
      <c r="AY1620" s="120"/>
      <c r="AZ1620" s="106"/>
      <c r="BA1620" s="120"/>
      <c r="BB1620" s="196"/>
      <c r="BC1620" s="186"/>
      <c r="BD1620" s="196"/>
      <c r="BE1620" s="145"/>
      <c r="BF1620" s="196"/>
      <c r="BG1620" s="120"/>
      <c r="BH1620" s="196"/>
      <c r="BI1620" s="120"/>
      <c r="BJ1620" s="196"/>
      <c r="BK1620" s="120"/>
      <c r="BL1620" s="196"/>
      <c r="BM1620" s="120"/>
      <c r="BN1620" s="197"/>
      <c r="BO1620" s="120"/>
      <c r="BP1620" s="197"/>
      <c r="BQ1620" s="120"/>
      <c r="BR1620" s="197"/>
      <c r="BS1620" s="120"/>
      <c r="BT1620" s="197"/>
      <c r="BU1620" s="120"/>
      <c r="BV1620" s="197"/>
      <c r="BW1620" s="107"/>
      <c r="BX1620" s="107"/>
      <c r="BY1620" s="107"/>
      <c r="BZ1620" s="107"/>
      <c r="CA1620" s="199"/>
      <c r="CB1620" s="120"/>
      <c r="CC1620" s="199"/>
      <c r="CD1620" s="120"/>
      <c r="CE1620" s="204"/>
      <c r="CF1620" s="186"/>
      <c r="CG1620" s="204"/>
      <c r="CH1620" s="145"/>
      <c r="CI1620" s="204"/>
      <c r="CJ1620" s="120"/>
      <c r="CK1620" s="204"/>
      <c r="CL1620" s="120"/>
      <c r="CM1620" s="204"/>
      <c r="CN1620" s="120"/>
      <c r="CO1620" s="204"/>
      <c r="CP1620" s="120"/>
      <c r="CQ1620" s="206"/>
      <c r="CR1620" s="120"/>
      <c r="CS1620" s="206"/>
      <c r="CT1620" s="120"/>
      <c r="CU1620" s="206"/>
      <c r="CV1620" s="120"/>
      <c r="CW1620" s="206"/>
      <c r="CX1620" s="120"/>
      <c r="CY1620" s="206"/>
      <c r="CZ1620" s="107"/>
      <c r="DA1620" s="107"/>
      <c r="DB1620" s="107"/>
      <c r="DC1620" s="109"/>
      <c r="DD1620" s="109"/>
      <c r="DE1620" s="109"/>
      <c r="DF1620" s="110"/>
      <c r="DG1620" s="120"/>
      <c r="DH1620" s="120"/>
      <c r="DI1620" s="120"/>
      <c r="DJ1620" s="120"/>
      <c r="DK1620" s="186"/>
      <c r="DL1620" s="120"/>
      <c r="DM1620" s="145"/>
      <c r="DN1620" s="120"/>
      <c r="DO1620" s="120"/>
      <c r="DP1620" s="120"/>
      <c r="DQ1620" s="120"/>
      <c r="DR1620" s="120"/>
      <c r="DS1620" s="120"/>
      <c r="DT1620" s="120"/>
      <c r="DU1620" s="120"/>
      <c r="DV1620" s="120"/>
      <c r="DW1620" s="120"/>
      <c r="DX1620" s="120"/>
      <c r="DY1620" s="120"/>
      <c r="DZ1620" s="120"/>
      <c r="EA1620" s="120"/>
      <c r="EB1620" s="120"/>
      <c r="EC1620" s="120"/>
      <c r="ED1620" s="120"/>
      <c r="EE1620" s="120"/>
      <c r="EF1620" s="120"/>
      <c r="EG1620" s="120"/>
      <c r="EH1620" s="120"/>
      <c r="EI1620" s="120"/>
      <c r="EJ1620" s="148"/>
    </row>
    <row r="1621" spans="1:140" s="10" customFormat="1" ht="24" customHeight="1" x14ac:dyDescent="0.25">
      <c r="A1621" s="33"/>
      <c r="B1621" s="34"/>
      <c r="C1621" s="35"/>
      <c r="D1621" s="49"/>
      <c r="E1621" s="36"/>
      <c r="F1621" s="36"/>
      <c r="G1621" s="52"/>
      <c r="H1621" s="38"/>
      <c r="I1621" s="50"/>
      <c r="J1621" s="54"/>
      <c r="K1621" s="264" t="s">
        <v>2103</v>
      </c>
      <c r="Q1621" s="9" t="s">
        <v>1899</v>
      </c>
      <c r="R1621" s="104"/>
      <c r="S1621" s="104"/>
      <c r="T1621" s="104"/>
      <c r="U1621" s="104"/>
      <c r="V1621" s="120"/>
      <c r="W1621" s="184"/>
      <c r="X1621" s="104"/>
      <c r="Y1621" s="145"/>
      <c r="Z1621" s="120"/>
      <c r="AA1621" s="104"/>
      <c r="AB1621" s="104"/>
      <c r="AC1621" s="104"/>
      <c r="AD1621" s="104"/>
      <c r="AE1621" s="104"/>
      <c r="AF1621" s="104"/>
      <c r="AG1621" s="104"/>
      <c r="AH1621" s="104"/>
      <c r="AI1621" s="104"/>
      <c r="AJ1621" s="104"/>
      <c r="AK1621" s="104"/>
      <c r="AL1621" s="104"/>
      <c r="AM1621" s="104"/>
      <c r="AN1621" s="104"/>
      <c r="AO1621" s="104"/>
      <c r="AP1621" s="120"/>
      <c r="AQ1621" s="104"/>
      <c r="AR1621" s="104"/>
      <c r="AS1621" s="104"/>
      <c r="AT1621" s="104"/>
      <c r="AU1621" s="104"/>
      <c r="AV1621" s="105"/>
      <c r="AW1621" s="105"/>
      <c r="AX1621" s="106"/>
      <c r="AY1621" s="120"/>
      <c r="AZ1621" s="106"/>
      <c r="BA1621" s="120"/>
      <c r="BB1621" s="196"/>
      <c r="BC1621" s="186"/>
      <c r="BD1621" s="196"/>
      <c r="BE1621" s="145"/>
      <c r="BF1621" s="196"/>
      <c r="BG1621" s="120"/>
      <c r="BH1621" s="196"/>
      <c r="BI1621" s="120"/>
      <c r="BJ1621" s="196"/>
      <c r="BK1621" s="120"/>
      <c r="BL1621" s="196"/>
      <c r="BM1621" s="120"/>
      <c r="BN1621" s="197"/>
      <c r="BO1621" s="120"/>
      <c r="BP1621" s="197"/>
      <c r="BQ1621" s="120"/>
      <c r="BR1621" s="197"/>
      <c r="BS1621" s="120"/>
      <c r="BT1621" s="197"/>
      <c r="BU1621" s="120"/>
      <c r="BV1621" s="197"/>
      <c r="BW1621" s="107"/>
      <c r="BX1621" s="107"/>
      <c r="BY1621" s="107"/>
      <c r="BZ1621" s="107"/>
      <c r="CA1621" s="199"/>
      <c r="CB1621" s="120"/>
      <c r="CC1621" s="199"/>
      <c r="CD1621" s="120"/>
      <c r="CE1621" s="204"/>
      <c r="CF1621" s="186"/>
      <c r="CG1621" s="204"/>
      <c r="CH1621" s="145"/>
      <c r="CI1621" s="204"/>
      <c r="CJ1621" s="120"/>
      <c r="CK1621" s="204"/>
      <c r="CL1621" s="120"/>
      <c r="CM1621" s="204"/>
      <c r="CN1621" s="120"/>
      <c r="CO1621" s="204"/>
      <c r="CP1621" s="120"/>
      <c r="CQ1621" s="206"/>
      <c r="CR1621" s="120"/>
      <c r="CS1621" s="206"/>
      <c r="CT1621" s="120"/>
      <c r="CU1621" s="206"/>
      <c r="CV1621" s="120"/>
      <c r="CW1621" s="206"/>
      <c r="CX1621" s="120"/>
      <c r="CY1621" s="206"/>
      <c r="CZ1621" s="107"/>
      <c r="DA1621" s="107"/>
      <c r="DB1621" s="107"/>
      <c r="DC1621" s="109"/>
      <c r="DD1621" s="109"/>
      <c r="DE1621" s="109"/>
      <c r="DF1621" s="110"/>
      <c r="DG1621" s="120"/>
      <c r="DH1621" s="120"/>
      <c r="DI1621" s="120"/>
      <c r="DJ1621" s="120"/>
      <c r="DK1621" s="186"/>
      <c r="DL1621" s="120"/>
      <c r="DM1621" s="145"/>
      <c r="DN1621" s="120"/>
      <c r="DO1621" s="120"/>
      <c r="DP1621" s="120"/>
      <c r="DQ1621" s="120"/>
      <c r="DR1621" s="120"/>
      <c r="DS1621" s="120"/>
      <c r="DT1621" s="120"/>
      <c r="DU1621" s="120"/>
      <c r="DV1621" s="120"/>
      <c r="DW1621" s="120"/>
      <c r="DX1621" s="120"/>
      <c r="DY1621" s="120"/>
      <c r="DZ1621" s="120"/>
      <c r="EA1621" s="120"/>
      <c r="EB1621" s="120"/>
      <c r="EC1621" s="120"/>
      <c r="ED1621" s="120"/>
      <c r="EE1621" s="120"/>
      <c r="EF1621" s="120"/>
      <c r="EG1621" s="120"/>
      <c r="EH1621" s="120"/>
      <c r="EI1621" s="120"/>
      <c r="EJ1621" s="148"/>
    </row>
    <row r="1622" spans="1:140" s="10" customFormat="1" ht="17.25" customHeight="1" x14ac:dyDescent="0.25">
      <c r="A1622" s="33"/>
      <c r="B1622" s="34"/>
      <c r="C1622" s="35"/>
      <c r="D1622" s="49"/>
      <c r="E1622" s="36"/>
      <c r="F1622" s="36"/>
      <c r="G1622" s="52"/>
      <c r="H1622" s="38"/>
      <c r="I1622" s="50"/>
      <c r="J1622" s="275" t="s">
        <v>1921</v>
      </c>
      <c r="K1622" s="271" t="s">
        <v>2105</v>
      </c>
      <c r="L1622" s="276">
        <v>245</v>
      </c>
      <c r="M1622" s="46"/>
      <c r="R1622" s="104"/>
      <c r="S1622" s="104"/>
      <c r="T1622" s="104"/>
      <c r="U1622" s="104"/>
      <c r="V1622" s="120"/>
      <c r="W1622" s="184"/>
      <c r="X1622" s="104"/>
      <c r="Y1622" s="145"/>
      <c r="Z1622" s="120"/>
      <c r="AA1622" s="104"/>
      <c r="AB1622" s="104"/>
      <c r="AC1622" s="104"/>
      <c r="AD1622" s="104"/>
      <c r="AE1622" s="104"/>
      <c r="AF1622" s="104"/>
      <c r="AG1622" s="104"/>
      <c r="AH1622" s="104"/>
      <c r="AI1622" s="104"/>
      <c r="AJ1622" s="104"/>
      <c r="AK1622" s="104"/>
      <c r="AL1622" s="104"/>
      <c r="AM1622" s="104"/>
      <c r="AN1622" s="104"/>
      <c r="AO1622" s="104"/>
      <c r="AP1622" s="120"/>
      <c r="AQ1622" s="104"/>
      <c r="AR1622" s="104"/>
      <c r="AS1622" s="104"/>
      <c r="AT1622" s="104"/>
      <c r="AU1622" s="104"/>
      <c r="AV1622" s="105"/>
      <c r="AW1622" s="105"/>
      <c r="AX1622" s="106"/>
      <c r="AY1622" s="120"/>
      <c r="AZ1622" s="106"/>
      <c r="BA1622" s="120"/>
      <c r="BB1622" s="196"/>
      <c r="BC1622" s="186"/>
      <c r="BD1622" s="196"/>
      <c r="BE1622" s="145"/>
      <c r="BF1622" s="196"/>
      <c r="BG1622" s="120"/>
      <c r="BH1622" s="196"/>
      <c r="BI1622" s="120"/>
      <c r="BJ1622" s="196"/>
      <c r="BK1622" s="120"/>
      <c r="BL1622" s="196"/>
      <c r="BM1622" s="120"/>
      <c r="BN1622" s="197"/>
      <c r="BO1622" s="120"/>
      <c r="BP1622" s="197"/>
      <c r="BQ1622" s="120"/>
      <c r="BR1622" s="197"/>
      <c r="BS1622" s="120"/>
      <c r="BT1622" s="197"/>
      <c r="BU1622" s="120"/>
      <c r="BV1622" s="197"/>
      <c r="BW1622" s="107"/>
      <c r="BX1622" s="107"/>
      <c r="BY1622" s="107"/>
      <c r="BZ1622" s="107"/>
      <c r="CA1622" s="199"/>
      <c r="CB1622" s="120"/>
      <c r="CC1622" s="199"/>
      <c r="CD1622" s="120"/>
      <c r="CE1622" s="204"/>
      <c r="CF1622" s="186"/>
      <c r="CG1622" s="204"/>
      <c r="CH1622" s="145"/>
      <c r="CI1622" s="204"/>
      <c r="CJ1622" s="120"/>
      <c r="CK1622" s="204"/>
      <c r="CL1622" s="120"/>
      <c r="CM1622" s="204"/>
      <c r="CN1622" s="120"/>
      <c r="CO1622" s="204"/>
      <c r="CP1622" s="120"/>
      <c r="CQ1622" s="206"/>
      <c r="CR1622" s="120"/>
      <c r="CS1622" s="206"/>
      <c r="CT1622" s="120"/>
      <c r="CU1622" s="206"/>
      <c r="CV1622" s="120"/>
      <c r="CW1622" s="206"/>
      <c r="CX1622" s="120"/>
      <c r="CY1622" s="206"/>
      <c r="CZ1622" s="107"/>
      <c r="DA1622" s="107"/>
      <c r="DB1622" s="107"/>
      <c r="DC1622" s="109"/>
      <c r="DD1622" s="109"/>
      <c r="DE1622" s="109"/>
      <c r="DF1622" s="110"/>
      <c r="DG1622" s="120"/>
      <c r="DH1622" s="120"/>
      <c r="DI1622" s="120"/>
      <c r="DJ1622" s="120"/>
      <c r="DK1622" s="186"/>
      <c r="DL1622" s="120"/>
      <c r="DM1622" s="145"/>
      <c r="DN1622" s="120"/>
      <c r="DO1622" s="120"/>
      <c r="DP1622" s="120"/>
      <c r="DQ1622" s="120"/>
      <c r="DR1622" s="120"/>
      <c r="DS1622" s="120"/>
      <c r="DT1622" s="120"/>
      <c r="DU1622" s="120"/>
      <c r="DV1622" s="120"/>
      <c r="DW1622" s="120"/>
      <c r="DX1622" s="120"/>
      <c r="DY1622" s="120"/>
      <c r="DZ1622" s="120"/>
      <c r="EA1622" s="120"/>
      <c r="EB1622" s="120"/>
      <c r="EC1622" s="120"/>
      <c r="ED1622" s="120"/>
      <c r="EE1622" s="120"/>
      <c r="EF1622" s="120"/>
      <c r="EG1622" s="120"/>
      <c r="EH1622" s="120"/>
      <c r="EI1622" s="120"/>
      <c r="EJ1622" s="148"/>
    </row>
    <row r="1623" spans="1:140" s="10" customFormat="1" ht="17.25" customHeight="1" x14ac:dyDescent="0.25">
      <c r="A1623" s="33"/>
      <c r="B1623" s="34"/>
      <c r="C1623" s="35"/>
      <c r="D1623" s="49"/>
      <c r="E1623" s="36"/>
      <c r="F1623" s="36"/>
      <c r="G1623" s="52"/>
      <c r="H1623" s="38"/>
      <c r="I1623" s="50"/>
      <c r="J1623" s="275"/>
      <c r="K1623" s="271" t="s">
        <v>2106</v>
      </c>
      <c r="L1623" s="276">
        <v>245</v>
      </c>
      <c r="M1623" s="46"/>
      <c r="R1623" s="104"/>
      <c r="S1623" s="104"/>
      <c r="T1623" s="104"/>
      <c r="U1623" s="104"/>
      <c r="V1623" s="120"/>
      <c r="W1623" s="184"/>
      <c r="X1623" s="104"/>
      <c r="Y1623" s="145"/>
      <c r="Z1623" s="120"/>
      <c r="AA1623" s="104"/>
      <c r="AB1623" s="104"/>
      <c r="AC1623" s="104"/>
      <c r="AD1623" s="104"/>
      <c r="AE1623" s="104"/>
      <c r="AF1623" s="104"/>
      <c r="AG1623" s="104"/>
      <c r="AH1623" s="104"/>
      <c r="AI1623" s="104"/>
      <c r="AJ1623" s="104"/>
      <c r="AK1623" s="104"/>
      <c r="AL1623" s="104"/>
      <c r="AM1623" s="104"/>
      <c r="AN1623" s="104"/>
      <c r="AO1623" s="104"/>
      <c r="AP1623" s="120"/>
      <c r="AQ1623" s="104"/>
      <c r="AR1623" s="104"/>
      <c r="AS1623" s="104"/>
      <c r="AT1623" s="104"/>
      <c r="AU1623" s="104"/>
      <c r="AV1623" s="105"/>
      <c r="AW1623" s="105"/>
      <c r="AX1623" s="106"/>
      <c r="AY1623" s="120"/>
      <c r="AZ1623" s="106"/>
      <c r="BA1623" s="120"/>
      <c r="BB1623" s="196"/>
      <c r="BC1623" s="186"/>
      <c r="BD1623" s="196"/>
      <c r="BE1623" s="145"/>
      <c r="BF1623" s="196"/>
      <c r="BG1623" s="120"/>
      <c r="BH1623" s="196"/>
      <c r="BI1623" s="120"/>
      <c r="BJ1623" s="196"/>
      <c r="BK1623" s="120"/>
      <c r="BL1623" s="196"/>
      <c r="BM1623" s="120"/>
      <c r="BN1623" s="197"/>
      <c r="BO1623" s="120"/>
      <c r="BP1623" s="197"/>
      <c r="BQ1623" s="120"/>
      <c r="BR1623" s="197"/>
      <c r="BS1623" s="120"/>
      <c r="BT1623" s="197"/>
      <c r="BU1623" s="120"/>
      <c r="BV1623" s="197"/>
      <c r="BW1623" s="107"/>
      <c r="BX1623" s="107"/>
      <c r="BY1623" s="107"/>
      <c r="BZ1623" s="107"/>
      <c r="CA1623" s="199"/>
      <c r="CB1623" s="120"/>
      <c r="CC1623" s="199"/>
      <c r="CD1623" s="120"/>
      <c r="CE1623" s="204"/>
      <c r="CF1623" s="186"/>
      <c r="CG1623" s="204"/>
      <c r="CH1623" s="145"/>
      <c r="CI1623" s="204"/>
      <c r="CJ1623" s="120"/>
      <c r="CK1623" s="204"/>
      <c r="CL1623" s="120"/>
      <c r="CM1623" s="204"/>
      <c r="CN1623" s="120"/>
      <c r="CO1623" s="204"/>
      <c r="CP1623" s="120"/>
      <c r="CQ1623" s="206"/>
      <c r="CR1623" s="120"/>
      <c r="CS1623" s="206"/>
      <c r="CT1623" s="120"/>
      <c r="CU1623" s="206"/>
      <c r="CV1623" s="120"/>
      <c r="CW1623" s="206"/>
      <c r="CX1623" s="120"/>
      <c r="CY1623" s="206"/>
      <c r="CZ1623" s="107"/>
      <c r="DA1623" s="107"/>
      <c r="DB1623" s="107"/>
      <c r="DC1623" s="109"/>
      <c r="DD1623" s="109"/>
      <c r="DE1623" s="109"/>
      <c r="DF1623" s="110"/>
      <c r="DG1623" s="120"/>
      <c r="DH1623" s="120"/>
      <c r="DI1623" s="120"/>
      <c r="DJ1623" s="120"/>
      <c r="DK1623" s="186"/>
      <c r="DL1623" s="120"/>
      <c r="DM1623" s="145"/>
      <c r="DN1623" s="120"/>
      <c r="DO1623" s="120"/>
      <c r="DP1623" s="120"/>
      <c r="DQ1623" s="120"/>
      <c r="DR1623" s="120"/>
      <c r="DS1623" s="120"/>
      <c r="DT1623" s="120"/>
      <c r="DU1623" s="120"/>
      <c r="DV1623" s="120"/>
      <c r="DW1623" s="120"/>
      <c r="DX1623" s="120"/>
      <c r="DY1623" s="120"/>
      <c r="DZ1623" s="120"/>
      <c r="EA1623" s="120"/>
      <c r="EB1623" s="120"/>
      <c r="EC1623" s="120"/>
      <c r="ED1623" s="120"/>
      <c r="EE1623" s="120"/>
      <c r="EF1623" s="120"/>
      <c r="EG1623" s="120"/>
      <c r="EH1623" s="120"/>
      <c r="EI1623" s="120"/>
      <c r="EJ1623" s="148"/>
    </row>
    <row r="1624" spans="1:140" s="10" customFormat="1" ht="17.25" customHeight="1" x14ac:dyDescent="0.25">
      <c r="A1624" s="33"/>
      <c r="B1624" s="34"/>
      <c r="C1624" s="35"/>
      <c r="D1624" s="49"/>
      <c r="E1624" s="36"/>
      <c r="F1624" s="36"/>
      <c r="G1624" s="52"/>
      <c r="H1624" s="38"/>
      <c r="I1624" s="50"/>
      <c r="J1624" s="54" t="s">
        <v>830</v>
      </c>
      <c r="K1624" s="46" t="s">
        <v>831</v>
      </c>
      <c r="L1624" s="46" t="s">
        <v>69</v>
      </c>
      <c r="M1624" s="46" t="s">
        <v>1486</v>
      </c>
      <c r="R1624" s="104">
        <v>6.4000000000000003E-3</v>
      </c>
      <c r="S1624" s="104">
        <f>0*$R$1624</f>
        <v>0</v>
      </c>
      <c r="T1624" s="104">
        <f t="shared" si="1859"/>
        <v>0</v>
      </c>
      <c r="U1624" s="104">
        <f t="shared" ref="U1624:AO1624" si="1932">0*$R$1624</f>
        <v>0</v>
      </c>
      <c r="V1624" s="120">
        <f t="shared" si="1861"/>
        <v>0</v>
      </c>
      <c r="W1624" s="104">
        <v>0</v>
      </c>
      <c r="X1624" s="104">
        <f t="shared" si="1862"/>
        <v>0</v>
      </c>
      <c r="Y1624" s="145">
        <v>1</v>
      </c>
      <c r="Z1624" s="120">
        <f t="shared" si="1836"/>
        <v>6.4000000000000003E-3</v>
      </c>
      <c r="AA1624" s="104">
        <f t="shared" si="1932"/>
        <v>0</v>
      </c>
      <c r="AB1624" s="104">
        <f t="shared" si="1837"/>
        <v>0</v>
      </c>
      <c r="AC1624" s="104">
        <f t="shared" si="1932"/>
        <v>0</v>
      </c>
      <c r="AD1624" s="104">
        <f t="shared" si="1838"/>
        <v>0</v>
      </c>
      <c r="AE1624" s="104">
        <f t="shared" si="1932"/>
        <v>0</v>
      </c>
      <c r="AF1624" s="104">
        <f t="shared" si="1839"/>
        <v>0</v>
      </c>
      <c r="AG1624" s="104">
        <f t="shared" si="1932"/>
        <v>0</v>
      </c>
      <c r="AH1624" s="104">
        <f t="shared" si="1840"/>
        <v>0</v>
      </c>
      <c r="AI1624" s="104">
        <f t="shared" si="1932"/>
        <v>0</v>
      </c>
      <c r="AJ1624" s="104">
        <f t="shared" si="1841"/>
        <v>0</v>
      </c>
      <c r="AK1624" s="104">
        <f t="shared" si="1932"/>
        <v>0</v>
      </c>
      <c r="AL1624" s="104">
        <f t="shared" si="1842"/>
        <v>0</v>
      </c>
      <c r="AM1624" s="104">
        <f t="shared" si="1932"/>
        <v>0</v>
      </c>
      <c r="AN1624" s="104">
        <f t="shared" si="1843"/>
        <v>0</v>
      </c>
      <c r="AO1624" s="104">
        <f t="shared" si="1932"/>
        <v>0</v>
      </c>
      <c r="AP1624" s="120">
        <f t="shared" si="1844"/>
        <v>0</v>
      </c>
      <c r="AQ1624" s="104"/>
      <c r="AR1624" s="104"/>
      <c r="AS1624" s="104"/>
      <c r="AT1624" s="104"/>
      <c r="AU1624" s="104">
        <f t="shared" si="1796"/>
        <v>6.4000000000000003E-3</v>
      </c>
      <c r="AV1624" s="105">
        <f t="shared" si="1863"/>
        <v>1</v>
      </c>
      <c r="AW1624" s="105"/>
      <c r="AX1624" s="106">
        <f>0.0028</f>
        <v>2.8E-3</v>
      </c>
      <c r="AY1624" s="120">
        <f>0*$R$1624</f>
        <v>0</v>
      </c>
      <c r="AZ1624" s="106">
        <f t="shared" si="1864"/>
        <v>0</v>
      </c>
      <c r="BA1624" s="120">
        <f t="shared" ref="BA1624" si="1933">0*$R$1624</f>
        <v>0</v>
      </c>
      <c r="BB1624" s="196">
        <f t="shared" si="1866"/>
        <v>0</v>
      </c>
      <c r="BC1624" s="120">
        <v>0</v>
      </c>
      <c r="BD1624" s="196">
        <f t="shared" si="1867"/>
        <v>0</v>
      </c>
      <c r="BE1624" s="145">
        <v>1</v>
      </c>
      <c r="BF1624" s="196">
        <f t="shared" si="1868"/>
        <v>2.8E-3</v>
      </c>
      <c r="BG1624" s="120">
        <f t="shared" ref="BG1624" si="1934">0*$R$1624</f>
        <v>0</v>
      </c>
      <c r="BH1624" s="196">
        <f t="shared" si="1870"/>
        <v>0</v>
      </c>
      <c r="BI1624" s="120">
        <f t="shared" ref="BI1624" si="1935">0*$R$1624</f>
        <v>0</v>
      </c>
      <c r="BJ1624" s="196">
        <f t="shared" si="1845"/>
        <v>0</v>
      </c>
      <c r="BK1624" s="120">
        <f t="shared" ref="BK1624" si="1936">0*$R$1624</f>
        <v>0</v>
      </c>
      <c r="BL1624" s="196">
        <f t="shared" si="1846"/>
        <v>0</v>
      </c>
      <c r="BM1624" s="120">
        <f t="shared" ref="BM1624" si="1937">0*$R$1624</f>
        <v>0</v>
      </c>
      <c r="BN1624" s="197">
        <f t="shared" si="1847"/>
        <v>0</v>
      </c>
      <c r="BO1624" s="120">
        <f t="shared" ref="BO1624" si="1938">0*$R$1624</f>
        <v>0</v>
      </c>
      <c r="BP1624" s="197">
        <f t="shared" si="1848"/>
        <v>0</v>
      </c>
      <c r="BQ1624" s="120">
        <f t="shared" ref="BQ1624" si="1939">0*$R$1624</f>
        <v>0</v>
      </c>
      <c r="BR1624" s="197">
        <f t="shared" si="1849"/>
        <v>0</v>
      </c>
      <c r="BS1624" s="120">
        <f t="shared" ref="BS1624" si="1940">0*$R$1624</f>
        <v>0</v>
      </c>
      <c r="BT1624" s="197">
        <f t="shared" si="1850"/>
        <v>0</v>
      </c>
      <c r="BU1624" s="120">
        <f t="shared" ref="BU1624" si="1941">0*$R$1624</f>
        <v>0</v>
      </c>
      <c r="BV1624" s="197">
        <f t="shared" si="1851"/>
        <v>0</v>
      </c>
      <c r="BW1624" s="107"/>
      <c r="BX1624" s="107"/>
      <c r="BY1624" s="107"/>
      <c r="BZ1624" s="107"/>
      <c r="CA1624" s="199">
        <f>0.0028</f>
        <v>2.8E-3</v>
      </c>
      <c r="CB1624" s="120">
        <f>0*$R$1624</f>
        <v>0</v>
      </c>
      <c r="CC1624" s="199">
        <f t="shared" si="1878"/>
        <v>0</v>
      </c>
      <c r="CD1624" s="120">
        <f t="shared" ref="CD1624" si="1942">0*$R$1624</f>
        <v>0</v>
      </c>
      <c r="CE1624" s="204">
        <f t="shared" si="1880"/>
        <v>0</v>
      </c>
      <c r="CF1624" s="120">
        <v>0</v>
      </c>
      <c r="CG1624" s="204">
        <f t="shared" si="1881"/>
        <v>0</v>
      </c>
      <c r="CH1624" s="145">
        <v>1</v>
      </c>
      <c r="CI1624" s="204">
        <f t="shared" si="1882"/>
        <v>2.8E-3</v>
      </c>
      <c r="CJ1624" s="120">
        <f t="shared" ref="CJ1624" si="1943">0*$R$1624</f>
        <v>0</v>
      </c>
      <c r="CK1624" s="204">
        <f t="shared" si="1884"/>
        <v>0</v>
      </c>
      <c r="CL1624" s="120">
        <f t="shared" ref="CL1624" si="1944">0*$R$1624</f>
        <v>0</v>
      </c>
      <c r="CM1624" s="204">
        <f t="shared" si="1886"/>
        <v>0</v>
      </c>
      <c r="CN1624" s="120">
        <f t="shared" ref="CN1624" si="1945">0*$R$1624</f>
        <v>0</v>
      </c>
      <c r="CO1624" s="204">
        <f t="shared" si="1888"/>
        <v>0</v>
      </c>
      <c r="CP1624" s="120">
        <f t="shared" ref="CP1624" si="1946">0*$R$1624</f>
        <v>0</v>
      </c>
      <c r="CQ1624" s="206">
        <f t="shared" si="1890"/>
        <v>0</v>
      </c>
      <c r="CR1624" s="120">
        <f t="shared" ref="CR1624" si="1947">0*$R$1624</f>
        <v>0</v>
      </c>
      <c r="CS1624" s="206">
        <f t="shared" si="1892"/>
        <v>0</v>
      </c>
      <c r="CT1624" s="120">
        <f t="shared" ref="CT1624" si="1948">0*$R$1624</f>
        <v>0</v>
      </c>
      <c r="CU1624" s="206">
        <f t="shared" si="1894"/>
        <v>0</v>
      </c>
      <c r="CV1624" s="120">
        <f t="shared" ref="CV1624" si="1949">0*$R$1624</f>
        <v>0</v>
      </c>
      <c r="CW1624" s="206">
        <f t="shared" si="1896"/>
        <v>0</v>
      </c>
      <c r="CX1624" s="120">
        <f t="shared" ref="CX1624" si="1950">0*$R$1624</f>
        <v>0</v>
      </c>
      <c r="CY1624" s="206">
        <f t="shared" si="1898"/>
        <v>0</v>
      </c>
      <c r="CZ1624" s="107"/>
      <c r="DA1624" s="107"/>
      <c r="DB1624" s="107"/>
      <c r="DC1624" s="109"/>
      <c r="DD1624" s="109"/>
      <c r="DE1624" s="109"/>
      <c r="DF1624" s="110">
        <f>0.0028</f>
        <v>2.8E-3</v>
      </c>
      <c r="DG1624" s="120">
        <f>0*$R$1624</f>
        <v>0</v>
      </c>
      <c r="DH1624" s="120">
        <f t="shared" si="1918"/>
        <v>0</v>
      </c>
      <c r="DI1624" s="120">
        <f t="shared" ref="DI1624:EC1624" si="1951">0*$R$1624</f>
        <v>0</v>
      </c>
      <c r="DJ1624" s="120">
        <f t="shared" si="1920"/>
        <v>0</v>
      </c>
      <c r="DK1624" s="120">
        <v>0</v>
      </c>
      <c r="DL1624" s="120">
        <f t="shared" si="1921"/>
        <v>0</v>
      </c>
      <c r="DM1624" s="145">
        <v>1</v>
      </c>
      <c r="DN1624" s="120">
        <f t="shared" si="1922"/>
        <v>2.8E-3</v>
      </c>
      <c r="DO1624" s="120">
        <f t="shared" si="1951"/>
        <v>0</v>
      </c>
      <c r="DP1624" s="120">
        <f t="shared" si="1923"/>
        <v>0</v>
      </c>
      <c r="DQ1624" s="120">
        <f t="shared" si="1951"/>
        <v>0</v>
      </c>
      <c r="DR1624" s="120">
        <f t="shared" si="1924"/>
        <v>0</v>
      </c>
      <c r="DS1624" s="120">
        <f t="shared" si="1951"/>
        <v>0</v>
      </c>
      <c r="DT1624" s="120">
        <f t="shared" si="1925"/>
        <v>0</v>
      </c>
      <c r="DU1624" s="120">
        <f t="shared" si="1951"/>
        <v>0</v>
      </c>
      <c r="DV1624" s="120">
        <f t="shared" si="1926"/>
        <v>0</v>
      </c>
      <c r="DW1624" s="120">
        <f t="shared" si="1951"/>
        <v>0</v>
      </c>
      <c r="DX1624" s="120">
        <f t="shared" si="1927"/>
        <v>0</v>
      </c>
      <c r="DY1624" s="120">
        <f t="shared" si="1951"/>
        <v>0</v>
      </c>
      <c r="DZ1624" s="120">
        <f t="shared" si="1928"/>
        <v>0</v>
      </c>
      <c r="EA1624" s="120">
        <f t="shared" si="1951"/>
        <v>0</v>
      </c>
      <c r="EB1624" s="120">
        <f t="shared" si="1929"/>
        <v>0</v>
      </c>
      <c r="EC1624" s="120">
        <f t="shared" si="1951"/>
        <v>0</v>
      </c>
      <c r="ED1624" s="120">
        <f t="shared" si="1930"/>
        <v>0</v>
      </c>
      <c r="EE1624" s="120"/>
      <c r="EF1624" s="120"/>
      <c r="EG1624" s="120"/>
      <c r="EH1624" s="120"/>
      <c r="EI1624" s="120">
        <f t="shared" si="1827"/>
        <v>2.8E-3</v>
      </c>
      <c r="EJ1624" s="148">
        <f t="shared" si="1931"/>
        <v>1</v>
      </c>
    </row>
    <row r="1625" spans="1:140" s="10" customFormat="1" ht="17.25" customHeight="1" x14ac:dyDescent="0.25">
      <c r="A1625" s="33"/>
      <c r="B1625" s="34"/>
      <c r="C1625" s="35"/>
      <c r="D1625" s="49"/>
      <c r="E1625" s="36"/>
      <c r="F1625" s="36"/>
      <c r="G1625" s="52"/>
      <c r="H1625" s="38"/>
      <c r="I1625" s="50"/>
      <c r="J1625" s="54" t="s">
        <v>832</v>
      </c>
      <c r="K1625" s="46" t="s">
        <v>833</v>
      </c>
      <c r="L1625" s="46" t="s">
        <v>69</v>
      </c>
      <c r="M1625" s="46" t="s">
        <v>1486</v>
      </c>
      <c r="R1625" s="104"/>
      <c r="S1625" s="104">
        <f>0*$R$1625</f>
        <v>0</v>
      </c>
      <c r="T1625" s="104">
        <f t="shared" si="1859"/>
        <v>0</v>
      </c>
      <c r="U1625" s="104">
        <f t="shared" ref="U1625:AO1625" si="1952">0*$R$1625</f>
        <v>0</v>
      </c>
      <c r="V1625" s="120">
        <f t="shared" si="1861"/>
        <v>0</v>
      </c>
      <c r="W1625" s="104">
        <v>0</v>
      </c>
      <c r="X1625" s="104">
        <f t="shared" si="1862"/>
        <v>0</v>
      </c>
      <c r="Y1625" s="145">
        <v>1</v>
      </c>
      <c r="Z1625" s="120">
        <f t="shared" si="1836"/>
        <v>0</v>
      </c>
      <c r="AA1625" s="104">
        <f t="shared" si="1952"/>
        <v>0</v>
      </c>
      <c r="AB1625" s="104">
        <f t="shared" si="1837"/>
        <v>0</v>
      </c>
      <c r="AC1625" s="104">
        <f t="shared" si="1952"/>
        <v>0</v>
      </c>
      <c r="AD1625" s="104">
        <f t="shared" si="1838"/>
        <v>0</v>
      </c>
      <c r="AE1625" s="104">
        <f t="shared" si="1952"/>
        <v>0</v>
      </c>
      <c r="AF1625" s="104">
        <f t="shared" si="1839"/>
        <v>0</v>
      </c>
      <c r="AG1625" s="104">
        <f t="shared" si="1952"/>
        <v>0</v>
      </c>
      <c r="AH1625" s="104">
        <f t="shared" si="1840"/>
        <v>0</v>
      </c>
      <c r="AI1625" s="104">
        <f t="shared" si="1952"/>
        <v>0</v>
      </c>
      <c r="AJ1625" s="104">
        <f t="shared" si="1841"/>
        <v>0</v>
      </c>
      <c r="AK1625" s="104">
        <f t="shared" si="1952"/>
        <v>0</v>
      </c>
      <c r="AL1625" s="104">
        <f t="shared" si="1842"/>
        <v>0</v>
      </c>
      <c r="AM1625" s="104">
        <f t="shared" si="1952"/>
        <v>0</v>
      </c>
      <c r="AN1625" s="104">
        <f t="shared" si="1843"/>
        <v>0</v>
      </c>
      <c r="AO1625" s="104">
        <f t="shared" si="1952"/>
        <v>0</v>
      </c>
      <c r="AP1625" s="120">
        <f t="shared" si="1844"/>
        <v>0</v>
      </c>
      <c r="AQ1625" s="104"/>
      <c r="AR1625" s="104"/>
      <c r="AS1625" s="104"/>
      <c r="AT1625" s="104"/>
      <c r="AU1625" s="104">
        <f t="shared" si="1796"/>
        <v>0</v>
      </c>
      <c r="AV1625" s="105">
        <f t="shared" si="1863"/>
        <v>1</v>
      </c>
      <c r="AW1625" s="105"/>
      <c r="AX1625" s="106">
        <f>0.0002+0.0001+0.0017</f>
        <v>2E-3</v>
      </c>
      <c r="AY1625" s="120">
        <f>0*$R$1625</f>
        <v>0</v>
      </c>
      <c r="AZ1625" s="106">
        <f t="shared" si="1864"/>
        <v>0</v>
      </c>
      <c r="BA1625" s="120">
        <f t="shared" ref="BA1625" si="1953">0*$R$1625</f>
        <v>0</v>
      </c>
      <c r="BB1625" s="196">
        <f t="shared" si="1866"/>
        <v>0</v>
      </c>
      <c r="BC1625" s="120">
        <v>0</v>
      </c>
      <c r="BD1625" s="196">
        <f t="shared" si="1867"/>
        <v>0</v>
      </c>
      <c r="BE1625" s="145">
        <v>1</v>
      </c>
      <c r="BF1625" s="196">
        <f t="shared" si="1868"/>
        <v>2E-3</v>
      </c>
      <c r="BG1625" s="120">
        <f t="shared" ref="BG1625" si="1954">0*$R$1625</f>
        <v>0</v>
      </c>
      <c r="BH1625" s="196">
        <f t="shared" si="1870"/>
        <v>0</v>
      </c>
      <c r="BI1625" s="120">
        <f t="shared" ref="BI1625" si="1955">0*$R$1625</f>
        <v>0</v>
      </c>
      <c r="BJ1625" s="196">
        <f t="shared" si="1845"/>
        <v>0</v>
      </c>
      <c r="BK1625" s="120">
        <f t="shared" ref="BK1625" si="1956">0*$R$1625</f>
        <v>0</v>
      </c>
      <c r="BL1625" s="196">
        <f t="shared" si="1846"/>
        <v>0</v>
      </c>
      <c r="BM1625" s="120">
        <f t="shared" ref="BM1625" si="1957">0*$R$1625</f>
        <v>0</v>
      </c>
      <c r="BN1625" s="197">
        <f t="shared" si="1847"/>
        <v>0</v>
      </c>
      <c r="BO1625" s="120">
        <f t="shared" ref="BO1625" si="1958">0*$R$1625</f>
        <v>0</v>
      </c>
      <c r="BP1625" s="197">
        <f t="shared" si="1848"/>
        <v>0</v>
      </c>
      <c r="BQ1625" s="120">
        <f t="shared" ref="BQ1625" si="1959">0*$R$1625</f>
        <v>0</v>
      </c>
      <c r="BR1625" s="197">
        <f t="shared" si="1849"/>
        <v>0</v>
      </c>
      <c r="BS1625" s="120">
        <f t="shared" ref="BS1625" si="1960">0*$R$1625</f>
        <v>0</v>
      </c>
      <c r="BT1625" s="197">
        <f t="shared" si="1850"/>
        <v>0</v>
      </c>
      <c r="BU1625" s="120">
        <f t="shared" ref="BU1625" si="1961">0*$R$1625</f>
        <v>0</v>
      </c>
      <c r="BV1625" s="197">
        <f t="shared" si="1851"/>
        <v>0</v>
      </c>
      <c r="BW1625" s="107"/>
      <c r="BX1625" s="107"/>
      <c r="BY1625" s="107"/>
      <c r="BZ1625" s="107"/>
      <c r="CA1625" s="199">
        <f>0.0002+0.0001+0.0017</f>
        <v>2E-3</v>
      </c>
      <c r="CB1625" s="120">
        <f>0*$R$1625</f>
        <v>0</v>
      </c>
      <c r="CC1625" s="199">
        <f t="shared" si="1878"/>
        <v>0</v>
      </c>
      <c r="CD1625" s="120">
        <f t="shared" ref="CD1625" si="1962">0*$R$1625</f>
        <v>0</v>
      </c>
      <c r="CE1625" s="204">
        <f t="shared" si="1880"/>
        <v>0</v>
      </c>
      <c r="CF1625" s="120">
        <v>0</v>
      </c>
      <c r="CG1625" s="204">
        <f t="shared" si="1881"/>
        <v>0</v>
      </c>
      <c r="CH1625" s="145">
        <v>1</v>
      </c>
      <c r="CI1625" s="204">
        <f t="shared" si="1882"/>
        <v>2E-3</v>
      </c>
      <c r="CJ1625" s="120">
        <f t="shared" ref="CJ1625" si="1963">0*$R$1625</f>
        <v>0</v>
      </c>
      <c r="CK1625" s="204">
        <f t="shared" si="1884"/>
        <v>0</v>
      </c>
      <c r="CL1625" s="120">
        <f t="shared" ref="CL1625" si="1964">0*$R$1625</f>
        <v>0</v>
      </c>
      <c r="CM1625" s="204">
        <f t="shared" si="1886"/>
        <v>0</v>
      </c>
      <c r="CN1625" s="120">
        <f t="shared" ref="CN1625" si="1965">0*$R$1625</f>
        <v>0</v>
      </c>
      <c r="CO1625" s="204">
        <f t="shared" si="1888"/>
        <v>0</v>
      </c>
      <c r="CP1625" s="120">
        <f t="shared" ref="CP1625" si="1966">0*$R$1625</f>
        <v>0</v>
      </c>
      <c r="CQ1625" s="206">
        <f t="shared" si="1890"/>
        <v>0</v>
      </c>
      <c r="CR1625" s="120">
        <f t="shared" ref="CR1625" si="1967">0*$R$1625</f>
        <v>0</v>
      </c>
      <c r="CS1625" s="206">
        <f t="shared" si="1892"/>
        <v>0</v>
      </c>
      <c r="CT1625" s="120">
        <f t="shared" ref="CT1625" si="1968">0*$R$1625</f>
        <v>0</v>
      </c>
      <c r="CU1625" s="206">
        <f t="shared" si="1894"/>
        <v>0</v>
      </c>
      <c r="CV1625" s="120">
        <f t="shared" ref="CV1625" si="1969">0*$R$1625</f>
        <v>0</v>
      </c>
      <c r="CW1625" s="206">
        <f t="shared" si="1896"/>
        <v>0</v>
      </c>
      <c r="CX1625" s="120">
        <f t="shared" ref="CX1625" si="1970">0*$R$1625</f>
        <v>0</v>
      </c>
      <c r="CY1625" s="206">
        <f t="shared" si="1898"/>
        <v>0</v>
      </c>
      <c r="CZ1625" s="107"/>
      <c r="DA1625" s="107"/>
      <c r="DB1625" s="107"/>
      <c r="DC1625" s="109"/>
      <c r="DD1625" s="109"/>
      <c r="DE1625" s="109"/>
      <c r="DF1625" s="110">
        <f>0.0002+0.0001+0.0017</f>
        <v>2E-3</v>
      </c>
      <c r="DG1625" s="120">
        <f>0*$R$1625</f>
        <v>0</v>
      </c>
      <c r="DH1625" s="120">
        <f t="shared" si="1918"/>
        <v>0</v>
      </c>
      <c r="DI1625" s="120">
        <f t="shared" ref="DI1625:EC1625" si="1971">0*$R$1625</f>
        <v>0</v>
      </c>
      <c r="DJ1625" s="120">
        <f t="shared" si="1920"/>
        <v>0</v>
      </c>
      <c r="DK1625" s="120">
        <v>0</v>
      </c>
      <c r="DL1625" s="120">
        <f t="shared" si="1921"/>
        <v>0</v>
      </c>
      <c r="DM1625" s="145">
        <v>1</v>
      </c>
      <c r="DN1625" s="120">
        <f t="shared" si="1922"/>
        <v>2E-3</v>
      </c>
      <c r="DO1625" s="120">
        <f t="shared" si="1971"/>
        <v>0</v>
      </c>
      <c r="DP1625" s="120">
        <f t="shared" si="1923"/>
        <v>0</v>
      </c>
      <c r="DQ1625" s="120">
        <f t="shared" si="1971"/>
        <v>0</v>
      </c>
      <c r="DR1625" s="120">
        <f t="shared" si="1924"/>
        <v>0</v>
      </c>
      <c r="DS1625" s="120">
        <f t="shared" si="1971"/>
        <v>0</v>
      </c>
      <c r="DT1625" s="120">
        <f t="shared" si="1925"/>
        <v>0</v>
      </c>
      <c r="DU1625" s="120">
        <f t="shared" si="1971"/>
        <v>0</v>
      </c>
      <c r="DV1625" s="120">
        <f t="shared" si="1926"/>
        <v>0</v>
      </c>
      <c r="DW1625" s="120">
        <f t="shared" si="1971"/>
        <v>0</v>
      </c>
      <c r="DX1625" s="120">
        <f t="shared" si="1927"/>
        <v>0</v>
      </c>
      <c r="DY1625" s="120">
        <f t="shared" si="1971"/>
        <v>0</v>
      </c>
      <c r="DZ1625" s="120">
        <f t="shared" si="1928"/>
        <v>0</v>
      </c>
      <c r="EA1625" s="120">
        <f t="shared" si="1971"/>
        <v>0</v>
      </c>
      <c r="EB1625" s="120">
        <f t="shared" si="1929"/>
        <v>0</v>
      </c>
      <c r="EC1625" s="120">
        <f t="shared" si="1971"/>
        <v>0</v>
      </c>
      <c r="ED1625" s="120">
        <f t="shared" si="1930"/>
        <v>0</v>
      </c>
      <c r="EE1625" s="120"/>
      <c r="EF1625" s="120"/>
      <c r="EG1625" s="120"/>
      <c r="EH1625" s="120"/>
      <c r="EI1625" s="120">
        <f t="shared" si="1827"/>
        <v>2E-3</v>
      </c>
      <c r="EJ1625" s="148">
        <f t="shared" si="1931"/>
        <v>1</v>
      </c>
    </row>
    <row r="1626" spans="1:140" s="10" customFormat="1" ht="17.25" customHeight="1" x14ac:dyDescent="0.25">
      <c r="A1626" s="33"/>
      <c r="B1626" s="34"/>
      <c r="C1626" s="35"/>
      <c r="D1626" s="49"/>
      <c r="E1626" s="36"/>
      <c r="F1626" s="36"/>
      <c r="G1626" s="52"/>
      <c r="H1626" s="38"/>
      <c r="I1626" s="50"/>
      <c r="J1626" s="54" t="s">
        <v>834</v>
      </c>
      <c r="K1626" s="46" t="s">
        <v>835</v>
      </c>
      <c r="L1626" s="46" t="s">
        <v>69</v>
      </c>
      <c r="M1626" s="46" t="s">
        <v>1762</v>
      </c>
      <c r="R1626" s="104"/>
      <c r="S1626" s="104">
        <f>0*$R$1626</f>
        <v>0</v>
      </c>
      <c r="T1626" s="104">
        <f t="shared" si="1859"/>
        <v>0</v>
      </c>
      <c r="U1626" s="104">
        <f t="shared" ref="U1626:AO1626" si="1972">0*$R$1626</f>
        <v>0</v>
      </c>
      <c r="V1626" s="120">
        <f t="shared" si="1861"/>
        <v>0</v>
      </c>
      <c r="W1626" s="104">
        <v>0</v>
      </c>
      <c r="X1626" s="104">
        <f t="shared" si="1862"/>
        <v>0</v>
      </c>
      <c r="Y1626" s="145">
        <v>1</v>
      </c>
      <c r="Z1626" s="120">
        <f t="shared" si="1836"/>
        <v>0</v>
      </c>
      <c r="AA1626" s="104">
        <f t="shared" si="1972"/>
        <v>0</v>
      </c>
      <c r="AB1626" s="104">
        <f t="shared" si="1837"/>
        <v>0</v>
      </c>
      <c r="AC1626" s="104">
        <f t="shared" si="1972"/>
        <v>0</v>
      </c>
      <c r="AD1626" s="104">
        <f t="shared" si="1838"/>
        <v>0</v>
      </c>
      <c r="AE1626" s="104">
        <f t="shared" si="1972"/>
        <v>0</v>
      </c>
      <c r="AF1626" s="104">
        <f t="shared" si="1839"/>
        <v>0</v>
      </c>
      <c r="AG1626" s="104">
        <f t="shared" si="1972"/>
        <v>0</v>
      </c>
      <c r="AH1626" s="104">
        <f t="shared" si="1840"/>
        <v>0</v>
      </c>
      <c r="AI1626" s="104">
        <f t="shared" si="1972"/>
        <v>0</v>
      </c>
      <c r="AJ1626" s="104">
        <f t="shared" si="1841"/>
        <v>0</v>
      </c>
      <c r="AK1626" s="104">
        <f t="shared" si="1972"/>
        <v>0</v>
      </c>
      <c r="AL1626" s="104">
        <f t="shared" si="1842"/>
        <v>0</v>
      </c>
      <c r="AM1626" s="104">
        <f t="shared" si="1972"/>
        <v>0</v>
      </c>
      <c r="AN1626" s="104">
        <f t="shared" si="1843"/>
        <v>0</v>
      </c>
      <c r="AO1626" s="104">
        <f t="shared" si="1972"/>
        <v>0</v>
      </c>
      <c r="AP1626" s="120">
        <f t="shared" si="1844"/>
        <v>0</v>
      </c>
      <c r="AQ1626" s="104"/>
      <c r="AR1626" s="104"/>
      <c r="AS1626" s="104"/>
      <c r="AT1626" s="104"/>
      <c r="AU1626" s="104">
        <f t="shared" si="1796"/>
        <v>0</v>
      </c>
      <c r="AV1626" s="105">
        <f t="shared" si="1863"/>
        <v>1</v>
      </c>
      <c r="AW1626" s="105"/>
      <c r="AX1626" s="106">
        <v>2.9999999999999997E-4</v>
      </c>
      <c r="AY1626" s="120">
        <f>0*$R$1626</f>
        <v>0</v>
      </c>
      <c r="AZ1626" s="106">
        <f t="shared" si="1864"/>
        <v>0</v>
      </c>
      <c r="BA1626" s="120">
        <f t="shared" ref="BA1626" si="1973">0*$R$1626</f>
        <v>0</v>
      </c>
      <c r="BB1626" s="196">
        <f t="shared" si="1866"/>
        <v>0</v>
      </c>
      <c r="BC1626" s="120">
        <v>0</v>
      </c>
      <c r="BD1626" s="196">
        <f t="shared" si="1867"/>
        <v>0</v>
      </c>
      <c r="BE1626" s="145">
        <v>1</v>
      </c>
      <c r="BF1626" s="196">
        <f t="shared" si="1868"/>
        <v>2.9999999999999997E-4</v>
      </c>
      <c r="BG1626" s="120">
        <f t="shared" ref="BG1626" si="1974">0*$R$1626</f>
        <v>0</v>
      </c>
      <c r="BH1626" s="196">
        <f t="shared" si="1870"/>
        <v>0</v>
      </c>
      <c r="BI1626" s="120">
        <f t="shared" ref="BI1626" si="1975">0*$R$1626</f>
        <v>0</v>
      </c>
      <c r="BJ1626" s="196">
        <f t="shared" si="1845"/>
        <v>0</v>
      </c>
      <c r="BK1626" s="120">
        <f t="shared" ref="BK1626" si="1976">0*$R$1626</f>
        <v>0</v>
      </c>
      <c r="BL1626" s="196">
        <f t="shared" si="1846"/>
        <v>0</v>
      </c>
      <c r="BM1626" s="120">
        <f t="shared" ref="BM1626" si="1977">0*$R$1626</f>
        <v>0</v>
      </c>
      <c r="BN1626" s="197">
        <f t="shared" si="1847"/>
        <v>0</v>
      </c>
      <c r="BO1626" s="120">
        <f t="shared" ref="BO1626" si="1978">0*$R$1626</f>
        <v>0</v>
      </c>
      <c r="BP1626" s="197">
        <f t="shared" si="1848"/>
        <v>0</v>
      </c>
      <c r="BQ1626" s="120">
        <f t="shared" ref="BQ1626" si="1979">0*$R$1626</f>
        <v>0</v>
      </c>
      <c r="BR1626" s="197">
        <f t="shared" si="1849"/>
        <v>0</v>
      </c>
      <c r="BS1626" s="120">
        <f t="shared" ref="BS1626" si="1980">0*$R$1626</f>
        <v>0</v>
      </c>
      <c r="BT1626" s="197">
        <f t="shared" si="1850"/>
        <v>0</v>
      </c>
      <c r="BU1626" s="120">
        <f t="shared" ref="BU1626" si="1981">0*$R$1626</f>
        <v>0</v>
      </c>
      <c r="BV1626" s="197">
        <f t="shared" si="1851"/>
        <v>0</v>
      </c>
      <c r="BW1626" s="107"/>
      <c r="BX1626" s="107"/>
      <c r="BY1626" s="107"/>
      <c r="BZ1626" s="107"/>
      <c r="CA1626" s="199">
        <v>2.9999999999999997E-4</v>
      </c>
      <c r="CB1626" s="120">
        <f>0*$R$1626</f>
        <v>0</v>
      </c>
      <c r="CC1626" s="199">
        <f t="shared" si="1878"/>
        <v>0</v>
      </c>
      <c r="CD1626" s="120">
        <f t="shared" ref="CD1626" si="1982">0*$R$1626</f>
        <v>0</v>
      </c>
      <c r="CE1626" s="204">
        <f t="shared" si="1880"/>
        <v>0</v>
      </c>
      <c r="CF1626" s="120">
        <v>0</v>
      </c>
      <c r="CG1626" s="204">
        <f t="shared" si="1881"/>
        <v>0</v>
      </c>
      <c r="CH1626" s="145">
        <v>1</v>
      </c>
      <c r="CI1626" s="204">
        <f t="shared" si="1882"/>
        <v>2.9999999999999997E-4</v>
      </c>
      <c r="CJ1626" s="120">
        <f t="shared" ref="CJ1626" si="1983">0*$R$1626</f>
        <v>0</v>
      </c>
      <c r="CK1626" s="204">
        <f t="shared" si="1884"/>
        <v>0</v>
      </c>
      <c r="CL1626" s="120">
        <f t="shared" ref="CL1626" si="1984">0*$R$1626</f>
        <v>0</v>
      </c>
      <c r="CM1626" s="204">
        <f t="shared" si="1886"/>
        <v>0</v>
      </c>
      <c r="CN1626" s="120">
        <f t="shared" ref="CN1626" si="1985">0*$R$1626</f>
        <v>0</v>
      </c>
      <c r="CO1626" s="204">
        <f t="shared" si="1888"/>
        <v>0</v>
      </c>
      <c r="CP1626" s="120">
        <f t="shared" ref="CP1626" si="1986">0*$R$1626</f>
        <v>0</v>
      </c>
      <c r="CQ1626" s="206">
        <f t="shared" si="1890"/>
        <v>0</v>
      </c>
      <c r="CR1626" s="120">
        <f t="shared" ref="CR1626" si="1987">0*$R$1626</f>
        <v>0</v>
      </c>
      <c r="CS1626" s="206">
        <f t="shared" si="1892"/>
        <v>0</v>
      </c>
      <c r="CT1626" s="120">
        <f t="shared" ref="CT1626" si="1988">0*$R$1626</f>
        <v>0</v>
      </c>
      <c r="CU1626" s="206">
        <f t="shared" si="1894"/>
        <v>0</v>
      </c>
      <c r="CV1626" s="120">
        <f t="shared" ref="CV1626" si="1989">0*$R$1626</f>
        <v>0</v>
      </c>
      <c r="CW1626" s="206">
        <f t="shared" si="1896"/>
        <v>0</v>
      </c>
      <c r="CX1626" s="120">
        <f t="shared" ref="CX1626" si="1990">0*$R$1626</f>
        <v>0</v>
      </c>
      <c r="CY1626" s="206">
        <f t="shared" si="1898"/>
        <v>0</v>
      </c>
      <c r="CZ1626" s="107"/>
      <c r="DA1626" s="107"/>
      <c r="DB1626" s="107"/>
      <c r="DC1626" s="109"/>
      <c r="DD1626" s="109"/>
      <c r="DE1626" s="109"/>
      <c r="DF1626" s="110">
        <v>2.9999999999999997E-4</v>
      </c>
      <c r="DG1626" s="120">
        <f>0*$R$1626</f>
        <v>0</v>
      </c>
      <c r="DH1626" s="120">
        <f t="shared" si="1918"/>
        <v>0</v>
      </c>
      <c r="DI1626" s="120">
        <f t="shared" ref="DI1626:EC1626" si="1991">0*$R$1626</f>
        <v>0</v>
      </c>
      <c r="DJ1626" s="120">
        <f t="shared" si="1920"/>
        <v>0</v>
      </c>
      <c r="DK1626" s="120">
        <v>0</v>
      </c>
      <c r="DL1626" s="120">
        <f t="shared" si="1921"/>
        <v>0</v>
      </c>
      <c r="DM1626" s="145">
        <v>1</v>
      </c>
      <c r="DN1626" s="120">
        <f t="shared" si="1922"/>
        <v>2.9999999999999997E-4</v>
      </c>
      <c r="DO1626" s="120">
        <f t="shared" si="1991"/>
        <v>0</v>
      </c>
      <c r="DP1626" s="120">
        <f t="shared" si="1923"/>
        <v>0</v>
      </c>
      <c r="DQ1626" s="120">
        <f t="shared" si="1991"/>
        <v>0</v>
      </c>
      <c r="DR1626" s="120">
        <f t="shared" si="1924"/>
        <v>0</v>
      </c>
      <c r="DS1626" s="120">
        <f t="shared" si="1991"/>
        <v>0</v>
      </c>
      <c r="DT1626" s="120">
        <f t="shared" si="1925"/>
        <v>0</v>
      </c>
      <c r="DU1626" s="120">
        <f t="shared" si="1991"/>
        <v>0</v>
      </c>
      <c r="DV1626" s="120">
        <f t="shared" si="1926"/>
        <v>0</v>
      </c>
      <c r="DW1626" s="120">
        <f t="shared" si="1991"/>
        <v>0</v>
      </c>
      <c r="DX1626" s="120">
        <f t="shared" si="1927"/>
        <v>0</v>
      </c>
      <c r="DY1626" s="120">
        <f t="shared" si="1991"/>
        <v>0</v>
      </c>
      <c r="DZ1626" s="120">
        <f t="shared" si="1928"/>
        <v>0</v>
      </c>
      <c r="EA1626" s="120">
        <f t="shared" si="1991"/>
        <v>0</v>
      </c>
      <c r="EB1626" s="120">
        <f t="shared" si="1929"/>
        <v>0</v>
      </c>
      <c r="EC1626" s="120">
        <f t="shared" si="1991"/>
        <v>0</v>
      </c>
      <c r="ED1626" s="120">
        <f t="shared" si="1930"/>
        <v>0</v>
      </c>
      <c r="EE1626" s="120"/>
      <c r="EF1626" s="120"/>
      <c r="EG1626" s="120"/>
      <c r="EH1626" s="120"/>
      <c r="EI1626" s="120">
        <f t="shared" si="1827"/>
        <v>2.9999999999999997E-4</v>
      </c>
      <c r="EJ1626" s="148">
        <f t="shared" si="1931"/>
        <v>1</v>
      </c>
    </row>
    <row r="1627" spans="1:140" s="10" customFormat="1" ht="17.25" customHeight="1" x14ac:dyDescent="0.25">
      <c r="A1627" s="33"/>
      <c r="B1627" s="34"/>
      <c r="C1627" s="35"/>
      <c r="D1627" s="49"/>
      <c r="E1627" s="36"/>
      <c r="F1627" s="36"/>
      <c r="G1627" s="52"/>
      <c r="H1627" s="38"/>
      <c r="I1627" s="50"/>
      <c r="J1627" s="54" t="s">
        <v>836</v>
      </c>
      <c r="K1627" s="46" t="s">
        <v>837</v>
      </c>
      <c r="L1627" s="46" t="s">
        <v>69</v>
      </c>
      <c r="M1627" s="46" t="s">
        <v>1763</v>
      </c>
      <c r="R1627" s="104"/>
      <c r="S1627" s="104">
        <f>0*$R$1627</f>
        <v>0</v>
      </c>
      <c r="T1627" s="104">
        <f t="shared" si="1859"/>
        <v>0</v>
      </c>
      <c r="U1627" s="104">
        <f>0*$R$1627</f>
        <v>0</v>
      </c>
      <c r="V1627" s="120">
        <f t="shared" si="1861"/>
        <v>0</v>
      </c>
      <c r="W1627" s="104">
        <v>0</v>
      </c>
      <c r="X1627" s="104">
        <f t="shared" si="1862"/>
        <v>0</v>
      </c>
      <c r="Y1627" s="145">
        <v>1</v>
      </c>
      <c r="Z1627" s="120">
        <f t="shared" si="1836"/>
        <v>0</v>
      </c>
      <c r="AA1627" s="104">
        <f t="shared" ref="AA1627:AO1627" si="1992">0*$R$1627</f>
        <v>0</v>
      </c>
      <c r="AB1627" s="104">
        <f t="shared" si="1837"/>
        <v>0</v>
      </c>
      <c r="AC1627" s="104">
        <f t="shared" si="1992"/>
        <v>0</v>
      </c>
      <c r="AD1627" s="104">
        <f t="shared" si="1838"/>
        <v>0</v>
      </c>
      <c r="AE1627" s="104">
        <f t="shared" si="1992"/>
        <v>0</v>
      </c>
      <c r="AF1627" s="104">
        <f t="shared" si="1839"/>
        <v>0</v>
      </c>
      <c r="AG1627" s="104">
        <f t="shared" si="1992"/>
        <v>0</v>
      </c>
      <c r="AH1627" s="104">
        <f t="shared" si="1840"/>
        <v>0</v>
      </c>
      <c r="AI1627" s="104">
        <f t="shared" si="1992"/>
        <v>0</v>
      </c>
      <c r="AJ1627" s="104">
        <f t="shared" si="1841"/>
        <v>0</v>
      </c>
      <c r="AK1627" s="104">
        <f t="shared" si="1992"/>
        <v>0</v>
      </c>
      <c r="AL1627" s="104">
        <f t="shared" si="1842"/>
        <v>0</v>
      </c>
      <c r="AM1627" s="104">
        <f t="shared" si="1992"/>
        <v>0</v>
      </c>
      <c r="AN1627" s="104">
        <f t="shared" si="1843"/>
        <v>0</v>
      </c>
      <c r="AO1627" s="104">
        <f t="shared" si="1992"/>
        <v>0</v>
      </c>
      <c r="AP1627" s="120">
        <f t="shared" si="1844"/>
        <v>0</v>
      </c>
      <c r="AQ1627" s="104"/>
      <c r="AR1627" s="104"/>
      <c r="AS1627" s="104"/>
      <c r="AT1627" s="104"/>
      <c r="AU1627" s="104">
        <f t="shared" si="1796"/>
        <v>0</v>
      </c>
      <c r="AV1627" s="105">
        <f t="shared" si="1863"/>
        <v>1</v>
      </c>
      <c r="AW1627" s="105"/>
      <c r="AX1627" s="106">
        <v>2.9999999999999997E-4</v>
      </c>
      <c r="AY1627" s="120">
        <f>0*$R$1627</f>
        <v>0</v>
      </c>
      <c r="AZ1627" s="106">
        <f t="shared" si="1864"/>
        <v>0</v>
      </c>
      <c r="BA1627" s="120">
        <f>0*$R$1627</f>
        <v>0</v>
      </c>
      <c r="BB1627" s="196">
        <f t="shared" si="1866"/>
        <v>0</v>
      </c>
      <c r="BC1627" s="120">
        <v>0</v>
      </c>
      <c r="BD1627" s="196">
        <f t="shared" si="1867"/>
        <v>0</v>
      </c>
      <c r="BE1627" s="145">
        <v>1</v>
      </c>
      <c r="BF1627" s="196">
        <f t="shared" si="1868"/>
        <v>2.9999999999999997E-4</v>
      </c>
      <c r="BG1627" s="120">
        <f t="shared" ref="BG1627" si="1993">0*$R$1627</f>
        <v>0</v>
      </c>
      <c r="BH1627" s="196">
        <f t="shared" si="1870"/>
        <v>0</v>
      </c>
      <c r="BI1627" s="120">
        <f t="shared" ref="BI1627" si="1994">0*$R$1627</f>
        <v>0</v>
      </c>
      <c r="BJ1627" s="196">
        <f t="shared" si="1845"/>
        <v>0</v>
      </c>
      <c r="BK1627" s="120">
        <f t="shared" ref="BK1627" si="1995">0*$R$1627</f>
        <v>0</v>
      </c>
      <c r="BL1627" s="196">
        <f t="shared" si="1846"/>
        <v>0</v>
      </c>
      <c r="BM1627" s="120">
        <f t="shared" ref="BM1627" si="1996">0*$R$1627</f>
        <v>0</v>
      </c>
      <c r="BN1627" s="197">
        <f t="shared" si="1847"/>
        <v>0</v>
      </c>
      <c r="BO1627" s="120">
        <f t="shared" ref="BO1627" si="1997">0*$R$1627</f>
        <v>0</v>
      </c>
      <c r="BP1627" s="197">
        <f t="shared" si="1848"/>
        <v>0</v>
      </c>
      <c r="BQ1627" s="120">
        <f t="shared" ref="BQ1627" si="1998">0*$R$1627</f>
        <v>0</v>
      </c>
      <c r="BR1627" s="197">
        <f t="shared" si="1849"/>
        <v>0</v>
      </c>
      <c r="BS1627" s="120">
        <f t="shared" ref="BS1627" si="1999">0*$R$1627</f>
        <v>0</v>
      </c>
      <c r="BT1627" s="197">
        <f t="shared" si="1850"/>
        <v>0</v>
      </c>
      <c r="BU1627" s="120">
        <f t="shared" ref="BU1627" si="2000">0*$R$1627</f>
        <v>0</v>
      </c>
      <c r="BV1627" s="197">
        <f t="shared" si="1851"/>
        <v>0</v>
      </c>
      <c r="BW1627" s="107"/>
      <c r="BX1627" s="107"/>
      <c r="BY1627" s="107"/>
      <c r="BZ1627" s="107"/>
      <c r="CA1627" s="199">
        <v>2.9999999999999997E-4</v>
      </c>
      <c r="CB1627" s="120">
        <f>0*$R$1627</f>
        <v>0</v>
      </c>
      <c r="CC1627" s="199">
        <f t="shared" si="1878"/>
        <v>0</v>
      </c>
      <c r="CD1627" s="120">
        <f>0*$R$1627</f>
        <v>0</v>
      </c>
      <c r="CE1627" s="204">
        <f t="shared" si="1880"/>
        <v>0</v>
      </c>
      <c r="CF1627" s="120">
        <v>0</v>
      </c>
      <c r="CG1627" s="204">
        <f t="shared" si="1881"/>
        <v>0</v>
      </c>
      <c r="CH1627" s="145">
        <v>1</v>
      </c>
      <c r="CI1627" s="204">
        <f t="shared" si="1882"/>
        <v>2.9999999999999997E-4</v>
      </c>
      <c r="CJ1627" s="120">
        <f t="shared" ref="CJ1627" si="2001">0*$R$1627</f>
        <v>0</v>
      </c>
      <c r="CK1627" s="204">
        <f t="shared" si="1884"/>
        <v>0</v>
      </c>
      <c r="CL1627" s="120">
        <f t="shared" ref="CL1627" si="2002">0*$R$1627</f>
        <v>0</v>
      </c>
      <c r="CM1627" s="204">
        <f t="shared" si="1886"/>
        <v>0</v>
      </c>
      <c r="CN1627" s="120">
        <f t="shared" ref="CN1627" si="2003">0*$R$1627</f>
        <v>0</v>
      </c>
      <c r="CO1627" s="204">
        <f t="shared" si="1888"/>
        <v>0</v>
      </c>
      <c r="CP1627" s="120">
        <f t="shared" ref="CP1627" si="2004">0*$R$1627</f>
        <v>0</v>
      </c>
      <c r="CQ1627" s="206">
        <f t="shared" si="1890"/>
        <v>0</v>
      </c>
      <c r="CR1627" s="120">
        <f t="shared" ref="CR1627" si="2005">0*$R$1627</f>
        <v>0</v>
      </c>
      <c r="CS1627" s="206">
        <f t="shared" si="1892"/>
        <v>0</v>
      </c>
      <c r="CT1627" s="120">
        <f t="shared" ref="CT1627" si="2006">0*$R$1627</f>
        <v>0</v>
      </c>
      <c r="CU1627" s="206">
        <f t="shared" si="1894"/>
        <v>0</v>
      </c>
      <c r="CV1627" s="120">
        <f t="shared" ref="CV1627" si="2007">0*$R$1627</f>
        <v>0</v>
      </c>
      <c r="CW1627" s="206">
        <f t="shared" si="1896"/>
        <v>0</v>
      </c>
      <c r="CX1627" s="120">
        <f t="shared" ref="CX1627" si="2008">0*$R$1627</f>
        <v>0</v>
      </c>
      <c r="CY1627" s="206">
        <f t="shared" si="1898"/>
        <v>0</v>
      </c>
      <c r="CZ1627" s="107"/>
      <c r="DA1627" s="107"/>
      <c r="DB1627" s="107"/>
      <c r="DC1627" s="109"/>
      <c r="DD1627" s="109"/>
      <c r="DE1627" s="112"/>
      <c r="DF1627" s="112"/>
      <c r="DG1627" s="209"/>
      <c r="DH1627" s="209"/>
      <c r="DI1627" s="209"/>
      <c r="DJ1627" s="209"/>
      <c r="DK1627" s="209"/>
      <c r="DL1627" s="209"/>
      <c r="DM1627" s="209"/>
      <c r="DN1627" s="209"/>
      <c r="DO1627" s="209"/>
      <c r="DP1627" s="209"/>
      <c r="DQ1627" s="209"/>
      <c r="DR1627" s="209"/>
      <c r="DS1627" s="209"/>
      <c r="DT1627" s="209"/>
      <c r="DU1627" s="209"/>
      <c r="DV1627" s="209"/>
      <c r="DW1627" s="209"/>
      <c r="DX1627" s="209"/>
      <c r="DY1627" s="209"/>
      <c r="DZ1627" s="209"/>
      <c r="EA1627" s="209"/>
      <c r="EB1627" s="209"/>
      <c r="EC1627" s="209"/>
      <c r="ED1627" s="209"/>
      <c r="EE1627" s="209"/>
      <c r="EF1627" s="209"/>
      <c r="EG1627" s="209"/>
      <c r="EH1627" s="209"/>
      <c r="EI1627" s="209"/>
      <c r="EJ1627" s="221"/>
    </row>
    <row r="1628" spans="1:140" s="10" customFormat="1" ht="17.25" customHeight="1" x14ac:dyDescent="0.25">
      <c r="A1628" s="33"/>
      <c r="B1628" s="34"/>
      <c r="C1628" s="35"/>
      <c r="D1628" s="49"/>
      <c r="E1628" s="36"/>
      <c r="F1628" s="36"/>
      <c r="G1628" s="52"/>
      <c r="H1628" s="38"/>
      <c r="I1628" s="50"/>
      <c r="J1628" s="54" t="s">
        <v>838</v>
      </c>
      <c r="K1628" s="46" t="s">
        <v>839</v>
      </c>
      <c r="L1628" s="46" t="s">
        <v>69</v>
      </c>
      <c r="M1628" s="46" t="s">
        <v>1763</v>
      </c>
      <c r="R1628" s="104"/>
      <c r="S1628" s="104">
        <f>0*$R$1628</f>
        <v>0</v>
      </c>
      <c r="T1628" s="104">
        <f t="shared" si="1859"/>
        <v>0</v>
      </c>
      <c r="U1628" s="104">
        <f t="shared" ref="U1628:AO1628" si="2009">0*$R$1628</f>
        <v>0</v>
      </c>
      <c r="V1628" s="120">
        <f t="shared" si="1861"/>
        <v>0</v>
      </c>
      <c r="W1628" s="104">
        <v>0</v>
      </c>
      <c r="X1628" s="104">
        <f t="shared" si="1862"/>
        <v>0</v>
      </c>
      <c r="Y1628" s="145">
        <v>1</v>
      </c>
      <c r="Z1628" s="120">
        <f t="shared" si="1836"/>
        <v>0</v>
      </c>
      <c r="AA1628" s="104">
        <f t="shared" si="2009"/>
        <v>0</v>
      </c>
      <c r="AB1628" s="104">
        <f t="shared" si="1837"/>
        <v>0</v>
      </c>
      <c r="AC1628" s="104">
        <f t="shared" si="2009"/>
        <v>0</v>
      </c>
      <c r="AD1628" s="104">
        <f t="shared" si="1838"/>
        <v>0</v>
      </c>
      <c r="AE1628" s="104">
        <f t="shared" si="2009"/>
        <v>0</v>
      </c>
      <c r="AF1628" s="104">
        <f t="shared" si="1839"/>
        <v>0</v>
      </c>
      <c r="AG1628" s="104">
        <f t="shared" si="2009"/>
        <v>0</v>
      </c>
      <c r="AH1628" s="104">
        <f t="shared" si="1840"/>
        <v>0</v>
      </c>
      <c r="AI1628" s="104">
        <f t="shared" si="2009"/>
        <v>0</v>
      </c>
      <c r="AJ1628" s="104">
        <f t="shared" si="1841"/>
        <v>0</v>
      </c>
      <c r="AK1628" s="104">
        <f t="shared" si="2009"/>
        <v>0</v>
      </c>
      <c r="AL1628" s="104">
        <f t="shared" si="1842"/>
        <v>0</v>
      </c>
      <c r="AM1628" s="104">
        <f t="shared" si="2009"/>
        <v>0</v>
      </c>
      <c r="AN1628" s="104">
        <f t="shared" si="1843"/>
        <v>0</v>
      </c>
      <c r="AO1628" s="104">
        <f t="shared" si="2009"/>
        <v>0</v>
      </c>
      <c r="AP1628" s="120">
        <f t="shared" si="1844"/>
        <v>0</v>
      </c>
      <c r="AQ1628" s="104"/>
      <c r="AR1628" s="104"/>
      <c r="AS1628" s="104"/>
      <c r="AT1628" s="104"/>
      <c r="AU1628" s="104">
        <f t="shared" si="1796"/>
        <v>0</v>
      </c>
      <c r="AV1628" s="105">
        <f t="shared" si="1863"/>
        <v>1</v>
      </c>
      <c r="AW1628" s="105"/>
      <c r="AX1628" s="106">
        <v>2.0000000000000001E-4</v>
      </c>
      <c r="AY1628" s="120">
        <f>0*$R$1628</f>
        <v>0</v>
      </c>
      <c r="AZ1628" s="106">
        <f t="shared" si="1864"/>
        <v>0</v>
      </c>
      <c r="BA1628" s="120">
        <f t="shared" ref="BA1628" si="2010">0*$R$1628</f>
        <v>0</v>
      </c>
      <c r="BB1628" s="196">
        <f t="shared" si="1866"/>
        <v>0</v>
      </c>
      <c r="BC1628" s="120">
        <v>0</v>
      </c>
      <c r="BD1628" s="196">
        <f t="shared" si="1867"/>
        <v>0</v>
      </c>
      <c r="BE1628" s="145">
        <v>1</v>
      </c>
      <c r="BF1628" s="196">
        <f t="shared" si="1868"/>
        <v>2.0000000000000001E-4</v>
      </c>
      <c r="BG1628" s="120">
        <f t="shared" ref="BG1628" si="2011">0*$R$1628</f>
        <v>0</v>
      </c>
      <c r="BH1628" s="196">
        <f t="shared" si="1870"/>
        <v>0</v>
      </c>
      <c r="BI1628" s="120">
        <f t="shared" ref="BI1628" si="2012">0*$R$1628</f>
        <v>0</v>
      </c>
      <c r="BJ1628" s="196">
        <f t="shared" si="1845"/>
        <v>0</v>
      </c>
      <c r="BK1628" s="120">
        <f t="shared" ref="BK1628" si="2013">0*$R$1628</f>
        <v>0</v>
      </c>
      <c r="BL1628" s="196">
        <f t="shared" si="1846"/>
        <v>0</v>
      </c>
      <c r="BM1628" s="120">
        <f t="shared" ref="BM1628" si="2014">0*$R$1628</f>
        <v>0</v>
      </c>
      <c r="BN1628" s="197">
        <f t="shared" si="1847"/>
        <v>0</v>
      </c>
      <c r="BO1628" s="120">
        <f t="shared" ref="BO1628" si="2015">0*$R$1628</f>
        <v>0</v>
      </c>
      <c r="BP1628" s="197">
        <f t="shared" si="1848"/>
        <v>0</v>
      </c>
      <c r="BQ1628" s="120">
        <f t="shared" ref="BQ1628" si="2016">0*$R$1628</f>
        <v>0</v>
      </c>
      <c r="BR1628" s="197">
        <f t="shared" si="1849"/>
        <v>0</v>
      </c>
      <c r="BS1628" s="120">
        <f t="shared" ref="BS1628" si="2017">0*$R$1628</f>
        <v>0</v>
      </c>
      <c r="BT1628" s="197">
        <f t="shared" si="1850"/>
        <v>0</v>
      </c>
      <c r="BU1628" s="120">
        <f t="shared" ref="BU1628" si="2018">0*$R$1628</f>
        <v>0</v>
      </c>
      <c r="BV1628" s="197">
        <f t="shared" si="1851"/>
        <v>0</v>
      </c>
      <c r="BW1628" s="107"/>
      <c r="BX1628" s="107"/>
      <c r="BY1628" s="107"/>
      <c r="BZ1628" s="107"/>
      <c r="CA1628" s="199">
        <v>2.0000000000000001E-4</v>
      </c>
      <c r="CB1628" s="120">
        <f>0*$R$1628</f>
        <v>0</v>
      </c>
      <c r="CC1628" s="199">
        <f t="shared" si="1878"/>
        <v>0</v>
      </c>
      <c r="CD1628" s="120">
        <f t="shared" ref="CD1628" si="2019">0*$R$1628</f>
        <v>0</v>
      </c>
      <c r="CE1628" s="204">
        <f t="shared" si="1880"/>
        <v>0</v>
      </c>
      <c r="CF1628" s="120">
        <v>0</v>
      </c>
      <c r="CG1628" s="204">
        <f t="shared" si="1881"/>
        <v>0</v>
      </c>
      <c r="CH1628" s="145">
        <v>1</v>
      </c>
      <c r="CI1628" s="204">
        <f t="shared" si="1882"/>
        <v>2.0000000000000001E-4</v>
      </c>
      <c r="CJ1628" s="120">
        <f t="shared" ref="CJ1628" si="2020">0*$R$1628</f>
        <v>0</v>
      </c>
      <c r="CK1628" s="204">
        <f t="shared" si="1884"/>
        <v>0</v>
      </c>
      <c r="CL1628" s="120">
        <f t="shared" ref="CL1628" si="2021">0*$R$1628</f>
        <v>0</v>
      </c>
      <c r="CM1628" s="204">
        <f t="shared" si="1886"/>
        <v>0</v>
      </c>
      <c r="CN1628" s="120">
        <f t="shared" ref="CN1628" si="2022">0*$R$1628</f>
        <v>0</v>
      </c>
      <c r="CO1628" s="204">
        <f t="shared" si="1888"/>
        <v>0</v>
      </c>
      <c r="CP1628" s="120">
        <f t="shared" ref="CP1628" si="2023">0*$R$1628</f>
        <v>0</v>
      </c>
      <c r="CQ1628" s="206">
        <f t="shared" si="1890"/>
        <v>0</v>
      </c>
      <c r="CR1628" s="120">
        <f t="shared" ref="CR1628" si="2024">0*$R$1628</f>
        <v>0</v>
      </c>
      <c r="CS1628" s="206">
        <f t="shared" si="1892"/>
        <v>0</v>
      </c>
      <c r="CT1628" s="120">
        <f t="shared" ref="CT1628" si="2025">0*$R$1628</f>
        <v>0</v>
      </c>
      <c r="CU1628" s="206">
        <f t="shared" si="1894"/>
        <v>0</v>
      </c>
      <c r="CV1628" s="120">
        <f t="shared" ref="CV1628" si="2026">0*$R$1628</f>
        <v>0</v>
      </c>
      <c r="CW1628" s="206">
        <f t="shared" si="1896"/>
        <v>0</v>
      </c>
      <c r="CX1628" s="120">
        <f t="shared" ref="CX1628" si="2027">0*$R$1628</f>
        <v>0</v>
      </c>
      <c r="CY1628" s="206">
        <f t="shared" si="1898"/>
        <v>0</v>
      </c>
      <c r="CZ1628" s="107"/>
      <c r="DA1628" s="107"/>
      <c r="DB1628" s="107"/>
      <c r="DC1628" s="109"/>
      <c r="DD1628" s="109"/>
      <c r="DE1628" s="109"/>
      <c r="DF1628" s="110">
        <v>2.0000000000000001E-4</v>
      </c>
      <c r="DG1628" s="120">
        <f>0*$R$1628</f>
        <v>0</v>
      </c>
      <c r="DH1628" s="120">
        <f t="shared" si="1918"/>
        <v>0</v>
      </c>
      <c r="DI1628" s="120">
        <f t="shared" ref="DI1628:EC1628" si="2028">0*$R$1628</f>
        <v>0</v>
      </c>
      <c r="DJ1628" s="120">
        <f t="shared" si="1920"/>
        <v>0</v>
      </c>
      <c r="DK1628" s="120">
        <v>0</v>
      </c>
      <c r="DL1628" s="120">
        <f t="shared" si="1921"/>
        <v>0</v>
      </c>
      <c r="DM1628" s="145">
        <v>1</v>
      </c>
      <c r="DN1628" s="120">
        <f t="shared" si="1922"/>
        <v>2.0000000000000001E-4</v>
      </c>
      <c r="DO1628" s="120">
        <f t="shared" si="2028"/>
        <v>0</v>
      </c>
      <c r="DP1628" s="120">
        <f t="shared" si="1923"/>
        <v>0</v>
      </c>
      <c r="DQ1628" s="120">
        <f t="shared" si="2028"/>
        <v>0</v>
      </c>
      <c r="DR1628" s="120">
        <f t="shared" si="1924"/>
        <v>0</v>
      </c>
      <c r="DS1628" s="120">
        <f t="shared" si="2028"/>
        <v>0</v>
      </c>
      <c r="DT1628" s="120">
        <f t="shared" si="1925"/>
        <v>0</v>
      </c>
      <c r="DU1628" s="120">
        <f t="shared" si="2028"/>
        <v>0</v>
      </c>
      <c r="DV1628" s="120">
        <f t="shared" si="1926"/>
        <v>0</v>
      </c>
      <c r="DW1628" s="120">
        <f t="shared" si="2028"/>
        <v>0</v>
      </c>
      <c r="DX1628" s="120">
        <f t="shared" si="1927"/>
        <v>0</v>
      </c>
      <c r="DY1628" s="120">
        <f t="shared" si="2028"/>
        <v>0</v>
      </c>
      <c r="DZ1628" s="120">
        <f t="shared" si="1928"/>
        <v>0</v>
      </c>
      <c r="EA1628" s="120">
        <f t="shared" si="2028"/>
        <v>0</v>
      </c>
      <c r="EB1628" s="120">
        <f t="shared" si="1929"/>
        <v>0</v>
      </c>
      <c r="EC1628" s="120">
        <f t="shared" si="2028"/>
        <v>0</v>
      </c>
      <c r="ED1628" s="120">
        <f t="shared" si="1930"/>
        <v>0</v>
      </c>
      <c r="EE1628" s="120"/>
      <c r="EF1628" s="120"/>
      <c r="EG1628" s="120"/>
      <c r="EH1628" s="120"/>
      <c r="EI1628" s="120">
        <f t="shared" si="1827"/>
        <v>2.0000000000000001E-4</v>
      </c>
      <c r="EJ1628" s="148">
        <f t="shared" si="1931"/>
        <v>1</v>
      </c>
    </row>
    <row r="1629" spans="1:140" s="10" customFormat="1" ht="17.25" customHeight="1" x14ac:dyDescent="0.25">
      <c r="A1629" s="33"/>
      <c r="B1629" s="34"/>
      <c r="C1629" s="35"/>
      <c r="D1629" s="49"/>
      <c r="E1629" s="36"/>
      <c r="F1629" s="36"/>
      <c r="G1629" s="52"/>
      <c r="H1629" s="38"/>
      <c r="I1629" s="50"/>
      <c r="J1629" s="54" t="s">
        <v>840</v>
      </c>
      <c r="K1629" s="46" t="s">
        <v>841</v>
      </c>
      <c r="L1629" s="46" t="s">
        <v>41</v>
      </c>
      <c r="M1629" s="46" t="s">
        <v>1764</v>
      </c>
      <c r="R1629" s="179">
        <v>2.8999999999999998E-3</v>
      </c>
      <c r="S1629" s="104">
        <f>0*$R$1629</f>
        <v>0</v>
      </c>
      <c r="T1629" s="104">
        <f t="shared" si="1859"/>
        <v>0</v>
      </c>
      <c r="U1629" s="104">
        <f t="shared" ref="U1629:AO1629" si="2029">0*$R$1629</f>
        <v>0</v>
      </c>
      <c r="V1629" s="120">
        <f t="shared" si="1861"/>
        <v>0</v>
      </c>
      <c r="W1629" s="104">
        <v>0</v>
      </c>
      <c r="X1629" s="104">
        <f t="shared" si="1862"/>
        <v>0</v>
      </c>
      <c r="Y1629" s="145">
        <v>1</v>
      </c>
      <c r="Z1629" s="120">
        <f t="shared" si="1836"/>
        <v>2.8999999999999998E-3</v>
      </c>
      <c r="AA1629" s="104">
        <f t="shared" si="2029"/>
        <v>0</v>
      </c>
      <c r="AB1629" s="104">
        <f t="shared" si="1837"/>
        <v>0</v>
      </c>
      <c r="AC1629" s="104">
        <f t="shared" si="2029"/>
        <v>0</v>
      </c>
      <c r="AD1629" s="104">
        <f t="shared" si="1838"/>
        <v>0</v>
      </c>
      <c r="AE1629" s="104">
        <f t="shared" si="2029"/>
        <v>0</v>
      </c>
      <c r="AF1629" s="104">
        <f t="shared" si="1839"/>
        <v>0</v>
      </c>
      <c r="AG1629" s="104">
        <f t="shared" si="2029"/>
        <v>0</v>
      </c>
      <c r="AH1629" s="104">
        <f t="shared" si="1840"/>
        <v>0</v>
      </c>
      <c r="AI1629" s="104">
        <f t="shared" si="2029"/>
        <v>0</v>
      </c>
      <c r="AJ1629" s="104">
        <f t="shared" si="1841"/>
        <v>0</v>
      </c>
      <c r="AK1629" s="104">
        <f t="shared" si="2029"/>
        <v>0</v>
      </c>
      <c r="AL1629" s="104">
        <f t="shared" si="1842"/>
        <v>0</v>
      </c>
      <c r="AM1629" s="104">
        <f t="shared" si="2029"/>
        <v>0</v>
      </c>
      <c r="AN1629" s="104">
        <f t="shared" si="1843"/>
        <v>0</v>
      </c>
      <c r="AO1629" s="104">
        <f t="shared" si="2029"/>
        <v>0</v>
      </c>
      <c r="AP1629" s="120">
        <f t="shared" si="1844"/>
        <v>0</v>
      </c>
      <c r="AQ1629" s="104"/>
      <c r="AR1629" s="104"/>
      <c r="AS1629" s="104"/>
      <c r="AT1629" s="104"/>
      <c r="AU1629" s="104">
        <f t="shared" si="1796"/>
        <v>2.8999999999999998E-3</v>
      </c>
      <c r="AV1629" s="105">
        <f t="shared" si="1863"/>
        <v>1</v>
      </c>
      <c r="AW1629" s="105"/>
      <c r="AX1629" s="106">
        <f>0.0025</f>
        <v>2.5000000000000001E-3</v>
      </c>
      <c r="AY1629" s="120">
        <f>0*$R$1629</f>
        <v>0</v>
      </c>
      <c r="AZ1629" s="106">
        <f t="shared" si="1864"/>
        <v>0</v>
      </c>
      <c r="BA1629" s="120">
        <f t="shared" ref="BA1629" si="2030">0*$R$1629</f>
        <v>0</v>
      </c>
      <c r="BB1629" s="196">
        <f t="shared" si="1866"/>
        <v>0</v>
      </c>
      <c r="BC1629" s="120">
        <v>0</v>
      </c>
      <c r="BD1629" s="196">
        <f t="shared" si="1867"/>
        <v>0</v>
      </c>
      <c r="BE1629" s="145">
        <v>1</v>
      </c>
      <c r="BF1629" s="196">
        <f t="shared" si="1868"/>
        <v>2.5000000000000001E-3</v>
      </c>
      <c r="BG1629" s="120">
        <f t="shared" ref="BG1629" si="2031">0*$R$1629</f>
        <v>0</v>
      </c>
      <c r="BH1629" s="196">
        <f t="shared" si="1870"/>
        <v>0</v>
      </c>
      <c r="BI1629" s="120">
        <f t="shared" ref="BI1629" si="2032">0*$R$1629</f>
        <v>0</v>
      </c>
      <c r="BJ1629" s="196">
        <f t="shared" si="1845"/>
        <v>0</v>
      </c>
      <c r="BK1629" s="120">
        <f t="shared" ref="BK1629" si="2033">0*$R$1629</f>
        <v>0</v>
      </c>
      <c r="BL1629" s="196">
        <f t="shared" si="1846"/>
        <v>0</v>
      </c>
      <c r="BM1629" s="120">
        <f t="shared" ref="BM1629" si="2034">0*$R$1629</f>
        <v>0</v>
      </c>
      <c r="BN1629" s="197">
        <f t="shared" si="1847"/>
        <v>0</v>
      </c>
      <c r="BO1629" s="120">
        <f t="shared" ref="BO1629" si="2035">0*$R$1629</f>
        <v>0</v>
      </c>
      <c r="BP1629" s="197">
        <f t="shared" si="1848"/>
        <v>0</v>
      </c>
      <c r="BQ1629" s="120">
        <f t="shared" ref="BQ1629" si="2036">0*$R$1629</f>
        <v>0</v>
      </c>
      <c r="BR1629" s="197">
        <f t="shared" si="1849"/>
        <v>0</v>
      </c>
      <c r="BS1629" s="120">
        <f t="shared" ref="BS1629" si="2037">0*$R$1629</f>
        <v>0</v>
      </c>
      <c r="BT1629" s="197">
        <f t="shared" si="1850"/>
        <v>0</v>
      </c>
      <c r="BU1629" s="120">
        <f t="shared" ref="BU1629" si="2038">0*$R$1629</f>
        <v>0</v>
      </c>
      <c r="BV1629" s="197">
        <f t="shared" si="1851"/>
        <v>0</v>
      </c>
      <c r="BW1629" s="107"/>
      <c r="BX1629" s="107"/>
      <c r="BY1629" s="107"/>
      <c r="BZ1629" s="107"/>
      <c r="CA1629" s="199">
        <f>0.0025</f>
        <v>2.5000000000000001E-3</v>
      </c>
      <c r="CB1629" s="120">
        <f>0*$R$1629</f>
        <v>0</v>
      </c>
      <c r="CC1629" s="199">
        <f t="shared" si="1878"/>
        <v>0</v>
      </c>
      <c r="CD1629" s="120">
        <f t="shared" ref="CD1629" si="2039">0*$R$1629</f>
        <v>0</v>
      </c>
      <c r="CE1629" s="204">
        <f t="shared" si="1880"/>
        <v>0</v>
      </c>
      <c r="CF1629" s="120">
        <v>0</v>
      </c>
      <c r="CG1629" s="204">
        <f t="shared" si="1881"/>
        <v>0</v>
      </c>
      <c r="CH1629" s="145">
        <v>1</v>
      </c>
      <c r="CI1629" s="204">
        <f t="shared" si="1882"/>
        <v>2.5000000000000001E-3</v>
      </c>
      <c r="CJ1629" s="120">
        <f t="shared" ref="CJ1629" si="2040">0*$R$1629</f>
        <v>0</v>
      </c>
      <c r="CK1629" s="204">
        <f t="shared" si="1884"/>
        <v>0</v>
      </c>
      <c r="CL1629" s="120">
        <f t="shared" ref="CL1629" si="2041">0*$R$1629</f>
        <v>0</v>
      </c>
      <c r="CM1629" s="204">
        <f t="shared" si="1886"/>
        <v>0</v>
      </c>
      <c r="CN1629" s="120">
        <f t="shared" ref="CN1629" si="2042">0*$R$1629</f>
        <v>0</v>
      </c>
      <c r="CO1629" s="204">
        <f t="shared" si="1888"/>
        <v>0</v>
      </c>
      <c r="CP1629" s="120">
        <f t="shared" ref="CP1629" si="2043">0*$R$1629</f>
        <v>0</v>
      </c>
      <c r="CQ1629" s="206">
        <f t="shared" si="1890"/>
        <v>0</v>
      </c>
      <c r="CR1629" s="120">
        <f t="shared" ref="CR1629" si="2044">0*$R$1629</f>
        <v>0</v>
      </c>
      <c r="CS1629" s="206">
        <f t="shared" si="1892"/>
        <v>0</v>
      </c>
      <c r="CT1629" s="120">
        <f t="shared" ref="CT1629" si="2045">0*$R$1629</f>
        <v>0</v>
      </c>
      <c r="CU1629" s="206">
        <f t="shared" si="1894"/>
        <v>0</v>
      </c>
      <c r="CV1629" s="120">
        <f t="shared" ref="CV1629" si="2046">0*$R$1629</f>
        <v>0</v>
      </c>
      <c r="CW1629" s="206">
        <f t="shared" si="1896"/>
        <v>0</v>
      </c>
      <c r="CX1629" s="120">
        <f t="shared" ref="CX1629" si="2047">0*$R$1629</f>
        <v>0</v>
      </c>
      <c r="CY1629" s="206">
        <f t="shared" si="1898"/>
        <v>0</v>
      </c>
      <c r="CZ1629" s="107"/>
      <c r="DA1629" s="107"/>
      <c r="DB1629" s="107"/>
      <c r="DC1629" s="109"/>
      <c r="DD1629" s="109"/>
      <c r="DE1629" s="109"/>
      <c r="DF1629" s="110">
        <f>0.0025</f>
        <v>2.5000000000000001E-3</v>
      </c>
      <c r="DG1629" s="120">
        <f>0*$R$1629</f>
        <v>0</v>
      </c>
      <c r="DH1629" s="120">
        <f t="shared" si="1918"/>
        <v>0</v>
      </c>
      <c r="DI1629" s="120">
        <f t="shared" ref="DI1629:EC1629" si="2048">0*$R$1629</f>
        <v>0</v>
      </c>
      <c r="DJ1629" s="120">
        <f t="shared" si="1920"/>
        <v>0</v>
      </c>
      <c r="DK1629" s="120">
        <v>0</v>
      </c>
      <c r="DL1629" s="120">
        <f t="shared" si="1921"/>
        <v>0</v>
      </c>
      <c r="DM1629" s="145">
        <v>1</v>
      </c>
      <c r="DN1629" s="120">
        <f t="shared" si="1922"/>
        <v>2.5000000000000001E-3</v>
      </c>
      <c r="DO1629" s="120">
        <f t="shared" si="2048"/>
        <v>0</v>
      </c>
      <c r="DP1629" s="120">
        <f t="shared" si="1923"/>
        <v>0</v>
      </c>
      <c r="DQ1629" s="120">
        <f t="shared" si="2048"/>
        <v>0</v>
      </c>
      <c r="DR1629" s="120">
        <f t="shared" si="1924"/>
        <v>0</v>
      </c>
      <c r="DS1629" s="120">
        <f t="shared" si="2048"/>
        <v>0</v>
      </c>
      <c r="DT1629" s="120">
        <f t="shared" si="1925"/>
        <v>0</v>
      </c>
      <c r="DU1629" s="120">
        <f t="shared" si="2048"/>
        <v>0</v>
      </c>
      <c r="DV1629" s="120">
        <f t="shared" si="1926"/>
        <v>0</v>
      </c>
      <c r="DW1629" s="120">
        <f t="shared" si="2048"/>
        <v>0</v>
      </c>
      <c r="DX1629" s="120">
        <f t="shared" si="1927"/>
        <v>0</v>
      </c>
      <c r="DY1629" s="120">
        <f t="shared" si="2048"/>
        <v>0</v>
      </c>
      <c r="DZ1629" s="120">
        <f t="shared" si="1928"/>
        <v>0</v>
      </c>
      <c r="EA1629" s="120">
        <f t="shared" si="2048"/>
        <v>0</v>
      </c>
      <c r="EB1629" s="120">
        <f t="shared" si="1929"/>
        <v>0</v>
      </c>
      <c r="EC1629" s="120">
        <f t="shared" si="2048"/>
        <v>0</v>
      </c>
      <c r="ED1629" s="120">
        <f t="shared" si="1930"/>
        <v>0</v>
      </c>
      <c r="EE1629" s="120"/>
      <c r="EF1629" s="120"/>
      <c r="EG1629" s="120"/>
      <c r="EH1629" s="120"/>
      <c r="EI1629" s="120">
        <f t="shared" si="1827"/>
        <v>2.5000000000000001E-3</v>
      </c>
      <c r="EJ1629" s="148">
        <f t="shared" si="1931"/>
        <v>1</v>
      </c>
    </row>
    <row r="1630" spans="1:140" s="10" customFormat="1" ht="17.25" customHeight="1" x14ac:dyDescent="0.25">
      <c r="A1630" s="33"/>
      <c r="B1630" s="34"/>
      <c r="C1630" s="35"/>
      <c r="D1630" s="49"/>
      <c r="E1630" s="36"/>
      <c r="F1630" s="36"/>
      <c r="G1630" s="52"/>
      <c r="H1630" s="38"/>
      <c r="I1630" s="50"/>
      <c r="J1630" s="54" t="s">
        <v>842</v>
      </c>
      <c r="K1630" s="46" t="s">
        <v>843</v>
      </c>
      <c r="L1630" s="46" t="s">
        <v>41</v>
      </c>
      <c r="M1630" s="46" t="s">
        <v>1487</v>
      </c>
      <c r="R1630" s="104">
        <v>3.8E-3</v>
      </c>
      <c r="S1630" s="104">
        <f>0*$R$1630</f>
        <v>0</v>
      </c>
      <c r="T1630" s="104">
        <f t="shared" si="1859"/>
        <v>0</v>
      </c>
      <c r="U1630" s="104">
        <f t="shared" ref="U1630:AO1630" si="2049">0*$R$1630</f>
        <v>0</v>
      </c>
      <c r="V1630" s="120">
        <f t="shared" si="1861"/>
        <v>0</v>
      </c>
      <c r="W1630" s="104">
        <v>0</v>
      </c>
      <c r="X1630" s="104">
        <f t="shared" si="1862"/>
        <v>0</v>
      </c>
      <c r="Y1630" s="145">
        <v>1</v>
      </c>
      <c r="Z1630" s="120">
        <f t="shared" si="1836"/>
        <v>3.8E-3</v>
      </c>
      <c r="AA1630" s="104">
        <f t="shared" si="2049"/>
        <v>0</v>
      </c>
      <c r="AB1630" s="104">
        <f t="shared" si="1837"/>
        <v>0</v>
      </c>
      <c r="AC1630" s="104">
        <f t="shared" si="2049"/>
        <v>0</v>
      </c>
      <c r="AD1630" s="104">
        <f t="shared" si="1838"/>
        <v>0</v>
      </c>
      <c r="AE1630" s="104">
        <f t="shared" si="2049"/>
        <v>0</v>
      </c>
      <c r="AF1630" s="104">
        <f t="shared" si="1839"/>
        <v>0</v>
      </c>
      <c r="AG1630" s="104">
        <f t="shared" si="2049"/>
        <v>0</v>
      </c>
      <c r="AH1630" s="104">
        <f t="shared" si="1840"/>
        <v>0</v>
      </c>
      <c r="AI1630" s="104">
        <f t="shared" si="2049"/>
        <v>0</v>
      </c>
      <c r="AJ1630" s="104">
        <f t="shared" si="1841"/>
        <v>0</v>
      </c>
      <c r="AK1630" s="104">
        <f t="shared" si="2049"/>
        <v>0</v>
      </c>
      <c r="AL1630" s="104">
        <f t="shared" si="1842"/>
        <v>0</v>
      </c>
      <c r="AM1630" s="104">
        <f t="shared" si="2049"/>
        <v>0</v>
      </c>
      <c r="AN1630" s="104">
        <f t="shared" si="1843"/>
        <v>0</v>
      </c>
      <c r="AO1630" s="104">
        <f t="shared" si="2049"/>
        <v>0</v>
      </c>
      <c r="AP1630" s="120">
        <f t="shared" si="1844"/>
        <v>0</v>
      </c>
      <c r="AQ1630" s="104"/>
      <c r="AR1630" s="104"/>
      <c r="AS1630" s="104"/>
      <c r="AT1630" s="104"/>
      <c r="AU1630" s="104">
        <f t="shared" si="1796"/>
        <v>3.8E-3</v>
      </c>
      <c r="AV1630" s="105">
        <f t="shared" si="1863"/>
        <v>1</v>
      </c>
      <c r="AW1630" s="105"/>
      <c r="AX1630" s="106">
        <f>0.0039</f>
        <v>3.8999999999999998E-3</v>
      </c>
      <c r="AY1630" s="120">
        <f>0*$R$1630</f>
        <v>0</v>
      </c>
      <c r="AZ1630" s="106">
        <f t="shared" si="1864"/>
        <v>0</v>
      </c>
      <c r="BA1630" s="120">
        <f t="shared" ref="BA1630" si="2050">0*$R$1630</f>
        <v>0</v>
      </c>
      <c r="BB1630" s="196">
        <f t="shared" si="1866"/>
        <v>0</v>
      </c>
      <c r="BC1630" s="120">
        <v>0</v>
      </c>
      <c r="BD1630" s="196">
        <f t="shared" si="1867"/>
        <v>0</v>
      </c>
      <c r="BE1630" s="145">
        <v>1</v>
      </c>
      <c r="BF1630" s="196">
        <f t="shared" si="1868"/>
        <v>3.8999999999999998E-3</v>
      </c>
      <c r="BG1630" s="120">
        <f t="shared" ref="BG1630" si="2051">0*$R$1630</f>
        <v>0</v>
      </c>
      <c r="BH1630" s="196">
        <f t="shared" si="1870"/>
        <v>0</v>
      </c>
      <c r="BI1630" s="120">
        <f t="shared" ref="BI1630" si="2052">0*$R$1630</f>
        <v>0</v>
      </c>
      <c r="BJ1630" s="196">
        <f t="shared" si="1845"/>
        <v>0</v>
      </c>
      <c r="BK1630" s="120">
        <f t="shared" ref="BK1630" si="2053">0*$R$1630</f>
        <v>0</v>
      </c>
      <c r="BL1630" s="196">
        <f t="shared" si="1846"/>
        <v>0</v>
      </c>
      <c r="BM1630" s="120">
        <f t="shared" ref="BM1630" si="2054">0*$R$1630</f>
        <v>0</v>
      </c>
      <c r="BN1630" s="197">
        <f t="shared" si="1847"/>
        <v>0</v>
      </c>
      <c r="BO1630" s="120">
        <f t="shared" ref="BO1630" si="2055">0*$R$1630</f>
        <v>0</v>
      </c>
      <c r="BP1630" s="197">
        <f t="shared" si="1848"/>
        <v>0</v>
      </c>
      <c r="BQ1630" s="120">
        <f t="shared" ref="BQ1630" si="2056">0*$R$1630</f>
        <v>0</v>
      </c>
      <c r="BR1630" s="197">
        <f t="shared" si="1849"/>
        <v>0</v>
      </c>
      <c r="BS1630" s="120">
        <f t="shared" ref="BS1630" si="2057">0*$R$1630</f>
        <v>0</v>
      </c>
      <c r="BT1630" s="197">
        <f t="shared" si="1850"/>
        <v>0</v>
      </c>
      <c r="BU1630" s="120">
        <f t="shared" ref="BU1630" si="2058">0*$R$1630</f>
        <v>0</v>
      </c>
      <c r="BV1630" s="197">
        <f t="shared" si="1851"/>
        <v>0</v>
      </c>
      <c r="BW1630" s="107"/>
      <c r="BX1630" s="107"/>
      <c r="BY1630" s="107"/>
      <c r="BZ1630" s="107"/>
      <c r="CA1630" s="199">
        <f>0.0039</f>
        <v>3.8999999999999998E-3</v>
      </c>
      <c r="CB1630" s="120">
        <f>0*$R$1630</f>
        <v>0</v>
      </c>
      <c r="CC1630" s="199">
        <f t="shared" si="1878"/>
        <v>0</v>
      </c>
      <c r="CD1630" s="120">
        <f t="shared" ref="CD1630" si="2059">0*$R$1630</f>
        <v>0</v>
      </c>
      <c r="CE1630" s="204">
        <f t="shared" si="1880"/>
        <v>0</v>
      </c>
      <c r="CF1630" s="120">
        <v>0</v>
      </c>
      <c r="CG1630" s="204">
        <f t="shared" si="1881"/>
        <v>0</v>
      </c>
      <c r="CH1630" s="145">
        <v>1</v>
      </c>
      <c r="CI1630" s="204">
        <f t="shared" si="1882"/>
        <v>3.8999999999999998E-3</v>
      </c>
      <c r="CJ1630" s="120">
        <f t="shared" ref="CJ1630" si="2060">0*$R$1630</f>
        <v>0</v>
      </c>
      <c r="CK1630" s="204">
        <f t="shared" si="1884"/>
        <v>0</v>
      </c>
      <c r="CL1630" s="120">
        <f t="shared" ref="CL1630" si="2061">0*$R$1630</f>
        <v>0</v>
      </c>
      <c r="CM1630" s="204">
        <f t="shared" si="1886"/>
        <v>0</v>
      </c>
      <c r="CN1630" s="120">
        <f t="shared" ref="CN1630" si="2062">0*$R$1630</f>
        <v>0</v>
      </c>
      <c r="CO1630" s="204">
        <f t="shared" si="1888"/>
        <v>0</v>
      </c>
      <c r="CP1630" s="120">
        <f t="shared" ref="CP1630" si="2063">0*$R$1630</f>
        <v>0</v>
      </c>
      <c r="CQ1630" s="206">
        <f t="shared" si="1890"/>
        <v>0</v>
      </c>
      <c r="CR1630" s="120">
        <f t="shared" ref="CR1630" si="2064">0*$R$1630</f>
        <v>0</v>
      </c>
      <c r="CS1630" s="206">
        <f t="shared" si="1892"/>
        <v>0</v>
      </c>
      <c r="CT1630" s="120">
        <f t="shared" ref="CT1630" si="2065">0*$R$1630</f>
        <v>0</v>
      </c>
      <c r="CU1630" s="206">
        <f t="shared" si="1894"/>
        <v>0</v>
      </c>
      <c r="CV1630" s="120">
        <f t="shared" ref="CV1630" si="2066">0*$R$1630</f>
        <v>0</v>
      </c>
      <c r="CW1630" s="206">
        <f t="shared" si="1896"/>
        <v>0</v>
      </c>
      <c r="CX1630" s="120">
        <f t="shared" ref="CX1630" si="2067">0*$R$1630</f>
        <v>0</v>
      </c>
      <c r="CY1630" s="206">
        <f t="shared" si="1898"/>
        <v>0</v>
      </c>
      <c r="CZ1630" s="107"/>
      <c r="DA1630" s="107"/>
      <c r="DB1630" s="107"/>
      <c r="DC1630" s="109"/>
      <c r="DD1630" s="109"/>
      <c r="DE1630" s="109"/>
      <c r="DF1630" s="110">
        <f>0.0039</f>
        <v>3.8999999999999998E-3</v>
      </c>
      <c r="DG1630" s="120">
        <f>0*$R$1630</f>
        <v>0</v>
      </c>
      <c r="DH1630" s="120">
        <f t="shared" si="1918"/>
        <v>0</v>
      </c>
      <c r="DI1630" s="120">
        <f t="shared" ref="DI1630:EC1630" si="2068">0*$R$1630</f>
        <v>0</v>
      </c>
      <c r="DJ1630" s="120">
        <f t="shared" si="1920"/>
        <v>0</v>
      </c>
      <c r="DK1630" s="120">
        <v>0</v>
      </c>
      <c r="DL1630" s="120">
        <f t="shared" si="1921"/>
        <v>0</v>
      </c>
      <c r="DM1630" s="145">
        <v>1</v>
      </c>
      <c r="DN1630" s="120">
        <f t="shared" si="1922"/>
        <v>3.8999999999999998E-3</v>
      </c>
      <c r="DO1630" s="120">
        <f t="shared" si="2068"/>
        <v>0</v>
      </c>
      <c r="DP1630" s="120">
        <f t="shared" si="1923"/>
        <v>0</v>
      </c>
      <c r="DQ1630" s="120">
        <f t="shared" si="2068"/>
        <v>0</v>
      </c>
      <c r="DR1630" s="120">
        <f t="shared" si="1924"/>
        <v>0</v>
      </c>
      <c r="DS1630" s="120">
        <f t="shared" si="2068"/>
        <v>0</v>
      </c>
      <c r="DT1630" s="120">
        <f t="shared" si="1925"/>
        <v>0</v>
      </c>
      <c r="DU1630" s="120">
        <f t="shared" si="2068"/>
        <v>0</v>
      </c>
      <c r="DV1630" s="120">
        <f t="shared" si="1926"/>
        <v>0</v>
      </c>
      <c r="DW1630" s="120">
        <f t="shared" si="2068"/>
        <v>0</v>
      </c>
      <c r="DX1630" s="120">
        <f t="shared" si="1927"/>
        <v>0</v>
      </c>
      <c r="DY1630" s="120">
        <f t="shared" si="2068"/>
        <v>0</v>
      </c>
      <c r="DZ1630" s="120">
        <f t="shared" si="1928"/>
        <v>0</v>
      </c>
      <c r="EA1630" s="120">
        <f t="shared" si="2068"/>
        <v>0</v>
      </c>
      <c r="EB1630" s="120">
        <f t="shared" si="1929"/>
        <v>0</v>
      </c>
      <c r="EC1630" s="120">
        <f t="shared" si="2068"/>
        <v>0</v>
      </c>
      <c r="ED1630" s="120">
        <f t="shared" si="1930"/>
        <v>0</v>
      </c>
      <c r="EE1630" s="120"/>
      <c r="EF1630" s="120"/>
      <c r="EG1630" s="120"/>
      <c r="EH1630" s="120"/>
      <c r="EI1630" s="120">
        <f t="shared" si="1827"/>
        <v>3.8999999999999998E-3</v>
      </c>
      <c r="EJ1630" s="148">
        <f t="shared" si="1931"/>
        <v>1</v>
      </c>
    </row>
    <row r="1631" spans="1:140" s="10" customFormat="1" ht="17.25" customHeight="1" x14ac:dyDescent="0.25">
      <c r="A1631" s="33"/>
      <c r="B1631" s="34"/>
      <c r="C1631" s="35"/>
      <c r="D1631" s="49"/>
      <c r="E1631" s="36"/>
      <c r="F1631" s="36"/>
      <c r="G1631" s="52"/>
      <c r="H1631" s="38"/>
      <c r="I1631" s="50"/>
      <c r="J1631" s="54" t="s">
        <v>844</v>
      </c>
      <c r="K1631" s="46" t="s">
        <v>845</v>
      </c>
      <c r="L1631" s="46" t="s">
        <v>777</v>
      </c>
      <c r="M1631" s="46" t="s">
        <v>1702</v>
      </c>
      <c r="Q1631" s="222"/>
      <c r="R1631" s="223"/>
      <c r="S1631" s="223"/>
      <c r="T1631" s="223"/>
      <c r="U1631" s="223"/>
      <c r="V1631" s="209"/>
      <c r="W1631" s="209"/>
      <c r="X1631" s="223"/>
      <c r="Y1631" s="223"/>
      <c r="Z1631" s="209"/>
      <c r="AA1631" s="223"/>
      <c r="AB1631" s="223"/>
      <c r="AC1631" s="223"/>
      <c r="AD1631" s="223"/>
      <c r="AE1631" s="223"/>
      <c r="AF1631" s="223"/>
      <c r="AG1631" s="223"/>
      <c r="AH1631" s="223"/>
      <c r="AI1631" s="223"/>
      <c r="AJ1631" s="223"/>
      <c r="AK1631" s="223"/>
      <c r="AL1631" s="223"/>
      <c r="AM1631" s="223"/>
      <c r="AN1631" s="223"/>
      <c r="AO1631" s="223"/>
      <c r="AP1631" s="209"/>
      <c r="AQ1631" s="223"/>
      <c r="AR1631" s="223"/>
      <c r="AS1631" s="223"/>
      <c r="AT1631" s="223"/>
      <c r="AU1631" s="223"/>
      <c r="AV1631" s="213"/>
      <c r="AW1631" s="112"/>
      <c r="AX1631" s="112"/>
      <c r="AY1631" s="209"/>
      <c r="AZ1631" s="210"/>
      <c r="BA1631" s="209"/>
      <c r="BB1631" s="211"/>
      <c r="BC1631" s="209"/>
      <c r="BD1631" s="211"/>
      <c r="BE1631" s="209"/>
      <c r="BF1631" s="211"/>
      <c r="BG1631" s="209"/>
      <c r="BH1631" s="211"/>
      <c r="BI1631" s="209"/>
      <c r="BJ1631" s="211"/>
      <c r="BK1631" s="209"/>
      <c r="BL1631" s="211"/>
      <c r="BM1631" s="209"/>
      <c r="BN1631" s="212"/>
      <c r="BO1631" s="209"/>
      <c r="BP1631" s="212"/>
      <c r="BQ1631" s="209"/>
      <c r="BR1631" s="212"/>
      <c r="BS1631" s="209"/>
      <c r="BT1631" s="212"/>
      <c r="BU1631" s="209"/>
      <c r="BV1631" s="212"/>
      <c r="BW1631" s="112"/>
      <c r="BX1631" s="112"/>
      <c r="BY1631" s="112"/>
      <c r="BZ1631" s="208"/>
      <c r="CA1631" s="208"/>
      <c r="CB1631" s="209"/>
      <c r="CC1631" s="210"/>
      <c r="CD1631" s="209"/>
      <c r="CE1631" s="211"/>
      <c r="CF1631" s="209"/>
      <c r="CG1631" s="211"/>
      <c r="CH1631" s="209"/>
      <c r="CI1631" s="211"/>
      <c r="CJ1631" s="209"/>
      <c r="CK1631" s="211"/>
      <c r="CL1631" s="209"/>
      <c r="CM1631" s="211"/>
      <c r="CN1631" s="209"/>
      <c r="CO1631" s="211"/>
      <c r="CP1631" s="209"/>
      <c r="CQ1631" s="212"/>
      <c r="CR1631" s="209"/>
      <c r="CS1631" s="212"/>
      <c r="CT1631" s="209"/>
      <c r="CU1631" s="212"/>
      <c r="CV1631" s="209"/>
      <c r="CW1631" s="212"/>
      <c r="CX1631" s="209"/>
      <c r="CY1631" s="212"/>
      <c r="CZ1631" s="112"/>
      <c r="DA1631" s="112"/>
      <c r="DB1631" s="112"/>
      <c r="DC1631" s="109"/>
      <c r="DD1631" s="109"/>
      <c r="DE1631" s="109"/>
      <c r="DF1631" s="110">
        <v>0</v>
      </c>
      <c r="DG1631" s="120">
        <f>0*$R$1631</f>
        <v>0</v>
      </c>
      <c r="DH1631" s="120">
        <f t="shared" si="1918"/>
        <v>0</v>
      </c>
      <c r="DI1631" s="120">
        <f t="shared" ref="DI1631:EC1631" si="2069">0*$R$1631</f>
        <v>0</v>
      </c>
      <c r="DJ1631" s="120">
        <f t="shared" si="1920"/>
        <v>0</v>
      </c>
      <c r="DK1631" s="145">
        <v>1</v>
      </c>
      <c r="DL1631" s="120">
        <f t="shared" si="1921"/>
        <v>0</v>
      </c>
      <c r="DM1631" s="120">
        <f t="shared" si="2069"/>
        <v>0</v>
      </c>
      <c r="DN1631" s="120">
        <f t="shared" si="1922"/>
        <v>0</v>
      </c>
      <c r="DO1631" s="120">
        <f t="shared" si="2069"/>
        <v>0</v>
      </c>
      <c r="DP1631" s="120">
        <f t="shared" si="1923"/>
        <v>0</v>
      </c>
      <c r="DQ1631" s="120">
        <f t="shared" si="2069"/>
        <v>0</v>
      </c>
      <c r="DR1631" s="120">
        <f t="shared" si="1924"/>
        <v>0</v>
      </c>
      <c r="DS1631" s="120">
        <f t="shared" si="2069"/>
        <v>0</v>
      </c>
      <c r="DT1631" s="120">
        <f t="shared" si="1925"/>
        <v>0</v>
      </c>
      <c r="DU1631" s="120">
        <f t="shared" si="2069"/>
        <v>0</v>
      </c>
      <c r="DV1631" s="120">
        <f t="shared" si="1926"/>
        <v>0</v>
      </c>
      <c r="DW1631" s="120">
        <f t="shared" si="2069"/>
        <v>0</v>
      </c>
      <c r="DX1631" s="120">
        <f t="shared" si="1927"/>
        <v>0</v>
      </c>
      <c r="DY1631" s="120">
        <f t="shared" si="2069"/>
        <v>0</v>
      </c>
      <c r="DZ1631" s="120">
        <f t="shared" si="1928"/>
        <v>0</v>
      </c>
      <c r="EA1631" s="120">
        <f t="shared" si="2069"/>
        <v>0</v>
      </c>
      <c r="EB1631" s="120">
        <f t="shared" si="1929"/>
        <v>0</v>
      </c>
      <c r="EC1631" s="120">
        <f t="shared" si="2069"/>
        <v>0</v>
      </c>
      <c r="ED1631" s="120">
        <f t="shared" si="1930"/>
        <v>0</v>
      </c>
      <c r="EE1631" s="120"/>
      <c r="EF1631" s="120"/>
      <c r="EG1631" s="120"/>
      <c r="EH1631" s="120"/>
      <c r="EI1631" s="120">
        <f t="shared" si="1827"/>
        <v>0</v>
      </c>
      <c r="EJ1631" s="148">
        <f t="shared" si="1931"/>
        <v>1</v>
      </c>
    </row>
    <row r="1632" spans="1:140" s="10" customFormat="1" ht="17.25" customHeight="1" x14ac:dyDescent="0.25">
      <c r="A1632" s="33"/>
      <c r="B1632" s="34"/>
      <c r="C1632" s="35"/>
      <c r="D1632" s="49"/>
      <c r="E1632" s="36"/>
      <c r="F1632" s="36"/>
      <c r="G1632" s="52"/>
      <c r="H1632" s="38"/>
      <c r="I1632" s="50"/>
      <c r="J1632" s="272" t="s">
        <v>1894</v>
      </c>
      <c r="K1632" s="264" t="s">
        <v>2107</v>
      </c>
      <c r="Q1632" s="9" t="s">
        <v>1899</v>
      </c>
      <c r="R1632" s="223"/>
      <c r="S1632" s="223"/>
      <c r="T1632" s="223"/>
      <c r="U1632" s="223"/>
      <c r="V1632" s="209"/>
      <c r="W1632" s="209"/>
      <c r="X1632" s="223"/>
      <c r="Y1632" s="223"/>
      <c r="Z1632" s="209"/>
      <c r="AA1632" s="223"/>
      <c r="AB1632" s="223"/>
      <c r="AC1632" s="223"/>
      <c r="AD1632" s="223"/>
      <c r="AE1632" s="223"/>
      <c r="AF1632" s="223"/>
      <c r="AG1632" s="223"/>
      <c r="AH1632" s="223"/>
      <c r="AI1632" s="223"/>
      <c r="AJ1632" s="223"/>
      <c r="AK1632" s="223"/>
      <c r="AL1632" s="223"/>
      <c r="AM1632" s="223"/>
      <c r="AN1632" s="223"/>
      <c r="AO1632" s="223"/>
      <c r="AP1632" s="209"/>
      <c r="AQ1632" s="223"/>
      <c r="AR1632" s="223"/>
      <c r="AS1632" s="223"/>
      <c r="AT1632" s="223"/>
      <c r="AU1632" s="223"/>
      <c r="AV1632" s="213"/>
      <c r="AW1632" s="112"/>
      <c r="AX1632" s="112"/>
      <c r="AY1632" s="209"/>
      <c r="AZ1632" s="210"/>
      <c r="BA1632" s="209"/>
      <c r="BB1632" s="211"/>
      <c r="BC1632" s="209"/>
      <c r="BD1632" s="211"/>
      <c r="BE1632" s="209"/>
      <c r="BF1632" s="211"/>
      <c r="BG1632" s="209"/>
      <c r="BH1632" s="211"/>
      <c r="BI1632" s="209"/>
      <c r="BJ1632" s="211"/>
      <c r="BK1632" s="209"/>
      <c r="BL1632" s="211"/>
      <c r="BM1632" s="209"/>
      <c r="BN1632" s="212"/>
      <c r="BO1632" s="209"/>
      <c r="BP1632" s="212"/>
      <c r="BQ1632" s="209"/>
      <c r="BR1632" s="212"/>
      <c r="BS1632" s="209"/>
      <c r="BT1632" s="212"/>
      <c r="BU1632" s="209"/>
      <c r="BV1632" s="212"/>
      <c r="BW1632" s="112"/>
      <c r="BX1632" s="112"/>
      <c r="BY1632" s="112"/>
      <c r="BZ1632" s="208"/>
      <c r="CA1632" s="208"/>
      <c r="CB1632" s="209"/>
      <c r="CC1632" s="210"/>
      <c r="CD1632" s="209"/>
      <c r="CE1632" s="211"/>
      <c r="CF1632" s="209"/>
      <c r="CG1632" s="211"/>
      <c r="CH1632" s="209"/>
      <c r="CI1632" s="211"/>
      <c r="CJ1632" s="209"/>
      <c r="CK1632" s="211"/>
      <c r="CL1632" s="209"/>
      <c r="CM1632" s="211"/>
      <c r="CN1632" s="209"/>
      <c r="CO1632" s="211"/>
      <c r="CP1632" s="209"/>
      <c r="CQ1632" s="212"/>
      <c r="CR1632" s="209"/>
      <c r="CS1632" s="212"/>
      <c r="CT1632" s="209"/>
      <c r="CU1632" s="212"/>
      <c r="CV1632" s="209"/>
      <c r="CW1632" s="212"/>
      <c r="CX1632" s="209"/>
      <c r="CY1632" s="212"/>
      <c r="CZ1632" s="112"/>
      <c r="DA1632" s="112"/>
      <c r="DB1632" s="112"/>
      <c r="DC1632" s="109"/>
      <c r="DD1632" s="109"/>
      <c r="DE1632" s="109"/>
      <c r="DF1632" s="110"/>
      <c r="DG1632" s="120"/>
      <c r="DH1632" s="120"/>
      <c r="DI1632" s="120"/>
      <c r="DJ1632" s="120"/>
      <c r="DK1632" s="145"/>
      <c r="DL1632" s="120"/>
      <c r="DM1632" s="120"/>
      <c r="DN1632" s="120"/>
      <c r="DO1632" s="120"/>
      <c r="DP1632" s="120"/>
      <c r="DQ1632" s="120"/>
      <c r="DR1632" s="120"/>
      <c r="DS1632" s="120"/>
      <c r="DT1632" s="120"/>
      <c r="DU1632" s="120"/>
      <c r="DV1632" s="120"/>
      <c r="DW1632" s="120"/>
      <c r="DX1632" s="120"/>
      <c r="DY1632" s="120"/>
      <c r="DZ1632" s="120"/>
      <c r="EA1632" s="120"/>
      <c r="EB1632" s="120"/>
      <c r="EC1632" s="120"/>
      <c r="ED1632" s="120"/>
      <c r="EE1632" s="120"/>
      <c r="EF1632" s="120"/>
      <c r="EG1632" s="120"/>
      <c r="EH1632" s="120"/>
      <c r="EI1632" s="120"/>
      <c r="EJ1632" s="148"/>
    </row>
    <row r="1633" spans="1:140" s="10" customFormat="1" ht="17.25" customHeight="1" x14ac:dyDescent="0.25">
      <c r="A1633" s="33"/>
      <c r="B1633" s="34"/>
      <c r="C1633" s="35"/>
      <c r="D1633" s="49"/>
      <c r="E1633" s="36"/>
      <c r="F1633" s="36"/>
      <c r="G1633" s="52"/>
      <c r="H1633" s="38"/>
      <c r="I1633" s="50"/>
      <c r="J1633" s="272"/>
      <c r="K1633" s="264" t="s">
        <v>2108</v>
      </c>
      <c r="Q1633" s="9" t="s">
        <v>1899</v>
      </c>
      <c r="R1633" s="223"/>
      <c r="S1633" s="223"/>
      <c r="T1633" s="223"/>
      <c r="U1633" s="223"/>
      <c r="V1633" s="209"/>
      <c r="W1633" s="209"/>
      <c r="X1633" s="223"/>
      <c r="Y1633" s="223"/>
      <c r="Z1633" s="209"/>
      <c r="AA1633" s="223"/>
      <c r="AB1633" s="223"/>
      <c r="AC1633" s="223"/>
      <c r="AD1633" s="223"/>
      <c r="AE1633" s="223"/>
      <c r="AF1633" s="223"/>
      <c r="AG1633" s="223"/>
      <c r="AH1633" s="223"/>
      <c r="AI1633" s="223"/>
      <c r="AJ1633" s="223"/>
      <c r="AK1633" s="223"/>
      <c r="AL1633" s="223"/>
      <c r="AM1633" s="223"/>
      <c r="AN1633" s="223"/>
      <c r="AO1633" s="223"/>
      <c r="AP1633" s="209"/>
      <c r="AQ1633" s="223"/>
      <c r="AR1633" s="223"/>
      <c r="AS1633" s="223"/>
      <c r="AT1633" s="223"/>
      <c r="AU1633" s="223"/>
      <c r="AV1633" s="213"/>
      <c r="AW1633" s="112"/>
      <c r="AX1633" s="112"/>
      <c r="AY1633" s="209"/>
      <c r="AZ1633" s="210"/>
      <c r="BA1633" s="209"/>
      <c r="BB1633" s="211"/>
      <c r="BC1633" s="209"/>
      <c r="BD1633" s="211"/>
      <c r="BE1633" s="209"/>
      <c r="BF1633" s="211"/>
      <c r="BG1633" s="209"/>
      <c r="BH1633" s="211"/>
      <c r="BI1633" s="209"/>
      <c r="BJ1633" s="211"/>
      <c r="BK1633" s="209"/>
      <c r="BL1633" s="211"/>
      <c r="BM1633" s="209"/>
      <c r="BN1633" s="212"/>
      <c r="BO1633" s="209"/>
      <c r="BP1633" s="212"/>
      <c r="BQ1633" s="209"/>
      <c r="BR1633" s="212"/>
      <c r="BS1633" s="209"/>
      <c r="BT1633" s="212"/>
      <c r="BU1633" s="209"/>
      <c r="BV1633" s="212"/>
      <c r="BW1633" s="112"/>
      <c r="BX1633" s="112"/>
      <c r="BY1633" s="112"/>
      <c r="BZ1633" s="208"/>
      <c r="CA1633" s="208"/>
      <c r="CB1633" s="209"/>
      <c r="CC1633" s="210"/>
      <c r="CD1633" s="209"/>
      <c r="CE1633" s="211"/>
      <c r="CF1633" s="209"/>
      <c r="CG1633" s="211"/>
      <c r="CH1633" s="209"/>
      <c r="CI1633" s="211"/>
      <c r="CJ1633" s="209"/>
      <c r="CK1633" s="211"/>
      <c r="CL1633" s="209"/>
      <c r="CM1633" s="211"/>
      <c r="CN1633" s="209"/>
      <c r="CO1633" s="211"/>
      <c r="CP1633" s="209"/>
      <c r="CQ1633" s="212"/>
      <c r="CR1633" s="209"/>
      <c r="CS1633" s="212"/>
      <c r="CT1633" s="209"/>
      <c r="CU1633" s="212"/>
      <c r="CV1633" s="209"/>
      <c r="CW1633" s="212"/>
      <c r="CX1633" s="209"/>
      <c r="CY1633" s="212"/>
      <c r="CZ1633" s="112"/>
      <c r="DA1633" s="112"/>
      <c r="DB1633" s="112"/>
      <c r="DC1633" s="109"/>
      <c r="DD1633" s="109"/>
      <c r="DE1633" s="109"/>
      <c r="DF1633" s="110"/>
      <c r="DG1633" s="120"/>
      <c r="DH1633" s="120"/>
      <c r="DI1633" s="120"/>
      <c r="DJ1633" s="120"/>
      <c r="DK1633" s="145"/>
      <c r="DL1633" s="120"/>
      <c r="DM1633" s="120"/>
      <c r="DN1633" s="120"/>
      <c r="DO1633" s="120"/>
      <c r="DP1633" s="120"/>
      <c r="DQ1633" s="120"/>
      <c r="DR1633" s="120"/>
      <c r="DS1633" s="120"/>
      <c r="DT1633" s="120"/>
      <c r="DU1633" s="120"/>
      <c r="DV1633" s="120"/>
      <c r="DW1633" s="120"/>
      <c r="DX1633" s="120"/>
      <c r="DY1633" s="120"/>
      <c r="DZ1633" s="120"/>
      <c r="EA1633" s="120"/>
      <c r="EB1633" s="120"/>
      <c r="EC1633" s="120"/>
      <c r="ED1633" s="120"/>
      <c r="EE1633" s="120"/>
      <c r="EF1633" s="120"/>
      <c r="EG1633" s="120"/>
      <c r="EH1633" s="120"/>
      <c r="EI1633" s="120"/>
      <c r="EJ1633" s="148"/>
    </row>
    <row r="1634" spans="1:140" s="10" customFormat="1" ht="17.25" customHeight="1" x14ac:dyDescent="0.25">
      <c r="A1634" s="33"/>
      <c r="B1634" s="34"/>
      <c r="C1634" s="35"/>
      <c r="D1634" s="49"/>
      <c r="E1634" s="36"/>
      <c r="F1634" s="36"/>
      <c r="G1634" s="52"/>
      <c r="H1634" s="38"/>
      <c r="I1634" s="50"/>
      <c r="J1634" s="272"/>
      <c r="K1634" s="264" t="s">
        <v>2109</v>
      </c>
      <c r="Q1634" s="9" t="s">
        <v>1899</v>
      </c>
      <c r="R1634" s="223"/>
      <c r="S1634" s="223"/>
      <c r="T1634" s="223"/>
      <c r="U1634" s="223"/>
      <c r="V1634" s="209"/>
      <c r="W1634" s="209"/>
      <c r="X1634" s="223"/>
      <c r="Y1634" s="223"/>
      <c r="Z1634" s="209"/>
      <c r="AA1634" s="223"/>
      <c r="AB1634" s="223"/>
      <c r="AC1634" s="223"/>
      <c r="AD1634" s="223"/>
      <c r="AE1634" s="223"/>
      <c r="AF1634" s="223"/>
      <c r="AG1634" s="223"/>
      <c r="AH1634" s="223"/>
      <c r="AI1634" s="223"/>
      <c r="AJ1634" s="223"/>
      <c r="AK1634" s="223"/>
      <c r="AL1634" s="223"/>
      <c r="AM1634" s="223"/>
      <c r="AN1634" s="223"/>
      <c r="AO1634" s="223"/>
      <c r="AP1634" s="209"/>
      <c r="AQ1634" s="223"/>
      <c r="AR1634" s="223"/>
      <c r="AS1634" s="223"/>
      <c r="AT1634" s="223"/>
      <c r="AU1634" s="223"/>
      <c r="AV1634" s="213"/>
      <c r="AW1634" s="112"/>
      <c r="AX1634" s="112"/>
      <c r="AY1634" s="209"/>
      <c r="AZ1634" s="210"/>
      <c r="BA1634" s="209"/>
      <c r="BB1634" s="211"/>
      <c r="BC1634" s="209"/>
      <c r="BD1634" s="211"/>
      <c r="BE1634" s="209"/>
      <c r="BF1634" s="211"/>
      <c r="BG1634" s="209"/>
      <c r="BH1634" s="211"/>
      <c r="BI1634" s="209"/>
      <c r="BJ1634" s="211"/>
      <c r="BK1634" s="209"/>
      <c r="BL1634" s="211"/>
      <c r="BM1634" s="209"/>
      <c r="BN1634" s="212"/>
      <c r="BO1634" s="209"/>
      <c r="BP1634" s="212"/>
      <c r="BQ1634" s="209"/>
      <c r="BR1634" s="212"/>
      <c r="BS1634" s="209"/>
      <c r="BT1634" s="212"/>
      <c r="BU1634" s="209"/>
      <c r="BV1634" s="212"/>
      <c r="BW1634" s="112"/>
      <c r="BX1634" s="112"/>
      <c r="BY1634" s="112"/>
      <c r="BZ1634" s="208"/>
      <c r="CA1634" s="208"/>
      <c r="CB1634" s="209"/>
      <c r="CC1634" s="210"/>
      <c r="CD1634" s="209"/>
      <c r="CE1634" s="211"/>
      <c r="CF1634" s="209"/>
      <c r="CG1634" s="211"/>
      <c r="CH1634" s="209"/>
      <c r="CI1634" s="211"/>
      <c r="CJ1634" s="209"/>
      <c r="CK1634" s="211"/>
      <c r="CL1634" s="209"/>
      <c r="CM1634" s="211"/>
      <c r="CN1634" s="209"/>
      <c r="CO1634" s="211"/>
      <c r="CP1634" s="209"/>
      <c r="CQ1634" s="212"/>
      <c r="CR1634" s="209"/>
      <c r="CS1634" s="212"/>
      <c r="CT1634" s="209"/>
      <c r="CU1634" s="212"/>
      <c r="CV1634" s="209"/>
      <c r="CW1634" s="212"/>
      <c r="CX1634" s="209"/>
      <c r="CY1634" s="212"/>
      <c r="CZ1634" s="112"/>
      <c r="DA1634" s="112"/>
      <c r="DB1634" s="112"/>
      <c r="DC1634" s="109"/>
      <c r="DD1634" s="109"/>
      <c r="DE1634" s="109"/>
      <c r="DF1634" s="110"/>
      <c r="DG1634" s="120"/>
      <c r="DH1634" s="120"/>
      <c r="DI1634" s="120"/>
      <c r="DJ1634" s="120"/>
      <c r="DK1634" s="145"/>
      <c r="DL1634" s="120"/>
      <c r="DM1634" s="120"/>
      <c r="DN1634" s="120"/>
      <c r="DO1634" s="120"/>
      <c r="DP1634" s="120"/>
      <c r="DQ1634" s="120"/>
      <c r="DR1634" s="120"/>
      <c r="DS1634" s="120"/>
      <c r="DT1634" s="120"/>
      <c r="DU1634" s="120"/>
      <c r="DV1634" s="120"/>
      <c r="DW1634" s="120"/>
      <c r="DX1634" s="120"/>
      <c r="DY1634" s="120"/>
      <c r="DZ1634" s="120"/>
      <c r="EA1634" s="120"/>
      <c r="EB1634" s="120"/>
      <c r="EC1634" s="120"/>
      <c r="ED1634" s="120"/>
      <c r="EE1634" s="120"/>
      <c r="EF1634" s="120"/>
      <c r="EG1634" s="120"/>
      <c r="EH1634" s="120"/>
      <c r="EI1634" s="120"/>
      <c r="EJ1634" s="148"/>
    </row>
    <row r="1635" spans="1:140" s="10" customFormat="1" ht="17.25" customHeight="1" x14ac:dyDescent="0.25">
      <c r="A1635" s="33"/>
      <c r="B1635" s="34"/>
      <c r="C1635" s="35"/>
      <c r="D1635" s="49"/>
      <c r="E1635" s="36"/>
      <c r="F1635" s="36"/>
      <c r="G1635" s="52"/>
      <c r="H1635" s="38"/>
      <c r="I1635" s="50"/>
      <c r="J1635" s="54"/>
      <c r="K1635" s="264" t="s">
        <v>2110</v>
      </c>
      <c r="Q1635" s="9" t="s">
        <v>1899</v>
      </c>
      <c r="R1635" s="223"/>
      <c r="S1635" s="223"/>
      <c r="T1635" s="223"/>
      <c r="U1635" s="223"/>
      <c r="V1635" s="209"/>
      <c r="W1635" s="209"/>
      <c r="X1635" s="223"/>
      <c r="Y1635" s="223"/>
      <c r="Z1635" s="209"/>
      <c r="AA1635" s="223"/>
      <c r="AB1635" s="223"/>
      <c r="AC1635" s="223"/>
      <c r="AD1635" s="223"/>
      <c r="AE1635" s="223"/>
      <c r="AF1635" s="223"/>
      <c r="AG1635" s="223"/>
      <c r="AH1635" s="223"/>
      <c r="AI1635" s="223"/>
      <c r="AJ1635" s="223"/>
      <c r="AK1635" s="223"/>
      <c r="AL1635" s="223"/>
      <c r="AM1635" s="223"/>
      <c r="AN1635" s="223"/>
      <c r="AO1635" s="223"/>
      <c r="AP1635" s="209"/>
      <c r="AQ1635" s="223"/>
      <c r="AR1635" s="223"/>
      <c r="AS1635" s="223"/>
      <c r="AT1635" s="223"/>
      <c r="AU1635" s="223"/>
      <c r="AV1635" s="213"/>
      <c r="AW1635" s="112"/>
      <c r="AX1635" s="112"/>
      <c r="AY1635" s="209"/>
      <c r="AZ1635" s="210"/>
      <c r="BA1635" s="209"/>
      <c r="BB1635" s="211"/>
      <c r="BC1635" s="209"/>
      <c r="BD1635" s="211"/>
      <c r="BE1635" s="209"/>
      <c r="BF1635" s="211"/>
      <c r="BG1635" s="209"/>
      <c r="BH1635" s="211"/>
      <c r="BI1635" s="209"/>
      <c r="BJ1635" s="211"/>
      <c r="BK1635" s="209"/>
      <c r="BL1635" s="211"/>
      <c r="BM1635" s="209"/>
      <c r="BN1635" s="212"/>
      <c r="BO1635" s="209"/>
      <c r="BP1635" s="212"/>
      <c r="BQ1635" s="209"/>
      <c r="BR1635" s="212"/>
      <c r="BS1635" s="209"/>
      <c r="BT1635" s="212"/>
      <c r="BU1635" s="209"/>
      <c r="BV1635" s="212"/>
      <c r="BW1635" s="112"/>
      <c r="BX1635" s="112"/>
      <c r="BY1635" s="112"/>
      <c r="BZ1635" s="208"/>
      <c r="CA1635" s="208"/>
      <c r="CB1635" s="209"/>
      <c r="CC1635" s="210"/>
      <c r="CD1635" s="209"/>
      <c r="CE1635" s="211"/>
      <c r="CF1635" s="209"/>
      <c r="CG1635" s="211"/>
      <c r="CH1635" s="209"/>
      <c r="CI1635" s="211"/>
      <c r="CJ1635" s="209"/>
      <c r="CK1635" s="211"/>
      <c r="CL1635" s="209"/>
      <c r="CM1635" s="211"/>
      <c r="CN1635" s="209"/>
      <c r="CO1635" s="211"/>
      <c r="CP1635" s="209"/>
      <c r="CQ1635" s="212"/>
      <c r="CR1635" s="209"/>
      <c r="CS1635" s="212"/>
      <c r="CT1635" s="209"/>
      <c r="CU1635" s="212"/>
      <c r="CV1635" s="209"/>
      <c r="CW1635" s="212"/>
      <c r="CX1635" s="209"/>
      <c r="CY1635" s="212"/>
      <c r="CZ1635" s="112"/>
      <c r="DA1635" s="112"/>
      <c r="DB1635" s="112"/>
      <c r="DC1635" s="109"/>
      <c r="DD1635" s="109"/>
      <c r="DE1635" s="109"/>
      <c r="DF1635" s="110"/>
      <c r="DG1635" s="120"/>
      <c r="DH1635" s="120"/>
      <c r="DI1635" s="120"/>
      <c r="DJ1635" s="120"/>
      <c r="DK1635" s="145"/>
      <c r="DL1635" s="120"/>
      <c r="DM1635" s="120"/>
      <c r="DN1635" s="120"/>
      <c r="DO1635" s="120"/>
      <c r="DP1635" s="120"/>
      <c r="DQ1635" s="120"/>
      <c r="DR1635" s="120"/>
      <c r="DS1635" s="120"/>
      <c r="DT1635" s="120"/>
      <c r="DU1635" s="120"/>
      <c r="DV1635" s="120"/>
      <c r="DW1635" s="120"/>
      <c r="DX1635" s="120"/>
      <c r="DY1635" s="120"/>
      <c r="DZ1635" s="120"/>
      <c r="EA1635" s="120"/>
      <c r="EB1635" s="120"/>
      <c r="EC1635" s="120"/>
      <c r="ED1635" s="120"/>
      <c r="EE1635" s="120"/>
      <c r="EF1635" s="120"/>
      <c r="EG1635" s="120"/>
      <c r="EH1635" s="120"/>
      <c r="EI1635" s="120"/>
      <c r="EJ1635" s="148"/>
    </row>
    <row r="1636" spans="1:140" s="10" customFormat="1" ht="17.25" customHeight="1" x14ac:dyDescent="0.25">
      <c r="A1636" s="33"/>
      <c r="B1636" s="34"/>
      <c r="C1636" s="35"/>
      <c r="D1636" s="49"/>
      <c r="E1636" s="36"/>
      <c r="F1636" s="36"/>
      <c r="G1636" s="52"/>
      <c r="H1636" s="38"/>
      <c r="I1636" s="50"/>
      <c r="J1636" s="275" t="s">
        <v>1921</v>
      </c>
      <c r="K1636" s="271" t="s">
        <v>2111</v>
      </c>
      <c r="L1636" s="276">
        <v>245</v>
      </c>
      <c r="M1636" s="46"/>
      <c r="R1636" s="223"/>
      <c r="S1636" s="223"/>
      <c r="T1636" s="223"/>
      <c r="U1636" s="223"/>
      <c r="V1636" s="209"/>
      <c r="W1636" s="209"/>
      <c r="X1636" s="223"/>
      <c r="Y1636" s="223"/>
      <c r="Z1636" s="209"/>
      <c r="AA1636" s="223"/>
      <c r="AB1636" s="223"/>
      <c r="AC1636" s="223"/>
      <c r="AD1636" s="223"/>
      <c r="AE1636" s="223"/>
      <c r="AF1636" s="223"/>
      <c r="AG1636" s="223"/>
      <c r="AH1636" s="223"/>
      <c r="AI1636" s="223"/>
      <c r="AJ1636" s="223"/>
      <c r="AK1636" s="223"/>
      <c r="AL1636" s="223"/>
      <c r="AM1636" s="223"/>
      <c r="AN1636" s="223"/>
      <c r="AO1636" s="223"/>
      <c r="AP1636" s="209"/>
      <c r="AQ1636" s="223"/>
      <c r="AR1636" s="223"/>
      <c r="AS1636" s="223"/>
      <c r="AT1636" s="223"/>
      <c r="AU1636" s="223"/>
      <c r="AV1636" s="213"/>
      <c r="AW1636" s="112"/>
      <c r="AX1636" s="112"/>
      <c r="AY1636" s="209"/>
      <c r="AZ1636" s="210"/>
      <c r="BA1636" s="209"/>
      <c r="BB1636" s="211"/>
      <c r="BC1636" s="209"/>
      <c r="BD1636" s="211"/>
      <c r="BE1636" s="209"/>
      <c r="BF1636" s="211"/>
      <c r="BG1636" s="209"/>
      <c r="BH1636" s="211"/>
      <c r="BI1636" s="209"/>
      <c r="BJ1636" s="211"/>
      <c r="BK1636" s="209"/>
      <c r="BL1636" s="211"/>
      <c r="BM1636" s="209"/>
      <c r="BN1636" s="212"/>
      <c r="BO1636" s="209"/>
      <c r="BP1636" s="212"/>
      <c r="BQ1636" s="209"/>
      <c r="BR1636" s="212"/>
      <c r="BS1636" s="209"/>
      <c r="BT1636" s="212"/>
      <c r="BU1636" s="209"/>
      <c r="BV1636" s="212"/>
      <c r="BW1636" s="112"/>
      <c r="BX1636" s="112"/>
      <c r="BY1636" s="112"/>
      <c r="BZ1636" s="208"/>
      <c r="CA1636" s="208"/>
      <c r="CB1636" s="209"/>
      <c r="CC1636" s="210"/>
      <c r="CD1636" s="209"/>
      <c r="CE1636" s="211"/>
      <c r="CF1636" s="209"/>
      <c r="CG1636" s="211"/>
      <c r="CH1636" s="209"/>
      <c r="CI1636" s="211"/>
      <c r="CJ1636" s="209"/>
      <c r="CK1636" s="211"/>
      <c r="CL1636" s="209"/>
      <c r="CM1636" s="211"/>
      <c r="CN1636" s="209"/>
      <c r="CO1636" s="211"/>
      <c r="CP1636" s="209"/>
      <c r="CQ1636" s="212"/>
      <c r="CR1636" s="209"/>
      <c r="CS1636" s="212"/>
      <c r="CT1636" s="209"/>
      <c r="CU1636" s="212"/>
      <c r="CV1636" s="209"/>
      <c r="CW1636" s="212"/>
      <c r="CX1636" s="209"/>
      <c r="CY1636" s="212"/>
      <c r="CZ1636" s="112"/>
      <c r="DA1636" s="112"/>
      <c r="DB1636" s="112"/>
      <c r="DC1636" s="109"/>
      <c r="DD1636" s="109"/>
      <c r="DE1636" s="109"/>
      <c r="DF1636" s="110"/>
      <c r="DG1636" s="120"/>
      <c r="DH1636" s="120"/>
      <c r="DI1636" s="120"/>
      <c r="DJ1636" s="120"/>
      <c r="DK1636" s="145"/>
      <c r="DL1636" s="120"/>
      <c r="DM1636" s="120"/>
      <c r="DN1636" s="120"/>
      <c r="DO1636" s="120"/>
      <c r="DP1636" s="120"/>
      <c r="DQ1636" s="120"/>
      <c r="DR1636" s="120"/>
      <c r="DS1636" s="120"/>
      <c r="DT1636" s="120"/>
      <c r="DU1636" s="120"/>
      <c r="DV1636" s="120"/>
      <c r="DW1636" s="120"/>
      <c r="DX1636" s="120"/>
      <c r="DY1636" s="120"/>
      <c r="DZ1636" s="120"/>
      <c r="EA1636" s="120"/>
      <c r="EB1636" s="120"/>
      <c r="EC1636" s="120"/>
      <c r="ED1636" s="120"/>
      <c r="EE1636" s="120"/>
      <c r="EF1636" s="120"/>
      <c r="EG1636" s="120"/>
      <c r="EH1636" s="120"/>
      <c r="EI1636" s="120"/>
      <c r="EJ1636" s="148"/>
    </row>
    <row r="1637" spans="1:140" s="10" customFormat="1" ht="17.25" customHeight="1" x14ac:dyDescent="0.25">
      <c r="A1637" s="33"/>
      <c r="B1637" s="34"/>
      <c r="C1637" s="35"/>
      <c r="D1637" s="49"/>
      <c r="E1637" s="36"/>
      <c r="F1637" s="36"/>
      <c r="G1637" s="52"/>
      <c r="H1637" s="38"/>
      <c r="I1637" s="50"/>
      <c r="J1637" s="275"/>
      <c r="K1637" s="271" t="s">
        <v>2112</v>
      </c>
      <c r="L1637" s="276">
        <v>245</v>
      </c>
      <c r="M1637" s="46"/>
      <c r="R1637" s="223"/>
      <c r="S1637" s="223"/>
      <c r="T1637" s="223"/>
      <c r="U1637" s="223"/>
      <c r="V1637" s="209"/>
      <c r="W1637" s="209"/>
      <c r="X1637" s="223"/>
      <c r="Y1637" s="223"/>
      <c r="Z1637" s="209"/>
      <c r="AA1637" s="223"/>
      <c r="AB1637" s="223"/>
      <c r="AC1637" s="223"/>
      <c r="AD1637" s="223"/>
      <c r="AE1637" s="223"/>
      <c r="AF1637" s="223"/>
      <c r="AG1637" s="223"/>
      <c r="AH1637" s="223"/>
      <c r="AI1637" s="223"/>
      <c r="AJ1637" s="223"/>
      <c r="AK1637" s="223"/>
      <c r="AL1637" s="223"/>
      <c r="AM1637" s="223"/>
      <c r="AN1637" s="223"/>
      <c r="AO1637" s="223"/>
      <c r="AP1637" s="209"/>
      <c r="AQ1637" s="223"/>
      <c r="AR1637" s="223"/>
      <c r="AS1637" s="223"/>
      <c r="AT1637" s="223"/>
      <c r="AU1637" s="223"/>
      <c r="AV1637" s="213"/>
      <c r="AW1637" s="112"/>
      <c r="AX1637" s="112"/>
      <c r="AY1637" s="209"/>
      <c r="AZ1637" s="210"/>
      <c r="BA1637" s="209"/>
      <c r="BB1637" s="211"/>
      <c r="BC1637" s="209"/>
      <c r="BD1637" s="211"/>
      <c r="BE1637" s="209"/>
      <c r="BF1637" s="211"/>
      <c r="BG1637" s="209"/>
      <c r="BH1637" s="211"/>
      <c r="BI1637" s="209"/>
      <c r="BJ1637" s="211"/>
      <c r="BK1637" s="209"/>
      <c r="BL1637" s="211"/>
      <c r="BM1637" s="209"/>
      <c r="BN1637" s="212"/>
      <c r="BO1637" s="209"/>
      <c r="BP1637" s="212"/>
      <c r="BQ1637" s="209"/>
      <c r="BR1637" s="212"/>
      <c r="BS1637" s="209"/>
      <c r="BT1637" s="212"/>
      <c r="BU1637" s="209"/>
      <c r="BV1637" s="212"/>
      <c r="BW1637" s="112"/>
      <c r="BX1637" s="112"/>
      <c r="BY1637" s="112"/>
      <c r="BZ1637" s="208"/>
      <c r="CA1637" s="208"/>
      <c r="CB1637" s="209"/>
      <c r="CC1637" s="210"/>
      <c r="CD1637" s="209"/>
      <c r="CE1637" s="211"/>
      <c r="CF1637" s="209"/>
      <c r="CG1637" s="211"/>
      <c r="CH1637" s="209"/>
      <c r="CI1637" s="211"/>
      <c r="CJ1637" s="209"/>
      <c r="CK1637" s="211"/>
      <c r="CL1637" s="209"/>
      <c r="CM1637" s="211"/>
      <c r="CN1637" s="209"/>
      <c r="CO1637" s="211"/>
      <c r="CP1637" s="209"/>
      <c r="CQ1637" s="212"/>
      <c r="CR1637" s="209"/>
      <c r="CS1637" s="212"/>
      <c r="CT1637" s="209"/>
      <c r="CU1637" s="212"/>
      <c r="CV1637" s="209"/>
      <c r="CW1637" s="212"/>
      <c r="CX1637" s="209"/>
      <c r="CY1637" s="212"/>
      <c r="CZ1637" s="112"/>
      <c r="DA1637" s="112"/>
      <c r="DB1637" s="112"/>
      <c r="DC1637" s="109"/>
      <c r="DD1637" s="109"/>
      <c r="DE1637" s="109"/>
      <c r="DF1637" s="110"/>
      <c r="DG1637" s="120"/>
      <c r="DH1637" s="120"/>
      <c r="DI1637" s="120"/>
      <c r="DJ1637" s="120"/>
      <c r="DK1637" s="145"/>
      <c r="DL1637" s="120"/>
      <c r="DM1637" s="120"/>
      <c r="DN1637" s="120"/>
      <c r="DO1637" s="120"/>
      <c r="DP1637" s="120"/>
      <c r="DQ1637" s="120"/>
      <c r="DR1637" s="120"/>
      <c r="DS1637" s="120"/>
      <c r="DT1637" s="120"/>
      <c r="DU1637" s="120"/>
      <c r="DV1637" s="120"/>
      <c r="DW1637" s="120"/>
      <c r="DX1637" s="120"/>
      <c r="DY1637" s="120"/>
      <c r="DZ1637" s="120"/>
      <c r="EA1637" s="120"/>
      <c r="EB1637" s="120"/>
      <c r="EC1637" s="120"/>
      <c r="ED1637" s="120"/>
      <c r="EE1637" s="120"/>
      <c r="EF1637" s="120"/>
      <c r="EG1637" s="120"/>
      <c r="EH1637" s="120"/>
      <c r="EI1637" s="120"/>
      <c r="EJ1637" s="148"/>
    </row>
    <row r="1638" spans="1:140" s="10" customFormat="1" ht="17.25" customHeight="1" x14ac:dyDescent="0.25">
      <c r="A1638" s="33"/>
      <c r="B1638" s="34"/>
      <c r="C1638" s="35"/>
      <c r="D1638" s="49"/>
      <c r="E1638" s="36"/>
      <c r="F1638" s="36"/>
      <c r="G1638" s="52"/>
      <c r="H1638" s="38"/>
      <c r="I1638" s="50"/>
      <c r="J1638" s="54" t="s">
        <v>846</v>
      </c>
      <c r="K1638" s="46" t="s">
        <v>847</v>
      </c>
      <c r="L1638" s="46" t="s">
        <v>777</v>
      </c>
      <c r="M1638" s="46" t="s">
        <v>1765</v>
      </c>
      <c r="Q1638" s="222"/>
      <c r="R1638" s="223"/>
      <c r="S1638" s="223"/>
      <c r="T1638" s="223"/>
      <c r="U1638" s="223"/>
      <c r="V1638" s="209"/>
      <c r="W1638" s="223"/>
      <c r="X1638" s="223"/>
      <c r="Y1638" s="209"/>
      <c r="Z1638" s="209"/>
      <c r="AA1638" s="223"/>
      <c r="AB1638" s="223"/>
      <c r="AC1638" s="223"/>
      <c r="AD1638" s="223"/>
      <c r="AE1638" s="223"/>
      <c r="AF1638" s="223"/>
      <c r="AG1638" s="223"/>
      <c r="AH1638" s="223"/>
      <c r="AI1638" s="223"/>
      <c r="AJ1638" s="223"/>
      <c r="AK1638" s="223"/>
      <c r="AL1638" s="223"/>
      <c r="AM1638" s="223"/>
      <c r="AN1638" s="223"/>
      <c r="AO1638" s="223"/>
      <c r="AP1638" s="209"/>
      <c r="AQ1638" s="223"/>
      <c r="AR1638" s="223"/>
      <c r="AS1638" s="223"/>
      <c r="AT1638" s="223"/>
      <c r="AU1638" s="223"/>
      <c r="AV1638" s="213"/>
      <c r="AW1638" s="112"/>
      <c r="AX1638" s="112"/>
      <c r="AY1638" s="209"/>
      <c r="AZ1638" s="210"/>
      <c r="BA1638" s="209"/>
      <c r="BB1638" s="211"/>
      <c r="BC1638" s="209"/>
      <c r="BD1638" s="211"/>
      <c r="BE1638" s="209"/>
      <c r="BF1638" s="211"/>
      <c r="BG1638" s="209"/>
      <c r="BH1638" s="211"/>
      <c r="BI1638" s="209"/>
      <c r="BJ1638" s="211"/>
      <c r="BK1638" s="209"/>
      <c r="BL1638" s="211"/>
      <c r="BM1638" s="209"/>
      <c r="BN1638" s="212"/>
      <c r="BO1638" s="209"/>
      <c r="BP1638" s="212"/>
      <c r="BQ1638" s="209"/>
      <c r="BR1638" s="212"/>
      <c r="BS1638" s="209"/>
      <c r="BT1638" s="212"/>
      <c r="BU1638" s="209"/>
      <c r="BV1638" s="212"/>
      <c r="BW1638" s="112"/>
      <c r="BX1638" s="112"/>
      <c r="BY1638" s="112"/>
      <c r="BZ1638" s="208"/>
      <c r="CA1638" s="208"/>
      <c r="CB1638" s="209"/>
      <c r="CC1638" s="210"/>
      <c r="CD1638" s="209"/>
      <c r="CE1638" s="211"/>
      <c r="CF1638" s="209"/>
      <c r="CG1638" s="211"/>
      <c r="CH1638" s="209"/>
      <c r="CI1638" s="211"/>
      <c r="CJ1638" s="209"/>
      <c r="CK1638" s="211"/>
      <c r="CL1638" s="209"/>
      <c r="CM1638" s="211"/>
      <c r="CN1638" s="209"/>
      <c r="CO1638" s="211"/>
      <c r="CP1638" s="209"/>
      <c r="CQ1638" s="212"/>
      <c r="CR1638" s="209"/>
      <c r="CS1638" s="212"/>
      <c r="CT1638" s="209"/>
      <c r="CU1638" s="212"/>
      <c r="CV1638" s="209"/>
      <c r="CW1638" s="212"/>
      <c r="CX1638" s="209"/>
      <c r="CY1638" s="212"/>
      <c r="CZ1638" s="112"/>
      <c r="DA1638" s="112"/>
      <c r="DB1638" s="112"/>
      <c r="DC1638" s="109"/>
      <c r="DD1638" s="109"/>
      <c r="DE1638" s="109"/>
      <c r="DF1638" s="110">
        <v>0</v>
      </c>
      <c r="DG1638" s="120">
        <f>0*$R$1638</f>
        <v>0</v>
      </c>
      <c r="DH1638" s="120">
        <f t="shared" si="1918"/>
        <v>0</v>
      </c>
      <c r="DI1638" s="120">
        <f>0*$R$1638</f>
        <v>0</v>
      </c>
      <c r="DJ1638" s="120">
        <f t="shared" si="1920"/>
        <v>0</v>
      </c>
      <c r="DK1638" s="120">
        <f>0*$R$1638</f>
        <v>0</v>
      </c>
      <c r="DL1638" s="120">
        <f t="shared" si="1921"/>
        <v>0</v>
      </c>
      <c r="DM1638" s="145">
        <v>1</v>
      </c>
      <c r="DN1638" s="120">
        <f t="shared" si="1922"/>
        <v>0</v>
      </c>
      <c r="DO1638" s="120">
        <f>0*$R$1638</f>
        <v>0</v>
      </c>
      <c r="DP1638" s="120">
        <f t="shared" si="1923"/>
        <v>0</v>
      </c>
      <c r="DQ1638" s="120">
        <f>0*$R$1638</f>
        <v>0</v>
      </c>
      <c r="DR1638" s="120">
        <f t="shared" si="1924"/>
        <v>0</v>
      </c>
      <c r="DS1638" s="120">
        <f>0*$R$1638</f>
        <v>0</v>
      </c>
      <c r="DT1638" s="120">
        <f t="shared" si="1925"/>
        <v>0</v>
      </c>
      <c r="DU1638" s="120">
        <f>0*$R$1638</f>
        <v>0</v>
      </c>
      <c r="DV1638" s="120">
        <f t="shared" si="1926"/>
        <v>0</v>
      </c>
      <c r="DW1638" s="120">
        <f>0*$R$1638</f>
        <v>0</v>
      </c>
      <c r="DX1638" s="120">
        <f t="shared" si="1927"/>
        <v>0</v>
      </c>
      <c r="DY1638" s="120">
        <f>0*$R$1638</f>
        <v>0</v>
      </c>
      <c r="DZ1638" s="120">
        <f t="shared" si="1928"/>
        <v>0</v>
      </c>
      <c r="EA1638" s="120">
        <f>0*$R$1638</f>
        <v>0</v>
      </c>
      <c r="EB1638" s="120">
        <f t="shared" si="1929"/>
        <v>0</v>
      </c>
      <c r="EC1638" s="120">
        <f>0*$R$1638</f>
        <v>0</v>
      </c>
      <c r="ED1638" s="120">
        <f t="shared" si="1930"/>
        <v>0</v>
      </c>
      <c r="EE1638" s="120"/>
      <c r="EF1638" s="120"/>
      <c r="EG1638" s="120"/>
      <c r="EH1638" s="120"/>
      <c r="EI1638" s="120">
        <f t="shared" si="1827"/>
        <v>0</v>
      </c>
      <c r="EJ1638" s="148">
        <f t="shared" si="1931"/>
        <v>1</v>
      </c>
    </row>
    <row r="1639" spans="1:140" s="10" customFormat="1" ht="24" customHeight="1" x14ac:dyDescent="0.25">
      <c r="A1639" s="33"/>
      <c r="B1639" s="34"/>
      <c r="C1639" s="35"/>
      <c r="D1639" s="49"/>
      <c r="E1639" s="36"/>
      <c r="F1639" s="36"/>
      <c r="G1639" s="52"/>
      <c r="H1639" s="38"/>
      <c r="I1639" s="50"/>
      <c r="J1639" s="54" t="s">
        <v>848</v>
      </c>
      <c r="K1639" s="46" t="s">
        <v>849</v>
      </c>
      <c r="L1639" s="46" t="s">
        <v>777</v>
      </c>
      <c r="M1639" s="46"/>
      <c r="Q1639" s="222"/>
      <c r="R1639" s="223"/>
      <c r="S1639" s="223"/>
      <c r="T1639" s="223"/>
      <c r="U1639" s="223"/>
      <c r="V1639" s="209"/>
      <c r="W1639" s="223"/>
      <c r="X1639" s="223"/>
      <c r="Y1639" s="209"/>
      <c r="Z1639" s="209"/>
      <c r="AA1639" s="223"/>
      <c r="AB1639" s="223"/>
      <c r="AC1639" s="223"/>
      <c r="AD1639" s="223"/>
      <c r="AE1639" s="223"/>
      <c r="AF1639" s="223"/>
      <c r="AG1639" s="223"/>
      <c r="AH1639" s="223"/>
      <c r="AI1639" s="223"/>
      <c r="AJ1639" s="223"/>
      <c r="AK1639" s="223"/>
      <c r="AL1639" s="223"/>
      <c r="AM1639" s="223"/>
      <c r="AN1639" s="223"/>
      <c r="AO1639" s="223"/>
      <c r="AP1639" s="209"/>
      <c r="AQ1639" s="223"/>
      <c r="AR1639" s="223"/>
      <c r="AS1639" s="223"/>
      <c r="AT1639" s="223"/>
      <c r="AU1639" s="223"/>
      <c r="AV1639" s="213"/>
      <c r="AW1639" s="112"/>
      <c r="AX1639" s="112"/>
      <c r="AY1639" s="209"/>
      <c r="AZ1639" s="210"/>
      <c r="BA1639" s="209"/>
      <c r="BB1639" s="211"/>
      <c r="BC1639" s="209"/>
      <c r="BD1639" s="211"/>
      <c r="BE1639" s="209"/>
      <c r="BF1639" s="211"/>
      <c r="BG1639" s="209"/>
      <c r="BH1639" s="211"/>
      <c r="BI1639" s="209"/>
      <c r="BJ1639" s="211"/>
      <c r="BK1639" s="209"/>
      <c r="BL1639" s="211"/>
      <c r="BM1639" s="209"/>
      <c r="BN1639" s="212"/>
      <c r="BO1639" s="209"/>
      <c r="BP1639" s="212"/>
      <c r="BQ1639" s="209"/>
      <c r="BR1639" s="212"/>
      <c r="BS1639" s="209"/>
      <c r="BT1639" s="212"/>
      <c r="BU1639" s="209"/>
      <c r="BV1639" s="212"/>
      <c r="BW1639" s="112"/>
      <c r="BX1639" s="112"/>
      <c r="BY1639" s="112"/>
      <c r="BZ1639" s="208"/>
      <c r="CA1639" s="208"/>
      <c r="CB1639" s="209"/>
      <c r="CC1639" s="210"/>
      <c r="CD1639" s="209"/>
      <c r="CE1639" s="211"/>
      <c r="CF1639" s="209"/>
      <c r="CG1639" s="211"/>
      <c r="CH1639" s="209"/>
      <c r="CI1639" s="211"/>
      <c r="CJ1639" s="209"/>
      <c r="CK1639" s="211"/>
      <c r="CL1639" s="209"/>
      <c r="CM1639" s="211"/>
      <c r="CN1639" s="209"/>
      <c r="CO1639" s="211"/>
      <c r="CP1639" s="209"/>
      <c r="CQ1639" s="212"/>
      <c r="CR1639" s="209"/>
      <c r="CS1639" s="212"/>
      <c r="CT1639" s="209"/>
      <c r="CU1639" s="212"/>
      <c r="CV1639" s="209"/>
      <c r="CW1639" s="212"/>
      <c r="CX1639" s="209"/>
      <c r="CY1639" s="212"/>
      <c r="CZ1639" s="112"/>
      <c r="DA1639" s="112"/>
      <c r="DB1639" s="112"/>
      <c r="DC1639" s="109"/>
      <c r="DD1639" s="109"/>
      <c r="DE1639" s="109"/>
      <c r="DF1639" s="110">
        <v>0</v>
      </c>
      <c r="DG1639" s="120">
        <f>0*$R$1639</f>
        <v>0</v>
      </c>
      <c r="DH1639" s="120">
        <f t="shared" si="1918"/>
        <v>0</v>
      </c>
      <c r="DI1639" s="120">
        <f>0*$R$1639</f>
        <v>0</v>
      </c>
      <c r="DJ1639" s="120">
        <f t="shared" si="1920"/>
        <v>0</v>
      </c>
      <c r="DK1639" s="120">
        <f>0*$R$1639</f>
        <v>0</v>
      </c>
      <c r="DL1639" s="120">
        <f t="shared" si="1921"/>
        <v>0</v>
      </c>
      <c r="DM1639" s="145">
        <v>1</v>
      </c>
      <c r="DN1639" s="120">
        <f t="shared" si="1922"/>
        <v>0</v>
      </c>
      <c r="DO1639" s="120">
        <f>0*$R$1639</f>
        <v>0</v>
      </c>
      <c r="DP1639" s="120">
        <f t="shared" si="1923"/>
        <v>0</v>
      </c>
      <c r="DQ1639" s="120">
        <f>0*$R$1639</f>
        <v>0</v>
      </c>
      <c r="DR1639" s="120">
        <f t="shared" si="1924"/>
        <v>0</v>
      </c>
      <c r="DS1639" s="120">
        <f>0*$R$1639</f>
        <v>0</v>
      </c>
      <c r="DT1639" s="120">
        <f t="shared" si="1925"/>
        <v>0</v>
      </c>
      <c r="DU1639" s="120">
        <f>0*$R$1639</f>
        <v>0</v>
      </c>
      <c r="DV1639" s="120">
        <f t="shared" si="1926"/>
        <v>0</v>
      </c>
      <c r="DW1639" s="120">
        <f>0*$R$1639</f>
        <v>0</v>
      </c>
      <c r="DX1639" s="120">
        <f t="shared" si="1927"/>
        <v>0</v>
      </c>
      <c r="DY1639" s="120">
        <f>0*$R$1639</f>
        <v>0</v>
      </c>
      <c r="DZ1639" s="120">
        <f t="shared" si="1928"/>
        <v>0</v>
      </c>
      <c r="EA1639" s="120">
        <f>0*$R$1639</f>
        <v>0</v>
      </c>
      <c r="EB1639" s="120">
        <f t="shared" si="1929"/>
        <v>0</v>
      </c>
      <c r="EC1639" s="120">
        <f>0*$R$1639</f>
        <v>0</v>
      </c>
      <c r="ED1639" s="120">
        <f t="shared" si="1930"/>
        <v>0</v>
      </c>
      <c r="EE1639" s="120"/>
      <c r="EF1639" s="120"/>
      <c r="EG1639" s="120"/>
      <c r="EH1639" s="120"/>
      <c r="EI1639" s="120">
        <f t="shared" si="1827"/>
        <v>0</v>
      </c>
      <c r="EJ1639" s="148">
        <f t="shared" si="1931"/>
        <v>1</v>
      </c>
    </row>
    <row r="1640" spans="1:140" s="161" customFormat="1" ht="17.25" customHeight="1" x14ac:dyDescent="0.25">
      <c r="A1640" s="150"/>
      <c r="B1640" s="151"/>
      <c r="C1640" s="152"/>
      <c r="D1640" s="153"/>
      <c r="E1640" s="154"/>
      <c r="F1640" s="154"/>
      <c r="G1640" s="155"/>
      <c r="H1640" s="156"/>
      <c r="I1640" s="157"/>
      <c r="J1640" s="158" t="s">
        <v>850</v>
      </c>
      <c r="K1640" s="159" t="s">
        <v>851</v>
      </c>
      <c r="L1640" s="160" t="s">
        <v>282</v>
      </c>
      <c r="M1640" s="160"/>
      <c r="R1640" s="162"/>
      <c r="S1640" s="162"/>
      <c r="T1640" s="162">
        <f>SUM(T1641:T1671)</f>
        <v>0</v>
      </c>
      <c r="U1640" s="162"/>
      <c r="V1640" s="162">
        <f>SUM(V1641:V1671)</f>
        <v>9.5999999999999992E-3</v>
      </c>
      <c r="W1640" s="162"/>
      <c r="X1640" s="162">
        <f>SUM(X1641:X1671)</f>
        <v>0</v>
      </c>
      <c r="Y1640" s="162"/>
      <c r="Z1640" s="162">
        <f>SUM(Z1641:Z1671)</f>
        <v>0</v>
      </c>
      <c r="AA1640" s="162"/>
      <c r="AB1640" s="162">
        <f>SUM(AB1641:AB1671)</f>
        <v>0</v>
      </c>
      <c r="AC1640" s="162"/>
      <c r="AD1640" s="162">
        <f>SUM(AD1641:AD1671)</f>
        <v>0</v>
      </c>
      <c r="AE1640" s="162"/>
      <c r="AF1640" s="162">
        <f>SUM(AF1641:AF1671)</f>
        <v>1.2800000000000001E-2</v>
      </c>
      <c r="AG1640" s="162"/>
      <c r="AH1640" s="162">
        <f>SUM(AH1641:AH1671)</f>
        <v>1.575E-2</v>
      </c>
      <c r="AI1640" s="162"/>
      <c r="AJ1640" s="162">
        <f>SUM(AJ1641:AJ1671)</f>
        <v>0</v>
      </c>
      <c r="AK1640" s="162"/>
      <c r="AL1640" s="162">
        <f>SUM(AL1641:AL1671)</f>
        <v>1.435E-2</v>
      </c>
      <c r="AM1640" s="162"/>
      <c r="AN1640" s="162">
        <f>SUM(AN1641:AN1671)</f>
        <v>0</v>
      </c>
      <c r="AO1640" s="162"/>
      <c r="AP1640" s="162">
        <f>SUM(AP1641:AP1671)</f>
        <v>0</v>
      </c>
      <c r="AQ1640" s="162"/>
      <c r="AR1640" s="162"/>
      <c r="AS1640" s="162"/>
      <c r="AT1640" s="162"/>
      <c r="AU1640" s="104">
        <f t="shared" si="1796"/>
        <v>5.2500000000000005E-2</v>
      </c>
      <c r="AV1640" s="162">
        <f>SUM(AV1641:AV1671)</f>
        <v>11</v>
      </c>
      <c r="AW1640" s="162"/>
      <c r="AX1640" s="164">
        <f>SUM(AX1641:AX1671)</f>
        <v>0.12270000000000002</v>
      </c>
      <c r="AY1640" s="168"/>
      <c r="AZ1640" s="164">
        <f>SUM(AZ1641:AZ1671)</f>
        <v>0</v>
      </c>
      <c r="BA1640" s="168"/>
      <c r="BB1640" s="164">
        <f>SUM(BB1641:BB1671)</f>
        <v>1.5599999999999999E-2</v>
      </c>
      <c r="BC1640" s="168"/>
      <c r="BD1640" s="164">
        <f>SUM(BD1641:BD1671)</f>
        <v>0</v>
      </c>
      <c r="BE1640" s="168"/>
      <c r="BF1640" s="164">
        <f>SUM(BF1641:BF1671)</f>
        <v>0</v>
      </c>
      <c r="BG1640" s="168"/>
      <c r="BH1640" s="194">
        <f>SUM(BH1641:BH1671)</f>
        <v>0</v>
      </c>
      <c r="BI1640" s="168"/>
      <c r="BJ1640" s="164">
        <f>SUM(BJ1641:BJ1671)</f>
        <v>0</v>
      </c>
      <c r="BK1640" s="168"/>
      <c r="BL1640" s="164">
        <f>SUM(BL1641:BL1671)</f>
        <v>4.1919999999999999E-2</v>
      </c>
      <c r="BM1640" s="168"/>
      <c r="BN1640" s="164">
        <f>SUM(BN1641:BN1671)</f>
        <v>3.6720000000000003E-2</v>
      </c>
      <c r="BO1640" s="168"/>
      <c r="BP1640" s="164">
        <f>SUM(BP1641:BP1671)</f>
        <v>2.8459999999999996E-2</v>
      </c>
      <c r="BQ1640" s="168"/>
      <c r="BR1640" s="164">
        <f>SUM(BR1641:BR1671)</f>
        <v>0</v>
      </c>
      <c r="BS1640" s="168"/>
      <c r="BT1640" s="164">
        <f>SUM(BT1641:BT1671)</f>
        <v>0</v>
      </c>
      <c r="BU1640" s="164"/>
      <c r="BV1640" s="164">
        <f>SUM(BV1641:BV1671)</f>
        <v>0</v>
      </c>
      <c r="BW1640" s="165"/>
      <c r="BX1640" s="165"/>
      <c r="BY1640" s="165"/>
      <c r="BZ1640" s="165"/>
      <c r="CA1640" s="199">
        <f>SUM(CA1641:CA1671)</f>
        <v>0.12270000000000002</v>
      </c>
      <c r="CB1640" s="168"/>
      <c r="CC1640" s="199">
        <f>SUM(CC1641:CC1671)</f>
        <v>0</v>
      </c>
      <c r="CD1640" s="168"/>
      <c r="CE1640" s="199">
        <f>SUM(CE1641:CE1671)</f>
        <v>1.5599999999999999E-2</v>
      </c>
      <c r="CF1640" s="168"/>
      <c r="CG1640" s="199">
        <f>SUM(CG1641:CG1671)</f>
        <v>0</v>
      </c>
      <c r="CH1640" s="168"/>
      <c r="CI1640" s="199">
        <f>SUM(CI1641:CI1671)</f>
        <v>0</v>
      </c>
      <c r="CJ1640" s="168"/>
      <c r="CK1640" s="204">
        <f>SUM(CK1641:CK1671)</f>
        <v>0</v>
      </c>
      <c r="CL1640" s="168"/>
      <c r="CM1640" s="199">
        <f>SUM(CM1641:CM1671)</f>
        <v>0</v>
      </c>
      <c r="CN1640" s="168"/>
      <c r="CO1640" s="199">
        <f>SUM(CO1641:CO1671)</f>
        <v>4.1919999999999999E-2</v>
      </c>
      <c r="CP1640" s="168"/>
      <c r="CQ1640" s="199">
        <f>SUM(CQ1641:CQ1671)</f>
        <v>3.6720000000000003E-2</v>
      </c>
      <c r="CR1640" s="168"/>
      <c r="CS1640" s="199">
        <f>SUM(CS1641:CS1671)</f>
        <v>2.8459999999999996E-2</v>
      </c>
      <c r="CT1640" s="168"/>
      <c r="CU1640" s="199">
        <f>SUM(CU1641:CU1671)</f>
        <v>0</v>
      </c>
      <c r="CV1640" s="168"/>
      <c r="CW1640" s="199">
        <f>SUM(CW1641:CW1671)</f>
        <v>0</v>
      </c>
      <c r="CX1640" s="164"/>
      <c r="CY1640" s="199">
        <f>SUM(CY1641:CY1671)</f>
        <v>0</v>
      </c>
      <c r="CZ1640" s="165"/>
      <c r="DA1640" s="165"/>
      <c r="DB1640" s="165"/>
      <c r="DC1640" s="166"/>
      <c r="DD1640" s="166"/>
      <c r="DE1640" s="166"/>
      <c r="DF1640" s="167">
        <f>SUM(DF1641:DF1671)</f>
        <v>0.12270000000000002</v>
      </c>
      <c r="DG1640" s="168"/>
      <c r="DH1640" s="168">
        <f>SUM(DH1641:DH1671)</f>
        <v>0</v>
      </c>
      <c r="DI1640" s="168"/>
      <c r="DJ1640" s="168">
        <f>SUM(DJ1641:DJ1671)</f>
        <v>1.5599999999999999E-2</v>
      </c>
      <c r="DK1640" s="168"/>
      <c r="DL1640" s="168">
        <f>SUM(DL1641:DL1671)</f>
        <v>0</v>
      </c>
      <c r="DM1640" s="168"/>
      <c r="DN1640" s="168">
        <f>SUM(DN1641:DN1671)</f>
        <v>0</v>
      </c>
      <c r="DO1640" s="168"/>
      <c r="DP1640" s="168">
        <f>SUM(DP1641:DP1671)</f>
        <v>0</v>
      </c>
      <c r="DQ1640" s="168"/>
      <c r="DR1640" s="168">
        <f>SUM(DR1641:DR1671)</f>
        <v>0</v>
      </c>
      <c r="DS1640" s="168"/>
      <c r="DT1640" s="168">
        <f>SUM(DT1641:DT1671)</f>
        <v>4.1919999999999999E-2</v>
      </c>
      <c r="DU1640" s="168"/>
      <c r="DV1640" s="168">
        <f>SUM(DV1641:DV1671)</f>
        <v>3.6720000000000003E-2</v>
      </c>
      <c r="DW1640" s="168"/>
      <c r="DX1640" s="168">
        <f>SUM(DX1641:DX1671)</f>
        <v>2.8459999999999996E-2</v>
      </c>
      <c r="DY1640" s="168"/>
      <c r="DZ1640" s="168">
        <f>SUM(DZ1641:DZ1671)</f>
        <v>0</v>
      </c>
      <c r="EA1640" s="168"/>
      <c r="EB1640" s="168">
        <f>SUM(EB1641:EB1671)</f>
        <v>0</v>
      </c>
      <c r="EC1640" s="168"/>
      <c r="ED1640" s="168">
        <f>SUM(ED1641:ED1671)</f>
        <v>0</v>
      </c>
      <c r="EE1640" s="168"/>
      <c r="EF1640" s="168"/>
      <c r="EG1640" s="168"/>
      <c r="EH1640" s="168"/>
      <c r="EI1640" s="120">
        <f t="shared" si="1827"/>
        <v>0.1227</v>
      </c>
      <c r="EJ1640" s="168">
        <f>SUM(EJ1641:EJ1671)</f>
        <v>11</v>
      </c>
    </row>
    <row r="1641" spans="1:140" s="10" customFormat="1" ht="17.25" customHeight="1" x14ac:dyDescent="0.25">
      <c r="A1641" s="33"/>
      <c r="B1641" s="34"/>
      <c r="C1641" s="35"/>
      <c r="D1641" s="49"/>
      <c r="E1641" s="36"/>
      <c r="F1641" s="36"/>
      <c r="G1641" s="52"/>
      <c r="H1641" s="38"/>
      <c r="I1641" s="50"/>
      <c r="J1641" s="54" t="s">
        <v>852</v>
      </c>
      <c r="K1641" s="46" t="s">
        <v>1744</v>
      </c>
      <c r="L1641" s="46" t="s">
        <v>65</v>
      </c>
      <c r="M1641" s="46" t="s">
        <v>1758</v>
      </c>
      <c r="R1641" s="104">
        <v>3.2000000000000001E-2</v>
      </c>
      <c r="S1641" s="104">
        <f>0*$R$1641</f>
        <v>0</v>
      </c>
      <c r="T1641" s="104">
        <f t="shared" ref="T1641:T1661" si="2070">S1641*R1641</f>
        <v>0</v>
      </c>
      <c r="U1641" s="184">
        <v>0.3</v>
      </c>
      <c r="V1641" s="120">
        <f t="shared" ref="V1641:V1661" si="2071">U1641*R1641</f>
        <v>9.5999999999999992E-3</v>
      </c>
      <c r="W1641" s="104">
        <v>0</v>
      </c>
      <c r="X1641" s="104">
        <f t="shared" ref="X1641:X1661" si="2072">W1641*R1641</f>
        <v>0</v>
      </c>
      <c r="Y1641" s="104">
        <f t="shared" ref="Y1641:AI1641" si="2073">0*$R$1641</f>
        <v>0</v>
      </c>
      <c r="Z1641" s="120">
        <f t="shared" si="1836"/>
        <v>0</v>
      </c>
      <c r="AA1641" s="104">
        <f t="shared" si="2073"/>
        <v>0</v>
      </c>
      <c r="AB1641" s="104">
        <f t="shared" si="1837"/>
        <v>0</v>
      </c>
      <c r="AC1641" s="104">
        <f t="shared" si="2073"/>
        <v>0</v>
      </c>
      <c r="AD1641" s="104">
        <f t="shared" si="1838"/>
        <v>0</v>
      </c>
      <c r="AE1641" s="145">
        <v>0.4</v>
      </c>
      <c r="AF1641" s="104">
        <f t="shared" si="1839"/>
        <v>1.2800000000000001E-2</v>
      </c>
      <c r="AG1641" s="144">
        <v>0.3</v>
      </c>
      <c r="AH1641" s="104">
        <f t="shared" si="1840"/>
        <v>9.5999999999999992E-3</v>
      </c>
      <c r="AI1641" s="104">
        <f t="shared" si="2073"/>
        <v>0</v>
      </c>
      <c r="AJ1641" s="104">
        <f t="shared" si="1841"/>
        <v>0</v>
      </c>
      <c r="AK1641" s="104">
        <v>0</v>
      </c>
      <c r="AL1641" s="104">
        <f t="shared" si="1842"/>
        <v>0</v>
      </c>
      <c r="AM1641" s="104">
        <v>0</v>
      </c>
      <c r="AN1641" s="104">
        <f t="shared" si="1843"/>
        <v>0</v>
      </c>
      <c r="AO1641" s="104">
        <v>0</v>
      </c>
      <c r="AP1641" s="120">
        <f t="shared" si="1844"/>
        <v>0</v>
      </c>
      <c r="AQ1641" s="104"/>
      <c r="AR1641" s="104"/>
      <c r="AS1641" s="104"/>
      <c r="AT1641" s="104"/>
      <c r="AU1641" s="104">
        <f t="shared" si="1796"/>
        <v>3.2000000000000001E-2</v>
      </c>
      <c r="AV1641" s="105">
        <f t="shared" ref="AV1641:AV1661" si="2074">S1641+U1641+W1641+Y1641+AA1641+AC1641+AE1641+AG1641+AI1641+AK1641+AM1641+AO1641+AQ1641+AS1641</f>
        <v>1</v>
      </c>
      <c r="AW1641" s="105"/>
      <c r="AX1641" s="106">
        <f>0.052</f>
        <v>5.1999999999999998E-2</v>
      </c>
      <c r="AY1641" s="120">
        <f>0*$R$1641</f>
        <v>0</v>
      </c>
      <c r="AZ1641" s="106">
        <f t="shared" ref="AZ1641:AZ1661" si="2075">AY1641*AX1641</f>
        <v>0</v>
      </c>
      <c r="BA1641" s="186">
        <v>0.3</v>
      </c>
      <c r="BB1641" s="196">
        <f t="shared" ref="BB1641:BB1661" si="2076">BA1641*AX1641</f>
        <v>1.5599999999999999E-2</v>
      </c>
      <c r="BC1641" s="120">
        <v>0</v>
      </c>
      <c r="BD1641" s="196">
        <f t="shared" ref="BD1641:BD1661" si="2077">BC1641*AX1641</f>
        <v>0</v>
      </c>
      <c r="BE1641" s="120">
        <f t="shared" ref="BE1641" si="2078">0*$R$1641</f>
        <v>0</v>
      </c>
      <c r="BF1641" s="196">
        <f t="shared" ref="BF1641:BF1661" si="2079">BE1641*AX1641</f>
        <v>0</v>
      </c>
      <c r="BG1641" s="120">
        <f t="shared" ref="BG1641" si="2080">0*$R$1641</f>
        <v>0</v>
      </c>
      <c r="BH1641" s="196">
        <f t="shared" ref="BH1641:BH1748" si="2081">BG1641*AX1641</f>
        <v>0</v>
      </c>
      <c r="BI1641" s="120">
        <f t="shared" ref="BI1641" si="2082">0*$R$1641</f>
        <v>0</v>
      </c>
      <c r="BJ1641" s="196">
        <f t="shared" si="1845"/>
        <v>0</v>
      </c>
      <c r="BK1641" s="145">
        <v>0.4</v>
      </c>
      <c r="BL1641" s="196">
        <f t="shared" si="1846"/>
        <v>2.0799999999999999E-2</v>
      </c>
      <c r="BM1641" s="145">
        <v>0.3</v>
      </c>
      <c r="BN1641" s="197">
        <f t="shared" si="1847"/>
        <v>1.5599999999999999E-2</v>
      </c>
      <c r="BO1641" s="120">
        <f t="shared" ref="BO1641" si="2083">0*$R$1641</f>
        <v>0</v>
      </c>
      <c r="BP1641" s="197">
        <f t="shared" si="1848"/>
        <v>0</v>
      </c>
      <c r="BQ1641" s="120">
        <v>0</v>
      </c>
      <c r="BR1641" s="197">
        <f t="shared" si="1849"/>
        <v>0</v>
      </c>
      <c r="BS1641" s="120">
        <v>0</v>
      </c>
      <c r="BT1641" s="197">
        <f t="shared" si="1850"/>
        <v>0</v>
      </c>
      <c r="BU1641" s="120">
        <v>0</v>
      </c>
      <c r="BV1641" s="197">
        <f t="shared" si="1851"/>
        <v>0</v>
      </c>
      <c r="BW1641" s="107"/>
      <c r="BX1641" s="107"/>
      <c r="BY1641" s="107"/>
      <c r="BZ1641" s="107"/>
      <c r="CA1641" s="199">
        <f>0.052</f>
        <v>5.1999999999999998E-2</v>
      </c>
      <c r="CB1641" s="120">
        <f>0*$R$1641</f>
        <v>0</v>
      </c>
      <c r="CC1641" s="199">
        <f t="shared" ref="CC1641:CC1661" si="2084">CB1641*CA1641</f>
        <v>0</v>
      </c>
      <c r="CD1641" s="186">
        <v>0.3</v>
      </c>
      <c r="CE1641" s="204">
        <f t="shared" ref="CE1641:CE1661" si="2085">CD1641*CA1641</f>
        <v>1.5599999999999999E-2</v>
      </c>
      <c r="CF1641" s="120">
        <v>0</v>
      </c>
      <c r="CG1641" s="204">
        <f t="shared" ref="CG1641:CG1661" si="2086">CF1641*CA1641</f>
        <v>0</v>
      </c>
      <c r="CH1641" s="120">
        <f t="shared" ref="CH1641" si="2087">0*$R$1641</f>
        <v>0</v>
      </c>
      <c r="CI1641" s="204">
        <f t="shared" ref="CI1641:CI1661" si="2088">CH1641*CA1641</f>
        <v>0</v>
      </c>
      <c r="CJ1641" s="120">
        <f t="shared" ref="CJ1641" si="2089">0*$R$1641</f>
        <v>0</v>
      </c>
      <c r="CK1641" s="204">
        <f t="shared" ref="CK1641:CK1661" si="2090">CJ1641*CA1641</f>
        <v>0</v>
      </c>
      <c r="CL1641" s="120">
        <f t="shared" ref="CL1641" si="2091">0*$R$1641</f>
        <v>0</v>
      </c>
      <c r="CM1641" s="204">
        <f t="shared" ref="CM1641:CM1661" si="2092">CL1641*CA1641</f>
        <v>0</v>
      </c>
      <c r="CN1641" s="145">
        <v>0.4</v>
      </c>
      <c r="CO1641" s="204">
        <f t="shared" ref="CO1641:CO1661" si="2093">CN1641*CA1641</f>
        <v>2.0799999999999999E-2</v>
      </c>
      <c r="CP1641" s="145">
        <v>0.3</v>
      </c>
      <c r="CQ1641" s="206">
        <f t="shared" ref="CQ1641:CQ1661" si="2094">CP1641*CA1641</f>
        <v>1.5599999999999999E-2</v>
      </c>
      <c r="CR1641" s="120">
        <f t="shared" ref="CR1641" si="2095">0*$R$1641</f>
        <v>0</v>
      </c>
      <c r="CS1641" s="206">
        <f t="shared" ref="CS1641:CS1661" si="2096">CR1641*CA1641</f>
        <v>0</v>
      </c>
      <c r="CT1641" s="120">
        <v>0</v>
      </c>
      <c r="CU1641" s="206">
        <f t="shared" ref="CU1641:CU1661" si="2097">CT1641*CA1641</f>
        <v>0</v>
      </c>
      <c r="CV1641" s="120">
        <v>0</v>
      </c>
      <c r="CW1641" s="206">
        <f t="shared" ref="CW1641:CW1661" si="2098">CV1641*CA1641</f>
        <v>0</v>
      </c>
      <c r="CX1641" s="120">
        <v>0</v>
      </c>
      <c r="CY1641" s="206">
        <f t="shared" ref="CY1641:CY1661" si="2099">CX1641*CA1641</f>
        <v>0</v>
      </c>
      <c r="CZ1641" s="107"/>
      <c r="DA1641" s="107"/>
      <c r="DB1641" s="107"/>
      <c r="DC1641" s="109"/>
      <c r="DD1641" s="109"/>
      <c r="DE1641" s="109"/>
      <c r="DF1641" s="110">
        <f>0.052</f>
        <v>5.1999999999999998E-2</v>
      </c>
      <c r="DG1641" s="120">
        <f>0*$R$1641</f>
        <v>0</v>
      </c>
      <c r="DH1641" s="120">
        <f t="shared" ref="DH1641:DH1661" si="2100">DG1641*DF1641</f>
        <v>0</v>
      </c>
      <c r="DI1641" s="186">
        <v>0.3</v>
      </c>
      <c r="DJ1641" s="120">
        <f t="shared" ref="DJ1641:DJ1661" si="2101">DI1641*DF1641</f>
        <v>1.5599999999999999E-2</v>
      </c>
      <c r="DK1641" s="120">
        <v>0</v>
      </c>
      <c r="DL1641" s="120">
        <f t="shared" ref="DL1641:DL1661" si="2102">DK1641*DF1641</f>
        <v>0</v>
      </c>
      <c r="DM1641" s="120">
        <f t="shared" ref="DM1641:DW1641" si="2103">0*$R$1641</f>
        <v>0</v>
      </c>
      <c r="DN1641" s="120">
        <f t="shared" ref="DN1641:DN1661" si="2104">DM1641*DF1641</f>
        <v>0</v>
      </c>
      <c r="DO1641" s="120">
        <f t="shared" si="2103"/>
        <v>0</v>
      </c>
      <c r="DP1641" s="120">
        <f t="shared" ref="DP1641:DP1661" si="2105">DO1641*DF1641</f>
        <v>0</v>
      </c>
      <c r="DQ1641" s="120">
        <f t="shared" si="2103"/>
        <v>0</v>
      </c>
      <c r="DR1641" s="120">
        <f t="shared" ref="DR1641:DR1661" si="2106">DQ1641*DF1641</f>
        <v>0</v>
      </c>
      <c r="DS1641" s="145">
        <v>0.4</v>
      </c>
      <c r="DT1641" s="120">
        <f t="shared" ref="DT1641:DT1661" si="2107">DS1641*DF1641</f>
        <v>2.0799999999999999E-2</v>
      </c>
      <c r="DU1641" s="145">
        <v>0.3</v>
      </c>
      <c r="DV1641" s="120">
        <f t="shared" ref="DV1641:DV1661" si="2108">DU1641*DF1641</f>
        <v>1.5599999999999999E-2</v>
      </c>
      <c r="DW1641" s="120">
        <f t="shared" si="2103"/>
        <v>0</v>
      </c>
      <c r="DX1641" s="120">
        <f t="shared" ref="DX1641:DX1661" si="2109">DW1641*DF1641</f>
        <v>0</v>
      </c>
      <c r="DY1641" s="120">
        <v>0</v>
      </c>
      <c r="DZ1641" s="120">
        <f t="shared" ref="DZ1641:DZ1661" si="2110">DY1641*DF1641</f>
        <v>0</v>
      </c>
      <c r="EA1641" s="120">
        <v>0</v>
      </c>
      <c r="EB1641" s="120">
        <f t="shared" ref="EB1641:EB1661" si="2111">EA1641*DF1641</f>
        <v>0</v>
      </c>
      <c r="EC1641" s="120">
        <v>0</v>
      </c>
      <c r="ED1641" s="120">
        <f t="shared" ref="ED1641:ED1661" si="2112">EC1641*DF1641</f>
        <v>0</v>
      </c>
      <c r="EE1641" s="120"/>
      <c r="EF1641" s="120"/>
      <c r="EG1641" s="120"/>
      <c r="EH1641" s="120"/>
      <c r="EI1641" s="120">
        <f t="shared" si="1827"/>
        <v>5.2000000000000005E-2</v>
      </c>
      <c r="EJ1641" s="148">
        <f t="shared" ref="EJ1641:EJ1661" si="2113">DG1641+DI1641+DK1641+DM1641+DO1641+DQ1641+DS1641+DU1641+DW1641+DY1641+EA1641+EC1641+EE1641+EG1641</f>
        <v>1</v>
      </c>
    </row>
    <row r="1642" spans="1:140" s="10" customFormat="1" ht="30" customHeight="1" x14ac:dyDescent="0.25">
      <c r="A1642" s="33"/>
      <c r="B1642" s="34"/>
      <c r="C1642" s="35"/>
      <c r="D1642" s="49"/>
      <c r="E1642" s="36"/>
      <c r="F1642" s="36"/>
      <c r="G1642" s="52"/>
      <c r="H1642" s="38"/>
      <c r="I1642" s="50"/>
      <c r="J1642" s="272" t="s">
        <v>1894</v>
      </c>
      <c r="K1642" s="264" t="s">
        <v>2118</v>
      </c>
      <c r="Q1642" s="9" t="s">
        <v>1899</v>
      </c>
      <c r="R1642" s="104"/>
      <c r="S1642" s="104"/>
      <c r="T1642" s="104"/>
      <c r="U1642" s="184"/>
      <c r="V1642" s="120"/>
      <c r="W1642" s="104"/>
      <c r="X1642" s="104"/>
      <c r="Y1642" s="104"/>
      <c r="Z1642" s="120"/>
      <c r="AA1642" s="104"/>
      <c r="AB1642" s="104"/>
      <c r="AC1642" s="104"/>
      <c r="AD1642" s="104"/>
      <c r="AE1642" s="145"/>
      <c r="AF1642" s="104"/>
      <c r="AG1642" s="144"/>
      <c r="AH1642" s="104"/>
      <c r="AI1642" s="104"/>
      <c r="AJ1642" s="104"/>
      <c r="AK1642" s="104"/>
      <c r="AL1642" s="104"/>
      <c r="AM1642" s="104"/>
      <c r="AN1642" s="104"/>
      <c r="AO1642" s="104"/>
      <c r="AP1642" s="120"/>
      <c r="AQ1642" s="104"/>
      <c r="AR1642" s="104"/>
      <c r="AS1642" s="104"/>
      <c r="AT1642" s="104"/>
      <c r="AU1642" s="104"/>
      <c r="AV1642" s="105"/>
      <c r="AW1642" s="105"/>
      <c r="AX1642" s="106"/>
      <c r="AY1642" s="120"/>
      <c r="AZ1642" s="106"/>
      <c r="BA1642" s="186"/>
      <c r="BB1642" s="196"/>
      <c r="BC1642" s="120"/>
      <c r="BD1642" s="196"/>
      <c r="BE1642" s="120"/>
      <c r="BF1642" s="196"/>
      <c r="BG1642" s="120"/>
      <c r="BH1642" s="196"/>
      <c r="BI1642" s="120"/>
      <c r="BJ1642" s="196"/>
      <c r="BK1642" s="145"/>
      <c r="BL1642" s="196"/>
      <c r="BM1642" s="145"/>
      <c r="BN1642" s="197"/>
      <c r="BO1642" s="120"/>
      <c r="BP1642" s="197"/>
      <c r="BQ1642" s="120"/>
      <c r="BR1642" s="197"/>
      <c r="BS1642" s="120"/>
      <c r="BT1642" s="197"/>
      <c r="BU1642" s="120"/>
      <c r="BV1642" s="197"/>
      <c r="BW1642" s="107"/>
      <c r="BX1642" s="107"/>
      <c r="BY1642" s="107"/>
      <c r="BZ1642" s="107"/>
      <c r="CA1642" s="199"/>
      <c r="CB1642" s="120"/>
      <c r="CC1642" s="199"/>
      <c r="CD1642" s="186"/>
      <c r="CE1642" s="204"/>
      <c r="CF1642" s="120"/>
      <c r="CG1642" s="204"/>
      <c r="CH1642" s="120"/>
      <c r="CI1642" s="204"/>
      <c r="CJ1642" s="120"/>
      <c r="CK1642" s="204"/>
      <c r="CL1642" s="120"/>
      <c r="CM1642" s="204"/>
      <c r="CN1642" s="145"/>
      <c r="CO1642" s="204"/>
      <c r="CP1642" s="145"/>
      <c r="CQ1642" s="206"/>
      <c r="CR1642" s="120"/>
      <c r="CS1642" s="206"/>
      <c r="CT1642" s="120"/>
      <c r="CU1642" s="206"/>
      <c r="CV1642" s="120"/>
      <c r="CW1642" s="206"/>
      <c r="CX1642" s="120"/>
      <c r="CY1642" s="206"/>
      <c r="CZ1642" s="107"/>
      <c r="DA1642" s="107"/>
      <c r="DB1642" s="107"/>
      <c r="DC1642" s="109"/>
      <c r="DD1642" s="109"/>
      <c r="DE1642" s="109"/>
      <c r="DF1642" s="110"/>
      <c r="DG1642" s="120"/>
      <c r="DH1642" s="120"/>
      <c r="DI1642" s="186"/>
      <c r="DJ1642" s="120"/>
      <c r="DK1642" s="120"/>
      <c r="DL1642" s="120"/>
      <c r="DM1642" s="120"/>
      <c r="DN1642" s="120"/>
      <c r="DO1642" s="120"/>
      <c r="DP1642" s="120"/>
      <c r="DQ1642" s="120"/>
      <c r="DR1642" s="120"/>
      <c r="DS1642" s="145"/>
      <c r="DT1642" s="120"/>
      <c r="DU1642" s="145"/>
      <c r="DV1642" s="120"/>
      <c r="DW1642" s="120"/>
      <c r="DX1642" s="120"/>
      <c r="DY1642" s="120"/>
      <c r="DZ1642" s="120"/>
      <c r="EA1642" s="120"/>
      <c r="EB1642" s="120"/>
      <c r="EC1642" s="120"/>
      <c r="ED1642" s="120"/>
      <c r="EE1642" s="120"/>
      <c r="EF1642" s="120"/>
      <c r="EG1642" s="120"/>
      <c r="EH1642" s="120"/>
      <c r="EI1642" s="120"/>
      <c r="EJ1642" s="148"/>
    </row>
    <row r="1643" spans="1:140" s="10" customFormat="1" ht="17.25" customHeight="1" x14ac:dyDescent="0.25">
      <c r="A1643" s="33"/>
      <c r="B1643" s="34"/>
      <c r="C1643" s="35"/>
      <c r="D1643" s="49"/>
      <c r="E1643" s="36"/>
      <c r="F1643" s="36"/>
      <c r="G1643" s="52"/>
      <c r="H1643" s="38"/>
      <c r="I1643" s="50"/>
      <c r="J1643" s="272"/>
      <c r="K1643" s="264" t="s">
        <v>2114</v>
      </c>
      <c r="Q1643" s="9" t="s">
        <v>1899</v>
      </c>
      <c r="R1643" s="104"/>
      <c r="S1643" s="104"/>
      <c r="T1643" s="104"/>
      <c r="U1643" s="184"/>
      <c r="V1643" s="120"/>
      <c r="W1643" s="104"/>
      <c r="X1643" s="104"/>
      <c r="Y1643" s="104"/>
      <c r="Z1643" s="120"/>
      <c r="AA1643" s="104"/>
      <c r="AB1643" s="104"/>
      <c r="AC1643" s="104"/>
      <c r="AD1643" s="104"/>
      <c r="AE1643" s="145"/>
      <c r="AF1643" s="104"/>
      <c r="AG1643" s="144"/>
      <c r="AH1643" s="104"/>
      <c r="AI1643" s="104"/>
      <c r="AJ1643" s="104"/>
      <c r="AK1643" s="104"/>
      <c r="AL1643" s="104"/>
      <c r="AM1643" s="104"/>
      <c r="AN1643" s="104"/>
      <c r="AO1643" s="104"/>
      <c r="AP1643" s="120"/>
      <c r="AQ1643" s="104"/>
      <c r="AR1643" s="104"/>
      <c r="AS1643" s="104"/>
      <c r="AT1643" s="104"/>
      <c r="AU1643" s="104"/>
      <c r="AV1643" s="105"/>
      <c r="AW1643" s="105"/>
      <c r="AX1643" s="106"/>
      <c r="AY1643" s="120"/>
      <c r="AZ1643" s="106"/>
      <c r="BA1643" s="186"/>
      <c r="BB1643" s="196"/>
      <c r="BC1643" s="120"/>
      <c r="BD1643" s="196"/>
      <c r="BE1643" s="120"/>
      <c r="BF1643" s="196"/>
      <c r="BG1643" s="120"/>
      <c r="BH1643" s="196"/>
      <c r="BI1643" s="120"/>
      <c r="BJ1643" s="196"/>
      <c r="BK1643" s="145"/>
      <c r="BL1643" s="196"/>
      <c r="BM1643" s="145"/>
      <c r="BN1643" s="197"/>
      <c r="BO1643" s="120"/>
      <c r="BP1643" s="197"/>
      <c r="BQ1643" s="120"/>
      <c r="BR1643" s="197"/>
      <c r="BS1643" s="120"/>
      <c r="BT1643" s="197"/>
      <c r="BU1643" s="120"/>
      <c r="BV1643" s="197"/>
      <c r="BW1643" s="107"/>
      <c r="BX1643" s="107"/>
      <c r="BY1643" s="107"/>
      <c r="BZ1643" s="107"/>
      <c r="CA1643" s="199"/>
      <c r="CB1643" s="120"/>
      <c r="CC1643" s="199"/>
      <c r="CD1643" s="186"/>
      <c r="CE1643" s="204"/>
      <c r="CF1643" s="120"/>
      <c r="CG1643" s="204"/>
      <c r="CH1643" s="120"/>
      <c r="CI1643" s="204"/>
      <c r="CJ1643" s="120"/>
      <c r="CK1643" s="204"/>
      <c r="CL1643" s="120"/>
      <c r="CM1643" s="204"/>
      <c r="CN1643" s="145"/>
      <c r="CO1643" s="204"/>
      <c r="CP1643" s="145"/>
      <c r="CQ1643" s="206"/>
      <c r="CR1643" s="120"/>
      <c r="CS1643" s="206"/>
      <c r="CT1643" s="120"/>
      <c r="CU1643" s="206"/>
      <c r="CV1643" s="120"/>
      <c r="CW1643" s="206"/>
      <c r="CX1643" s="120"/>
      <c r="CY1643" s="206"/>
      <c r="CZ1643" s="107"/>
      <c r="DA1643" s="107"/>
      <c r="DB1643" s="107"/>
      <c r="DC1643" s="109"/>
      <c r="DD1643" s="109"/>
      <c r="DE1643" s="109"/>
      <c r="DF1643" s="110"/>
      <c r="DG1643" s="120"/>
      <c r="DH1643" s="120"/>
      <c r="DI1643" s="186"/>
      <c r="DJ1643" s="120"/>
      <c r="DK1643" s="120"/>
      <c r="DL1643" s="120"/>
      <c r="DM1643" s="120"/>
      <c r="DN1643" s="120"/>
      <c r="DO1643" s="120"/>
      <c r="DP1643" s="120"/>
      <c r="DQ1643" s="120"/>
      <c r="DR1643" s="120"/>
      <c r="DS1643" s="145"/>
      <c r="DT1643" s="120"/>
      <c r="DU1643" s="145"/>
      <c r="DV1643" s="120"/>
      <c r="DW1643" s="120"/>
      <c r="DX1643" s="120"/>
      <c r="DY1643" s="120"/>
      <c r="DZ1643" s="120"/>
      <c r="EA1643" s="120"/>
      <c r="EB1643" s="120"/>
      <c r="EC1643" s="120"/>
      <c r="ED1643" s="120"/>
      <c r="EE1643" s="120"/>
      <c r="EF1643" s="120"/>
      <c r="EG1643" s="120"/>
      <c r="EH1643" s="120"/>
      <c r="EI1643" s="120"/>
      <c r="EJ1643" s="148"/>
    </row>
    <row r="1644" spans="1:140" s="10" customFormat="1" ht="33.75" customHeight="1" x14ac:dyDescent="0.25">
      <c r="A1644" s="33"/>
      <c r="B1644" s="34"/>
      <c r="C1644" s="35"/>
      <c r="D1644" s="49"/>
      <c r="E1644" s="36"/>
      <c r="F1644" s="36"/>
      <c r="G1644" s="52"/>
      <c r="H1644" s="38"/>
      <c r="I1644" s="50"/>
      <c r="J1644" s="272"/>
      <c r="K1644" s="264" t="s">
        <v>2115</v>
      </c>
      <c r="Q1644" s="9" t="s">
        <v>1899</v>
      </c>
      <c r="R1644" s="104"/>
      <c r="S1644" s="104"/>
      <c r="T1644" s="104"/>
      <c r="U1644" s="184"/>
      <c r="V1644" s="120"/>
      <c r="W1644" s="104"/>
      <c r="X1644" s="104"/>
      <c r="Y1644" s="104"/>
      <c r="Z1644" s="120"/>
      <c r="AA1644" s="104"/>
      <c r="AB1644" s="104"/>
      <c r="AC1644" s="104"/>
      <c r="AD1644" s="104"/>
      <c r="AE1644" s="145"/>
      <c r="AF1644" s="104"/>
      <c r="AG1644" s="144"/>
      <c r="AH1644" s="104"/>
      <c r="AI1644" s="104"/>
      <c r="AJ1644" s="104"/>
      <c r="AK1644" s="104"/>
      <c r="AL1644" s="104"/>
      <c r="AM1644" s="104"/>
      <c r="AN1644" s="104"/>
      <c r="AO1644" s="104"/>
      <c r="AP1644" s="120"/>
      <c r="AQ1644" s="104"/>
      <c r="AR1644" s="104"/>
      <c r="AS1644" s="104"/>
      <c r="AT1644" s="104"/>
      <c r="AU1644" s="104"/>
      <c r="AV1644" s="105"/>
      <c r="AW1644" s="105"/>
      <c r="AX1644" s="106"/>
      <c r="AY1644" s="120"/>
      <c r="AZ1644" s="106"/>
      <c r="BA1644" s="186"/>
      <c r="BB1644" s="196"/>
      <c r="BC1644" s="120"/>
      <c r="BD1644" s="196"/>
      <c r="BE1644" s="120"/>
      <c r="BF1644" s="196"/>
      <c r="BG1644" s="120"/>
      <c r="BH1644" s="196"/>
      <c r="BI1644" s="120"/>
      <c r="BJ1644" s="196"/>
      <c r="BK1644" s="145"/>
      <c r="BL1644" s="196"/>
      <c r="BM1644" s="145"/>
      <c r="BN1644" s="197"/>
      <c r="BO1644" s="120"/>
      <c r="BP1644" s="197"/>
      <c r="BQ1644" s="120"/>
      <c r="BR1644" s="197"/>
      <c r="BS1644" s="120"/>
      <c r="BT1644" s="197"/>
      <c r="BU1644" s="120"/>
      <c r="BV1644" s="197"/>
      <c r="BW1644" s="107"/>
      <c r="BX1644" s="107"/>
      <c r="BY1644" s="107"/>
      <c r="BZ1644" s="107"/>
      <c r="CA1644" s="199"/>
      <c r="CB1644" s="120"/>
      <c r="CC1644" s="199"/>
      <c r="CD1644" s="186"/>
      <c r="CE1644" s="204"/>
      <c r="CF1644" s="120"/>
      <c r="CG1644" s="204"/>
      <c r="CH1644" s="120"/>
      <c r="CI1644" s="204"/>
      <c r="CJ1644" s="120"/>
      <c r="CK1644" s="204"/>
      <c r="CL1644" s="120"/>
      <c r="CM1644" s="204"/>
      <c r="CN1644" s="145"/>
      <c r="CO1644" s="204"/>
      <c r="CP1644" s="145"/>
      <c r="CQ1644" s="206"/>
      <c r="CR1644" s="120"/>
      <c r="CS1644" s="206"/>
      <c r="CT1644" s="120"/>
      <c r="CU1644" s="206"/>
      <c r="CV1644" s="120"/>
      <c r="CW1644" s="206"/>
      <c r="CX1644" s="120"/>
      <c r="CY1644" s="206"/>
      <c r="CZ1644" s="107"/>
      <c r="DA1644" s="107"/>
      <c r="DB1644" s="107"/>
      <c r="DC1644" s="109"/>
      <c r="DD1644" s="109"/>
      <c r="DE1644" s="109"/>
      <c r="DF1644" s="110"/>
      <c r="DG1644" s="120"/>
      <c r="DH1644" s="120"/>
      <c r="DI1644" s="186"/>
      <c r="DJ1644" s="120"/>
      <c r="DK1644" s="120"/>
      <c r="DL1644" s="120"/>
      <c r="DM1644" s="120"/>
      <c r="DN1644" s="120"/>
      <c r="DO1644" s="120"/>
      <c r="DP1644" s="120"/>
      <c r="DQ1644" s="120"/>
      <c r="DR1644" s="120"/>
      <c r="DS1644" s="145"/>
      <c r="DT1644" s="120"/>
      <c r="DU1644" s="145"/>
      <c r="DV1644" s="120"/>
      <c r="DW1644" s="120"/>
      <c r="DX1644" s="120"/>
      <c r="DY1644" s="120"/>
      <c r="DZ1644" s="120"/>
      <c r="EA1644" s="120"/>
      <c r="EB1644" s="120"/>
      <c r="EC1644" s="120"/>
      <c r="ED1644" s="120"/>
      <c r="EE1644" s="120"/>
      <c r="EF1644" s="120"/>
      <c r="EG1644" s="120"/>
      <c r="EH1644" s="120"/>
      <c r="EI1644" s="120"/>
      <c r="EJ1644" s="148"/>
    </row>
    <row r="1645" spans="1:140" s="10" customFormat="1" ht="17.25" customHeight="1" x14ac:dyDescent="0.25">
      <c r="A1645" s="33"/>
      <c r="B1645" s="34"/>
      <c r="C1645" s="35"/>
      <c r="D1645" s="49"/>
      <c r="E1645" s="36"/>
      <c r="F1645" s="36"/>
      <c r="G1645" s="52"/>
      <c r="H1645" s="38"/>
      <c r="I1645" s="50"/>
      <c r="J1645" s="275" t="s">
        <v>1921</v>
      </c>
      <c r="K1645" s="271" t="s">
        <v>2116</v>
      </c>
      <c r="L1645" s="276">
        <v>245</v>
      </c>
      <c r="M1645" s="46"/>
      <c r="R1645" s="104"/>
      <c r="S1645" s="104"/>
      <c r="T1645" s="104"/>
      <c r="U1645" s="184"/>
      <c r="V1645" s="120"/>
      <c r="W1645" s="104"/>
      <c r="X1645" s="104"/>
      <c r="Y1645" s="104"/>
      <c r="Z1645" s="120"/>
      <c r="AA1645" s="104"/>
      <c r="AB1645" s="104"/>
      <c r="AC1645" s="104"/>
      <c r="AD1645" s="104"/>
      <c r="AE1645" s="145"/>
      <c r="AF1645" s="104"/>
      <c r="AG1645" s="144"/>
      <c r="AH1645" s="104"/>
      <c r="AI1645" s="104"/>
      <c r="AJ1645" s="104"/>
      <c r="AK1645" s="104"/>
      <c r="AL1645" s="104"/>
      <c r="AM1645" s="104"/>
      <c r="AN1645" s="104"/>
      <c r="AO1645" s="104"/>
      <c r="AP1645" s="120"/>
      <c r="AQ1645" s="104"/>
      <c r="AR1645" s="104"/>
      <c r="AS1645" s="104"/>
      <c r="AT1645" s="104"/>
      <c r="AU1645" s="104"/>
      <c r="AV1645" s="105"/>
      <c r="AW1645" s="105"/>
      <c r="AX1645" s="106"/>
      <c r="AY1645" s="120"/>
      <c r="AZ1645" s="106"/>
      <c r="BA1645" s="186"/>
      <c r="BB1645" s="196"/>
      <c r="BC1645" s="120"/>
      <c r="BD1645" s="196"/>
      <c r="BE1645" s="120"/>
      <c r="BF1645" s="196"/>
      <c r="BG1645" s="120"/>
      <c r="BH1645" s="196"/>
      <c r="BI1645" s="120"/>
      <c r="BJ1645" s="196"/>
      <c r="BK1645" s="145"/>
      <c r="BL1645" s="196"/>
      <c r="BM1645" s="145"/>
      <c r="BN1645" s="197"/>
      <c r="BO1645" s="120"/>
      <c r="BP1645" s="197"/>
      <c r="BQ1645" s="120"/>
      <c r="BR1645" s="197"/>
      <c r="BS1645" s="120"/>
      <c r="BT1645" s="197"/>
      <c r="BU1645" s="120"/>
      <c r="BV1645" s="197"/>
      <c r="BW1645" s="107"/>
      <c r="BX1645" s="107"/>
      <c r="BY1645" s="107"/>
      <c r="BZ1645" s="107"/>
      <c r="CA1645" s="199"/>
      <c r="CB1645" s="120"/>
      <c r="CC1645" s="199"/>
      <c r="CD1645" s="186"/>
      <c r="CE1645" s="204"/>
      <c r="CF1645" s="120"/>
      <c r="CG1645" s="204"/>
      <c r="CH1645" s="120"/>
      <c r="CI1645" s="204"/>
      <c r="CJ1645" s="120"/>
      <c r="CK1645" s="204"/>
      <c r="CL1645" s="120"/>
      <c r="CM1645" s="204"/>
      <c r="CN1645" s="145"/>
      <c r="CO1645" s="204"/>
      <c r="CP1645" s="145"/>
      <c r="CQ1645" s="206"/>
      <c r="CR1645" s="120"/>
      <c r="CS1645" s="206"/>
      <c r="CT1645" s="120"/>
      <c r="CU1645" s="206"/>
      <c r="CV1645" s="120"/>
      <c r="CW1645" s="206"/>
      <c r="CX1645" s="120"/>
      <c r="CY1645" s="206"/>
      <c r="CZ1645" s="107"/>
      <c r="DA1645" s="107"/>
      <c r="DB1645" s="107"/>
      <c r="DC1645" s="109"/>
      <c r="DD1645" s="109"/>
      <c r="DE1645" s="109"/>
      <c r="DF1645" s="110"/>
      <c r="DG1645" s="120"/>
      <c r="DH1645" s="120"/>
      <c r="DI1645" s="186"/>
      <c r="DJ1645" s="120"/>
      <c r="DK1645" s="120"/>
      <c r="DL1645" s="120"/>
      <c r="DM1645" s="120"/>
      <c r="DN1645" s="120"/>
      <c r="DO1645" s="120"/>
      <c r="DP1645" s="120"/>
      <c r="DQ1645" s="120"/>
      <c r="DR1645" s="120"/>
      <c r="DS1645" s="145"/>
      <c r="DT1645" s="120"/>
      <c r="DU1645" s="145"/>
      <c r="DV1645" s="120"/>
      <c r="DW1645" s="120"/>
      <c r="DX1645" s="120"/>
      <c r="DY1645" s="120"/>
      <c r="DZ1645" s="120"/>
      <c r="EA1645" s="120"/>
      <c r="EB1645" s="120"/>
      <c r="EC1645" s="120"/>
      <c r="ED1645" s="120"/>
      <c r="EE1645" s="120"/>
      <c r="EF1645" s="120"/>
      <c r="EG1645" s="120"/>
      <c r="EH1645" s="120"/>
      <c r="EI1645" s="120"/>
      <c r="EJ1645" s="148"/>
    </row>
    <row r="1646" spans="1:140" s="10" customFormat="1" ht="17.25" customHeight="1" x14ac:dyDescent="0.25">
      <c r="A1646" s="33"/>
      <c r="B1646" s="34"/>
      <c r="C1646" s="35"/>
      <c r="D1646" s="49"/>
      <c r="E1646" s="36"/>
      <c r="F1646" s="36"/>
      <c r="G1646" s="52"/>
      <c r="H1646" s="38"/>
      <c r="I1646" s="50"/>
      <c r="J1646" s="275"/>
      <c r="K1646" s="271" t="s">
        <v>2117</v>
      </c>
      <c r="L1646" s="276">
        <v>245</v>
      </c>
      <c r="M1646" s="46"/>
      <c r="R1646" s="104"/>
      <c r="S1646" s="104"/>
      <c r="T1646" s="104"/>
      <c r="U1646" s="184"/>
      <c r="V1646" s="120"/>
      <c r="W1646" s="104"/>
      <c r="X1646" s="104"/>
      <c r="Y1646" s="104"/>
      <c r="Z1646" s="120"/>
      <c r="AA1646" s="104"/>
      <c r="AB1646" s="104"/>
      <c r="AC1646" s="104"/>
      <c r="AD1646" s="104"/>
      <c r="AE1646" s="145"/>
      <c r="AF1646" s="104"/>
      <c r="AG1646" s="144"/>
      <c r="AH1646" s="104"/>
      <c r="AI1646" s="104"/>
      <c r="AJ1646" s="104"/>
      <c r="AK1646" s="104"/>
      <c r="AL1646" s="104"/>
      <c r="AM1646" s="104"/>
      <c r="AN1646" s="104"/>
      <c r="AO1646" s="104"/>
      <c r="AP1646" s="120"/>
      <c r="AQ1646" s="104"/>
      <c r="AR1646" s="104"/>
      <c r="AS1646" s="104"/>
      <c r="AT1646" s="104"/>
      <c r="AU1646" s="104"/>
      <c r="AV1646" s="105"/>
      <c r="AW1646" s="105"/>
      <c r="AX1646" s="106"/>
      <c r="AY1646" s="120"/>
      <c r="AZ1646" s="106"/>
      <c r="BA1646" s="186"/>
      <c r="BB1646" s="196"/>
      <c r="BC1646" s="120"/>
      <c r="BD1646" s="196"/>
      <c r="BE1646" s="120"/>
      <c r="BF1646" s="196"/>
      <c r="BG1646" s="120"/>
      <c r="BH1646" s="196"/>
      <c r="BI1646" s="120"/>
      <c r="BJ1646" s="196"/>
      <c r="BK1646" s="145"/>
      <c r="BL1646" s="196"/>
      <c r="BM1646" s="145"/>
      <c r="BN1646" s="197"/>
      <c r="BO1646" s="120"/>
      <c r="BP1646" s="197"/>
      <c r="BQ1646" s="120"/>
      <c r="BR1646" s="197"/>
      <c r="BS1646" s="120"/>
      <c r="BT1646" s="197"/>
      <c r="BU1646" s="120"/>
      <c r="BV1646" s="197"/>
      <c r="BW1646" s="107"/>
      <c r="BX1646" s="107"/>
      <c r="BY1646" s="107"/>
      <c r="BZ1646" s="107"/>
      <c r="CA1646" s="199"/>
      <c r="CB1646" s="120"/>
      <c r="CC1646" s="199"/>
      <c r="CD1646" s="186"/>
      <c r="CE1646" s="204"/>
      <c r="CF1646" s="120"/>
      <c r="CG1646" s="204"/>
      <c r="CH1646" s="120"/>
      <c r="CI1646" s="204"/>
      <c r="CJ1646" s="120"/>
      <c r="CK1646" s="204"/>
      <c r="CL1646" s="120"/>
      <c r="CM1646" s="204"/>
      <c r="CN1646" s="145"/>
      <c r="CO1646" s="204"/>
      <c r="CP1646" s="145"/>
      <c r="CQ1646" s="206"/>
      <c r="CR1646" s="120"/>
      <c r="CS1646" s="206"/>
      <c r="CT1646" s="120"/>
      <c r="CU1646" s="206"/>
      <c r="CV1646" s="120"/>
      <c r="CW1646" s="206"/>
      <c r="CX1646" s="120"/>
      <c r="CY1646" s="206"/>
      <c r="CZ1646" s="107"/>
      <c r="DA1646" s="107"/>
      <c r="DB1646" s="107"/>
      <c r="DC1646" s="109"/>
      <c r="DD1646" s="109"/>
      <c r="DE1646" s="109"/>
      <c r="DF1646" s="110"/>
      <c r="DG1646" s="120"/>
      <c r="DH1646" s="120"/>
      <c r="DI1646" s="186"/>
      <c r="DJ1646" s="120"/>
      <c r="DK1646" s="120"/>
      <c r="DL1646" s="120"/>
      <c r="DM1646" s="120"/>
      <c r="DN1646" s="120"/>
      <c r="DO1646" s="120"/>
      <c r="DP1646" s="120"/>
      <c r="DQ1646" s="120"/>
      <c r="DR1646" s="120"/>
      <c r="DS1646" s="145"/>
      <c r="DT1646" s="120"/>
      <c r="DU1646" s="145"/>
      <c r="DV1646" s="120"/>
      <c r="DW1646" s="120"/>
      <c r="DX1646" s="120"/>
      <c r="DY1646" s="120"/>
      <c r="DZ1646" s="120"/>
      <c r="EA1646" s="120"/>
      <c r="EB1646" s="120"/>
      <c r="EC1646" s="120"/>
      <c r="ED1646" s="120"/>
      <c r="EE1646" s="120"/>
      <c r="EF1646" s="120"/>
      <c r="EG1646" s="120"/>
      <c r="EH1646" s="120"/>
      <c r="EI1646" s="120"/>
      <c r="EJ1646" s="148"/>
    </row>
    <row r="1647" spans="1:140" s="10" customFormat="1" ht="17.25" customHeight="1" x14ac:dyDescent="0.25">
      <c r="A1647" s="33"/>
      <c r="B1647" s="34"/>
      <c r="C1647" s="35"/>
      <c r="D1647" s="49"/>
      <c r="E1647" s="36"/>
      <c r="F1647" s="36"/>
      <c r="G1647" s="52"/>
      <c r="H1647" s="38"/>
      <c r="I1647" s="50"/>
      <c r="J1647" s="54" t="s">
        <v>853</v>
      </c>
      <c r="K1647" s="46" t="s">
        <v>1745</v>
      </c>
      <c r="L1647" s="46" t="s">
        <v>65</v>
      </c>
      <c r="M1647" s="46" t="s">
        <v>1758</v>
      </c>
      <c r="R1647" s="104">
        <v>2.0500000000000001E-2</v>
      </c>
      <c r="S1647" s="104"/>
      <c r="T1647" s="104">
        <f t="shared" si="2070"/>
        <v>0</v>
      </c>
      <c r="U1647" s="104"/>
      <c r="V1647" s="120">
        <f t="shared" si="2071"/>
        <v>0</v>
      </c>
      <c r="W1647" s="104"/>
      <c r="X1647" s="104">
        <f t="shared" si="2072"/>
        <v>0</v>
      </c>
      <c r="Y1647" s="104"/>
      <c r="Z1647" s="120">
        <f t="shared" si="1836"/>
        <v>0</v>
      </c>
      <c r="AA1647" s="104"/>
      <c r="AB1647" s="104">
        <f t="shared" si="1837"/>
        <v>0</v>
      </c>
      <c r="AC1647" s="104"/>
      <c r="AD1647" s="104">
        <f t="shared" si="1838"/>
        <v>0</v>
      </c>
      <c r="AE1647" s="145">
        <v>0</v>
      </c>
      <c r="AF1647" s="104">
        <f t="shared" si="1839"/>
        <v>0</v>
      </c>
      <c r="AG1647" s="144">
        <v>0.3</v>
      </c>
      <c r="AH1647" s="104">
        <f t="shared" si="1840"/>
        <v>6.1500000000000001E-3</v>
      </c>
      <c r="AI1647" s="104"/>
      <c r="AJ1647" s="104">
        <f t="shared" si="1841"/>
        <v>0</v>
      </c>
      <c r="AK1647" s="186">
        <v>0.7</v>
      </c>
      <c r="AL1647" s="104">
        <f t="shared" si="1842"/>
        <v>1.435E-2</v>
      </c>
      <c r="AM1647" s="104"/>
      <c r="AN1647" s="104">
        <f t="shared" si="1843"/>
        <v>0</v>
      </c>
      <c r="AO1647" s="104"/>
      <c r="AP1647" s="120">
        <f t="shared" si="1844"/>
        <v>0</v>
      </c>
      <c r="AQ1647" s="104"/>
      <c r="AR1647" s="104"/>
      <c r="AS1647" s="104"/>
      <c r="AT1647" s="104"/>
      <c r="AU1647" s="104">
        <f t="shared" si="1796"/>
        <v>2.0500000000000001E-2</v>
      </c>
      <c r="AV1647" s="105">
        <f t="shared" si="2074"/>
        <v>1</v>
      </c>
      <c r="AW1647" s="105"/>
      <c r="AX1647" s="106"/>
      <c r="AY1647" s="120"/>
      <c r="AZ1647" s="106">
        <f t="shared" si="2075"/>
        <v>0</v>
      </c>
      <c r="BA1647" s="120"/>
      <c r="BB1647" s="196">
        <f t="shared" si="2076"/>
        <v>0</v>
      </c>
      <c r="BC1647" s="120"/>
      <c r="BD1647" s="196">
        <f t="shared" si="2077"/>
        <v>0</v>
      </c>
      <c r="BE1647" s="120"/>
      <c r="BF1647" s="196">
        <f t="shared" si="2079"/>
        <v>0</v>
      </c>
      <c r="BG1647" s="120"/>
      <c r="BH1647" s="196">
        <f t="shared" si="2081"/>
        <v>0</v>
      </c>
      <c r="BI1647" s="120"/>
      <c r="BJ1647" s="196">
        <f t="shared" si="1845"/>
        <v>0</v>
      </c>
      <c r="BK1647" s="145">
        <v>0</v>
      </c>
      <c r="BL1647" s="196">
        <f t="shared" si="1846"/>
        <v>0</v>
      </c>
      <c r="BM1647" s="145">
        <v>0.3</v>
      </c>
      <c r="BN1647" s="197">
        <f t="shared" si="1847"/>
        <v>0</v>
      </c>
      <c r="BO1647" s="120"/>
      <c r="BP1647" s="197">
        <f t="shared" si="1848"/>
        <v>0</v>
      </c>
      <c r="BQ1647" s="186">
        <v>0.7</v>
      </c>
      <c r="BR1647" s="197">
        <f t="shared" si="1849"/>
        <v>0</v>
      </c>
      <c r="BS1647" s="120"/>
      <c r="BT1647" s="197">
        <f t="shared" si="1850"/>
        <v>0</v>
      </c>
      <c r="BU1647" s="120"/>
      <c r="BV1647" s="197">
        <f t="shared" si="1851"/>
        <v>0</v>
      </c>
      <c r="BW1647" s="107"/>
      <c r="BX1647" s="107"/>
      <c r="BY1647" s="107"/>
      <c r="BZ1647" s="107"/>
      <c r="CA1647" s="199"/>
      <c r="CB1647" s="120"/>
      <c r="CC1647" s="199">
        <f t="shared" si="2084"/>
        <v>0</v>
      </c>
      <c r="CD1647" s="120"/>
      <c r="CE1647" s="204">
        <f t="shared" si="2085"/>
        <v>0</v>
      </c>
      <c r="CF1647" s="120"/>
      <c r="CG1647" s="204">
        <f t="shared" si="2086"/>
        <v>0</v>
      </c>
      <c r="CH1647" s="120"/>
      <c r="CI1647" s="204">
        <f t="shared" si="2088"/>
        <v>0</v>
      </c>
      <c r="CJ1647" s="120"/>
      <c r="CK1647" s="204">
        <f t="shared" si="2090"/>
        <v>0</v>
      </c>
      <c r="CL1647" s="120"/>
      <c r="CM1647" s="204">
        <f t="shared" si="2092"/>
        <v>0</v>
      </c>
      <c r="CN1647" s="145">
        <v>0</v>
      </c>
      <c r="CO1647" s="204">
        <f t="shared" si="2093"/>
        <v>0</v>
      </c>
      <c r="CP1647" s="145">
        <v>0.3</v>
      </c>
      <c r="CQ1647" s="206">
        <f t="shared" si="2094"/>
        <v>0</v>
      </c>
      <c r="CR1647" s="120"/>
      <c r="CS1647" s="206">
        <f t="shared" si="2096"/>
        <v>0</v>
      </c>
      <c r="CT1647" s="186">
        <v>0.7</v>
      </c>
      <c r="CU1647" s="206">
        <f t="shared" si="2097"/>
        <v>0</v>
      </c>
      <c r="CV1647" s="120"/>
      <c r="CW1647" s="206">
        <f t="shared" si="2098"/>
        <v>0</v>
      </c>
      <c r="CX1647" s="120"/>
      <c r="CY1647" s="206">
        <f t="shared" si="2099"/>
        <v>0</v>
      </c>
      <c r="CZ1647" s="107"/>
      <c r="DA1647" s="107"/>
      <c r="DB1647" s="107"/>
      <c r="DC1647" s="109"/>
      <c r="DD1647" s="109"/>
      <c r="DE1647" s="109"/>
      <c r="DF1647" s="110"/>
      <c r="DG1647" s="120"/>
      <c r="DH1647" s="120">
        <f t="shared" si="2100"/>
        <v>0</v>
      </c>
      <c r="DI1647" s="120"/>
      <c r="DJ1647" s="120">
        <f t="shared" si="2101"/>
        <v>0</v>
      </c>
      <c r="DK1647" s="120"/>
      <c r="DL1647" s="120">
        <f t="shared" si="2102"/>
        <v>0</v>
      </c>
      <c r="DM1647" s="120"/>
      <c r="DN1647" s="120">
        <f t="shared" si="2104"/>
        <v>0</v>
      </c>
      <c r="DO1647" s="120"/>
      <c r="DP1647" s="120">
        <f t="shared" si="2105"/>
        <v>0</v>
      </c>
      <c r="DQ1647" s="120"/>
      <c r="DR1647" s="120">
        <f t="shared" si="2106"/>
        <v>0</v>
      </c>
      <c r="DS1647" s="145">
        <v>0</v>
      </c>
      <c r="DT1647" s="120">
        <f t="shared" si="2107"/>
        <v>0</v>
      </c>
      <c r="DU1647" s="145">
        <v>0.3</v>
      </c>
      <c r="DV1647" s="120">
        <f t="shared" si="2108"/>
        <v>0</v>
      </c>
      <c r="DW1647" s="120"/>
      <c r="DX1647" s="120">
        <f t="shared" si="2109"/>
        <v>0</v>
      </c>
      <c r="DY1647" s="186">
        <v>0.7</v>
      </c>
      <c r="DZ1647" s="120">
        <f t="shared" si="2110"/>
        <v>0</v>
      </c>
      <c r="EA1647" s="120"/>
      <c r="EB1647" s="120">
        <f t="shared" si="2111"/>
        <v>0</v>
      </c>
      <c r="EC1647" s="120"/>
      <c r="ED1647" s="120">
        <f t="shared" si="2112"/>
        <v>0</v>
      </c>
      <c r="EE1647" s="120"/>
      <c r="EF1647" s="120"/>
      <c r="EG1647" s="120"/>
      <c r="EH1647" s="120"/>
      <c r="EI1647" s="120">
        <f t="shared" si="1827"/>
        <v>0</v>
      </c>
      <c r="EJ1647" s="148">
        <f t="shared" si="2113"/>
        <v>1</v>
      </c>
    </row>
    <row r="1648" spans="1:140" s="10" customFormat="1" ht="17.25" customHeight="1" x14ac:dyDescent="0.25">
      <c r="A1648" s="33"/>
      <c r="B1648" s="34"/>
      <c r="C1648" s="35"/>
      <c r="D1648" s="49"/>
      <c r="E1648" s="36"/>
      <c r="F1648" s="36"/>
      <c r="G1648" s="52"/>
      <c r="H1648" s="38"/>
      <c r="I1648" s="50"/>
      <c r="J1648" s="272" t="s">
        <v>1894</v>
      </c>
      <c r="K1648" s="264" t="s">
        <v>2118</v>
      </c>
      <c r="Q1648" s="9" t="s">
        <v>1899</v>
      </c>
      <c r="R1648" s="104"/>
      <c r="S1648" s="104"/>
      <c r="T1648" s="104"/>
      <c r="U1648" s="104"/>
      <c r="V1648" s="120"/>
      <c r="W1648" s="104"/>
      <c r="X1648" s="104"/>
      <c r="Y1648" s="104"/>
      <c r="Z1648" s="120"/>
      <c r="AA1648" s="104"/>
      <c r="AB1648" s="104"/>
      <c r="AC1648" s="104"/>
      <c r="AD1648" s="104"/>
      <c r="AE1648" s="145"/>
      <c r="AF1648" s="104"/>
      <c r="AG1648" s="144"/>
      <c r="AH1648" s="104"/>
      <c r="AI1648" s="104"/>
      <c r="AJ1648" s="104"/>
      <c r="AK1648" s="186"/>
      <c r="AL1648" s="104"/>
      <c r="AM1648" s="104"/>
      <c r="AN1648" s="104"/>
      <c r="AO1648" s="104"/>
      <c r="AP1648" s="120"/>
      <c r="AQ1648" s="104"/>
      <c r="AR1648" s="104"/>
      <c r="AS1648" s="104"/>
      <c r="AT1648" s="104"/>
      <c r="AU1648" s="104"/>
      <c r="AV1648" s="105"/>
      <c r="AW1648" s="105"/>
      <c r="AX1648" s="106"/>
      <c r="AY1648" s="120"/>
      <c r="AZ1648" s="106"/>
      <c r="BA1648" s="120"/>
      <c r="BB1648" s="196"/>
      <c r="BC1648" s="120"/>
      <c r="BD1648" s="196"/>
      <c r="BE1648" s="120"/>
      <c r="BF1648" s="196"/>
      <c r="BG1648" s="120"/>
      <c r="BH1648" s="196"/>
      <c r="BI1648" s="120"/>
      <c r="BJ1648" s="196"/>
      <c r="BK1648" s="145"/>
      <c r="BL1648" s="196"/>
      <c r="BM1648" s="145"/>
      <c r="BN1648" s="197"/>
      <c r="BO1648" s="120"/>
      <c r="BP1648" s="197"/>
      <c r="BQ1648" s="186"/>
      <c r="BR1648" s="197"/>
      <c r="BS1648" s="120"/>
      <c r="BT1648" s="197"/>
      <c r="BU1648" s="120"/>
      <c r="BV1648" s="197"/>
      <c r="BW1648" s="107"/>
      <c r="BX1648" s="107"/>
      <c r="BY1648" s="107"/>
      <c r="BZ1648" s="107"/>
      <c r="CA1648" s="199"/>
      <c r="CB1648" s="120"/>
      <c r="CC1648" s="199"/>
      <c r="CD1648" s="120"/>
      <c r="CE1648" s="204"/>
      <c r="CF1648" s="120"/>
      <c r="CG1648" s="204"/>
      <c r="CH1648" s="120"/>
      <c r="CI1648" s="204"/>
      <c r="CJ1648" s="120"/>
      <c r="CK1648" s="204"/>
      <c r="CL1648" s="120"/>
      <c r="CM1648" s="204"/>
      <c r="CN1648" s="145"/>
      <c r="CO1648" s="204"/>
      <c r="CP1648" s="145"/>
      <c r="CQ1648" s="206"/>
      <c r="CR1648" s="120"/>
      <c r="CS1648" s="206"/>
      <c r="CT1648" s="186"/>
      <c r="CU1648" s="206"/>
      <c r="CV1648" s="120"/>
      <c r="CW1648" s="206"/>
      <c r="CX1648" s="120"/>
      <c r="CY1648" s="206"/>
      <c r="CZ1648" s="107"/>
      <c r="DA1648" s="107"/>
      <c r="DB1648" s="107"/>
      <c r="DC1648" s="109"/>
      <c r="DD1648" s="109"/>
      <c r="DE1648" s="109"/>
      <c r="DF1648" s="110"/>
      <c r="DG1648" s="120"/>
      <c r="DH1648" s="120"/>
      <c r="DI1648" s="120"/>
      <c r="DJ1648" s="120"/>
      <c r="DK1648" s="120"/>
      <c r="DL1648" s="120"/>
      <c r="DM1648" s="120"/>
      <c r="DN1648" s="120"/>
      <c r="DO1648" s="120"/>
      <c r="DP1648" s="120"/>
      <c r="DQ1648" s="120"/>
      <c r="DR1648" s="120"/>
      <c r="DS1648" s="145"/>
      <c r="DT1648" s="120"/>
      <c r="DU1648" s="145"/>
      <c r="DV1648" s="120"/>
      <c r="DW1648" s="120"/>
      <c r="DX1648" s="120"/>
      <c r="DY1648" s="186"/>
      <c r="DZ1648" s="120"/>
      <c r="EA1648" s="120"/>
      <c r="EB1648" s="120"/>
      <c r="EC1648" s="120"/>
      <c r="ED1648" s="120"/>
      <c r="EE1648" s="120"/>
      <c r="EF1648" s="120"/>
      <c r="EG1648" s="120"/>
      <c r="EH1648" s="120"/>
      <c r="EI1648" s="120"/>
      <c r="EJ1648" s="148"/>
    </row>
    <row r="1649" spans="1:140" s="10" customFormat="1" ht="17.25" customHeight="1" x14ac:dyDescent="0.25">
      <c r="A1649" s="33"/>
      <c r="B1649" s="34"/>
      <c r="C1649" s="35"/>
      <c r="D1649" s="49"/>
      <c r="E1649" s="36"/>
      <c r="F1649" s="36"/>
      <c r="G1649" s="52"/>
      <c r="H1649" s="38"/>
      <c r="I1649" s="50"/>
      <c r="J1649" s="272"/>
      <c r="K1649" s="264" t="s">
        <v>2114</v>
      </c>
      <c r="Q1649" s="9" t="s">
        <v>1899</v>
      </c>
      <c r="R1649" s="104"/>
      <c r="S1649" s="104"/>
      <c r="T1649" s="104"/>
      <c r="U1649" s="104"/>
      <c r="V1649" s="120"/>
      <c r="W1649" s="104"/>
      <c r="X1649" s="104"/>
      <c r="Y1649" s="104"/>
      <c r="Z1649" s="120"/>
      <c r="AA1649" s="104"/>
      <c r="AB1649" s="104"/>
      <c r="AC1649" s="104"/>
      <c r="AD1649" s="104"/>
      <c r="AE1649" s="145"/>
      <c r="AF1649" s="104"/>
      <c r="AG1649" s="144"/>
      <c r="AH1649" s="104"/>
      <c r="AI1649" s="104"/>
      <c r="AJ1649" s="104"/>
      <c r="AK1649" s="186"/>
      <c r="AL1649" s="104"/>
      <c r="AM1649" s="104"/>
      <c r="AN1649" s="104"/>
      <c r="AO1649" s="104"/>
      <c r="AP1649" s="120"/>
      <c r="AQ1649" s="104"/>
      <c r="AR1649" s="104"/>
      <c r="AS1649" s="104"/>
      <c r="AT1649" s="104"/>
      <c r="AU1649" s="104"/>
      <c r="AV1649" s="105"/>
      <c r="AW1649" s="105"/>
      <c r="AX1649" s="106"/>
      <c r="AY1649" s="120"/>
      <c r="AZ1649" s="106"/>
      <c r="BA1649" s="120"/>
      <c r="BB1649" s="196"/>
      <c r="BC1649" s="120"/>
      <c r="BD1649" s="196"/>
      <c r="BE1649" s="120"/>
      <c r="BF1649" s="196"/>
      <c r="BG1649" s="120"/>
      <c r="BH1649" s="196"/>
      <c r="BI1649" s="120"/>
      <c r="BJ1649" s="196"/>
      <c r="BK1649" s="145"/>
      <c r="BL1649" s="196"/>
      <c r="BM1649" s="145"/>
      <c r="BN1649" s="197"/>
      <c r="BO1649" s="120"/>
      <c r="BP1649" s="197"/>
      <c r="BQ1649" s="186"/>
      <c r="BR1649" s="197"/>
      <c r="BS1649" s="120"/>
      <c r="BT1649" s="197"/>
      <c r="BU1649" s="120"/>
      <c r="BV1649" s="197"/>
      <c r="BW1649" s="107"/>
      <c r="BX1649" s="107"/>
      <c r="BY1649" s="107"/>
      <c r="BZ1649" s="107"/>
      <c r="CA1649" s="199"/>
      <c r="CB1649" s="120"/>
      <c r="CC1649" s="199"/>
      <c r="CD1649" s="120"/>
      <c r="CE1649" s="204"/>
      <c r="CF1649" s="120"/>
      <c r="CG1649" s="204"/>
      <c r="CH1649" s="120"/>
      <c r="CI1649" s="204"/>
      <c r="CJ1649" s="120"/>
      <c r="CK1649" s="204"/>
      <c r="CL1649" s="120"/>
      <c r="CM1649" s="204"/>
      <c r="CN1649" s="145"/>
      <c r="CO1649" s="204"/>
      <c r="CP1649" s="145"/>
      <c r="CQ1649" s="206"/>
      <c r="CR1649" s="120"/>
      <c r="CS1649" s="206"/>
      <c r="CT1649" s="186"/>
      <c r="CU1649" s="206"/>
      <c r="CV1649" s="120"/>
      <c r="CW1649" s="206"/>
      <c r="CX1649" s="120"/>
      <c r="CY1649" s="206"/>
      <c r="CZ1649" s="107"/>
      <c r="DA1649" s="107"/>
      <c r="DB1649" s="107"/>
      <c r="DC1649" s="109"/>
      <c r="DD1649" s="109"/>
      <c r="DE1649" s="109"/>
      <c r="DF1649" s="110"/>
      <c r="DG1649" s="120"/>
      <c r="DH1649" s="120"/>
      <c r="DI1649" s="120"/>
      <c r="DJ1649" s="120"/>
      <c r="DK1649" s="120"/>
      <c r="DL1649" s="120"/>
      <c r="DM1649" s="120"/>
      <c r="DN1649" s="120"/>
      <c r="DO1649" s="120"/>
      <c r="DP1649" s="120"/>
      <c r="DQ1649" s="120"/>
      <c r="DR1649" s="120"/>
      <c r="DS1649" s="145"/>
      <c r="DT1649" s="120"/>
      <c r="DU1649" s="145"/>
      <c r="DV1649" s="120"/>
      <c r="DW1649" s="120"/>
      <c r="DX1649" s="120"/>
      <c r="DY1649" s="186"/>
      <c r="DZ1649" s="120"/>
      <c r="EA1649" s="120"/>
      <c r="EB1649" s="120"/>
      <c r="EC1649" s="120"/>
      <c r="ED1649" s="120"/>
      <c r="EE1649" s="120"/>
      <c r="EF1649" s="120"/>
      <c r="EG1649" s="120"/>
      <c r="EH1649" s="120"/>
      <c r="EI1649" s="120"/>
      <c r="EJ1649" s="148"/>
    </row>
    <row r="1650" spans="1:140" s="10" customFormat="1" ht="17.25" customHeight="1" x14ac:dyDescent="0.25">
      <c r="A1650" s="33"/>
      <c r="B1650" s="34"/>
      <c r="C1650" s="35"/>
      <c r="D1650" s="49"/>
      <c r="E1650" s="36"/>
      <c r="F1650" s="36"/>
      <c r="G1650" s="52"/>
      <c r="H1650" s="38"/>
      <c r="I1650" s="50"/>
      <c r="J1650" s="272"/>
      <c r="K1650" s="264" t="s">
        <v>2115</v>
      </c>
      <c r="Q1650" s="9" t="s">
        <v>1899</v>
      </c>
      <c r="R1650" s="104"/>
      <c r="S1650" s="104"/>
      <c r="T1650" s="104"/>
      <c r="U1650" s="104"/>
      <c r="V1650" s="120"/>
      <c r="W1650" s="104"/>
      <c r="X1650" s="104"/>
      <c r="Y1650" s="104"/>
      <c r="Z1650" s="120"/>
      <c r="AA1650" s="104"/>
      <c r="AB1650" s="104"/>
      <c r="AC1650" s="104"/>
      <c r="AD1650" s="104"/>
      <c r="AE1650" s="145"/>
      <c r="AF1650" s="104"/>
      <c r="AG1650" s="144"/>
      <c r="AH1650" s="104"/>
      <c r="AI1650" s="104"/>
      <c r="AJ1650" s="104"/>
      <c r="AK1650" s="186"/>
      <c r="AL1650" s="104"/>
      <c r="AM1650" s="104"/>
      <c r="AN1650" s="104"/>
      <c r="AO1650" s="104"/>
      <c r="AP1650" s="120"/>
      <c r="AQ1650" s="104"/>
      <c r="AR1650" s="104"/>
      <c r="AS1650" s="104"/>
      <c r="AT1650" s="104"/>
      <c r="AU1650" s="104"/>
      <c r="AV1650" s="105"/>
      <c r="AW1650" s="105"/>
      <c r="AX1650" s="106"/>
      <c r="AY1650" s="120"/>
      <c r="AZ1650" s="106"/>
      <c r="BA1650" s="120"/>
      <c r="BB1650" s="196"/>
      <c r="BC1650" s="120"/>
      <c r="BD1650" s="196"/>
      <c r="BE1650" s="120"/>
      <c r="BF1650" s="196"/>
      <c r="BG1650" s="120"/>
      <c r="BH1650" s="196"/>
      <c r="BI1650" s="120"/>
      <c r="BJ1650" s="196"/>
      <c r="BK1650" s="145"/>
      <c r="BL1650" s="196"/>
      <c r="BM1650" s="145"/>
      <c r="BN1650" s="197"/>
      <c r="BO1650" s="120"/>
      <c r="BP1650" s="197"/>
      <c r="BQ1650" s="186"/>
      <c r="BR1650" s="197"/>
      <c r="BS1650" s="120"/>
      <c r="BT1650" s="197"/>
      <c r="BU1650" s="120"/>
      <c r="BV1650" s="197"/>
      <c r="BW1650" s="107"/>
      <c r="BX1650" s="107"/>
      <c r="BY1650" s="107"/>
      <c r="BZ1650" s="107"/>
      <c r="CA1650" s="199"/>
      <c r="CB1650" s="120"/>
      <c r="CC1650" s="199"/>
      <c r="CD1650" s="120"/>
      <c r="CE1650" s="204"/>
      <c r="CF1650" s="120"/>
      <c r="CG1650" s="204"/>
      <c r="CH1650" s="120"/>
      <c r="CI1650" s="204"/>
      <c r="CJ1650" s="120"/>
      <c r="CK1650" s="204"/>
      <c r="CL1650" s="120"/>
      <c r="CM1650" s="204"/>
      <c r="CN1650" s="145"/>
      <c r="CO1650" s="204"/>
      <c r="CP1650" s="145"/>
      <c r="CQ1650" s="206"/>
      <c r="CR1650" s="120"/>
      <c r="CS1650" s="206"/>
      <c r="CT1650" s="186"/>
      <c r="CU1650" s="206"/>
      <c r="CV1650" s="120"/>
      <c r="CW1650" s="206"/>
      <c r="CX1650" s="120"/>
      <c r="CY1650" s="206"/>
      <c r="CZ1650" s="107"/>
      <c r="DA1650" s="107"/>
      <c r="DB1650" s="107"/>
      <c r="DC1650" s="109"/>
      <c r="DD1650" s="109"/>
      <c r="DE1650" s="109"/>
      <c r="DF1650" s="110"/>
      <c r="DG1650" s="120"/>
      <c r="DH1650" s="120"/>
      <c r="DI1650" s="120"/>
      <c r="DJ1650" s="120"/>
      <c r="DK1650" s="120"/>
      <c r="DL1650" s="120"/>
      <c r="DM1650" s="120"/>
      <c r="DN1650" s="120"/>
      <c r="DO1650" s="120"/>
      <c r="DP1650" s="120"/>
      <c r="DQ1650" s="120"/>
      <c r="DR1650" s="120"/>
      <c r="DS1650" s="145"/>
      <c r="DT1650" s="120"/>
      <c r="DU1650" s="145"/>
      <c r="DV1650" s="120"/>
      <c r="DW1650" s="120"/>
      <c r="DX1650" s="120"/>
      <c r="DY1650" s="186"/>
      <c r="DZ1650" s="120"/>
      <c r="EA1650" s="120"/>
      <c r="EB1650" s="120"/>
      <c r="EC1650" s="120"/>
      <c r="ED1650" s="120"/>
      <c r="EE1650" s="120"/>
      <c r="EF1650" s="120"/>
      <c r="EG1650" s="120"/>
      <c r="EH1650" s="120"/>
      <c r="EI1650" s="120"/>
      <c r="EJ1650" s="148"/>
    </row>
    <row r="1651" spans="1:140" s="10" customFormat="1" ht="17.25" customHeight="1" x14ac:dyDescent="0.25">
      <c r="A1651" s="33"/>
      <c r="B1651" s="34"/>
      <c r="C1651" s="35"/>
      <c r="D1651" s="49"/>
      <c r="E1651" s="36"/>
      <c r="F1651" s="36"/>
      <c r="G1651" s="52"/>
      <c r="H1651" s="38"/>
      <c r="I1651" s="50"/>
      <c r="J1651" s="275" t="s">
        <v>1921</v>
      </c>
      <c r="K1651" s="271" t="s">
        <v>2116</v>
      </c>
      <c r="L1651" s="276">
        <v>245</v>
      </c>
      <c r="M1651" s="46"/>
      <c r="R1651" s="104"/>
      <c r="S1651" s="104"/>
      <c r="T1651" s="104"/>
      <c r="U1651" s="104"/>
      <c r="V1651" s="120"/>
      <c r="W1651" s="104"/>
      <c r="X1651" s="104"/>
      <c r="Y1651" s="104"/>
      <c r="Z1651" s="120"/>
      <c r="AA1651" s="104"/>
      <c r="AB1651" s="104"/>
      <c r="AC1651" s="104"/>
      <c r="AD1651" s="104"/>
      <c r="AE1651" s="145"/>
      <c r="AF1651" s="104"/>
      <c r="AG1651" s="144"/>
      <c r="AH1651" s="104"/>
      <c r="AI1651" s="104"/>
      <c r="AJ1651" s="104"/>
      <c r="AK1651" s="186"/>
      <c r="AL1651" s="104"/>
      <c r="AM1651" s="104"/>
      <c r="AN1651" s="104"/>
      <c r="AO1651" s="104"/>
      <c r="AP1651" s="120"/>
      <c r="AQ1651" s="104"/>
      <c r="AR1651" s="104"/>
      <c r="AS1651" s="104"/>
      <c r="AT1651" s="104"/>
      <c r="AU1651" s="104"/>
      <c r="AV1651" s="105"/>
      <c r="AW1651" s="105"/>
      <c r="AX1651" s="106"/>
      <c r="AY1651" s="120"/>
      <c r="AZ1651" s="106"/>
      <c r="BA1651" s="120"/>
      <c r="BB1651" s="196"/>
      <c r="BC1651" s="120"/>
      <c r="BD1651" s="196"/>
      <c r="BE1651" s="120"/>
      <c r="BF1651" s="196"/>
      <c r="BG1651" s="120"/>
      <c r="BH1651" s="196"/>
      <c r="BI1651" s="120"/>
      <c r="BJ1651" s="196"/>
      <c r="BK1651" s="145"/>
      <c r="BL1651" s="196"/>
      <c r="BM1651" s="145"/>
      <c r="BN1651" s="197"/>
      <c r="BO1651" s="120"/>
      <c r="BP1651" s="197"/>
      <c r="BQ1651" s="186"/>
      <c r="BR1651" s="197"/>
      <c r="BS1651" s="120"/>
      <c r="BT1651" s="197"/>
      <c r="BU1651" s="120"/>
      <c r="BV1651" s="197"/>
      <c r="BW1651" s="107"/>
      <c r="BX1651" s="107"/>
      <c r="BY1651" s="107"/>
      <c r="BZ1651" s="107"/>
      <c r="CA1651" s="199"/>
      <c r="CB1651" s="120"/>
      <c r="CC1651" s="199"/>
      <c r="CD1651" s="120"/>
      <c r="CE1651" s="204"/>
      <c r="CF1651" s="120"/>
      <c r="CG1651" s="204"/>
      <c r="CH1651" s="120"/>
      <c r="CI1651" s="204"/>
      <c r="CJ1651" s="120"/>
      <c r="CK1651" s="204"/>
      <c r="CL1651" s="120"/>
      <c r="CM1651" s="204"/>
      <c r="CN1651" s="145"/>
      <c r="CO1651" s="204"/>
      <c r="CP1651" s="145"/>
      <c r="CQ1651" s="206"/>
      <c r="CR1651" s="120"/>
      <c r="CS1651" s="206"/>
      <c r="CT1651" s="186"/>
      <c r="CU1651" s="206"/>
      <c r="CV1651" s="120"/>
      <c r="CW1651" s="206"/>
      <c r="CX1651" s="120"/>
      <c r="CY1651" s="206"/>
      <c r="CZ1651" s="107"/>
      <c r="DA1651" s="107"/>
      <c r="DB1651" s="107"/>
      <c r="DC1651" s="109"/>
      <c r="DD1651" s="109"/>
      <c r="DE1651" s="109"/>
      <c r="DF1651" s="110"/>
      <c r="DG1651" s="120"/>
      <c r="DH1651" s="120"/>
      <c r="DI1651" s="120"/>
      <c r="DJ1651" s="120"/>
      <c r="DK1651" s="120"/>
      <c r="DL1651" s="120"/>
      <c r="DM1651" s="120"/>
      <c r="DN1651" s="120"/>
      <c r="DO1651" s="120"/>
      <c r="DP1651" s="120"/>
      <c r="DQ1651" s="120"/>
      <c r="DR1651" s="120"/>
      <c r="DS1651" s="145"/>
      <c r="DT1651" s="120"/>
      <c r="DU1651" s="145"/>
      <c r="DV1651" s="120"/>
      <c r="DW1651" s="120"/>
      <c r="DX1651" s="120"/>
      <c r="DY1651" s="186"/>
      <c r="DZ1651" s="120"/>
      <c r="EA1651" s="120"/>
      <c r="EB1651" s="120"/>
      <c r="EC1651" s="120"/>
      <c r="ED1651" s="120"/>
      <c r="EE1651" s="120"/>
      <c r="EF1651" s="120"/>
      <c r="EG1651" s="120"/>
      <c r="EH1651" s="120"/>
      <c r="EI1651" s="120"/>
      <c r="EJ1651" s="148"/>
    </row>
    <row r="1652" spans="1:140" s="10" customFormat="1" ht="17.25" customHeight="1" x14ac:dyDescent="0.25">
      <c r="A1652" s="33"/>
      <c r="B1652" s="34"/>
      <c r="C1652" s="35"/>
      <c r="D1652" s="49"/>
      <c r="E1652" s="36"/>
      <c r="F1652" s="36"/>
      <c r="G1652" s="52"/>
      <c r="H1652" s="38"/>
      <c r="I1652" s="50"/>
      <c r="J1652" s="275"/>
      <c r="K1652" s="271" t="s">
        <v>2117</v>
      </c>
      <c r="L1652" s="276">
        <v>245</v>
      </c>
      <c r="M1652" s="46"/>
      <c r="R1652" s="104"/>
      <c r="S1652" s="104"/>
      <c r="T1652" s="104"/>
      <c r="U1652" s="104"/>
      <c r="V1652" s="120"/>
      <c r="W1652" s="104"/>
      <c r="X1652" s="104"/>
      <c r="Y1652" s="104"/>
      <c r="Z1652" s="120"/>
      <c r="AA1652" s="104"/>
      <c r="AB1652" s="104"/>
      <c r="AC1652" s="104"/>
      <c r="AD1652" s="104"/>
      <c r="AE1652" s="145"/>
      <c r="AF1652" s="104"/>
      <c r="AG1652" s="144"/>
      <c r="AH1652" s="104"/>
      <c r="AI1652" s="104"/>
      <c r="AJ1652" s="104"/>
      <c r="AK1652" s="186"/>
      <c r="AL1652" s="104"/>
      <c r="AM1652" s="104"/>
      <c r="AN1652" s="104"/>
      <c r="AO1652" s="104"/>
      <c r="AP1652" s="120"/>
      <c r="AQ1652" s="104"/>
      <c r="AR1652" s="104"/>
      <c r="AS1652" s="104"/>
      <c r="AT1652" s="104"/>
      <c r="AU1652" s="104"/>
      <c r="AV1652" s="105"/>
      <c r="AW1652" s="105"/>
      <c r="AX1652" s="106"/>
      <c r="AY1652" s="120"/>
      <c r="AZ1652" s="106"/>
      <c r="BA1652" s="120"/>
      <c r="BB1652" s="196"/>
      <c r="BC1652" s="120"/>
      <c r="BD1652" s="196"/>
      <c r="BE1652" s="120"/>
      <c r="BF1652" s="196"/>
      <c r="BG1652" s="120"/>
      <c r="BH1652" s="196"/>
      <c r="BI1652" s="120"/>
      <c r="BJ1652" s="196"/>
      <c r="BK1652" s="145"/>
      <c r="BL1652" s="196"/>
      <c r="BM1652" s="145"/>
      <c r="BN1652" s="197"/>
      <c r="BO1652" s="120"/>
      <c r="BP1652" s="197"/>
      <c r="BQ1652" s="186"/>
      <c r="BR1652" s="197"/>
      <c r="BS1652" s="120"/>
      <c r="BT1652" s="197"/>
      <c r="BU1652" s="120"/>
      <c r="BV1652" s="197"/>
      <c r="BW1652" s="107"/>
      <c r="BX1652" s="107"/>
      <c r="BY1652" s="107"/>
      <c r="BZ1652" s="107"/>
      <c r="CA1652" s="199"/>
      <c r="CB1652" s="120"/>
      <c r="CC1652" s="199"/>
      <c r="CD1652" s="120"/>
      <c r="CE1652" s="204"/>
      <c r="CF1652" s="120"/>
      <c r="CG1652" s="204"/>
      <c r="CH1652" s="120"/>
      <c r="CI1652" s="204"/>
      <c r="CJ1652" s="120"/>
      <c r="CK1652" s="204"/>
      <c r="CL1652" s="120"/>
      <c r="CM1652" s="204"/>
      <c r="CN1652" s="145"/>
      <c r="CO1652" s="204"/>
      <c r="CP1652" s="145"/>
      <c r="CQ1652" s="206"/>
      <c r="CR1652" s="120"/>
      <c r="CS1652" s="206"/>
      <c r="CT1652" s="186"/>
      <c r="CU1652" s="206"/>
      <c r="CV1652" s="120"/>
      <c r="CW1652" s="206"/>
      <c r="CX1652" s="120"/>
      <c r="CY1652" s="206"/>
      <c r="CZ1652" s="107"/>
      <c r="DA1652" s="107"/>
      <c r="DB1652" s="107"/>
      <c r="DC1652" s="109"/>
      <c r="DD1652" s="109"/>
      <c r="DE1652" s="109"/>
      <c r="DF1652" s="110"/>
      <c r="DG1652" s="120"/>
      <c r="DH1652" s="120"/>
      <c r="DI1652" s="120"/>
      <c r="DJ1652" s="120"/>
      <c r="DK1652" s="120"/>
      <c r="DL1652" s="120"/>
      <c r="DM1652" s="120"/>
      <c r="DN1652" s="120"/>
      <c r="DO1652" s="120"/>
      <c r="DP1652" s="120"/>
      <c r="DQ1652" s="120"/>
      <c r="DR1652" s="120"/>
      <c r="DS1652" s="145"/>
      <c r="DT1652" s="120"/>
      <c r="DU1652" s="145"/>
      <c r="DV1652" s="120"/>
      <c r="DW1652" s="120"/>
      <c r="DX1652" s="120"/>
      <c r="DY1652" s="186"/>
      <c r="DZ1652" s="120"/>
      <c r="EA1652" s="120"/>
      <c r="EB1652" s="120"/>
      <c r="EC1652" s="120"/>
      <c r="ED1652" s="120"/>
      <c r="EE1652" s="120"/>
      <c r="EF1652" s="120"/>
      <c r="EG1652" s="120"/>
      <c r="EH1652" s="120"/>
      <c r="EI1652" s="120"/>
      <c r="EJ1652" s="148"/>
    </row>
    <row r="1653" spans="1:140" s="10" customFormat="1" ht="17.25" customHeight="1" x14ac:dyDescent="0.25">
      <c r="A1653" s="33"/>
      <c r="B1653" s="34"/>
      <c r="C1653" s="35"/>
      <c r="D1653" s="49"/>
      <c r="E1653" s="36"/>
      <c r="F1653" s="36"/>
      <c r="G1653" s="52"/>
      <c r="H1653" s="38"/>
      <c r="I1653" s="50"/>
      <c r="J1653" s="54" t="s">
        <v>853</v>
      </c>
      <c r="K1653" s="46" t="s">
        <v>1746</v>
      </c>
      <c r="L1653" s="46" t="s">
        <v>65</v>
      </c>
      <c r="M1653" s="46" t="s">
        <v>1758</v>
      </c>
      <c r="R1653" s="104"/>
      <c r="S1653" s="104">
        <f>0*$R$1653</f>
        <v>0</v>
      </c>
      <c r="T1653" s="104">
        <f t="shared" si="2070"/>
        <v>0</v>
      </c>
      <c r="U1653" s="104">
        <f t="shared" ref="U1653:AO1653" si="2114">0*$R$1653</f>
        <v>0</v>
      </c>
      <c r="V1653" s="120">
        <f t="shared" si="2071"/>
        <v>0</v>
      </c>
      <c r="W1653" s="104">
        <f t="shared" si="2114"/>
        <v>0</v>
      </c>
      <c r="X1653" s="104">
        <f t="shared" si="2072"/>
        <v>0</v>
      </c>
      <c r="Y1653" s="104">
        <f t="shared" si="2114"/>
        <v>0</v>
      </c>
      <c r="Z1653" s="120">
        <f t="shared" si="1836"/>
        <v>0</v>
      </c>
      <c r="AA1653" s="104">
        <f>0.7*$R$1653</f>
        <v>0</v>
      </c>
      <c r="AB1653" s="104">
        <f t="shared" si="1837"/>
        <v>0</v>
      </c>
      <c r="AC1653" s="104">
        <f>0.3*$R$1653</f>
        <v>0</v>
      </c>
      <c r="AD1653" s="104">
        <f t="shared" si="1838"/>
        <v>0</v>
      </c>
      <c r="AE1653" s="144">
        <v>0.3</v>
      </c>
      <c r="AF1653" s="104">
        <f t="shared" si="1839"/>
        <v>0</v>
      </c>
      <c r="AG1653" s="144">
        <v>0.3</v>
      </c>
      <c r="AH1653" s="104">
        <f t="shared" si="1840"/>
        <v>0</v>
      </c>
      <c r="AI1653" s="145">
        <v>0.4</v>
      </c>
      <c r="AJ1653" s="104">
        <f t="shared" si="1841"/>
        <v>0</v>
      </c>
      <c r="AK1653" s="104">
        <f t="shared" si="2114"/>
        <v>0</v>
      </c>
      <c r="AL1653" s="104">
        <f t="shared" si="1842"/>
        <v>0</v>
      </c>
      <c r="AM1653" s="104">
        <f t="shared" si="2114"/>
        <v>0</v>
      </c>
      <c r="AN1653" s="104">
        <f t="shared" si="1843"/>
        <v>0</v>
      </c>
      <c r="AO1653" s="104">
        <f t="shared" si="2114"/>
        <v>0</v>
      </c>
      <c r="AP1653" s="120">
        <f t="shared" si="1844"/>
        <v>0</v>
      </c>
      <c r="AQ1653" s="104"/>
      <c r="AR1653" s="104"/>
      <c r="AS1653" s="104"/>
      <c r="AT1653" s="104"/>
      <c r="AU1653" s="104">
        <f t="shared" si="1796"/>
        <v>0</v>
      </c>
      <c r="AV1653" s="105">
        <f t="shared" si="2074"/>
        <v>1</v>
      </c>
      <c r="AW1653" s="105"/>
      <c r="AX1653" s="106">
        <f>0.0702</f>
        <v>7.0199999999999999E-2</v>
      </c>
      <c r="AY1653" s="120">
        <f>0*$R$1653</f>
        <v>0</v>
      </c>
      <c r="AZ1653" s="106">
        <f t="shared" si="2075"/>
        <v>0</v>
      </c>
      <c r="BA1653" s="120">
        <f t="shared" ref="BA1653" si="2115">0*$R$1653</f>
        <v>0</v>
      </c>
      <c r="BB1653" s="196">
        <f t="shared" si="2076"/>
        <v>0</v>
      </c>
      <c r="BC1653" s="120">
        <f t="shared" ref="BC1653" si="2116">0*$R$1653</f>
        <v>0</v>
      </c>
      <c r="BD1653" s="196">
        <f t="shared" si="2077"/>
        <v>0</v>
      </c>
      <c r="BE1653" s="120">
        <f t="shared" ref="BE1653" si="2117">0*$R$1653</f>
        <v>0</v>
      </c>
      <c r="BF1653" s="196">
        <f t="shared" si="2079"/>
        <v>0</v>
      </c>
      <c r="BG1653" s="120">
        <f>0.7*$R$1653</f>
        <v>0</v>
      </c>
      <c r="BH1653" s="196">
        <f t="shared" si="2081"/>
        <v>0</v>
      </c>
      <c r="BI1653" s="120">
        <f>0.3*$R$1653</f>
        <v>0</v>
      </c>
      <c r="BJ1653" s="196">
        <f t="shared" si="1845"/>
        <v>0</v>
      </c>
      <c r="BK1653" s="145">
        <v>0.3</v>
      </c>
      <c r="BL1653" s="196">
        <f t="shared" si="1846"/>
        <v>2.1059999999999999E-2</v>
      </c>
      <c r="BM1653" s="145">
        <v>0.3</v>
      </c>
      <c r="BN1653" s="197">
        <f t="shared" si="1847"/>
        <v>2.1059999999999999E-2</v>
      </c>
      <c r="BO1653" s="145">
        <v>0.4</v>
      </c>
      <c r="BP1653" s="197">
        <f t="shared" si="1848"/>
        <v>2.8080000000000001E-2</v>
      </c>
      <c r="BQ1653" s="120">
        <f t="shared" ref="BQ1653" si="2118">0*$R$1653</f>
        <v>0</v>
      </c>
      <c r="BR1653" s="197">
        <f t="shared" si="1849"/>
        <v>0</v>
      </c>
      <c r="BS1653" s="120">
        <f t="shared" ref="BS1653" si="2119">0*$R$1653</f>
        <v>0</v>
      </c>
      <c r="BT1653" s="197">
        <f t="shared" si="1850"/>
        <v>0</v>
      </c>
      <c r="BU1653" s="120">
        <f t="shared" ref="BU1653" si="2120">0*$R$1653</f>
        <v>0</v>
      </c>
      <c r="BV1653" s="197">
        <f t="shared" si="1851"/>
        <v>0</v>
      </c>
      <c r="BW1653" s="107"/>
      <c r="BX1653" s="107"/>
      <c r="BY1653" s="107"/>
      <c r="BZ1653" s="107"/>
      <c r="CA1653" s="199">
        <f>0.0702</f>
        <v>7.0199999999999999E-2</v>
      </c>
      <c r="CB1653" s="120">
        <f>0*$R$1653</f>
        <v>0</v>
      </c>
      <c r="CC1653" s="199">
        <f t="shared" si="2084"/>
        <v>0</v>
      </c>
      <c r="CD1653" s="120">
        <f t="shared" ref="CD1653" si="2121">0*$R$1653</f>
        <v>0</v>
      </c>
      <c r="CE1653" s="204">
        <f t="shared" si="2085"/>
        <v>0</v>
      </c>
      <c r="CF1653" s="120">
        <f t="shared" ref="CF1653" si="2122">0*$R$1653</f>
        <v>0</v>
      </c>
      <c r="CG1653" s="204">
        <f t="shared" si="2086"/>
        <v>0</v>
      </c>
      <c r="CH1653" s="120">
        <f t="shared" ref="CH1653" si="2123">0*$R$1653</f>
        <v>0</v>
      </c>
      <c r="CI1653" s="204">
        <f t="shared" si="2088"/>
        <v>0</v>
      </c>
      <c r="CJ1653" s="120">
        <f>0.7*$R$1653</f>
        <v>0</v>
      </c>
      <c r="CK1653" s="204">
        <f t="shared" si="2090"/>
        <v>0</v>
      </c>
      <c r="CL1653" s="120">
        <f>0.3*$R$1653</f>
        <v>0</v>
      </c>
      <c r="CM1653" s="204">
        <f t="shared" si="2092"/>
        <v>0</v>
      </c>
      <c r="CN1653" s="145">
        <v>0.3</v>
      </c>
      <c r="CO1653" s="204">
        <f t="shared" si="2093"/>
        <v>2.1059999999999999E-2</v>
      </c>
      <c r="CP1653" s="145">
        <v>0.3</v>
      </c>
      <c r="CQ1653" s="206">
        <f t="shared" si="2094"/>
        <v>2.1059999999999999E-2</v>
      </c>
      <c r="CR1653" s="145">
        <v>0.4</v>
      </c>
      <c r="CS1653" s="206">
        <f t="shared" si="2096"/>
        <v>2.8080000000000001E-2</v>
      </c>
      <c r="CT1653" s="120">
        <f t="shared" ref="CT1653" si="2124">0*$R$1653</f>
        <v>0</v>
      </c>
      <c r="CU1653" s="206">
        <f t="shared" si="2097"/>
        <v>0</v>
      </c>
      <c r="CV1653" s="120">
        <f t="shared" ref="CV1653" si="2125">0*$R$1653</f>
        <v>0</v>
      </c>
      <c r="CW1653" s="206">
        <f t="shared" si="2098"/>
        <v>0</v>
      </c>
      <c r="CX1653" s="120">
        <f t="shared" ref="CX1653" si="2126">0*$R$1653</f>
        <v>0</v>
      </c>
      <c r="CY1653" s="206">
        <f t="shared" si="2099"/>
        <v>0</v>
      </c>
      <c r="CZ1653" s="107"/>
      <c r="DA1653" s="107"/>
      <c r="DB1653" s="107"/>
      <c r="DC1653" s="109"/>
      <c r="DD1653" s="109"/>
      <c r="DE1653" s="109"/>
      <c r="DF1653" s="110">
        <f>0.0702</f>
        <v>7.0199999999999999E-2</v>
      </c>
      <c r="DG1653" s="120">
        <f>0*$R$1653</f>
        <v>0</v>
      </c>
      <c r="DH1653" s="120">
        <f t="shared" si="2100"/>
        <v>0</v>
      </c>
      <c r="DI1653" s="120">
        <f t="shared" ref="DI1653:EC1653" si="2127">0*$R$1653</f>
        <v>0</v>
      </c>
      <c r="DJ1653" s="120">
        <f t="shared" si="2101"/>
        <v>0</v>
      </c>
      <c r="DK1653" s="120">
        <f t="shared" si="2127"/>
        <v>0</v>
      </c>
      <c r="DL1653" s="120">
        <f t="shared" si="2102"/>
        <v>0</v>
      </c>
      <c r="DM1653" s="120">
        <f t="shared" si="2127"/>
        <v>0</v>
      </c>
      <c r="DN1653" s="120">
        <f t="shared" si="2104"/>
        <v>0</v>
      </c>
      <c r="DO1653" s="120">
        <f>0.7*$R$1653</f>
        <v>0</v>
      </c>
      <c r="DP1653" s="120">
        <f t="shared" si="2105"/>
        <v>0</v>
      </c>
      <c r="DQ1653" s="120">
        <f>0.3*$R$1653</f>
        <v>0</v>
      </c>
      <c r="DR1653" s="120">
        <f t="shared" si="2106"/>
        <v>0</v>
      </c>
      <c r="DS1653" s="145">
        <v>0.3</v>
      </c>
      <c r="DT1653" s="120">
        <f t="shared" si="2107"/>
        <v>2.1059999999999999E-2</v>
      </c>
      <c r="DU1653" s="145">
        <v>0.3</v>
      </c>
      <c r="DV1653" s="120">
        <f t="shared" si="2108"/>
        <v>2.1059999999999999E-2</v>
      </c>
      <c r="DW1653" s="145">
        <v>0.4</v>
      </c>
      <c r="DX1653" s="120">
        <f t="shared" si="2109"/>
        <v>2.8080000000000001E-2</v>
      </c>
      <c r="DY1653" s="120">
        <f t="shared" si="2127"/>
        <v>0</v>
      </c>
      <c r="DZ1653" s="120">
        <f t="shared" si="2110"/>
        <v>0</v>
      </c>
      <c r="EA1653" s="120">
        <f t="shared" si="2127"/>
        <v>0</v>
      </c>
      <c r="EB1653" s="120">
        <f t="shared" si="2111"/>
        <v>0</v>
      </c>
      <c r="EC1653" s="120">
        <f t="shared" si="2127"/>
        <v>0</v>
      </c>
      <c r="ED1653" s="120">
        <f t="shared" si="2112"/>
        <v>0</v>
      </c>
      <c r="EE1653" s="120"/>
      <c r="EF1653" s="120"/>
      <c r="EG1653" s="120"/>
      <c r="EH1653" s="120"/>
      <c r="EI1653" s="120">
        <f t="shared" si="1827"/>
        <v>7.0199999999999999E-2</v>
      </c>
      <c r="EJ1653" s="148">
        <f t="shared" si="2113"/>
        <v>1</v>
      </c>
    </row>
    <row r="1654" spans="1:140" s="10" customFormat="1" ht="17.25" customHeight="1" x14ac:dyDescent="0.25">
      <c r="A1654" s="33"/>
      <c r="B1654" s="34"/>
      <c r="C1654" s="35"/>
      <c r="D1654" s="49"/>
      <c r="E1654" s="36"/>
      <c r="F1654" s="36"/>
      <c r="G1654" s="52"/>
      <c r="H1654" s="38"/>
      <c r="I1654" s="50"/>
      <c r="J1654" s="54" t="s">
        <v>854</v>
      </c>
      <c r="K1654" s="46" t="s">
        <v>1747</v>
      </c>
      <c r="L1654" s="46"/>
      <c r="M1654" s="46" t="s">
        <v>1758</v>
      </c>
      <c r="R1654" s="104"/>
      <c r="S1654" s="104"/>
      <c r="T1654" s="104">
        <f t="shared" si="2070"/>
        <v>0</v>
      </c>
      <c r="U1654" s="104"/>
      <c r="V1654" s="120">
        <f t="shared" si="2071"/>
        <v>0</v>
      </c>
      <c r="W1654" s="104"/>
      <c r="X1654" s="104">
        <f t="shared" si="2072"/>
        <v>0</v>
      </c>
      <c r="Y1654" s="104"/>
      <c r="Z1654" s="120">
        <f t="shared" si="1836"/>
        <v>0</v>
      </c>
      <c r="AA1654" s="104"/>
      <c r="AB1654" s="104">
        <f t="shared" si="1837"/>
        <v>0</v>
      </c>
      <c r="AC1654" s="104"/>
      <c r="AD1654" s="104">
        <f t="shared" si="1838"/>
        <v>0</v>
      </c>
      <c r="AE1654" s="144">
        <v>0.3</v>
      </c>
      <c r="AF1654" s="104">
        <f t="shared" si="1839"/>
        <v>0</v>
      </c>
      <c r="AG1654" s="144">
        <v>0.3</v>
      </c>
      <c r="AH1654" s="104">
        <f t="shared" si="1840"/>
        <v>0</v>
      </c>
      <c r="AI1654" s="145">
        <v>0.4</v>
      </c>
      <c r="AJ1654" s="104">
        <f t="shared" si="1841"/>
        <v>0</v>
      </c>
      <c r="AK1654" s="104"/>
      <c r="AL1654" s="104">
        <f t="shared" si="1842"/>
        <v>0</v>
      </c>
      <c r="AM1654" s="104"/>
      <c r="AN1654" s="104">
        <f t="shared" si="1843"/>
        <v>0</v>
      </c>
      <c r="AO1654" s="104"/>
      <c r="AP1654" s="120">
        <f t="shared" si="1844"/>
        <v>0</v>
      </c>
      <c r="AQ1654" s="104"/>
      <c r="AR1654" s="104"/>
      <c r="AS1654" s="104"/>
      <c r="AT1654" s="104"/>
      <c r="AU1654" s="104">
        <f t="shared" si="1796"/>
        <v>0</v>
      </c>
      <c r="AV1654" s="105">
        <f t="shared" si="2074"/>
        <v>1</v>
      </c>
      <c r="AW1654" s="105"/>
      <c r="AX1654" s="106"/>
      <c r="AY1654" s="120"/>
      <c r="AZ1654" s="106">
        <f t="shared" si="2075"/>
        <v>0</v>
      </c>
      <c r="BA1654" s="120"/>
      <c r="BB1654" s="196">
        <f t="shared" si="2076"/>
        <v>0</v>
      </c>
      <c r="BC1654" s="120"/>
      <c r="BD1654" s="196">
        <f t="shared" si="2077"/>
        <v>0</v>
      </c>
      <c r="BE1654" s="120"/>
      <c r="BF1654" s="196">
        <f t="shared" si="2079"/>
        <v>0</v>
      </c>
      <c r="BG1654" s="120"/>
      <c r="BH1654" s="196">
        <f t="shared" si="2081"/>
        <v>0</v>
      </c>
      <c r="BI1654" s="120"/>
      <c r="BJ1654" s="196">
        <f t="shared" si="1845"/>
        <v>0</v>
      </c>
      <c r="BK1654" s="145">
        <v>0.3</v>
      </c>
      <c r="BL1654" s="196">
        <f t="shared" si="1846"/>
        <v>0</v>
      </c>
      <c r="BM1654" s="145">
        <v>0.3</v>
      </c>
      <c r="BN1654" s="197">
        <f t="shared" si="1847"/>
        <v>0</v>
      </c>
      <c r="BO1654" s="145">
        <v>0.4</v>
      </c>
      <c r="BP1654" s="197">
        <f t="shared" si="1848"/>
        <v>0</v>
      </c>
      <c r="BQ1654" s="120"/>
      <c r="BR1654" s="197">
        <f t="shared" si="1849"/>
        <v>0</v>
      </c>
      <c r="BS1654" s="120"/>
      <c r="BT1654" s="197">
        <f t="shared" si="1850"/>
        <v>0</v>
      </c>
      <c r="BU1654" s="120"/>
      <c r="BV1654" s="197">
        <f t="shared" si="1851"/>
        <v>0</v>
      </c>
      <c r="BW1654" s="107"/>
      <c r="BX1654" s="107"/>
      <c r="BY1654" s="107"/>
      <c r="BZ1654" s="107"/>
      <c r="CA1654" s="199"/>
      <c r="CB1654" s="120"/>
      <c r="CC1654" s="199">
        <f t="shared" si="2084"/>
        <v>0</v>
      </c>
      <c r="CD1654" s="120"/>
      <c r="CE1654" s="204">
        <f t="shared" si="2085"/>
        <v>0</v>
      </c>
      <c r="CF1654" s="120"/>
      <c r="CG1654" s="204">
        <f t="shared" si="2086"/>
        <v>0</v>
      </c>
      <c r="CH1654" s="120"/>
      <c r="CI1654" s="204">
        <f t="shared" si="2088"/>
        <v>0</v>
      </c>
      <c r="CJ1654" s="120"/>
      <c r="CK1654" s="204">
        <f t="shared" si="2090"/>
        <v>0</v>
      </c>
      <c r="CL1654" s="120"/>
      <c r="CM1654" s="204">
        <f t="shared" si="2092"/>
        <v>0</v>
      </c>
      <c r="CN1654" s="145">
        <v>0.3</v>
      </c>
      <c r="CO1654" s="204">
        <f t="shared" si="2093"/>
        <v>0</v>
      </c>
      <c r="CP1654" s="145">
        <v>0.3</v>
      </c>
      <c r="CQ1654" s="206">
        <f t="shared" si="2094"/>
        <v>0</v>
      </c>
      <c r="CR1654" s="145">
        <v>0.4</v>
      </c>
      <c r="CS1654" s="206">
        <f t="shared" si="2096"/>
        <v>0</v>
      </c>
      <c r="CT1654" s="120"/>
      <c r="CU1654" s="206">
        <f t="shared" si="2097"/>
        <v>0</v>
      </c>
      <c r="CV1654" s="120"/>
      <c r="CW1654" s="206">
        <f t="shared" si="2098"/>
        <v>0</v>
      </c>
      <c r="CX1654" s="120"/>
      <c r="CY1654" s="206">
        <f t="shared" si="2099"/>
        <v>0</v>
      </c>
      <c r="CZ1654" s="107"/>
      <c r="DA1654" s="107"/>
      <c r="DB1654" s="107"/>
      <c r="DC1654" s="109"/>
      <c r="DD1654" s="109"/>
      <c r="DE1654" s="109"/>
      <c r="DF1654" s="110"/>
      <c r="DG1654" s="120"/>
      <c r="DH1654" s="120">
        <f t="shared" si="2100"/>
        <v>0</v>
      </c>
      <c r="DI1654" s="120"/>
      <c r="DJ1654" s="120">
        <f t="shared" si="2101"/>
        <v>0</v>
      </c>
      <c r="DK1654" s="120"/>
      <c r="DL1654" s="120">
        <f t="shared" si="2102"/>
        <v>0</v>
      </c>
      <c r="DM1654" s="120"/>
      <c r="DN1654" s="120">
        <f t="shared" si="2104"/>
        <v>0</v>
      </c>
      <c r="DO1654" s="120"/>
      <c r="DP1654" s="120">
        <f t="shared" si="2105"/>
        <v>0</v>
      </c>
      <c r="DQ1654" s="120"/>
      <c r="DR1654" s="120">
        <f t="shared" si="2106"/>
        <v>0</v>
      </c>
      <c r="DS1654" s="145">
        <v>0.3</v>
      </c>
      <c r="DT1654" s="120">
        <f t="shared" si="2107"/>
        <v>0</v>
      </c>
      <c r="DU1654" s="145">
        <v>0.3</v>
      </c>
      <c r="DV1654" s="120">
        <f t="shared" si="2108"/>
        <v>0</v>
      </c>
      <c r="DW1654" s="145">
        <v>0.4</v>
      </c>
      <c r="DX1654" s="120">
        <f t="shared" si="2109"/>
        <v>0</v>
      </c>
      <c r="DY1654" s="120"/>
      <c r="DZ1654" s="120">
        <f t="shared" si="2110"/>
        <v>0</v>
      </c>
      <c r="EA1654" s="120"/>
      <c r="EB1654" s="120">
        <f t="shared" si="2111"/>
        <v>0</v>
      </c>
      <c r="EC1654" s="120"/>
      <c r="ED1654" s="120">
        <f t="shared" si="2112"/>
        <v>0</v>
      </c>
      <c r="EE1654" s="120"/>
      <c r="EF1654" s="120"/>
      <c r="EG1654" s="120"/>
      <c r="EH1654" s="120"/>
      <c r="EI1654" s="120">
        <f t="shared" si="1827"/>
        <v>0</v>
      </c>
      <c r="EJ1654" s="148">
        <f t="shared" si="2113"/>
        <v>1</v>
      </c>
    </row>
    <row r="1655" spans="1:140" s="10" customFormat="1" ht="28.5" customHeight="1" x14ac:dyDescent="0.25">
      <c r="A1655" s="33"/>
      <c r="B1655" s="34"/>
      <c r="C1655" s="35"/>
      <c r="D1655" s="49"/>
      <c r="E1655" s="36"/>
      <c r="F1655" s="36"/>
      <c r="G1655" s="52"/>
      <c r="H1655" s="38"/>
      <c r="I1655" s="50"/>
      <c r="J1655" s="54" t="s">
        <v>855</v>
      </c>
      <c r="K1655" s="46" t="s">
        <v>1748</v>
      </c>
      <c r="L1655" s="46" t="s">
        <v>65</v>
      </c>
      <c r="M1655" s="46" t="s">
        <v>1758</v>
      </c>
      <c r="R1655" s="104"/>
      <c r="S1655" s="104">
        <f>0*$R$1655</f>
        <v>0</v>
      </c>
      <c r="T1655" s="104">
        <f t="shared" si="2070"/>
        <v>0</v>
      </c>
      <c r="U1655" s="104">
        <f t="shared" ref="U1655:AO1655" si="2128">0*$R$1655</f>
        <v>0</v>
      </c>
      <c r="V1655" s="120">
        <f t="shared" si="2071"/>
        <v>0</v>
      </c>
      <c r="W1655" s="104">
        <f t="shared" si="2128"/>
        <v>0</v>
      </c>
      <c r="X1655" s="104">
        <f t="shared" si="2072"/>
        <v>0</v>
      </c>
      <c r="Y1655" s="104">
        <f t="shared" si="2128"/>
        <v>0</v>
      </c>
      <c r="Z1655" s="120">
        <f t="shared" si="1836"/>
        <v>0</v>
      </c>
      <c r="AA1655" s="104">
        <f>0.5*$R$1655</f>
        <v>0</v>
      </c>
      <c r="AB1655" s="104">
        <f t="shared" si="1837"/>
        <v>0</v>
      </c>
      <c r="AC1655" s="104">
        <f>0.5*$R$1655</f>
        <v>0</v>
      </c>
      <c r="AD1655" s="104">
        <f t="shared" si="1838"/>
        <v>0</v>
      </c>
      <c r="AE1655" s="144">
        <v>0.3</v>
      </c>
      <c r="AF1655" s="104">
        <f t="shared" si="1839"/>
        <v>0</v>
      </c>
      <c r="AG1655" s="144">
        <v>0.3</v>
      </c>
      <c r="AH1655" s="104">
        <f t="shared" si="1840"/>
        <v>0</v>
      </c>
      <c r="AI1655" s="145">
        <v>0.4</v>
      </c>
      <c r="AJ1655" s="104">
        <f t="shared" si="1841"/>
        <v>0</v>
      </c>
      <c r="AK1655" s="104">
        <f t="shared" si="2128"/>
        <v>0</v>
      </c>
      <c r="AL1655" s="104">
        <f t="shared" si="1842"/>
        <v>0</v>
      </c>
      <c r="AM1655" s="104">
        <f t="shared" si="2128"/>
        <v>0</v>
      </c>
      <c r="AN1655" s="104">
        <f t="shared" si="1843"/>
        <v>0</v>
      </c>
      <c r="AO1655" s="104">
        <f t="shared" si="2128"/>
        <v>0</v>
      </c>
      <c r="AP1655" s="120">
        <f t="shared" si="1844"/>
        <v>0</v>
      </c>
      <c r="AQ1655" s="104"/>
      <c r="AR1655" s="104"/>
      <c r="AS1655" s="104"/>
      <c r="AT1655" s="104"/>
      <c r="AU1655" s="104">
        <f t="shared" si="1796"/>
        <v>0</v>
      </c>
      <c r="AV1655" s="105">
        <f t="shared" si="2074"/>
        <v>1</v>
      </c>
      <c r="AW1655" s="105"/>
      <c r="AX1655" s="106">
        <f>0.0001</f>
        <v>1E-4</v>
      </c>
      <c r="AY1655" s="120">
        <f>0*$R$1655</f>
        <v>0</v>
      </c>
      <c r="AZ1655" s="106">
        <f t="shared" si="2075"/>
        <v>0</v>
      </c>
      <c r="BA1655" s="120">
        <f t="shared" ref="BA1655" si="2129">0*$R$1655</f>
        <v>0</v>
      </c>
      <c r="BB1655" s="196">
        <f t="shared" si="2076"/>
        <v>0</v>
      </c>
      <c r="BC1655" s="120">
        <f t="shared" ref="BC1655" si="2130">0*$R$1655</f>
        <v>0</v>
      </c>
      <c r="BD1655" s="196">
        <f t="shared" si="2077"/>
        <v>0</v>
      </c>
      <c r="BE1655" s="120">
        <f t="shared" ref="BE1655" si="2131">0*$R$1655</f>
        <v>0</v>
      </c>
      <c r="BF1655" s="196">
        <f t="shared" si="2079"/>
        <v>0</v>
      </c>
      <c r="BG1655" s="120">
        <f>0.5*$R$1655</f>
        <v>0</v>
      </c>
      <c r="BH1655" s="196">
        <f t="shared" si="2081"/>
        <v>0</v>
      </c>
      <c r="BI1655" s="120">
        <f>0.5*$R$1655</f>
        <v>0</v>
      </c>
      <c r="BJ1655" s="196">
        <f t="shared" si="1845"/>
        <v>0</v>
      </c>
      <c r="BK1655" s="145">
        <v>0.3</v>
      </c>
      <c r="BL1655" s="196">
        <f t="shared" si="1846"/>
        <v>3.0000000000000001E-5</v>
      </c>
      <c r="BM1655" s="145">
        <v>0.3</v>
      </c>
      <c r="BN1655" s="197">
        <f t="shared" si="1847"/>
        <v>3.0000000000000001E-5</v>
      </c>
      <c r="BO1655" s="145">
        <v>0.4</v>
      </c>
      <c r="BP1655" s="197">
        <f t="shared" si="1848"/>
        <v>4.0000000000000003E-5</v>
      </c>
      <c r="BQ1655" s="120">
        <f t="shared" ref="BQ1655" si="2132">0*$R$1655</f>
        <v>0</v>
      </c>
      <c r="BR1655" s="197">
        <f t="shared" si="1849"/>
        <v>0</v>
      </c>
      <c r="BS1655" s="120">
        <f t="shared" ref="BS1655" si="2133">0*$R$1655</f>
        <v>0</v>
      </c>
      <c r="BT1655" s="197">
        <f t="shared" si="1850"/>
        <v>0</v>
      </c>
      <c r="BU1655" s="120">
        <f t="shared" ref="BU1655" si="2134">0*$R$1655</f>
        <v>0</v>
      </c>
      <c r="BV1655" s="197">
        <f t="shared" si="1851"/>
        <v>0</v>
      </c>
      <c r="BW1655" s="107"/>
      <c r="BX1655" s="107"/>
      <c r="BY1655" s="107"/>
      <c r="BZ1655" s="107"/>
      <c r="CA1655" s="199">
        <f>0.0001</f>
        <v>1E-4</v>
      </c>
      <c r="CB1655" s="120">
        <f>0*$R$1655</f>
        <v>0</v>
      </c>
      <c r="CC1655" s="199">
        <f t="shared" si="2084"/>
        <v>0</v>
      </c>
      <c r="CD1655" s="120">
        <f t="shared" ref="CD1655" si="2135">0*$R$1655</f>
        <v>0</v>
      </c>
      <c r="CE1655" s="204">
        <f t="shared" si="2085"/>
        <v>0</v>
      </c>
      <c r="CF1655" s="120">
        <f t="shared" ref="CF1655" si="2136">0*$R$1655</f>
        <v>0</v>
      </c>
      <c r="CG1655" s="204">
        <f t="shared" si="2086"/>
        <v>0</v>
      </c>
      <c r="CH1655" s="120">
        <f t="shared" ref="CH1655" si="2137">0*$R$1655</f>
        <v>0</v>
      </c>
      <c r="CI1655" s="204">
        <f t="shared" si="2088"/>
        <v>0</v>
      </c>
      <c r="CJ1655" s="120">
        <f>0.5*$R$1655</f>
        <v>0</v>
      </c>
      <c r="CK1655" s="204">
        <f t="shared" si="2090"/>
        <v>0</v>
      </c>
      <c r="CL1655" s="120">
        <f>0.5*$R$1655</f>
        <v>0</v>
      </c>
      <c r="CM1655" s="204">
        <f t="shared" si="2092"/>
        <v>0</v>
      </c>
      <c r="CN1655" s="145">
        <v>0.3</v>
      </c>
      <c r="CO1655" s="204">
        <f t="shared" si="2093"/>
        <v>3.0000000000000001E-5</v>
      </c>
      <c r="CP1655" s="145">
        <v>0.3</v>
      </c>
      <c r="CQ1655" s="206">
        <f t="shared" si="2094"/>
        <v>3.0000000000000001E-5</v>
      </c>
      <c r="CR1655" s="145">
        <v>0.4</v>
      </c>
      <c r="CS1655" s="206">
        <f t="shared" si="2096"/>
        <v>4.0000000000000003E-5</v>
      </c>
      <c r="CT1655" s="120">
        <f t="shared" ref="CT1655" si="2138">0*$R$1655</f>
        <v>0</v>
      </c>
      <c r="CU1655" s="206">
        <f t="shared" si="2097"/>
        <v>0</v>
      </c>
      <c r="CV1655" s="120">
        <f t="shared" ref="CV1655" si="2139">0*$R$1655</f>
        <v>0</v>
      </c>
      <c r="CW1655" s="206">
        <f t="shared" si="2098"/>
        <v>0</v>
      </c>
      <c r="CX1655" s="120">
        <f t="shared" ref="CX1655" si="2140">0*$R$1655</f>
        <v>0</v>
      </c>
      <c r="CY1655" s="206">
        <f t="shared" si="2099"/>
        <v>0</v>
      </c>
      <c r="CZ1655" s="107"/>
      <c r="DA1655" s="107"/>
      <c r="DB1655" s="107"/>
      <c r="DC1655" s="109"/>
      <c r="DD1655" s="109"/>
      <c r="DE1655" s="109"/>
      <c r="DF1655" s="110">
        <f>0.0001</f>
        <v>1E-4</v>
      </c>
      <c r="DG1655" s="120">
        <f>0*$R$1655</f>
        <v>0</v>
      </c>
      <c r="DH1655" s="120">
        <f t="shared" si="2100"/>
        <v>0</v>
      </c>
      <c r="DI1655" s="120">
        <f t="shared" ref="DI1655:EC1655" si="2141">0*$R$1655</f>
        <v>0</v>
      </c>
      <c r="DJ1655" s="120">
        <f t="shared" si="2101"/>
        <v>0</v>
      </c>
      <c r="DK1655" s="120">
        <f t="shared" si="2141"/>
        <v>0</v>
      </c>
      <c r="DL1655" s="120">
        <f t="shared" si="2102"/>
        <v>0</v>
      </c>
      <c r="DM1655" s="120">
        <f t="shared" si="2141"/>
        <v>0</v>
      </c>
      <c r="DN1655" s="120">
        <f t="shared" si="2104"/>
        <v>0</v>
      </c>
      <c r="DO1655" s="120">
        <f>0.5*$R$1655</f>
        <v>0</v>
      </c>
      <c r="DP1655" s="120">
        <f t="shared" si="2105"/>
        <v>0</v>
      </c>
      <c r="DQ1655" s="120">
        <f>0.5*$R$1655</f>
        <v>0</v>
      </c>
      <c r="DR1655" s="120">
        <f t="shared" si="2106"/>
        <v>0</v>
      </c>
      <c r="DS1655" s="145">
        <v>0.3</v>
      </c>
      <c r="DT1655" s="120">
        <f t="shared" si="2107"/>
        <v>3.0000000000000001E-5</v>
      </c>
      <c r="DU1655" s="145">
        <v>0.3</v>
      </c>
      <c r="DV1655" s="120">
        <f t="shared" si="2108"/>
        <v>3.0000000000000001E-5</v>
      </c>
      <c r="DW1655" s="145">
        <v>0.4</v>
      </c>
      <c r="DX1655" s="120">
        <f t="shared" si="2109"/>
        <v>4.0000000000000003E-5</v>
      </c>
      <c r="DY1655" s="120">
        <f t="shared" si="2141"/>
        <v>0</v>
      </c>
      <c r="DZ1655" s="120">
        <f t="shared" si="2110"/>
        <v>0</v>
      </c>
      <c r="EA1655" s="120">
        <f t="shared" si="2141"/>
        <v>0</v>
      </c>
      <c r="EB1655" s="120">
        <f t="shared" si="2111"/>
        <v>0</v>
      </c>
      <c r="EC1655" s="120">
        <f t="shared" si="2141"/>
        <v>0</v>
      </c>
      <c r="ED1655" s="120">
        <f t="shared" si="2112"/>
        <v>0</v>
      </c>
      <c r="EE1655" s="120"/>
      <c r="EF1655" s="120"/>
      <c r="EG1655" s="120"/>
      <c r="EH1655" s="120"/>
      <c r="EI1655" s="120">
        <f t="shared" si="1827"/>
        <v>1E-4</v>
      </c>
      <c r="EJ1655" s="148">
        <f t="shared" si="2113"/>
        <v>1</v>
      </c>
    </row>
    <row r="1656" spans="1:140" s="10" customFormat="1" ht="28.5" customHeight="1" x14ac:dyDescent="0.25">
      <c r="A1656" s="33"/>
      <c r="B1656" s="34"/>
      <c r="C1656" s="35"/>
      <c r="D1656" s="49"/>
      <c r="E1656" s="36"/>
      <c r="F1656" s="36"/>
      <c r="G1656" s="52"/>
      <c r="H1656" s="38"/>
      <c r="I1656" s="50"/>
      <c r="J1656" s="272" t="s">
        <v>1894</v>
      </c>
      <c r="K1656" s="264" t="s">
        <v>2113</v>
      </c>
      <c r="Q1656" s="9" t="s">
        <v>1899</v>
      </c>
      <c r="R1656" s="104"/>
      <c r="S1656" s="104"/>
      <c r="T1656" s="104"/>
      <c r="U1656" s="104"/>
      <c r="V1656" s="120"/>
      <c r="W1656" s="104"/>
      <c r="X1656" s="104"/>
      <c r="Y1656" s="104"/>
      <c r="Z1656" s="120"/>
      <c r="AA1656" s="104"/>
      <c r="AB1656" s="104"/>
      <c r="AC1656" s="104"/>
      <c r="AD1656" s="104"/>
      <c r="AE1656" s="144"/>
      <c r="AF1656" s="104"/>
      <c r="AG1656" s="144"/>
      <c r="AH1656" s="104"/>
      <c r="AI1656" s="145"/>
      <c r="AJ1656" s="104"/>
      <c r="AK1656" s="104"/>
      <c r="AL1656" s="104"/>
      <c r="AM1656" s="104"/>
      <c r="AN1656" s="104"/>
      <c r="AO1656" s="104"/>
      <c r="AP1656" s="120"/>
      <c r="AQ1656" s="104"/>
      <c r="AR1656" s="104"/>
      <c r="AS1656" s="104"/>
      <c r="AT1656" s="104"/>
      <c r="AU1656" s="104"/>
      <c r="AV1656" s="105"/>
      <c r="AW1656" s="105"/>
      <c r="AX1656" s="106"/>
      <c r="AY1656" s="120"/>
      <c r="AZ1656" s="106"/>
      <c r="BA1656" s="120"/>
      <c r="BB1656" s="196"/>
      <c r="BC1656" s="120"/>
      <c r="BD1656" s="196"/>
      <c r="BE1656" s="120"/>
      <c r="BF1656" s="196"/>
      <c r="BG1656" s="120"/>
      <c r="BH1656" s="196"/>
      <c r="BI1656" s="120"/>
      <c r="BJ1656" s="196"/>
      <c r="BK1656" s="145"/>
      <c r="BL1656" s="196"/>
      <c r="BM1656" s="145"/>
      <c r="BN1656" s="197"/>
      <c r="BO1656" s="145"/>
      <c r="BP1656" s="197"/>
      <c r="BQ1656" s="120"/>
      <c r="BR1656" s="197"/>
      <c r="BS1656" s="120"/>
      <c r="BT1656" s="197"/>
      <c r="BU1656" s="120"/>
      <c r="BV1656" s="197"/>
      <c r="BW1656" s="107"/>
      <c r="BX1656" s="107"/>
      <c r="BY1656" s="107"/>
      <c r="BZ1656" s="107"/>
      <c r="CA1656" s="199"/>
      <c r="CB1656" s="120"/>
      <c r="CC1656" s="199"/>
      <c r="CD1656" s="120"/>
      <c r="CE1656" s="204"/>
      <c r="CF1656" s="120"/>
      <c r="CG1656" s="204"/>
      <c r="CH1656" s="120"/>
      <c r="CI1656" s="204"/>
      <c r="CJ1656" s="120"/>
      <c r="CK1656" s="204"/>
      <c r="CL1656" s="120"/>
      <c r="CM1656" s="204"/>
      <c r="CN1656" s="145"/>
      <c r="CO1656" s="204"/>
      <c r="CP1656" s="145"/>
      <c r="CQ1656" s="206"/>
      <c r="CR1656" s="145"/>
      <c r="CS1656" s="206"/>
      <c r="CT1656" s="120"/>
      <c r="CU1656" s="206"/>
      <c r="CV1656" s="120"/>
      <c r="CW1656" s="206"/>
      <c r="CX1656" s="120"/>
      <c r="CY1656" s="206"/>
      <c r="CZ1656" s="107"/>
      <c r="DA1656" s="107"/>
      <c r="DB1656" s="107"/>
      <c r="DC1656" s="109"/>
      <c r="DD1656" s="109"/>
      <c r="DE1656" s="109"/>
      <c r="DF1656" s="110"/>
      <c r="DG1656" s="120"/>
      <c r="DH1656" s="120"/>
      <c r="DI1656" s="120"/>
      <c r="DJ1656" s="120"/>
      <c r="DK1656" s="120"/>
      <c r="DL1656" s="120"/>
      <c r="DM1656" s="120"/>
      <c r="DN1656" s="120"/>
      <c r="DO1656" s="120"/>
      <c r="DP1656" s="120"/>
      <c r="DQ1656" s="120"/>
      <c r="DR1656" s="120"/>
      <c r="DS1656" s="145"/>
      <c r="DT1656" s="120"/>
      <c r="DU1656" s="145"/>
      <c r="DV1656" s="120"/>
      <c r="DW1656" s="145"/>
      <c r="DX1656" s="120"/>
      <c r="DY1656" s="120"/>
      <c r="DZ1656" s="120"/>
      <c r="EA1656" s="120"/>
      <c r="EB1656" s="120"/>
      <c r="EC1656" s="120"/>
      <c r="ED1656" s="120"/>
      <c r="EE1656" s="120"/>
      <c r="EF1656" s="120"/>
      <c r="EG1656" s="120"/>
      <c r="EH1656" s="120"/>
      <c r="EI1656" s="120"/>
      <c r="EJ1656" s="148"/>
    </row>
    <row r="1657" spans="1:140" s="10" customFormat="1" ht="28.5" customHeight="1" x14ac:dyDescent="0.25">
      <c r="A1657" s="33"/>
      <c r="B1657" s="34"/>
      <c r="C1657" s="35"/>
      <c r="D1657" s="49"/>
      <c r="E1657" s="36"/>
      <c r="F1657" s="36"/>
      <c r="G1657" s="52"/>
      <c r="H1657" s="38"/>
      <c r="I1657" s="50"/>
      <c r="J1657" s="272"/>
      <c r="K1657" s="264" t="s">
        <v>2114</v>
      </c>
      <c r="Q1657" s="9" t="s">
        <v>1899</v>
      </c>
      <c r="R1657" s="104"/>
      <c r="S1657" s="104"/>
      <c r="T1657" s="104"/>
      <c r="U1657" s="104"/>
      <c r="V1657" s="120"/>
      <c r="W1657" s="104"/>
      <c r="X1657" s="104"/>
      <c r="Y1657" s="104"/>
      <c r="Z1657" s="120"/>
      <c r="AA1657" s="104"/>
      <c r="AB1657" s="104"/>
      <c r="AC1657" s="104"/>
      <c r="AD1657" s="104"/>
      <c r="AE1657" s="144"/>
      <c r="AF1657" s="104"/>
      <c r="AG1657" s="144"/>
      <c r="AH1657" s="104"/>
      <c r="AI1657" s="145"/>
      <c r="AJ1657" s="104"/>
      <c r="AK1657" s="104"/>
      <c r="AL1657" s="104"/>
      <c r="AM1657" s="104"/>
      <c r="AN1657" s="104"/>
      <c r="AO1657" s="104"/>
      <c r="AP1657" s="120"/>
      <c r="AQ1657" s="104"/>
      <c r="AR1657" s="104"/>
      <c r="AS1657" s="104"/>
      <c r="AT1657" s="104"/>
      <c r="AU1657" s="104"/>
      <c r="AV1657" s="105"/>
      <c r="AW1657" s="105"/>
      <c r="AX1657" s="106"/>
      <c r="AY1657" s="120"/>
      <c r="AZ1657" s="106"/>
      <c r="BA1657" s="120"/>
      <c r="BB1657" s="196"/>
      <c r="BC1657" s="120"/>
      <c r="BD1657" s="196"/>
      <c r="BE1657" s="120"/>
      <c r="BF1657" s="196"/>
      <c r="BG1657" s="120"/>
      <c r="BH1657" s="196"/>
      <c r="BI1657" s="120"/>
      <c r="BJ1657" s="196"/>
      <c r="BK1657" s="145"/>
      <c r="BL1657" s="196"/>
      <c r="BM1657" s="145"/>
      <c r="BN1657" s="197"/>
      <c r="BO1657" s="145"/>
      <c r="BP1657" s="197"/>
      <c r="BQ1657" s="120"/>
      <c r="BR1657" s="197"/>
      <c r="BS1657" s="120"/>
      <c r="BT1657" s="197"/>
      <c r="BU1657" s="120"/>
      <c r="BV1657" s="197"/>
      <c r="BW1657" s="107"/>
      <c r="BX1657" s="107"/>
      <c r="BY1657" s="107"/>
      <c r="BZ1657" s="107"/>
      <c r="CA1657" s="199"/>
      <c r="CB1657" s="120"/>
      <c r="CC1657" s="199"/>
      <c r="CD1657" s="120"/>
      <c r="CE1657" s="204"/>
      <c r="CF1657" s="120"/>
      <c r="CG1657" s="204"/>
      <c r="CH1657" s="120"/>
      <c r="CI1657" s="204"/>
      <c r="CJ1657" s="120"/>
      <c r="CK1657" s="204"/>
      <c r="CL1657" s="120"/>
      <c r="CM1657" s="204"/>
      <c r="CN1657" s="145"/>
      <c r="CO1657" s="204"/>
      <c r="CP1657" s="145"/>
      <c r="CQ1657" s="206"/>
      <c r="CR1657" s="145"/>
      <c r="CS1657" s="206"/>
      <c r="CT1657" s="120"/>
      <c r="CU1657" s="206"/>
      <c r="CV1657" s="120"/>
      <c r="CW1657" s="206"/>
      <c r="CX1657" s="120"/>
      <c r="CY1657" s="206"/>
      <c r="CZ1657" s="107"/>
      <c r="DA1657" s="107"/>
      <c r="DB1657" s="107"/>
      <c r="DC1657" s="109"/>
      <c r="DD1657" s="109"/>
      <c r="DE1657" s="109"/>
      <c r="DF1657" s="110"/>
      <c r="DG1657" s="120"/>
      <c r="DH1657" s="120"/>
      <c r="DI1657" s="120"/>
      <c r="DJ1657" s="120"/>
      <c r="DK1657" s="120"/>
      <c r="DL1657" s="120"/>
      <c r="DM1657" s="120"/>
      <c r="DN1657" s="120"/>
      <c r="DO1657" s="120"/>
      <c r="DP1657" s="120"/>
      <c r="DQ1657" s="120"/>
      <c r="DR1657" s="120"/>
      <c r="DS1657" s="145"/>
      <c r="DT1657" s="120"/>
      <c r="DU1657" s="145"/>
      <c r="DV1657" s="120"/>
      <c r="DW1657" s="145"/>
      <c r="DX1657" s="120"/>
      <c r="DY1657" s="120"/>
      <c r="DZ1657" s="120"/>
      <c r="EA1657" s="120"/>
      <c r="EB1657" s="120"/>
      <c r="EC1657" s="120"/>
      <c r="ED1657" s="120"/>
      <c r="EE1657" s="120"/>
      <c r="EF1657" s="120"/>
      <c r="EG1657" s="120"/>
      <c r="EH1657" s="120"/>
      <c r="EI1657" s="120"/>
      <c r="EJ1657" s="148"/>
    </row>
    <row r="1658" spans="1:140" s="10" customFormat="1" ht="28.5" customHeight="1" x14ac:dyDescent="0.25">
      <c r="A1658" s="33"/>
      <c r="B1658" s="34"/>
      <c r="C1658" s="35"/>
      <c r="D1658" s="49"/>
      <c r="E1658" s="36"/>
      <c r="F1658" s="36"/>
      <c r="G1658" s="52"/>
      <c r="H1658" s="38"/>
      <c r="I1658" s="50"/>
      <c r="J1658" s="272"/>
      <c r="K1658" s="264" t="s">
        <v>2115</v>
      </c>
      <c r="Q1658" s="9" t="s">
        <v>1899</v>
      </c>
      <c r="R1658" s="104"/>
      <c r="S1658" s="104"/>
      <c r="T1658" s="104"/>
      <c r="U1658" s="104"/>
      <c r="V1658" s="120"/>
      <c r="W1658" s="104"/>
      <c r="X1658" s="104"/>
      <c r="Y1658" s="104"/>
      <c r="Z1658" s="120"/>
      <c r="AA1658" s="104"/>
      <c r="AB1658" s="104"/>
      <c r="AC1658" s="104"/>
      <c r="AD1658" s="104"/>
      <c r="AE1658" s="144"/>
      <c r="AF1658" s="104"/>
      <c r="AG1658" s="144"/>
      <c r="AH1658" s="104"/>
      <c r="AI1658" s="145"/>
      <c r="AJ1658" s="104"/>
      <c r="AK1658" s="104"/>
      <c r="AL1658" s="104"/>
      <c r="AM1658" s="104"/>
      <c r="AN1658" s="104"/>
      <c r="AO1658" s="104"/>
      <c r="AP1658" s="120"/>
      <c r="AQ1658" s="104"/>
      <c r="AR1658" s="104"/>
      <c r="AS1658" s="104"/>
      <c r="AT1658" s="104"/>
      <c r="AU1658" s="104"/>
      <c r="AV1658" s="105"/>
      <c r="AW1658" s="105"/>
      <c r="AX1658" s="106"/>
      <c r="AY1658" s="120"/>
      <c r="AZ1658" s="106"/>
      <c r="BA1658" s="120"/>
      <c r="BB1658" s="196"/>
      <c r="BC1658" s="120"/>
      <c r="BD1658" s="196"/>
      <c r="BE1658" s="120"/>
      <c r="BF1658" s="196"/>
      <c r="BG1658" s="120"/>
      <c r="BH1658" s="196"/>
      <c r="BI1658" s="120"/>
      <c r="BJ1658" s="196"/>
      <c r="BK1658" s="145"/>
      <c r="BL1658" s="196"/>
      <c r="BM1658" s="145"/>
      <c r="BN1658" s="197"/>
      <c r="BO1658" s="145"/>
      <c r="BP1658" s="197"/>
      <c r="BQ1658" s="120"/>
      <c r="BR1658" s="197"/>
      <c r="BS1658" s="120"/>
      <c r="BT1658" s="197"/>
      <c r="BU1658" s="120"/>
      <c r="BV1658" s="197"/>
      <c r="BW1658" s="107"/>
      <c r="BX1658" s="107"/>
      <c r="BY1658" s="107"/>
      <c r="BZ1658" s="107"/>
      <c r="CA1658" s="199"/>
      <c r="CB1658" s="120"/>
      <c r="CC1658" s="199"/>
      <c r="CD1658" s="120"/>
      <c r="CE1658" s="204"/>
      <c r="CF1658" s="120"/>
      <c r="CG1658" s="204"/>
      <c r="CH1658" s="120"/>
      <c r="CI1658" s="204"/>
      <c r="CJ1658" s="120"/>
      <c r="CK1658" s="204"/>
      <c r="CL1658" s="120"/>
      <c r="CM1658" s="204"/>
      <c r="CN1658" s="145"/>
      <c r="CO1658" s="204"/>
      <c r="CP1658" s="145"/>
      <c r="CQ1658" s="206"/>
      <c r="CR1658" s="145"/>
      <c r="CS1658" s="206"/>
      <c r="CT1658" s="120"/>
      <c r="CU1658" s="206"/>
      <c r="CV1658" s="120"/>
      <c r="CW1658" s="206"/>
      <c r="CX1658" s="120"/>
      <c r="CY1658" s="206"/>
      <c r="CZ1658" s="107"/>
      <c r="DA1658" s="107"/>
      <c r="DB1658" s="107"/>
      <c r="DC1658" s="109"/>
      <c r="DD1658" s="109"/>
      <c r="DE1658" s="109"/>
      <c r="DF1658" s="110"/>
      <c r="DG1658" s="120"/>
      <c r="DH1658" s="120"/>
      <c r="DI1658" s="120"/>
      <c r="DJ1658" s="120"/>
      <c r="DK1658" s="120"/>
      <c r="DL1658" s="120"/>
      <c r="DM1658" s="120"/>
      <c r="DN1658" s="120"/>
      <c r="DO1658" s="120"/>
      <c r="DP1658" s="120"/>
      <c r="DQ1658" s="120"/>
      <c r="DR1658" s="120"/>
      <c r="DS1658" s="145"/>
      <c r="DT1658" s="120"/>
      <c r="DU1658" s="145"/>
      <c r="DV1658" s="120"/>
      <c r="DW1658" s="145"/>
      <c r="DX1658" s="120"/>
      <c r="DY1658" s="120"/>
      <c r="DZ1658" s="120"/>
      <c r="EA1658" s="120"/>
      <c r="EB1658" s="120"/>
      <c r="EC1658" s="120"/>
      <c r="ED1658" s="120"/>
      <c r="EE1658" s="120"/>
      <c r="EF1658" s="120"/>
      <c r="EG1658" s="120"/>
      <c r="EH1658" s="120"/>
      <c r="EI1658" s="120"/>
      <c r="EJ1658" s="148"/>
    </row>
    <row r="1659" spans="1:140" s="10" customFormat="1" ht="28.5" customHeight="1" x14ac:dyDescent="0.25">
      <c r="A1659" s="33"/>
      <c r="B1659" s="34"/>
      <c r="C1659" s="35"/>
      <c r="D1659" s="49"/>
      <c r="E1659" s="36"/>
      <c r="F1659" s="36"/>
      <c r="G1659" s="52"/>
      <c r="H1659" s="38"/>
      <c r="I1659" s="50"/>
      <c r="J1659" s="275" t="s">
        <v>1921</v>
      </c>
      <c r="K1659" s="271" t="s">
        <v>2116</v>
      </c>
      <c r="L1659" s="276">
        <v>245</v>
      </c>
      <c r="M1659" s="46"/>
      <c r="R1659" s="104"/>
      <c r="S1659" s="104"/>
      <c r="T1659" s="104"/>
      <c r="U1659" s="104"/>
      <c r="V1659" s="120"/>
      <c r="W1659" s="104"/>
      <c r="X1659" s="104"/>
      <c r="Y1659" s="104"/>
      <c r="Z1659" s="120"/>
      <c r="AA1659" s="104"/>
      <c r="AB1659" s="104"/>
      <c r="AC1659" s="104"/>
      <c r="AD1659" s="104"/>
      <c r="AE1659" s="144"/>
      <c r="AF1659" s="104"/>
      <c r="AG1659" s="144"/>
      <c r="AH1659" s="104"/>
      <c r="AI1659" s="145"/>
      <c r="AJ1659" s="104"/>
      <c r="AK1659" s="104"/>
      <c r="AL1659" s="104"/>
      <c r="AM1659" s="104"/>
      <c r="AN1659" s="104"/>
      <c r="AO1659" s="104"/>
      <c r="AP1659" s="120"/>
      <c r="AQ1659" s="104"/>
      <c r="AR1659" s="104"/>
      <c r="AS1659" s="104"/>
      <c r="AT1659" s="104"/>
      <c r="AU1659" s="104"/>
      <c r="AV1659" s="105"/>
      <c r="AW1659" s="105"/>
      <c r="AX1659" s="106"/>
      <c r="AY1659" s="120"/>
      <c r="AZ1659" s="106"/>
      <c r="BA1659" s="120"/>
      <c r="BB1659" s="196"/>
      <c r="BC1659" s="120"/>
      <c r="BD1659" s="196"/>
      <c r="BE1659" s="120"/>
      <c r="BF1659" s="196"/>
      <c r="BG1659" s="120"/>
      <c r="BH1659" s="196"/>
      <c r="BI1659" s="120"/>
      <c r="BJ1659" s="196"/>
      <c r="BK1659" s="145"/>
      <c r="BL1659" s="196"/>
      <c r="BM1659" s="145"/>
      <c r="BN1659" s="197"/>
      <c r="BO1659" s="145"/>
      <c r="BP1659" s="197"/>
      <c r="BQ1659" s="120"/>
      <c r="BR1659" s="197"/>
      <c r="BS1659" s="120"/>
      <c r="BT1659" s="197"/>
      <c r="BU1659" s="120"/>
      <c r="BV1659" s="197"/>
      <c r="BW1659" s="107"/>
      <c r="BX1659" s="107"/>
      <c r="BY1659" s="107"/>
      <c r="BZ1659" s="107"/>
      <c r="CA1659" s="199"/>
      <c r="CB1659" s="120"/>
      <c r="CC1659" s="199"/>
      <c r="CD1659" s="120"/>
      <c r="CE1659" s="204"/>
      <c r="CF1659" s="120"/>
      <c r="CG1659" s="204"/>
      <c r="CH1659" s="120"/>
      <c r="CI1659" s="204"/>
      <c r="CJ1659" s="120"/>
      <c r="CK1659" s="204"/>
      <c r="CL1659" s="120"/>
      <c r="CM1659" s="204"/>
      <c r="CN1659" s="145"/>
      <c r="CO1659" s="204"/>
      <c r="CP1659" s="145"/>
      <c r="CQ1659" s="206"/>
      <c r="CR1659" s="145"/>
      <c r="CS1659" s="206"/>
      <c r="CT1659" s="120"/>
      <c r="CU1659" s="206"/>
      <c r="CV1659" s="120"/>
      <c r="CW1659" s="206"/>
      <c r="CX1659" s="120"/>
      <c r="CY1659" s="206"/>
      <c r="CZ1659" s="107"/>
      <c r="DA1659" s="107"/>
      <c r="DB1659" s="107"/>
      <c r="DC1659" s="109"/>
      <c r="DD1659" s="109"/>
      <c r="DE1659" s="109"/>
      <c r="DF1659" s="110"/>
      <c r="DG1659" s="120"/>
      <c r="DH1659" s="120"/>
      <c r="DI1659" s="120"/>
      <c r="DJ1659" s="120"/>
      <c r="DK1659" s="120"/>
      <c r="DL1659" s="120"/>
      <c r="DM1659" s="120"/>
      <c r="DN1659" s="120"/>
      <c r="DO1659" s="120"/>
      <c r="DP1659" s="120"/>
      <c r="DQ1659" s="120"/>
      <c r="DR1659" s="120"/>
      <c r="DS1659" s="145"/>
      <c r="DT1659" s="120"/>
      <c r="DU1659" s="145"/>
      <c r="DV1659" s="120"/>
      <c r="DW1659" s="145"/>
      <c r="DX1659" s="120"/>
      <c r="DY1659" s="120"/>
      <c r="DZ1659" s="120"/>
      <c r="EA1659" s="120"/>
      <c r="EB1659" s="120"/>
      <c r="EC1659" s="120"/>
      <c r="ED1659" s="120"/>
      <c r="EE1659" s="120"/>
      <c r="EF1659" s="120"/>
      <c r="EG1659" s="120"/>
      <c r="EH1659" s="120"/>
      <c r="EI1659" s="120"/>
      <c r="EJ1659" s="148"/>
    </row>
    <row r="1660" spans="1:140" s="10" customFormat="1" ht="28.5" customHeight="1" x14ac:dyDescent="0.25">
      <c r="A1660" s="33"/>
      <c r="B1660" s="34"/>
      <c r="C1660" s="35"/>
      <c r="D1660" s="49"/>
      <c r="E1660" s="36"/>
      <c r="F1660" s="36"/>
      <c r="G1660" s="52"/>
      <c r="H1660" s="38"/>
      <c r="I1660" s="50"/>
      <c r="J1660" s="275"/>
      <c r="K1660" s="271" t="s">
        <v>2117</v>
      </c>
      <c r="L1660" s="276">
        <v>245</v>
      </c>
      <c r="M1660" s="46"/>
      <c r="R1660" s="104"/>
      <c r="S1660" s="104"/>
      <c r="T1660" s="104"/>
      <c r="U1660" s="104"/>
      <c r="V1660" s="120"/>
      <c r="W1660" s="104"/>
      <c r="X1660" s="104"/>
      <c r="Y1660" s="104"/>
      <c r="Z1660" s="120"/>
      <c r="AA1660" s="104"/>
      <c r="AB1660" s="104"/>
      <c r="AC1660" s="104"/>
      <c r="AD1660" s="104"/>
      <c r="AE1660" s="144"/>
      <c r="AF1660" s="104"/>
      <c r="AG1660" s="144"/>
      <c r="AH1660" s="104"/>
      <c r="AI1660" s="145"/>
      <c r="AJ1660" s="104"/>
      <c r="AK1660" s="104"/>
      <c r="AL1660" s="104"/>
      <c r="AM1660" s="104"/>
      <c r="AN1660" s="104"/>
      <c r="AO1660" s="104"/>
      <c r="AP1660" s="120"/>
      <c r="AQ1660" s="104"/>
      <c r="AR1660" s="104"/>
      <c r="AS1660" s="104"/>
      <c r="AT1660" s="104"/>
      <c r="AU1660" s="104"/>
      <c r="AV1660" s="105"/>
      <c r="AW1660" s="105"/>
      <c r="AX1660" s="106"/>
      <c r="AY1660" s="120"/>
      <c r="AZ1660" s="106"/>
      <c r="BA1660" s="120"/>
      <c r="BB1660" s="196"/>
      <c r="BC1660" s="120"/>
      <c r="BD1660" s="196"/>
      <c r="BE1660" s="120"/>
      <c r="BF1660" s="196"/>
      <c r="BG1660" s="120"/>
      <c r="BH1660" s="196"/>
      <c r="BI1660" s="120"/>
      <c r="BJ1660" s="196"/>
      <c r="BK1660" s="145"/>
      <c r="BL1660" s="196"/>
      <c r="BM1660" s="145"/>
      <c r="BN1660" s="197"/>
      <c r="BO1660" s="145"/>
      <c r="BP1660" s="197"/>
      <c r="BQ1660" s="120"/>
      <c r="BR1660" s="197"/>
      <c r="BS1660" s="120"/>
      <c r="BT1660" s="197"/>
      <c r="BU1660" s="120"/>
      <c r="BV1660" s="197"/>
      <c r="BW1660" s="107"/>
      <c r="BX1660" s="107"/>
      <c r="BY1660" s="107"/>
      <c r="BZ1660" s="107"/>
      <c r="CA1660" s="199"/>
      <c r="CB1660" s="120"/>
      <c r="CC1660" s="199"/>
      <c r="CD1660" s="120"/>
      <c r="CE1660" s="204"/>
      <c r="CF1660" s="120"/>
      <c r="CG1660" s="204"/>
      <c r="CH1660" s="120"/>
      <c r="CI1660" s="204"/>
      <c r="CJ1660" s="120"/>
      <c r="CK1660" s="204"/>
      <c r="CL1660" s="120"/>
      <c r="CM1660" s="204"/>
      <c r="CN1660" s="145"/>
      <c r="CO1660" s="204"/>
      <c r="CP1660" s="145"/>
      <c r="CQ1660" s="206"/>
      <c r="CR1660" s="145"/>
      <c r="CS1660" s="206"/>
      <c r="CT1660" s="120"/>
      <c r="CU1660" s="206"/>
      <c r="CV1660" s="120"/>
      <c r="CW1660" s="206"/>
      <c r="CX1660" s="120"/>
      <c r="CY1660" s="206"/>
      <c r="CZ1660" s="107"/>
      <c r="DA1660" s="107"/>
      <c r="DB1660" s="107"/>
      <c r="DC1660" s="109"/>
      <c r="DD1660" s="109"/>
      <c r="DE1660" s="109"/>
      <c r="DF1660" s="110"/>
      <c r="DG1660" s="120"/>
      <c r="DH1660" s="120"/>
      <c r="DI1660" s="120"/>
      <c r="DJ1660" s="120"/>
      <c r="DK1660" s="120"/>
      <c r="DL1660" s="120"/>
      <c r="DM1660" s="120"/>
      <c r="DN1660" s="120"/>
      <c r="DO1660" s="120"/>
      <c r="DP1660" s="120"/>
      <c r="DQ1660" s="120"/>
      <c r="DR1660" s="120"/>
      <c r="DS1660" s="145"/>
      <c r="DT1660" s="120"/>
      <c r="DU1660" s="145"/>
      <c r="DV1660" s="120"/>
      <c r="DW1660" s="145"/>
      <c r="DX1660" s="120"/>
      <c r="DY1660" s="120"/>
      <c r="DZ1660" s="120"/>
      <c r="EA1660" s="120"/>
      <c r="EB1660" s="120"/>
      <c r="EC1660" s="120"/>
      <c r="ED1660" s="120"/>
      <c r="EE1660" s="120"/>
      <c r="EF1660" s="120"/>
      <c r="EG1660" s="120"/>
      <c r="EH1660" s="120"/>
      <c r="EI1660" s="120"/>
      <c r="EJ1660" s="148"/>
    </row>
    <row r="1661" spans="1:140" s="10" customFormat="1" ht="33" customHeight="1" x14ac:dyDescent="0.25">
      <c r="A1661" s="33"/>
      <c r="B1661" s="34"/>
      <c r="C1661" s="35"/>
      <c r="D1661" s="49"/>
      <c r="E1661" s="36"/>
      <c r="F1661" s="36"/>
      <c r="G1661" s="52"/>
      <c r="H1661" s="38"/>
      <c r="I1661" s="50"/>
      <c r="J1661" s="54" t="s">
        <v>856</v>
      </c>
      <c r="K1661" s="46" t="s">
        <v>1749</v>
      </c>
      <c r="L1661" s="46"/>
      <c r="M1661" s="46" t="s">
        <v>1758</v>
      </c>
      <c r="R1661" s="104"/>
      <c r="S1661" s="104"/>
      <c r="T1661" s="104">
        <f t="shared" si="2070"/>
        <v>0</v>
      </c>
      <c r="U1661" s="104"/>
      <c r="V1661" s="120">
        <f t="shared" si="2071"/>
        <v>0</v>
      </c>
      <c r="W1661" s="104"/>
      <c r="X1661" s="104">
        <f t="shared" si="2072"/>
        <v>0</v>
      </c>
      <c r="Y1661" s="104"/>
      <c r="Z1661" s="120">
        <f t="shared" si="1836"/>
        <v>0</v>
      </c>
      <c r="AA1661" s="104"/>
      <c r="AB1661" s="104">
        <f t="shared" si="1837"/>
        <v>0</v>
      </c>
      <c r="AC1661" s="104"/>
      <c r="AD1661" s="104">
        <f t="shared" si="1838"/>
        <v>0</v>
      </c>
      <c r="AE1661" s="144">
        <v>0.3</v>
      </c>
      <c r="AF1661" s="104">
        <f t="shared" si="1839"/>
        <v>0</v>
      </c>
      <c r="AG1661" s="144">
        <v>0.3</v>
      </c>
      <c r="AH1661" s="104">
        <f t="shared" si="1840"/>
        <v>0</v>
      </c>
      <c r="AI1661" s="145">
        <v>0.4</v>
      </c>
      <c r="AJ1661" s="104">
        <f t="shared" si="1841"/>
        <v>0</v>
      </c>
      <c r="AK1661" s="104"/>
      <c r="AL1661" s="104">
        <f t="shared" si="1842"/>
        <v>0</v>
      </c>
      <c r="AM1661" s="104"/>
      <c r="AN1661" s="104">
        <f t="shared" si="1843"/>
        <v>0</v>
      </c>
      <c r="AO1661" s="104"/>
      <c r="AP1661" s="120">
        <f t="shared" si="1844"/>
        <v>0</v>
      </c>
      <c r="AQ1661" s="104"/>
      <c r="AR1661" s="104"/>
      <c r="AS1661" s="104"/>
      <c r="AT1661" s="104"/>
      <c r="AU1661" s="104">
        <f t="shared" si="1796"/>
        <v>0</v>
      </c>
      <c r="AV1661" s="105">
        <f t="shared" si="2074"/>
        <v>1</v>
      </c>
      <c r="AW1661" s="105"/>
      <c r="AX1661" s="106"/>
      <c r="AY1661" s="120"/>
      <c r="AZ1661" s="106">
        <f t="shared" si="2075"/>
        <v>0</v>
      </c>
      <c r="BA1661" s="120"/>
      <c r="BB1661" s="196">
        <f t="shared" si="2076"/>
        <v>0</v>
      </c>
      <c r="BC1661" s="120"/>
      <c r="BD1661" s="196">
        <f t="shared" si="2077"/>
        <v>0</v>
      </c>
      <c r="BE1661" s="120"/>
      <c r="BF1661" s="196">
        <f t="shared" si="2079"/>
        <v>0</v>
      </c>
      <c r="BG1661" s="120"/>
      <c r="BH1661" s="196">
        <f t="shared" si="2081"/>
        <v>0</v>
      </c>
      <c r="BI1661" s="120"/>
      <c r="BJ1661" s="196">
        <f t="shared" si="1845"/>
        <v>0</v>
      </c>
      <c r="BK1661" s="145">
        <v>0.3</v>
      </c>
      <c r="BL1661" s="196">
        <f t="shared" si="1846"/>
        <v>0</v>
      </c>
      <c r="BM1661" s="145">
        <v>0.3</v>
      </c>
      <c r="BN1661" s="197">
        <f t="shared" si="1847"/>
        <v>0</v>
      </c>
      <c r="BO1661" s="145">
        <v>0.4</v>
      </c>
      <c r="BP1661" s="197">
        <f t="shared" si="1848"/>
        <v>0</v>
      </c>
      <c r="BQ1661" s="120"/>
      <c r="BR1661" s="197">
        <f t="shared" si="1849"/>
        <v>0</v>
      </c>
      <c r="BS1661" s="120"/>
      <c r="BT1661" s="197">
        <f t="shared" si="1850"/>
        <v>0</v>
      </c>
      <c r="BU1661" s="120"/>
      <c r="BV1661" s="197">
        <f t="shared" si="1851"/>
        <v>0</v>
      </c>
      <c r="BW1661" s="107"/>
      <c r="BX1661" s="107"/>
      <c r="BY1661" s="107"/>
      <c r="BZ1661" s="107"/>
      <c r="CA1661" s="199"/>
      <c r="CB1661" s="120"/>
      <c r="CC1661" s="199">
        <f t="shared" si="2084"/>
        <v>0</v>
      </c>
      <c r="CD1661" s="120"/>
      <c r="CE1661" s="204">
        <f t="shared" si="2085"/>
        <v>0</v>
      </c>
      <c r="CF1661" s="120"/>
      <c r="CG1661" s="204">
        <f t="shared" si="2086"/>
        <v>0</v>
      </c>
      <c r="CH1661" s="120"/>
      <c r="CI1661" s="204">
        <f t="shared" si="2088"/>
        <v>0</v>
      </c>
      <c r="CJ1661" s="120"/>
      <c r="CK1661" s="204">
        <f t="shared" si="2090"/>
        <v>0</v>
      </c>
      <c r="CL1661" s="120"/>
      <c r="CM1661" s="204">
        <f t="shared" si="2092"/>
        <v>0</v>
      </c>
      <c r="CN1661" s="145">
        <v>0.3</v>
      </c>
      <c r="CO1661" s="204">
        <f t="shared" si="2093"/>
        <v>0</v>
      </c>
      <c r="CP1661" s="145">
        <v>0.3</v>
      </c>
      <c r="CQ1661" s="206">
        <f t="shared" si="2094"/>
        <v>0</v>
      </c>
      <c r="CR1661" s="145">
        <v>0.4</v>
      </c>
      <c r="CS1661" s="206">
        <f t="shared" si="2096"/>
        <v>0</v>
      </c>
      <c r="CT1661" s="120"/>
      <c r="CU1661" s="206">
        <f t="shared" si="2097"/>
        <v>0</v>
      </c>
      <c r="CV1661" s="120"/>
      <c r="CW1661" s="206">
        <f t="shared" si="2098"/>
        <v>0</v>
      </c>
      <c r="CX1661" s="120"/>
      <c r="CY1661" s="206">
        <f t="shared" si="2099"/>
        <v>0</v>
      </c>
      <c r="CZ1661" s="107"/>
      <c r="DA1661" s="107"/>
      <c r="DB1661" s="107"/>
      <c r="DC1661" s="109"/>
      <c r="DD1661" s="109"/>
      <c r="DE1661" s="109"/>
      <c r="DF1661" s="110"/>
      <c r="DG1661" s="120"/>
      <c r="DH1661" s="120">
        <f t="shared" si="2100"/>
        <v>0</v>
      </c>
      <c r="DI1661" s="120"/>
      <c r="DJ1661" s="120">
        <f t="shared" si="2101"/>
        <v>0</v>
      </c>
      <c r="DK1661" s="120"/>
      <c r="DL1661" s="120">
        <f t="shared" si="2102"/>
        <v>0</v>
      </c>
      <c r="DM1661" s="120"/>
      <c r="DN1661" s="120">
        <f t="shared" si="2104"/>
        <v>0</v>
      </c>
      <c r="DO1661" s="120"/>
      <c r="DP1661" s="120">
        <f t="shared" si="2105"/>
        <v>0</v>
      </c>
      <c r="DQ1661" s="120"/>
      <c r="DR1661" s="120">
        <f t="shared" si="2106"/>
        <v>0</v>
      </c>
      <c r="DS1661" s="145">
        <v>0.3</v>
      </c>
      <c r="DT1661" s="120">
        <f t="shared" si="2107"/>
        <v>0</v>
      </c>
      <c r="DU1661" s="145">
        <v>0.3</v>
      </c>
      <c r="DV1661" s="120">
        <f t="shared" si="2108"/>
        <v>0</v>
      </c>
      <c r="DW1661" s="145">
        <v>0.4</v>
      </c>
      <c r="DX1661" s="120">
        <f t="shared" si="2109"/>
        <v>0</v>
      </c>
      <c r="DY1661" s="120"/>
      <c r="DZ1661" s="120">
        <f t="shared" si="2110"/>
        <v>0</v>
      </c>
      <c r="EA1661" s="120"/>
      <c r="EB1661" s="120">
        <f t="shared" si="2111"/>
        <v>0</v>
      </c>
      <c r="EC1661" s="120"/>
      <c r="ED1661" s="120">
        <f t="shared" si="2112"/>
        <v>0</v>
      </c>
      <c r="EE1661" s="120"/>
      <c r="EF1661" s="120"/>
      <c r="EG1661" s="120"/>
      <c r="EH1661" s="120"/>
      <c r="EI1661" s="120">
        <f t="shared" si="1827"/>
        <v>0</v>
      </c>
      <c r="EJ1661" s="148">
        <f t="shared" si="2113"/>
        <v>1</v>
      </c>
    </row>
    <row r="1662" spans="1:140" s="10" customFormat="1" ht="33" customHeight="1" x14ac:dyDescent="0.25">
      <c r="A1662" s="33"/>
      <c r="B1662" s="34"/>
      <c r="C1662" s="35"/>
      <c r="D1662" s="49"/>
      <c r="E1662" s="36"/>
      <c r="F1662" s="36"/>
      <c r="G1662" s="52"/>
      <c r="H1662" s="38"/>
      <c r="I1662" s="50"/>
      <c r="J1662" s="272" t="s">
        <v>1894</v>
      </c>
      <c r="K1662" s="264" t="s">
        <v>2113</v>
      </c>
      <c r="Q1662" s="9" t="s">
        <v>1899</v>
      </c>
      <c r="R1662" s="104"/>
      <c r="S1662" s="104"/>
      <c r="T1662" s="104"/>
      <c r="U1662" s="104"/>
      <c r="V1662" s="120"/>
      <c r="W1662" s="104"/>
      <c r="X1662" s="104"/>
      <c r="Y1662" s="104"/>
      <c r="Z1662" s="120"/>
      <c r="AA1662" s="104"/>
      <c r="AB1662" s="104"/>
      <c r="AC1662" s="104"/>
      <c r="AD1662" s="104"/>
      <c r="AE1662" s="144"/>
      <c r="AF1662" s="104"/>
      <c r="AG1662" s="144"/>
      <c r="AH1662" s="104"/>
      <c r="AI1662" s="145"/>
      <c r="AJ1662" s="104"/>
      <c r="AK1662" s="104"/>
      <c r="AL1662" s="104"/>
      <c r="AM1662" s="104"/>
      <c r="AN1662" s="104"/>
      <c r="AO1662" s="104"/>
      <c r="AP1662" s="120"/>
      <c r="AQ1662" s="104"/>
      <c r="AR1662" s="104"/>
      <c r="AS1662" s="104"/>
      <c r="AT1662" s="104"/>
      <c r="AU1662" s="104"/>
      <c r="AV1662" s="105"/>
      <c r="AW1662" s="105"/>
      <c r="AX1662" s="106"/>
      <c r="AY1662" s="120"/>
      <c r="AZ1662" s="106"/>
      <c r="BA1662" s="120"/>
      <c r="BB1662" s="196"/>
      <c r="BC1662" s="120"/>
      <c r="BD1662" s="196"/>
      <c r="BE1662" s="120"/>
      <c r="BF1662" s="196"/>
      <c r="BG1662" s="120"/>
      <c r="BH1662" s="196"/>
      <c r="BI1662" s="120"/>
      <c r="BJ1662" s="196"/>
      <c r="BK1662" s="145"/>
      <c r="BL1662" s="196"/>
      <c r="BM1662" s="145"/>
      <c r="BN1662" s="197"/>
      <c r="BO1662" s="145"/>
      <c r="BP1662" s="197"/>
      <c r="BQ1662" s="120"/>
      <c r="BR1662" s="197"/>
      <c r="BS1662" s="120"/>
      <c r="BT1662" s="197"/>
      <c r="BU1662" s="120"/>
      <c r="BV1662" s="197"/>
      <c r="BW1662" s="107"/>
      <c r="BX1662" s="107"/>
      <c r="BY1662" s="107"/>
      <c r="BZ1662" s="107"/>
      <c r="CA1662" s="199"/>
      <c r="CB1662" s="120"/>
      <c r="CC1662" s="199"/>
      <c r="CD1662" s="120"/>
      <c r="CE1662" s="204"/>
      <c r="CF1662" s="120"/>
      <c r="CG1662" s="204"/>
      <c r="CH1662" s="120"/>
      <c r="CI1662" s="204"/>
      <c r="CJ1662" s="120"/>
      <c r="CK1662" s="204"/>
      <c r="CL1662" s="120"/>
      <c r="CM1662" s="204"/>
      <c r="CN1662" s="145"/>
      <c r="CO1662" s="204"/>
      <c r="CP1662" s="145"/>
      <c r="CQ1662" s="206"/>
      <c r="CR1662" s="145"/>
      <c r="CS1662" s="206"/>
      <c r="CT1662" s="120"/>
      <c r="CU1662" s="206"/>
      <c r="CV1662" s="120"/>
      <c r="CW1662" s="206"/>
      <c r="CX1662" s="120"/>
      <c r="CY1662" s="206"/>
      <c r="CZ1662" s="107"/>
      <c r="DA1662" s="107"/>
      <c r="DB1662" s="107"/>
      <c r="DC1662" s="109"/>
      <c r="DD1662" s="109"/>
      <c r="DE1662" s="109"/>
      <c r="DF1662" s="110"/>
      <c r="DG1662" s="120"/>
      <c r="DH1662" s="120"/>
      <c r="DI1662" s="120"/>
      <c r="DJ1662" s="120"/>
      <c r="DK1662" s="120"/>
      <c r="DL1662" s="120"/>
      <c r="DM1662" s="120"/>
      <c r="DN1662" s="120"/>
      <c r="DO1662" s="120"/>
      <c r="DP1662" s="120"/>
      <c r="DQ1662" s="120"/>
      <c r="DR1662" s="120"/>
      <c r="DS1662" s="145"/>
      <c r="DT1662" s="120"/>
      <c r="DU1662" s="145"/>
      <c r="DV1662" s="120"/>
      <c r="DW1662" s="145"/>
      <c r="DX1662" s="120"/>
      <c r="DY1662" s="120"/>
      <c r="DZ1662" s="120"/>
      <c r="EA1662" s="120"/>
      <c r="EB1662" s="120"/>
      <c r="EC1662" s="120"/>
      <c r="ED1662" s="120"/>
      <c r="EE1662" s="120"/>
      <c r="EF1662" s="120"/>
      <c r="EG1662" s="120"/>
      <c r="EH1662" s="120"/>
      <c r="EI1662" s="120"/>
      <c r="EJ1662" s="148"/>
    </row>
    <row r="1663" spans="1:140" s="10" customFormat="1" ht="33" customHeight="1" x14ac:dyDescent="0.25">
      <c r="A1663" s="33"/>
      <c r="B1663" s="34"/>
      <c r="C1663" s="35"/>
      <c r="D1663" s="49"/>
      <c r="E1663" s="36"/>
      <c r="F1663" s="36"/>
      <c r="G1663" s="52"/>
      <c r="H1663" s="38"/>
      <c r="I1663" s="50"/>
      <c r="J1663" s="272"/>
      <c r="K1663" s="264" t="s">
        <v>2114</v>
      </c>
      <c r="Q1663" s="9" t="s">
        <v>1899</v>
      </c>
      <c r="R1663" s="104"/>
      <c r="S1663" s="104"/>
      <c r="T1663" s="104"/>
      <c r="U1663" s="104"/>
      <c r="V1663" s="120"/>
      <c r="W1663" s="104"/>
      <c r="X1663" s="104"/>
      <c r="Y1663" s="104"/>
      <c r="Z1663" s="120"/>
      <c r="AA1663" s="104"/>
      <c r="AB1663" s="104"/>
      <c r="AC1663" s="104"/>
      <c r="AD1663" s="104"/>
      <c r="AE1663" s="144"/>
      <c r="AF1663" s="104"/>
      <c r="AG1663" s="144"/>
      <c r="AH1663" s="104"/>
      <c r="AI1663" s="145"/>
      <c r="AJ1663" s="104"/>
      <c r="AK1663" s="104"/>
      <c r="AL1663" s="104"/>
      <c r="AM1663" s="104"/>
      <c r="AN1663" s="104"/>
      <c r="AO1663" s="104"/>
      <c r="AP1663" s="120"/>
      <c r="AQ1663" s="104"/>
      <c r="AR1663" s="104"/>
      <c r="AS1663" s="104"/>
      <c r="AT1663" s="104"/>
      <c r="AU1663" s="104"/>
      <c r="AV1663" s="105"/>
      <c r="AW1663" s="105"/>
      <c r="AX1663" s="106"/>
      <c r="AY1663" s="120"/>
      <c r="AZ1663" s="106"/>
      <c r="BA1663" s="120"/>
      <c r="BB1663" s="196"/>
      <c r="BC1663" s="120"/>
      <c r="BD1663" s="196"/>
      <c r="BE1663" s="120"/>
      <c r="BF1663" s="196"/>
      <c r="BG1663" s="120"/>
      <c r="BH1663" s="196"/>
      <c r="BI1663" s="120"/>
      <c r="BJ1663" s="196"/>
      <c r="BK1663" s="145"/>
      <c r="BL1663" s="196"/>
      <c r="BM1663" s="145"/>
      <c r="BN1663" s="197"/>
      <c r="BO1663" s="145"/>
      <c r="BP1663" s="197"/>
      <c r="BQ1663" s="120"/>
      <c r="BR1663" s="197"/>
      <c r="BS1663" s="120"/>
      <c r="BT1663" s="197"/>
      <c r="BU1663" s="120"/>
      <c r="BV1663" s="197"/>
      <c r="BW1663" s="107"/>
      <c r="BX1663" s="107"/>
      <c r="BY1663" s="107"/>
      <c r="BZ1663" s="107"/>
      <c r="CA1663" s="199"/>
      <c r="CB1663" s="120"/>
      <c r="CC1663" s="199"/>
      <c r="CD1663" s="120"/>
      <c r="CE1663" s="204"/>
      <c r="CF1663" s="120"/>
      <c r="CG1663" s="204"/>
      <c r="CH1663" s="120"/>
      <c r="CI1663" s="204"/>
      <c r="CJ1663" s="120"/>
      <c r="CK1663" s="204"/>
      <c r="CL1663" s="120"/>
      <c r="CM1663" s="204"/>
      <c r="CN1663" s="145"/>
      <c r="CO1663" s="204"/>
      <c r="CP1663" s="145"/>
      <c r="CQ1663" s="206"/>
      <c r="CR1663" s="145"/>
      <c r="CS1663" s="206"/>
      <c r="CT1663" s="120"/>
      <c r="CU1663" s="206"/>
      <c r="CV1663" s="120"/>
      <c r="CW1663" s="206"/>
      <c r="CX1663" s="120"/>
      <c r="CY1663" s="206"/>
      <c r="CZ1663" s="107"/>
      <c r="DA1663" s="107"/>
      <c r="DB1663" s="107"/>
      <c r="DC1663" s="109"/>
      <c r="DD1663" s="109"/>
      <c r="DE1663" s="109"/>
      <c r="DF1663" s="110"/>
      <c r="DG1663" s="120"/>
      <c r="DH1663" s="120"/>
      <c r="DI1663" s="120"/>
      <c r="DJ1663" s="120"/>
      <c r="DK1663" s="120"/>
      <c r="DL1663" s="120"/>
      <c r="DM1663" s="120"/>
      <c r="DN1663" s="120"/>
      <c r="DO1663" s="120"/>
      <c r="DP1663" s="120"/>
      <c r="DQ1663" s="120"/>
      <c r="DR1663" s="120"/>
      <c r="DS1663" s="145"/>
      <c r="DT1663" s="120"/>
      <c r="DU1663" s="145"/>
      <c r="DV1663" s="120"/>
      <c r="DW1663" s="145"/>
      <c r="DX1663" s="120"/>
      <c r="DY1663" s="120"/>
      <c r="DZ1663" s="120"/>
      <c r="EA1663" s="120"/>
      <c r="EB1663" s="120"/>
      <c r="EC1663" s="120"/>
      <c r="ED1663" s="120"/>
      <c r="EE1663" s="120"/>
      <c r="EF1663" s="120"/>
      <c r="EG1663" s="120"/>
      <c r="EH1663" s="120"/>
      <c r="EI1663" s="120"/>
      <c r="EJ1663" s="148"/>
    </row>
    <row r="1664" spans="1:140" s="10" customFormat="1" ht="33" customHeight="1" x14ac:dyDescent="0.25">
      <c r="A1664" s="33"/>
      <c r="B1664" s="34"/>
      <c r="C1664" s="35"/>
      <c r="D1664" s="49"/>
      <c r="E1664" s="36"/>
      <c r="F1664" s="36"/>
      <c r="G1664" s="52"/>
      <c r="H1664" s="38"/>
      <c r="I1664" s="50"/>
      <c r="J1664" s="272"/>
      <c r="K1664" s="264" t="s">
        <v>2115</v>
      </c>
      <c r="Q1664" s="9" t="s">
        <v>1899</v>
      </c>
      <c r="R1664" s="104"/>
      <c r="S1664" s="104"/>
      <c r="T1664" s="104"/>
      <c r="U1664" s="104"/>
      <c r="V1664" s="120"/>
      <c r="W1664" s="104"/>
      <c r="X1664" s="104"/>
      <c r="Y1664" s="104"/>
      <c r="Z1664" s="120"/>
      <c r="AA1664" s="104"/>
      <c r="AB1664" s="104"/>
      <c r="AC1664" s="104"/>
      <c r="AD1664" s="104"/>
      <c r="AE1664" s="144"/>
      <c r="AF1664" s="104"/>
      <c r="AG1664" s="144"/>
      <c r="AH1664" s="104"/>
      <c r="AI1664" s="145"/>
      <c r="AJ1664" s="104"/>
      <c r="AK1664" s="104"/>
      <c r="AL1664" s="104"/>
      <c r="AM1664" s="104"/>
      <c r="AN1664" s="104"/>
      <c r="AO1664" s="104"/>
      <c r="AP1664" s="120"/>
      <c r="AQ1664" s="104"/>
      <c r="AR1664" s="104"/>
      <c r="AS1664" s="104"/>
      <c r="AT1664" s="104"/>
      <c r="AU1664" s="104"/>
      <c r="AV1664" s="105"/>
      <c r="AW1664" s="105"/>
      <c r="AX1664" s="106"/>
      <c r="AY1664" s="120"/>
      <c r="AZ1664" s="106"/>
      <c r="BA1664" s="120"/>
      <c r="BB1664" s="196"/>
      <c r="BC1664" s="120"/>
      <c r="BD1664" s="196"/>
      <c r="BE1664" s="120"/>
      <c r="BF1664" s="196"/>
      <c r="BG1664" s="120"/>
      <c r="BH1664" s="196"/>
      <c r="BI1664" s="120"/>
      <c r="BJ1664" s="196"/>
      <c r="BK1664" s="145"/>
      <c r="BL1664" s="196"/>
      <c r="BM1664" s="145"/>
      <c r="BN1664" s="197"/>
      <c r="BO1664" s="145"/>
      <c r="BP1664" s="197"/>
      <c r="BQ1664" s="120"/>
      <c r="BR1664" s="197"/>
      <c r="BS1664" s="120"/>
      <c r="BT1664" s="197"/>
      <c r="BU1664" s="120"/>
      <c r="BV1664" s="197"/>
      <c r="BW1664" s="107"/>
      <c r="BX1664" s="107"/>
      <c r="BY1664" s="107"/>
      <c r="BZ1664" s="107"/>
      <c r="CA1664" s="199"/>
      <c r="CB1664" s="120"/>
      <c r="CC1664" s="199"/>
      <c r="CD1664" s="120"/>
      <c r="CE1664" s="204"/>
      <c r="CF1664" s="120"/>
      <c r="CG1664" s="204"/>
      <c r="CH1664" s="120"/>
      <c r="CI1664" s="204"/>
      <c r="CJ1664" s="120"/>
      <c r="CK1664" s="204"/>
      <c r="CL1664" s="120"/>
      <c r="CM1664" s="204"/>
      <c r="CN1664" s="145"/>
      <c r="CO1664" s="204"/>
      <c r="CP1664" s="145"/>
      <c r="CQ1664" s="206"/>
      <c r="CR1664" s="145"/>
      <c r="CS1664" s="206"/>
      <c r="CT1664" s="120"/>
      <c r="CU1664" s="206"/>
      <c r="CV1664" s="120"/>
      <c r="CW1664" s="206"/>
      <c r="CX1664" s="120"/>
      <c r="CY1664" s="206"/>
      <c r="CZ1664" s="107"/>
      <c r="DA1664" s="107"/>
      <c r="DB1664" s="107"/>
      <c r="DC1664" s="109"/>
      <c r="DD1664" s="109"/>
      <c r="DE1664" s="109"/>
      <c r="DF1664" s="110"/>
      <c r="DG1664" s="120"/>
      <c r="DH1664" s="120"/>
      <c r="DI1664" s="120"/>
      <c r="DJ1664" s="120"/>
      <c r="DK1664" s="120"/>
      <c r="DL1664" s="120"/>
      <c r="DM1664" s="120"/>
      <c r="DN1664" s="120"/>
      <c r="DO1664" s="120"/>
      <c r="DP1664" s="120"/>
      <c r="DQ1664" s="120"/>
      <c r="DR1664" s="120"/>
      <c r="DS1664" s="145"/>
      <c r="DT1664" s="120"/>
      <c r="DU1664" s="145"/>
      <c r="DV1664" s="120"/>
      <c r="DW1664" s="145"/>
      <c r="DX1664" s="120"/>
      <c r="DY1664" s="120"/>
      <c r="DZ1664" s="120"/>
      <c r="EA1664" s="120"/>
      <c r="EB1664" s="120"/>
      <c r="EC1664" s="120"/>
      <c r="ED1664" s="120"/>
      <c r="EE1664" s="120"/>
      <c r="EF1664" s="120"/>
      <c r="EG1664" s="120"/>
      <c r="EH1664" s="120"/>
      <c r="EI1664" s="120"/>
      <c r="EJ1664" s="148"/>
    </row>
    <row r="1665" spans="1:140" s="10" customFormat="1" ht="33" customHeight="1" x14ac:dyDescent="0.25">
      <c r="A1665" s="33"/>
      <c r="B1665" s="34"/>
      <c r="C1665" s="35"/>
      <c r="D1665" s="49"/>
      <c r="E1665" s="36"/>
      <c r="F1665" s="36"/>
      <c r="G1665" s="52"/>
      <c r="H1665" s="38"/>
      <c r="I1665" s="50"/>
      <c r="J1665" s="275" t="s">
        <v>1921</v>
      </c>
      <c r="K1665" s="271" t="s">
        <v>2116</v>
      </c>
      <c r="L1665" s="276">
        <v>245</v>
      </c>
      <c r="M1665" s="46"/>
      <c r="R1665" s="104"/>
      <c r="S1665" s="104"/>
      <c r="T1665" s="104"/>
      <c r="U1665" s="104"/>
      <c r="V1665" s="120"/>
      <c r="W1665" s="104"/>
      <c r="X1665" s="104"/>
      <c r="Y1665" s="104"/>
      <c r="Z1665" s="120"/>
      <c r="AA1665" s="104"/>
      <c r="AB1665" s="104"/>
      <c r="AC1665" s="104"/>
      <c r="AD1665" s="104"/>
      <c r="AE1665" s="144"/>
      <c r="AF1665" s="104"/>
      <c r="AG1665" s="144"/>
      <c r="AH1665" s="104"/>
      <c r="AI1665" s="145"/>
      <c r="AJ1665" s="104"/>
      <c r="AK1665" s="104"/>
      <c r="AL1665" s="104"/>
      <c r="AM1665" s="104"/>
      <c r="AN1665" s="104"/>
      <c r="AO1665" s="104"/>
      <c r="AP1665" s="120"/>
      <c r="AQ1665" s="104"/>
      <c r="AR1665" s="104"/>
      <c r="AS1665" s="104"/>
      <c r="AT1665" s="104"/>
      <c r="AU1665" s="104"/>
      <c r="AV1665" s="105"/>
      <c r="AW1665" s="105"/>
      <c r="AX1665" s="106"/>
      <c r="AY1665" s="120"/>
      <c r="AZ1665" s="106"/>
      <c r="BA1665" s="120"/>
      <c r="BB1665" s="196"/>
      <c r="BC1665" s="120"/>
      <c r="BD1665" s="196"/>
      <c r="BE1665" s="120"/>
      <c r="BF1665" s="196"/>
      <c r="BG1665" s="120"/>
      <c r="BH1665" s="196"/>
      <c r="BI1665" s="120"/>
      <c r="BJ1665" s="196"/>
      <c r="BK1665" s="145"/>
      <c r="BL1665" s="196"/>
      <c r="BM1665" s="145"/>
      <c r="BN1665" s="197"/>
      <c r="BO1665" s="145"/>
      <c r="BP1665" s="197"/>
      <c r="BQ1665" s="120"/>
      <c r="BR1665" s="197"/>
      <c r="BS1665" s="120"/>
      <c r="BT1665" s="197"/>
      <c r="BU1665" s="120"/>
      <c r="BV1665" s="197"/>
      <c r="BW1665" s="107"/>
      <c r="BX1665" s="107"/>
      <c r="BY1665" s="107"/>
      <c r="BZ1665" s="107"/>
      <c r="CA1665" s="199"/>
      <c r="CB1665" s="120"/>
      <c r="CC1665" s="199"/>
      <c r="CD1665" s="120"/>
      <c r="CE1665" s="204"/>
      <c r="CF1665" s="120"/>
      <c r="CG1665" s="204"/>
      <c r="CH1665" s="120"/>
      <c r="CI1665" s="204"/>
      <c r="CJ1665" s="120"/>
      <c r="CK1665" s="204"/>
      <c r="CL1665" s="120"/>
      <c r="CM1665" s="204"/>
      <c r="CN1665" s="145"/>
      <c r="CO1665" s="204"/>
      <c r="CP1665" s="145"/>
      <c r="CQ1665" s="206"/>
      <c r="CR1665" s="145"/>
      <c r="CS1665" s="206"/>
      <c r="CT1665" s="120"/>
      <c r="CU1665" s="206"/>
      <c r="CV1665" s="120"/>
      <c r="CW1665" s="206"/>
      <c r="CX1665" s="120"/>
      <c r="CY1665" s="206"/>
      <c r="CZ1665" s="107"/>
      <c r="DA1665" s="107"/>
      <c r="DB1665" s="107"/>
      <c r="DC1665" s="109"/>
      <c r="DD1665" s="109"/>
      <c r="DE1665" s="109"/>
      <c r="DF1665" s="110"/>
      <c r="DG1665" s="120"/>
      <c r="DH1665" s="120"/>
      <c r="DI1665" s="120"/>
      <c r="DJ1665" s="120"/>
      <c r="DK1665" s="120"/>
      <c r="DL1665" s="120"/>
      <c r="DM1665" s="120"/>
      <c r="DN1665" s="120"/>
      <c r="DO1665" s="120"/>
      <c r="DP1665" s="120"/>
      <c r="DQ1665" s="120"/>
      <c r="DR1665" s="120"/>
      <c r="DS1665" s="145"/>
      <c r="DT1665" s="120"/>
      <c r="DU1665" s="145"/>
      <c r="DV1665" s="120"/>
      <c r="DW1665" s="145"/>
      <c r="DX1665" s="120"/>
      <c r="DY1665" s="120"/>
      <c r="DZ1665" s="120"/>
      <c r="EA1665" s="120"/>
      <c r="EB1665" s="120"/>
      <c r="EC1665" s="120"/>
      <c r="ED1665" s="120"/>
      <c r="EE1665" s="120"/>
      <c r="EF1665" s="120"/>
      <c r="EG1665" s="120"/>
      <c r="EH1665" s="120"/>
      <c r="EI1665" s="120"/>
      <c r="EJ1665" s="148"/>
    </row>
    <row r="1666" spans="1:140" s="10" customFormat="1" ht="33" customHeight="1" x14ac:dyDescent="0.25">
      <c r="A1666" s="33"/>
      <c r="B1666" s="34"/>
      <c r="C1666" s="35"/>
      <c r="D1666" s="49"/>
      <c r="E1666" s="36"/>
      <c r="F1666" s="36"/>
      <c r="G1666" s="52"/>
      <c r="H1666" s="38"/>
      <c r="I1666" s="50"/>
      <c r="J1666" s="275"/>
      <c r="K1666" s="271" t="s">
        <v>2117</v>
      </c>
      <c r="L1666" s="276">
        <v>245</v>
      </c>
      <c r="M1666" s="46"/>
      <c r="R1666" s="104"/>
      <c r="S1666" s="104"/>
      <c r="T1666" s="104"/>
      <c r="U1666" s="104"/>
      <c r="V1666" s="120"/>
      <c r="W1666" s="104"/>
      <c r="X1666" s="104"/>
      <c r="Y1666" s="104"/>
      <c r="Z1666" s="120"/>
      <c r="AA1666" s="104"/>
      <c r="AB1666" s="104"/>
      <c r="AC1666" s="104"/>
      <c r="AD1666" s="104"/>
      <c r="AE1666" s="144"/>
      <c r="AF1666" s="104"/>
      <c r="AG1666" s="144"/>
      <c r="AH1666" s="104"/>
      <c r="AI1666" s="145"/>
      <c r="AJ1666" s="104"/>
      <c r="AK1666" s="104"/>
      <c r="AL1666" s="104"/>
      <c r="AM1666" s="104"/>
      <c r="AN1666" s="104"/>
      <c r="AO1666" s="104"/>
      <c r="AP1666" s="120"/>
      <c r="AQ1666" s="104"/>
      <c r="AR1666" s="104"/>
      <c r="AS1666" s="104"/>
      <c r="AT1666" s="104"/>
      <c r="AU1666" s="104"/>
      <c r="AV1666" s="105"/>
      <c r="AW1666" s="105"/>
      <c r="AX1666" s="106"/>
      <c r="AY1666" s="120"/>
      <c r="AZ1666" s="106"/>
      <c r="BA1666" s="120"/>
      <c r="BB1666" s="196"/>
      <c r="BC1666" s="120"/>
      <c r="BD1666" s="196"/>
      <c r="BE1666" s="120"/>
      <c r="BF1666" s="196"/>
      <c r="BG1666" s="120"/>
      <c r="BH1666" s="196"/>
      <c r="BI1666" s="120"/>
      <c r="BJ1666" s="196"/>
      <c r="BK1666" s="145"/>
      <c r="BL1666" s="196"/>
      <c r="BM1666" s="145"/>
      <c r="BN1666" s="197"/>
      <c r="BO1666" s="145"/>
      <c r="BP1666" s="197"/>
      <c r="BQ1666" s="120"/>
      <c r="BR1666" s="197"/>
      <c r="BS1666" s="120"/>
      <c r="BT1666" s="197"/>
      <c r="BU1666" s="120"/>
      <c r="BV1666" s="197"/>
      <c r="BW1666" s="107"/>
      <c r="BX1666" s="107"/>
      <c r="BY1666" s="107"/>
      <c r="BZ1666" s="107"/>
      <c r="CA1666" s="199"/>
      <c r="CB1666" s="120"/>
      <c r="CC1666" s="199"/>
      <c r="CD1666" s="120"/>
      <c r="CE1666" s="204"/>
      <c r="CF1666" s="120"/>
      <c r="CG1666" s="204"/>
      <c r="CH1666" s="120"/>
      <c r="CI1666" s="204"/>
      <c r="CJ1666" s="120"/>
      <c r="CK1666" s="204"/>
      <c r="CL1666" s="120"/>
      <c r="CM1666" s="204"/>
      <c r="CN1666" s="145"/>
      <c r="CO1666" s="204"/>
      <c r="CP1666" s="145"/>
      <c r="CQ1666" s="206"/>
      <c r="CR1666" s="145"/>
      <c r="CS1666" s="206"/>
      <c r="CT1666" s="120"/>
      <c r="CU1666" s="206"/>
      <c r="CV1666" s="120"/>
      <c r="CW1666" s="206"/>
      <c r="CX1666" s="120"/>
      <c r="CY1666" s="206"/>
      <c r="CZ1666" s="107"/>
      <c r="DA1666" s="107"/>
      <c r="DB1666" s="107"/>
      <c r="DC1666" s="109"/>
      <c r="DD1666" s="109"/>
      <c r="DE1666" s="109"/>
      <c r="DF1666" s="110"/>
      <c r="DG1666" s="120"/>
      <c r="DH1666" s="120"/>
      <c r="DI1666" s="120"/>
      <c r="DJ1666" s="120"/>
      <c r="DK1666" s="120"/>
      <c r="DL1666" s="120"/>
      <c r="DM1666" s="120"/>
      <c r="DN1666" s="120"/>
      <c r="DO1666" s="120"/>
      <c r="DP1666" s="120"/>
      <c r="DQ1666" s="120"/>
      <c r="DR1666" s="120"/>
      <c r="DS1666" s="145"/>
      <c r="DT1666" s="120"/>
      <c r="DU1666" s="145"/>
      <c r="DV1666" s="120"/>
      <c r="DW1666" s="145"/>
      <c r="DX1666" s="120"/>
      <c r="DY1666" s="120"/>
      <c r="DZ1666" s="120"/>
      <c r="EA1666" s="120"/>
      <c r="EB1666" s="120"/>
      <c r="EC1666" s="120"/>
      <c r="ED1666" s="120"/>
      <c r="EE1666" s="120"/>
      <c r="EF1666" s="120"/>
      <c r="EG1666" s="120"/>
      <c r="EH1666" s="120"/>
      <c r="EI1666" s="120"/>
      <c r="EJ1666" s="148"/>
    </row>
    <row r="1667" spans="1:140" s="10" customFormat="1" ht="27" customHeight="1" x14ac:dyDescent="0.25">
      <c r="A1667" s="33"/>
      <c r="B1667" s="34"/>
      <c r="C1667" s="35"/>
      <c r="D1667" s="49"/>
      <c r="E1667" s="36"/>
      <c r="F1667" s="36"/>
      <c r="G1667" s="52"/>
      <c r="H1667" s="38"/>
      <c r="I1667" s="50"/>
      <c r="J1667" s="54" t="s">
        <v>858</v>
      </c>
      <c r="K1667" s="46" t="s">
        <v>1439</v>
      </c>
      <c r="L1667" s="46" t="s">
        <v>282</v>
      </c>
      <c r="M1667" s="46" t="s">
        <v>1758</v>
      </c>
      <c r="R1667" s="104"/>
      <c r="S1667" s="104">
        <f>0*$R$1667</f>
        <v>0</v>
      </c>
      <c r="T1667" s="104">
        <f>S1667*R1667</f>
        <v>0</v>
      </c>
      <c r="U1667" s="104">
        <f>0*$R$1667</f>
        <v>0</v>
      </c>
      <c r="V1667" s="120">
        <f>U1667*R1667</f>
        <v>0</v>
      </c>
      <c r="W1667" s="104">
        <f>0*$R$1667</f>
        <v>0</v>
      </c>
      <c r="X1667" s="104">
        <f>W1667*R1667</f>
        <v>0</v>
      </c>
      <c r="Y1667" s="104">
        <f>0*$R$1667</f>
        <v>0</v>
      </c>
      <c r="Z1667" s="120">
        <f>Y1667*R1667</f>
        <v>0</v>
      </c>
      <c r="AA1667" s="104">
        <f>0.5*$R$1667</f>
        <v>0</v>
      </c>
      <c r="AB1667" s="104">
        <f>AA1667*R1667</f>
        <v>0</v>
      </c>
      <c r="AC1667" s="104">
        <f>0.5*$R$1667</f>
        <v>0</v>
      </c>
      <c r="AD1667" s="104">
        <f>AC1667*R1667</f>
        <v>0</v>
      </c>
      <c r="AE1667" s="144">
        <v>0.3</v>
      </c>
      <c r="AF1667" s="104">
        <f>AE1667*R1667</f>
        <v>0</v>
      </c>
      <c r="AG1667" s="144">
        <v>0.3</v>
      </c>
      <c r="AH1667" s="104">
        <f>AG1667*R1667</f>
        <v>0</v>
      </c>
      <c r="AI1667" s="145">
        <v>0.4</v>
      </c>
      <c r="AJ1667" s="104">
        <f>AI1667*R1667</f>
        <v>0</v>
      </c>
      <c r="AK1667" s="104">
        <f>0*$R$1667</f>
        <v>0</v>
      </c>
      <c r="AL1667" s="104">
        <f>AK1667*R1667</f>
        <v>0</v>
      </c>
      <c r="AM1667" s="104">
        <f>0*$R$1667</f>
        <v>0</v>
      </c>
      <c r="AN1667" s="104">
        <f>AM1667*R1667</f>
        <v>0</v>
      </c>
      <c r="AO1667" s="104">
        <f>0*$R$1667</f>
        <v>0</v>
      </c>
      <c r="AP1667" s="120">
        <f>AO1667*R1667</f>
        <v>0</v>
      </c>
      <c r="AQ1667" s="104"/>
      <c r="AR1667" s="104"/>
      <c r="AS1667" s="104"/>
      <c r="AT1667" s="104"/>
      <c r="AU1667" s="104">
        <f>T1667+V1667+X1667+Z1667+AB1667+AD1667+AF1667+AH1667+AJ1667+AL1667+AN1667+AP1667+AR1667+AT1667</f>
        <v>0</v>
      </c>
      <c r="AV1667" s="105">
        <f>S1667+U1667+W1667+Y1667+AA1667+AC1667+AE1667+AG1667+AI1667+AK1667+AM1667+AO1667+AQ1667+AS1667</f>
        <v>1</v>
      </c>
      <c r="AW1667" s="105"/>
      <c r="AX1667" s="106">
        <f>0.0001</f>
        <v>1E-4</v>
      </c>
      <c r="AY1667" s="120">
        <f>0*$R$1667</f>
        <v>0</v>
      </c>
      <c r="AZ1667" s="106">
        <f>AY1667*AX1667</f>
        <v>0</v>
      </c>
      <c r="BA1667" s="120">
        <f>0*$R$1667</f>
        <v>0</v>
      </c>
      <c r="BB1667" s="196">
        <f>BA1667*AX1667</f>
        <v>0</v>
      </c>
      <c r="BC1667" s="120">
        <f>0*$R$1667</f>
        <v>0</v>
      </c>
      <c r="BD1667" s="196">
        <f>BC1667*AX1667</f>
        <v>0</v>
      </c>
      <c r="BE1667" s="120">
        <f>0*$R$1667</f>
        <v>0</v>
      </c>
      <c r="BF1667" s="196">
        <f>BE1667*AX1667</f>
        <v>0</v>
      </c>
      <c r="BG1667" s="120">
        <f>0.5*$R$1667</f>
        <v>0</v>
      </c>
      <c r="BH1667" s="196">
        <f>BG1667*AX1667</f>
        <v>0</v>
      </c>
      <c r="BI1667" s="120">
        <f>0.5*$R$1667</f>
        <v>0</v>
      </c>
      <c r="BJ1667" s="196">
        <f>BI1667*AX1667</f>
        <v>0</v>
      </c>
      <c r="BK1667" s="145">
        <v>0.3</v>
      </c>
      <c r="BL1667" s="196">
        <f>BK1667*AX1667</f>
        <v>3.0000000000000001E-5</v>
      </c>
      <c r="BM1667" s="145">
        <v>0.3</v>
      </c>
      <c r="BN1667" s="197">
        <f>BM1667*AX1667</f>
        <v>3.0000000000000001E-5</v>
      </c>
      <c r="BO1667" s="145">
        <v>0.4</v>
      </c>
      <c r="BP1667" s="197">
        <f>BO1667*AX1667</f>
        <v>4.0000000000000003E-5</v>
      </c>
      <c r="BQ1667" s="120">
        <f>0*$R$1667</f>
        <v>0</v>
      </c>
      <c r="BR1667" s="197">
        <f>BQ1667*AX1667</f>
        <v>0</v>
      </c>
      <c r="BS1667" s="120">
        <f>0*$R$1667</f>
        <v>0</v>
      </c>
      <c r="BT1667" s="197">
        <f>BS1667*AX1667</f>
        <v>0</v>
      </c>
      <c r="BU1667" s="120">
        <f>0*$R$1667</f>
        <v>0</v>
      </c>
      <c r="BV1667" s="197">
        <f>BU1667*AX1667</f>
        <v>0</v>
      </c>
      <c r="BW1667" s="107"/>
      <c r="BX1667" s="107"/>
      <c r="BY1667" s="107"/>
      <c r="BZ1667" s="107"/>
      <c r="CA1667" s="199">
        <f>0.0001</f>
        <v>1E-4</v>
      </c>
      <c r="CB1667" s="120">
        <f>0*$R$1667</f>
        <v>0</v>
      </c>
      <c r="CC1667" s="199">
        <f>CB1667*CA1667</f>
        <v>0</v>
      </c>
      <c r="CD1667" s="120">
        <f>0*$R$1667</f>
        <v>0</v>
      </c>
      <c r="CE1667" s="204">
        <f>CD1667*CA1667</f>
        <v>0</v>
      </c>
      <c r="CF1667" s="120">
        <f>0*$R$1667</f>
        <v>0</v>
      </c>
      <c r="CG1667" s="204">
        <f>CF1667*CA1667</f>
        <v>0</v>
      </c>
      <c r="CH1667" s="120">
        <f>0*$R$1667</f>
        <v>0</v>
      </c>
      <c r="CI1667" s="204">
        <f>CH1667*CA1667</f>
        <v>0</v>
      </c>
      <c r="CJ1667" s="120">
        <f>0.5*$R$1667</f>
        <v>0</v>
      </c>
      <c r="CK1667" s="204">
        <f>CJ1667*CA1667</f>
        <v>0</v>
      </c>
      <c r="CL1667" s="120">
        <f>0.5*$R$1667</f>
        <v>0</v>
      </c>
      <c r="CM1667" s="204">
        <f>CL1667*CA1667</f>
        <v>0</v>
      </c>
      <c r="CN1667" s="145">
        <v>0.3</v>
      </c>
      <c r="CO1667" s="204">
        <f>CN1667*CA1667</f>
        <v>3.0000000000000001E-5</v>
      </c>
      <c r="CP1667" s="145">
        <v>0.3</v>
      </c>
      <c r="CQ1667" s="206">
        <f>CP1667*CA1667</f>
        <v>3.0000000000000001E-5</v>
      </c>
      <c r="CR1667" s="145">
        <v>0.4</v>
      </c>
      <c r="CS1667" s="206">
        <f>CR1667*CA1667</f>
        <v>4.0000000000000003E-5</v>
      </c>
      <c r="CT1667" s="120">
        <f>0*$R$1667</f>
        <v>0</v>
      </c>
      <c r="CU1667" s="206">
        <f>CT1667*CA1667</f>
        <v>0</v>
      </c>
      <c r="CV1667" s="120">
        <f>0*$R$1667</f>
        <v>0</v>
      </c>
      <c r="CW1667" s="206">
        <f>CV1667*CA1667</f>
        <v>0</v>
      </c>
      <c r="CX1667" s="120">
        <f>0*$R$1667</f>
        <v>0</v>
      </c>
      <c r="CY1667" s="206">
        <f>CX1667*CA1667</f>
        <v>0</v>
      </c>
      <c r="CZ1667" s="107"/>
      <c r="DA1667" s="107"/>
      <c r="DB1667" s="107"/>
      <c r="DC1667" s="109"/>
      <c r="DD1667" s="109"/>
      <c r="DE1667" s="109"/>
      <c r="DF1667" s="110">
        <f>0.0001</f>
        <v>1E-4</v>
      </c>
      <c r="DG1667" s="120">
        <f>0*$R$1667</f>
        <v>0</v>
      </c>
      <c r="DH1667" s="120">
        <f>DG1667*DF1667</f>
        <v>0</v>
      </c>
      <c r="DI1667" s="120">
        <f>0*$R$1667</f>
        <v>0</v>
      </c>
      <c r="DJ1667" s="120">
        <f>DI1667*DF1667</f>
        <v>0</v>
      </c>
      <c r="DK1667" s="120">
        <f>0*$R$1667</f>
        <v>0</v>
      </c>
      <c r="DL1667" s="120">
        <f>DK1667*DF1667</f>
        <v>0</v>
      </c>
      <c r="DM1667" s="120">
        <f>0*$R$1667</f>
        <v>0</v>
      </c>
      <c r="DN1667" s="120">
        <f>DM1667*DF1667</f>
        <v>0</v>
      </c>
      <c r="DO1667" s="120">
        <f>0.5*$R$1667</f>
        <v>0</v>
      </c>
      <c r="DP1667" s="120">
        <f>DO1667*DF1667</f>
        <v>0</v>
      </c>
      <c r="DQ1667" s="120">
        <f>0.5*$R$1667</f>
        <v>0</v>
      </c>
      <c r="DR1667" s="120">
        <f>DQ1667*DF1667</f>
        <v>0</v>
      </c>
      <c r="DS1667" s="145">
        <v>0.3</v>
      </c>
      <c r="DT1667" s="120">
        <f>DS1667*DF1667</f>
        <v>3.0000000000000001E-5</v>
      </c>
      <c r="DU1667" s="145">
        <v>0.3</v>
      </c>
      <c r="DV1667" s="120">
        <f>DU1667*DF1667</f>
        <v>3.0000000000000001E-5</v>
      </c>
      <c r="DW1667" s="145">
        <v>0.4</v>
      </c>
      <c r="DX1667" s="120">
        <f>DW1667*DF1667</f>
        <v>4.0000000000000003E-5</v>
      </c>
      <c r="DY1667" s="120">
        <f>0*$R$1667</f>
        <v>0</v>
      </c>
      <c r="DZ1667" s="120">
        <f>DY1667*DF1667</f>
        <v>0</v>
      </c>
      <c r="EA1667" s="120">
        <f>0*$R$1667</f>
        <v>0</v>
      </c>
      <c r="EB1667" s="120">
        <f>EA1667*DF1667</f>
        <v>0</v>
      </c>
      <c r="EC1667" s="120">
        <f>0*$R$1667</f>
        <v>0</v>
      </c>
      <c r="ED1667" s="120">
        <f>EC1667*DF1667</f>
        <v>0</v>
      </c>
      <c r="EE1667" s="120"/>
      <c r="EF1667" s="120"/>
      <c r="EG1667" s="120"/>
      <c r="EH1667" s="120"/>
      <c r="EI1667" s="120">
        <f>DH1667+DJ1667+DL1667+DN1667+DP1667+DR1667+DT1667+DV1667+DX1667+DZ1667+EB1667+ED1667+EF1667+EH1667</f>
        <v>1E-4</v>
      </c>
      <c r="EJ1667" s="148">
        <f>DG1667+DI1667+DK1667+DM1667+DO1667+DQ1667+DS1667+DU1667+DW1667+DY1667+EA1667+EC1667+EE1667+EG1667</f>
        <v>1</v>
      </c>
    </row>
    <row r="1668" spans="1:140" s="10" customFormat="1" ht="17.25" customHeight="1" x14ac:dyDescent="0.25">
      <c r="A1668" s="33"/>
      <c r="B1668" s="34"/>
      <c r="C1668" s="35"/>
      <c r="D1668" s="49"/>
      <c r="E1668" s="36"/>
      <c r="F1668" s="36"/>
      <c r="G1668" s="52"/>
      <c r="H1668" s="38"/>
      <c r="I1668" s="50"/>
      <c r="J1668" s="54" t="s">
        <v>860</v>
      </c>
      <c r="K1668" s="46" t="s">
        <v>857</v>
      </c>
      <c r="L1668" s="46" t="s">
        <v>282</v>
      </c>
      <c r="M1668" s="46" t="s">
        <v>1759</v>
      </c>
      <c r="R1668" s="104"/>
      <c r="S1668" s="104">
        <f>0*$R$1668</f>
        <v>0</v>
      </c>
      <c r="T1668" s="104">
        <f>S1668*R1668</f>
        <v>0</v>
      </c>
      <c r="U1668" s="104">
        <f>0*$R$1668</f>
        <v>0</v>
      </c>
      <c r="V1668" s="120">
        <f>U1668*R1668</f>
        <v>0</v>
      </c>
      <c r="W1668" s="104">
        <f>0*$R$1668</f>
        <v>0</v>
      </c>
      <c r="X1668" s="104">
        <f>W1668*R1668</f>
        <v>0</v>
      </c>
      <c r="Y1668" s="104">
        <f>0*$R$1668</f>
        <v>0</v>
      </c>
      <c r="Z1668" s="120">
        <f>Y1668*R1668</f>
        <v>0</v>
      </c>
      <c r="AA1668" s="104">
        <f>0*$R$1668</f>
        <v>0</v>
      </c>
      <c r="AB1668" s="104">
        <f>AA1668*R1668</f>
        <v>0</v>
      </c>
      <c r="AC1668" s="104">
        <f>0*$R$1668</f>
        <v>0</v>
      </c>
      <c r="AD1668" s="104">
        <f>AC1668*R1668</f>
        <v>0</v>
      </c>
      <c r="AE1668" s="104">
        <f>0*$R$1668</f>
        <v>0</v>
      </c>
      <c r="AF1668" s="104">
        <f>AE1668*R1668</f>
        <v>0</v>
      </c>
      <c r="AG1668" s="104">
        <f>1*$R$1668</f>
        <v>0</v>
      </c>
      <c r="AH1668" s="104">
        <f>AG1668*R1668</f>
        <v>0</v>
      </c>
      <c r="AI1668" s="149">
        <v>1</v>
      </c>
      <c r="AJ1668" s="104">
        <f>AI1668*R1668</f>
        <v>0</v>
      </c>
      <c r="AK1668" s="104">
        <f>0*$R$1668</f>
        <v>0</v>
      </c>
      <c r="AL1668" s="104">
        <f>AK1668*R1668</f>
        <v>0</v>
      </c>
      <c r="AM1668" s="104">
        <f>0*$R$1668</f>
        <v>0</v>
      </c>
      <c r="AN1668" s="104">
        <f>AM1668*R1668</f>
        <v>0</v>
      </c>
      <c r="AO1668" s="104">
        <f>0*$R$1668</f>
        <v>0</v>
      </c>
      <c r="AP1668" s="120">
        <f>AO1668*R1668</f>
        <v>0</v>
      </c>
      <c r="AQ1668" s="104"/>
      <c r="AR1668" s="104"/>
      <c r="AS1668" s="104"/>
      <c r="AT1668" s="104"/>
      <c r="AU1668" s="104">
        <f>T1668+V1668+X1668+Z1668+AB1668+AD1668+AF1668+AH1668+AJ1668+AL1668+AN1668+AP1668+AR1668+AT1668</f>
        <v>0</v>
      </c>
      <c r="AV1668" s="105">
        <f>S1668+U1668+W1668+Y1668+AA1668+AC1668+AE1668+AG1668+AI1668+AK1668+AM1668+AO1668+AQ1668+AS1668</f>
        <v>1</v>
      </c>
      <c r="AW1668" s="105"/>
      <c r="AX1668" s="106">
        <f>0.0001</f>
        <v>1E-4</v>
      </c>
      <c r="AY1668" s="120">
        <f>0*$R$1668</f>
        <v>0</v>
      </c>
      <c r="AZ1668" s="106">
        <f>AY1668*AX1668</f>
        <v>0</v>
      </c>
      <c r="BA1668" s="120">
        <f>0*$R$1668</f>
        <v>0</v>
      </c>
      <c r="BB1668" s="196">
        <f>BA1668*AX1668</f>
        <v>0</v>
      </c>
      <c r="BC1668" s="120">
        <f>0*$R$1668</f>
        <v>0</v>
      </c>
      <c r="BD1668" s="196">
        <f>BC1668*AX1668</f>
        <v>0</v>
      </c>
      <c r="BE1668" s="120">
        <f>0*$R$1668</f>
        <v>0</v>
      </c>
      <c r="BF1668" s="196">
        <f>BE1668*AX1668</f>
        <v>0</v>
      </c>
      <c r="BG1668" s="120">
        <f>0*$R$1668</f>
        <v>0</v>
      </c>
      <c r="BH1668" s="196">
        <f>BG1668*AX1668</f>
        <v>0</v>
      </c>
      <c r="BI1668" s="120">
        <f>0*$R$1668</f>
        <v>0</v>
      </c>
      <c r="BJ1668" s="196">
        <f>BI1668*AX1668</f>
        <v>0</v>
      </c>
      <c r="BK1668" s="120">
        <f>0*$R$1668</f>
        <v>0</v>
      </c>
      <c r="BL1668" s="196">
        <f>BK1668*AX1668</f>
        <v>0</v>
      </c>
      <c r="BM1668" s="120">
        <f>1*$R$1668</f>
        <v>0</v>
      </c>
      <c r="BN1668" s="197">
        <f>BM1668*AX1668</f>
        <v>0</v>
      </c>
      <c r="BO1668" s="145">
        <v>1</v>
      </c>
      <c r="BP1668" s="197">
        <f>BO1668*AX1668</f>
        <v>1E-4</v>
      </c>
      <c r="BQ1668" s="120">
        <f>0*$R$1668</f>
        <v>0</v>
      </c>
      <c r="BR1668" s="197">
        <f>BQ1668*AX1668</f>
        <v>0</v>
      </c>
      <c r="BS1668" s="120">
        <f>0*$R$1668</f>
        <v>0</v>
      </c>
      <c r="BT1668" s="197">
        <f>BS1668*AX1668</f>
        <v>0</v>
      </c>
      <c r="BU1668" s="120">
        <f>0*$R$1668</f>
        <v>0</v>
      </c>
      <c r="BV1668" s="197">
        <f>BU1668*AX1668</f>
        <v>0</v>
      </c>
      <c r="BW1668" s="107"/>
      <c r="BX1668" s="107"/>
      <c r="BY1668" s="107"/>
      <c r="BZ1668" s="107"/>
      <c r="CA1668" s="199">
        <f>0.0001</f>
        <v>1E-4</v>
      </c>
      <c r="CB1668" s="120">
        <f>0*$R$1668</f>
        <v>0</v>
      </c>
      <c r="CC1668" s="199">
        <f>CB1668*CA1668</f>
        <v>0</v>
      </c>
      <c r="CD1668" s="120">
        <f>0*$R$1668</f>
        <v>0</v>
      </c>
      <c r="CE1668" s="204">
        <f>CD1668*CA1668</f>
        <v>0</v>
      </c>
      <c r="CF1668" s="120">
        <f>0*$R$1668</f>
        <v>0</v>
      </c>
      <c r="CG1668" s="204">
        <f>CF1668*CA1668</f>
        <v>0</v>
      </c>
      <c r="CH1668" s="120">
        <f>0*$R$1668</f>
        <v>0</v>
      </c>
      <c r="CI1668" s="204">
        <f>CH1668*CA1668</f>
        <v>0</v>
      </c>
      <c r="CJ1668" s="120">
        <f>0*$R$1668</f>
        <v>0</v>
      </c>
      <c r="CK1668" s="204">
        <f>CJ1668*CA1668</f>
        <v>0</v>
      </c>
      <c r="CL1668" s="120">
        <f>0*$R$1668</f>
        <v>0</v>
      </c>
      <c r="CM1668" s="204">
        <f>CL1668*CA1668</f>
        <v>0</v>
      </c>
      <c r="CN1668" s="120">
        <f>0*$R$1668</f>
        <v>0</v>
      </c>
      <c r="CO1668" s="204">
        <f>CN1668*CA1668</f>
        <v>0</v>
      </c>
      <c r="CP1668" s="120">
        <f>1*$R$1668</f>
        <v>0</v>
      </c>
      <c r="CQ1668" s="206">
        <f>CP1668*CA1668</f>
        <v>0</v>
      </c>
      <c r="CR1668" s="145">
        <v>1</v>
      </c>
      <c r="CS1668" s="206">
        <f>CR1668*CA1668</f>
        <v>1E-4</v>
      </c>
      <c r="CT1668" s="120">
        <f>0*$R$1668</f>
        <v>0</v>
      </c>
      <c r="CU1668" s="206">
        <f>CT1668*CA1668</f>
        <v>0</v>
      </c>
      <c r="CV1668" s="120">
        <f>0*$R$1668</f>
        <v>0</v>
      </c>
      <c r="CW1668" s="206">
        <f>CV1668*CA1668</f>
        <v>0</v>
      </c>
      <c r="CX1668" s="120">
        <f>0*$R$1668</f>
        <v>0</v>
      </c>
      <c r="CY1668" s="206">
        <f>CX1668*CA1668</f>
        <v>0</v>
      </c>
      <c r="CZ1668" s="107"/>
      <c r="DA1668" s="107"/>
      <c r="DB1668" s="107"/>
      <c r="DC1668" s="109"/>
      <c r="DD1668" s="109"/>
      <c r="DE1668" s="109"/>
      <c r="DF1668" s="110">
        <f>0.0001</f>
        <v>1E-4</v>
      </c>
      <c r="DG1668" s="120">
        <f>0*$R$1668</f>
        <v>0</v>
      </c>
      <c r="DH1668" s="120">
        <f>DG1668*DF1668</f>
        <v>0</v>
      </c>
      <c r="DI1668" s="120">
        <f>0*$R$1668</f>
        <v>0</v>
      </c>
      <c r="DJ1668" s="120">
        <f>DI1668*DF1668</f>
        <v>0</v>
      </c>
      <c r="DK1668" s="120">
        <f>0*$R$1668</f>
        <v>0</v>
      </c>
      <c r="DL1668" s="120">
        <f>DK1668*DF1668</f>
        <v>0</v>
      </c>
      <c r="DM1668" s="120">
        <f>0*$R$1668</f>
        <v>0</v>
      </c>
      <c r="DN1668" s="120">
        <f>DM1668*DF1668</f>
        <v>0</v>
      </c>
      <c r="DO1668" s="120">
        <f>0*$R$1668</f>
        <v>0</v>
      </c>
      <c r="DP1668" s="120">
        <f>DO1668*DF1668</f>
        <v>0</v>
      </c>
      <c r="DQ1668" s="120">
        <f>0*$R$1668</f>
        <v>0</v>
      </c>
      <c r="DR1668" s="120">
        <f>DQ1668*DF1668</f>
        <v>0</v>
      </c>
      <c r="DS1668" s="120">
        <f>0*$R$1668</f>
        <v>0</v>
      </c>
      <c r="DT1668" s="120">
        <f>DS1668*DF1668</f>
        <v>0</v>
      </c>
      <c r="DU1668" s="120">
        <f>1*$R$1668</f>
        <v>0</v>
      </c>
      <c r="DV1668" s="120">
        <f>DU1668*DF1668</f>
        <v>0</v>
      </c>
      <c r="DW1668" s="145">
        <v>1</v>
      </c>
      <c r="DX1668" s="120">
        <f>DW1668*DF1668</f>
        <v>1E-4</v>
      </c>
      <c r="DY1668" s="120">
        <f>0*$R$1668</f>
        <v>0</v>
      </c>
      <c r="DZ1668" s="120">
        <f>DY1668*DF1668</f>
        <v>0</v>
      </c>
      <c r="EA1668" s="120">
        <f>0*$R$1668</f>
        <v>0</v>
      </c>
      <c r="EB1668" s="120">
        <f>EA1668*DF1668</f>
        <v>0</v>
      </c>
      <c r="EC1668" s="120">
        <f>0*$R$1668</f>
        <v>0</v>
      </c>
      <c r="ED1668" s="120">
        <f>EC1668*DF1668</f>
        <v>0</v>
      </c>
      <c r="EE1668" s="120"/>
      <c r="EF1668" s="120"/>
      <c r="EG1668" s="120"/>
      <c r="EH1668" s="120"/>
      <c r="EI1668" s="120">
        <f>DH1668+DJ1668+DL1668+DN1668+DP1668+DR1668+DT1668+DV1668+DX1668+DZ1668+EB1668+ED1668+EF1668+EH1668</f>
        <v>1E-4</v>
      </c>
      <c r="EJ1668" s="148">
        <f>DG1668+DI1668+DK1668+DM1668+DO1668+DQ1668+DS1668+DU1668+DW1668+DY1668+EA1668+EC1668+EE1668+EG1668</f>
        <v>1</v>
      </c>
    </row>
    <row r="1669" spans="1:140" s="10" customFormat="1" ht="17.25" customHeight="1" x14ac:dyDescent="0.25">
      <c r="A1669" s="33"/>
      <c r="B1669" s="34"/>
      <c r="C1669" s="35"/>
      <c r="D1669" s="49"/>
      <c r="E1669" s="36"/>
      <c r="F1669" s="36"/>
      <c r="G1669" s="52"/>
      <c r="H1669" s="38"/>
      <c r="I1669" s="50"/>
      <c r="J1669" s="54" t="s">
        <v>862</v>
      </c>
      <c r="K1669" s="46" t="s">
        <v>859</v>
      </c>
      <c r="L1669" s="46" t="s">
        <v>282</v>
      </c>
      <c r="M1669" s="46" t="s">
        <v>1759</v>
      </c>
      <c r="R1669" s="104"/>
      <c r="S1669" s="104">
        <f>0*$R$1669</f>
        <v>0</v>
      </c>
      <c r="T1669" s="104">
        <f>S1669*R1669</f>
        <v>0</v>
      </c>
      <c r="U1669" s="104">
        <f>0*$R$1669</f>
        <v>0</v>
      </c>
      <c r="V1669" s="120">
        <f>U1669*R1669</f>
        <v>0</v>
      </c>
      <c r="W1669" s="104">
        <f>0*$R$1669</f>
        <v>0</v>
      </c>
      <c r="X1669" s="104">
        <f>W1669*R1669</f>
        <v>0</v>
      </c>
      <c r="Y1669" s="104">
        <f>0*$R$1669</f>
        <v>0</v>
      </c>
      <c r="Z1669" s="120">
        <f>Y1669*R1669</f>
        <v>0</v>
      </c>
      <c r="AA1669" s="104">
        <f>0*$R$1669</f>
        <v>0</v>
      </c>
      <c r="AB1669" s="104">
        <f>AA1669*R1669</f>
        <v>0</v>
      </c>
      <c r="AC1669" s="104">
        <f>0*$R$1669</f>
        <v>0</v>
      </c>
      <c r="AD1669" s="104">
        <f>AC1669*R1669</f>
        <v>0</v>
      </c>
      <c r="AE1669" s="104">
        <f>0*$R$1669</f>
        <v>0</v>
      </c>
      <c r="AF1669" s="104">
        <f>AE1669*R1669</f>
        <v>0</v>
      </c>
      <c r="AG1669" s="104">
        <f>1*$R$1669</f>
        <v>0</v>
      </c>
      <c r="AH1669" s="104">
        <f>AG1669*R1669</f>
        <v>0</v>
      </c>
      <c r="AI1669" s="149">
        <v>1</v>
      </c>
      <c r="AJ1669" s="104">
        <f>AI1669*R1669</f>
        <v>0</v>
      </c>
      <c r="AK1669" s="104">
        <f>0*$R$1669</f>
        <v>0</v>
      </c>
      <c r="AL1669" s="104">
        <f>AK1669*R1669</f>
        <v>0</v>
      </c>
      <c r="AM1669" s="104">
        <f>0*$R$1669</f>
        <v>0</v>
      </c>
      <c r="AN1669" s="104">
        <f>AM1669*R1669</f>
        <v>0</v>
      </c>
      <c r="AO1669" s="104">
        <f>0*$R$1669</f>
        <v>0</v>
      </c>
      <c r="AP1669" s="120">
        <f>AO1669*R1669</f>
        <v>0</v>
      </c>
      <c r="AQ1669" s="104"/>
      <c r="AR1669" s="104"/>
      <c r="AS1669" s="104"/>
      <c r="AT1669" s="104"/>
      <c r="AU1669" s="104">
        <f>T1669+V1669+X1669+Z1669+AB1669+AD1669+AF1669+AH1669+AJ1669+AL1669+AN1669+AP1669+AR1669+AT1669</f>
        <v>0</v>
      </c>
      <c r="AV1669" s="105">
        <f>S1669+U1669+W1669+Y1669+AA1669+AC1669+AE1669+AG1669+AI1669+AK1669+AM1669+AO1669+AQ1669+AS1669</f>
        <v>1</v>
      </c>
      <c r="AW1669" s="105"/>
      <c r="AX1669" s="106">
        <f>0.0001</f>
        <v>1E-4</v>
      </c>
      <c r="AY1669" s="120">
        <f>0*$R$1669</f>
        <v>0</v>
      </c>
      <c r="AZ1669" s="106">
        <f>AY1669*AX1669</f>
        <v>0</v>
      </c>
      <c r="BA1669" s="120">
        <f>0*$R$1669</f>
        <v>0</v>
      </c>
      <c r="BB1669" s="196">
        <f>BA1669*AX1669</f>
        <v>0</v>
      </c>
      <c r="BC1669" s="120">
        <f>0*$R$1669</f>
        <v>0</v>
      </c>
      <c r="BD1669" s="196">
        <f>BC1669*AX1669</f>
        <v>0</v>
      </c>
      <c r="BE1669" s="120">
        <f>0*$R$1669</f>
        <v>0</v>
      </c>
      <c r="BF1669" s="196">
        <f>BE1669*AX1669</f>
        <v>0</v>
      </c>
      <c r="BG1669" s="120">
        <f>0*$R$1669</f>
        <v>0</v>
      </c>
      <c r="BH1669" s="196">
        <f>BG1669*AX1669</f>
        <v>0</v>
      </c>
      <c r="BI1669" s="120">
        <f>0*$R$1669</f>
        <v>0</v>
      </c>
      <c r="BJ1669" s="196">
        <f>BI1669*AX1669</f>
        <v>0</v>
      </c>
      <c r="BK1669" s="120">
        <f>0*$R$1669</f>
        <v>0</v>
      </c>
      <c r="BL1669" s="196">
        <f>BK1669*AX1669</f>
        <v>0</v>
      </c>
      <c r="BM1669" s="120">
        <f>1*$R$1669</f>
        <v>0</v>
      </c>
      <c r="BN1669" s="197">
        <f>BM1669*AX1669</f>
        <v>0</v>
      </c>
      <c r="BO1669" s="145">
        <v>1</v>
      </c>
      <c r="BP1669" s="197">
        <f>BO1669*AX1669</f>
        <v>1E-4</v>
      </c>
      <c r="BQ1669" s="120">
        <f>0*$R$1669</f>
        <v>0</v>
      </c>
      <c r="BR1669" s="197">
        <f>BQ1669*AX1669</f>
        <v>0</v>
      </c>
      <c r="BS1669" s="120">
        <f>0*$R$1669</f>
        <v>0</v>
      </c>
      <c r="BT1669" s="197">
        <f>BS1669*AX1669</f>
        <v>0</v>
      </c>
      <c r="BU1669" s="120">
        <f>0*$R$1669</f>
        <v>0</v>
      </c>
      <c r="BV1669" s="197">
        <f>BU1669*AX1669</f>
        <v>0</v>
      </c>
      <c r="BW1669" s="107"/>
      <c r="BX1669" s="107"/>
      <c r="BY1669" s="107"/>
      <c r="BZ1669" s="107"/>
      <c r="CA1669" s="199">
        <f>0.0001</f>
        <v>1E-4</v>
      </c>
      <c r="CB1669" s="120">
        <f>0*$R$1669</f>
        <v>0</v>
      </c>
      <c r="CC1669" s="199">
        <f>CB1669*CA1669</f>
        <v>0</v>
      </c>
      <c r="CD1669" s="120">
        <f>0*$R$1669</f>
        <v>0</v>
      </c>
      <c r="CE1669" s="204">
        <f>CD1669*CA1669</f>
        <v>0</v>
      </c>
      <c r="CF1669" s="120">
        <f>0*$R$1669</f>
        <v>0</v>
      </c>
      <c r="CG1669" s="204">
        <f>CF1669*CA1669</f>
        <v>0</v>
      </c>
      <c r="CH1669" s="120">
        <f>0*$R$1669</f>
        <v>0</v>
      </c>
      <c r="CI1669" s="204">
        <f>CH1669*CA1669</f>
        <v>0</v>
      </c>
      <c r="CJ1669" s="120">
        <f>0*$R$1669</f>
        <v>0</v>
      </c>
      <c r="CK1669" s="204">
        <f>CJ1669*CA1669</f>
        <v>0</v>
      </c>
      <c r="CL1669" s="120">
        <f>0*$R$1669</f>
        <v>0</v>
      </c>
      <c r="CM1669" s="204">
        <f>CL1669*CA1669</f>
        <v>0</v>
      </c>
      <c r="CN1669" s="120">
        <f>0*$R$1669</f>
        <v>0</v>
      </c>
      <c r="CO1669" s="204">
        <f>CN1669*CA1669</f>
        <v>0</v>
      </c>
      <c r="CP1669" s="120">
        <f>1*$R$1669</f>
        <v>0</v>
      </c>
      <c r="CQ1669" s="206">
        <f>CP1669*CA1669</f>
        <v>0</v>
      </c>
      <c r="CR1669" s="145">
        <v>1</v>
      </c>
      <c r="CS1669" s="206">
        <f>CR1669*CA1669</f>
        <v>1E-4</v>
      </c>
      <c r="CT1669" s="120">
        <f>0*$R$1669</f>
        <v>0</v>
      </c>
      <c r="CU1669" s="206">
        <f>CT1669*CA1669</f>
        <v>0</v>
      </c>
      <c r="CV1669" s="120">
        <f>0*$R$1669</f>
        <v>0</v>
      </c>
      <c r="CW1669" s="206">
        <f>CV1669*CA1669</f>
        <v>0</v>
      </c>
      <c r="CX1669" s="120">
        <f>0*$R$1669</f>
        <v>0</v>
      </c>
      <c r="CY1669" s="206">
        <f>CX1669*CA1669</f>
        <v>0</v>
      </c>
      <c r="CZ1669" s="107"/>
      <c r="DA1669" s="107"/>
      <c r="DB1669" s="107"/>
      <c r="DC1669" s="109"/>
      <c r="DD1669" s="109"/>
      <c r="DE1669" s="109"/>
      <c r="DF1669" s="110">
        <f>0.0001</f>
        <v>1E-4</v>
      </c>
      <c r="DG1669" s="120">
        <f>0*$R$1669</f>
        <v>0</v>
      </c>
      <c r="DH1669" s="120">
        <f>DG1669*DF1669</f>
        <v>0</v>
      </c>
      <c r="DI1669" s="120">
        <f>0*$R$1669</f>
        <v>0</v>
      </c>
      <c r="DJ1669" s="120">
        <f>DI1669*DF1669</f>
        <v>0</v>
      </c>
      <c r="DK1669" s="120">
        <f>0*$R$1669</f>
        <v>0</v>
      </c>
      <c r="DL1669" s="120">
        <f>DK1669*DF1669</f>
        <v>0</v>
      </c>
      <c r="DM1669" s="120">
        <f>0*$R$1669</f>
        <v>0</v>
      </c>
      <c r="DN1669" s="120">
        <f>DM1669*DF1669</f>
        <v>0</v>
      </c>
      <c r="DO1669" s="120">
        <f>0*$R$1669</f>
        <v>0</v>
      </c>
      <c r="DP1669" s="120">
        <f>DO1669*DF1669</f>
        <v>0</v>
      </c>
      <c r="DQ1669" s="120">
        <f>0*$R$1669</f>
        <v>0</v>
      </c>
      <c r="DR1669" s="120">
        <f>DQ1669*DF1669</f>
        <v>0</v>
      </c>
      <c r="DS1669" s="120">
        <f>0*$R$1669</f>
        <v>0</v>
      </c>
      <c r="DT1669" s="120">
        <f>DS1669*DF1669</f>
        <v>0</v>
      </c>
      <c r="DU1669" s="120">
        <f>1*$R$1669</f>
        <v>0</v>
      </c>
      <c r="DV1669" s="120">
        <f>DU1669*DF1669</f>
        <v>0</v>
      </c>
      <c r="DW1669" s="145">
        <v>1</v>
      </c>
      <c r="DX1669" s="120">
        <f>DW1669*DF1669</f>
        <v>1E-4</v>
      </c>
      <c r="DY1669" s="120">
        <f>0*$R$1669</f>
        <v>0</v>
      </c>
      <c r="DZ1669" s="120">
        <f>DY1669*DF1669</f>
        <v>0</v>
      </c>
      <c r="EA1669" s="120">
        <f>0*$R$1669</f>
        <v>0</v>
      </c>
      <c r="EB1669" s="120">
        <f>EA1669*DF1669</f>
        <v>0</v>
      </c>
      <c r="EC1669" s="120">
        <f>0*$R$1669</f>
        <v>0</v>
      </c>
      <c r="ED1669" s="120">
        <f>EC1669*DF1669</f>
        <v>0</v>
      </c>
      <c r="EE1669" s="120"/>
      <c r="EF1669" s="120"/>
      <c r="EG1669" s="120"/>
      <c r="EH1669" s="120"/>
      <c r="EI1669" s="120">
        <f>DH1669+DJ1669+DL1669+DN1669+DP1669+DR1669+DT1669+DV1669+DX1669+DZ1669+EB1669+ED1669+EF1669+EH1669</f>
        <v>1E-4</v>
      </c>
      <c r="EJ1669" s="148">
        <f>DG1669+DI1669+DK1669+DM1669+DO1669+DQ1669+DS1669+DU1669+DW1669+DY1669+EA1669+EC1669+EE1669+EG1669</f>
        <v>1</v>
      </c>
    </row>
    <row r="1670" spans="1:140" s="10" customFormat="1" ht="17.25" customHeight="1" x14ac:dyDescent="0.25">
      <c r="A1670" s="33"/>
      <c r="B1670" s="34"/>
      <c r="C1670" s="35"/>
      <c r="D1670" s="49"/>
      <c r="E1670" s="36"/>
      <c r="F1670" s="36"/>
      <c r="G1670" s="52"/>
      <c r="H1670" s="38"/>
      <c r="I1670" s="50"/>
      <c r="J1670" s="54" t="s">
        <v>1586</v>
      </c>
      <c r="K1670" s="46" t="s">
        <v>861</v>
      </c>
      <c r="L1670" s="46" t="s">
        <v>282</v>
      </c>
      <c r="M1670" s="46" t="s">
        <v>1759</v>
      </c>
      <c r="R1670" s="104"/>
      <c r="S1670" s="104">
        <f>0*$R$1670</f>
        <v>0</v>
      </c>
      <c r="T1670" s="104">
        <f>S1670*R1670</f>
        <v>0</v>
      </c>
      <c r="U1670" s="104">
        <f>0*$R$1670</f>
        <v>0</v>
      </c>
      <c r="V1670" s="120">
        <f>U1670*R1670</f>
        <v>0</v>
      </c>
      <c r="W1670" s="104">
        <f>0*$R$1670</f>
        <v>0</v>
      </c>
      <c r="X1670" s="104">
        <f>W1670*R1670</f>
        <v>0</v>
      </c>
      <c r="Y1670" s="104">
        <f>0*$R$1670</f>
        <v>0</v>
      </c>
      <c r="Z1670" s="120">
        <f>Y1670*R1670</f>
        <v>0</v>
      </c>
      <c r="AA1670" s="104">
        <f>0*$R$1670</f>
        <v>0</v>
      </c>
      <c r="AB1670" s="104">
        <f>AA1670*R1670</f>
        <v>0</v>
      </c>
      <c r="AC1670" s="104">
        <f>0*$R$1670</f>
        <v>0</v>
      </c>
      <c r="AD1670" s="104">
        <f>AC1670*R1670</f>
        <v>0</v>
      </c>
      <c r="AE1670" s="104">
        <f>0*$R$1670</f>
        <v>0</v>
      </c>
      <c r="AF1670" s="104">
        <f>AE1670*R1670</f>
        <v>0</v>
      </c>
      <c r="AG1670" s="104">
        <f>1*$R$1670</f>
        <v>0</v>
      </c>
      <c r="AH1670" s="104">
        <f>AG1670*R1670</f>
        <v>0</v>
      </c>
      <c r="AI1670" s="149">
        <v>1</v>
      </c>
      <c r="AJ1670" s="104">
        <f>AI1670*R1670</f>
        <v>0</v>
      </c>
      <c r="AK1670" s="104">
        <f>0*$R$1670</f>
        <v>0</v>
      </c>
      <c r="AL1670" s="104">
        <f>AK1670*R1670</f>
        <v>0</v>
      </c>
      <c r="AM1670" s="104">
        <f>0*$R$1670</f>
        <v>0</v>
      </c>
      <c r="AN1670" s="104">
        <f>AM1670*R1670</f>
        <v>0</v>
      </c>
      <c r="AO1670" s="104">
        <f>0*$R$1670</f>
        <v>0</v>
      </c>
      <c r="AP1670" s="120">
        <f>AO1670*R1670</f>
        <v>0</v>
      </c>
      <c r="AQ1670" s="104"/>
      <c r="AR1670" s="104"/>
      <c r="AS1670" s="104"/>
      <c r="AT1670" s="104"/>
      <c r="AU1670" s="104">
        <f>T1670+V1670+X1670+Z1670+AB1670+AD1670+AF1670+AH1670+AJ1670+AL1670+AN1670+AP1670+AR1670+AT1670</f>
        <v>0</v>
      </c>
      <c r="AV1670" s="105">
        <f>S1670+U1670+W1670+Y1670+AA1670+AC1670+AE1670+AG1670+AI1670+AK1670+AM1670+AO1670+AQ1670+AS1670</f>
        <v>1</v>
      </c>
      <c r="AW1670" s="105"/>
      <c r="AX1670" s="106">
        <f>0.0001</f>
        <v>1E-4</v>
      </c>
      <c r="AY1670" s="120">
        <f>0*$R$1670</f>
        <v>0</v>
      </c>
      <c r="AZ1670" s="106">
        <f>AY1670*AX1670</f>
        <v>0</v>
      </c>
      <c r="BA1670" s="120">
        <f>0*$R$1670</f>
        <v>0</v>
      </c>
      <c r="BB1670" s="196">
        <f>BA1670*AX1670</f>
        <v>0</v>
      </c>
      <c r="BC1670" s="120">
        <f>0*$R$1670</f>
        <v>0</v>
      </c>
      <c r="BD1670" s="196">
        <f>BC1670*AX1670</f>
        <v>0</v>
      </c>
      <c r="BE1670" s="120">
        <f>0*$R$1670</f>
        <v>0</v>
      </c>
      <c r="BF1670" s="196">
        <f>BE1670*AX1670</f>
        <v>0</v>
      </c>
      <c r="BG1670" s="120">
        <f>0*$R$1670</f>
        <v>0</v>
      </c>
      <c r="BH1670" s="196">
        <f>BG1670*AX1670</f>
        <v>0</v>
      </c>
      <c r="BI1670" s="120">
        <f>0*$R$1670</f>
        <v>0</v>
      </c>
      <c r="BJ1670" s="196">
        <f>BI1670*AX1670</f>
        <v>0</v>
      </c>
      <c r="BK1670" s="120">
        <f>0*$R$1670</f>
        <v>0</v>
      </c>
      <c r="BL1670" s="196">
        <f>BK1670*AX1670</f>
        <v>0</v>
      </c>
      <c r="BM1670" s="120">
        <f>1*$R$1670</f>
        <v>0</v>
      </c>
      <c r="BN1670" s="197">
        <f>BM1670*AX1670</f>
        <v>0</v>
      </c>
      <c r="BO1670" s="145">
        <v>1</v>
      </c>
      <c r="BP1670" s="197">
        <f>BO1670*AX1670</f>
        <v>1E-4</v>
      </c>
      <c r="BQ1670" s="120">
        <f>0*$R$1670</f>
        <v>0</v>
      </c>
      <c r="BR1670" s="197">
        <f>BQ1670*AX1670</f>
        <v>0</v>
      </c>
      <c r="BS1670" s="120">
        <f>0*$R$1670</f>
        <v>0</v>
      </c>
      <c r="BT1670" s="197">
        <f>BS1670*AX1670</f>
        <v>0</v>
      </c>
      <c r="BU1670" s="120">
        <f>0*$R$1670</f>
        <v>0</v>
      </c>
      <c r="BV1670" s="197">
        <f>BU1670*AX1670</f>
        <v>0</v>
      </c>
      <c r="BW1670" s="107"/>
      <c r="BX1670" s="107"/>
      <c r="BY1670" s="107"/>
      <c r="BZ1670" s="107"/>
      <c r="CA1670" s="199">
        <f>0.0001</f>
        <v>1E-4</v>
      </c>
      <c r="CB1670" s="120">
        <f>0*$R$1670</f>
        <v>0</v>
      </c>
      <c r="CC1670" s="199">
        <f>CB1670*CA1670</f>
        <v>0</v>
      </c>
      <c r="CD1670" s="120">
        <f>0*$R$1670</f>
        <v>0</v>
      </c>
      <c r="CE1670" s="204">
        <f>CD1670*CA1670</f>
        <v>0</v>
      </c>
      <c r="CF1670" s="120">
        <f>0*$R$1670</f>
        <v>0</v>
      </c>
      <c r="CG1670" s="204">
        <f>CF1670*CA1670</f>
        <v>0</v>
      </c>
      <c r="CH1670" s="120">
        <f>0*$R$1670</f>
        <v>0</v>
      </c>
      <c r="CI1670" s="204">
        <f>CH1670*CA1670</f>
        <v>0</v>
      </c>
      <c r="CJ1670" s="120">
        <f>0*$R$1670</f>
        <v>0</v>
      </c>
      <c r="CK1670" s="204">
        <f>CJ1670*CA1670</f>
        <v>0</v>
      </c>
      <c r="CL1670" s="120">
        <f>0*$R$1670</f>
        <v>0</v>
      </c>
      <c r="CM1670" s="204">
        <f>CL1670*CA1670</f>
        <v>0</v>
      </c>
      <c r="CN1670" s="120">
        <f>0*$R$1670</f>
        <v>0</v>
      </c>
      <c r="CO1670" s="204">
        <f>CN1670*CA1670</f>
        <v>0</v>
      </c>
      <c r="CP1670" s="120">
        <f>1*$R$1670</f>
        <v>0</v>
      </c>
      <c r="CQ1670" s="206">
        <f>CP1670*CA1670</f>
        <v>0</v>
      </c>
      <c r="CR1670" s="145">
        <v>1</v>
      </c>
      <c r="CS1670" s="206">
        <f>CR1670*CA1670</f>
        <v>1E-4</v>
      </c>
      <c r="CT1670" s="120">
        <f>0*$R$1670</f>
        <v>0</v>
      </c>
      <c r="CU1670" s="206">
        <f>CT1670*CA1670</f>
        <v>0</v>
      </c>
      <c r="CV1670" s="120">
        <f>0*$R$1670</f>
        <v>0</v>
      </c>
      <c r="CW1670" s="206">
        <f>CV1670*CA1670</f>
        <v>0</v>
      </c>
      <c r="CX1670" s="120">
        <f>0*$R$1670</f>
        <v>0</v>
      </c>
      <c r="CY1670" s="206">
        <f>CX1670*CA1670</f>
        <v>0</v>
      </c>
      <c r="CZ1670" s="107"/>
      <c r="DA1670" s="107"/>
      <c r="DB1670" s="107"/>
      <c r="DC1670" s="109"/>
      <c r="DD1670" s="109"/>
      <c r="DE1670" s="109"/>
      <c r="DF1670" s="110">
        <f>0.0001</f>
        <v>1E-4</v>
      </c>
      <c r="DG1670" s="120">
        <f>0*$R$1670</f>
        <v>0</v>
      </c>
      <c r="DH1670" s="120">
        <f>DG1670*DF1670</f>
        <v>0</v>
      </c>
      <c r="DI1670" s="120">
        <f>0*$R$1670</f>
        <v>0</v>
      </c>
      <c r="DJ1670" s="120">
        <f>DI1670*DF1670</f>
        <v>0</v>
      </c>
      <c r="DK1670" s="120">
        <f>0*$R$1670</f>
        <v>0</v>
      </c>
      <c r="DL1670" s="120">
        <f>DK1670*DF1670</f>
        <v>0</v>
      </c>
      <c r="DM1670" s="120">
        <f>0*$R$1670</f>
        <v>0</v>
      </c>
      <c r="DN1670" s="120">
        <f>DM1670*DF1670</f>
        <v>0</v>
      </c>
      <c r="DO1670" s="120">
        <f>0*$R$1670</f>
        <v>0</v>
      </c>
      <c r="DP1670" s="120">
        <f>DO1670*DF1670</f>
        <v>0</v>
      </c>
      <c r="DQ1670" s="120">
        <f>0*$R$1670</f>
        <v>0</v>
      </c>
      <c r="DR1670" s="120">
        <f>DQ1670*DF1670</f>
        <v>0</v>
      </c>
      <c r="DS1670" s="120">
        <f>0*$R$1670</f>
        <v>0</v>
      </c>
      <c r="DT1670" s="120">
        <f>DS1670*DF1670</f>
        <v>0</v>
      </c>
      <c r="DU1670" s="120">
        <f>1*$R$1670</f>
        <v>0</v>
      </c>
      <c r="DV1670" s="120">
        <f>DU1670*DF1670</f>
        <v>0</v>
      </c>
      <c r="DW1670" s="145">
        <v>1</v>
      </c>
      <c r="DX1670" s="120">
        <f>DW1670*DF1670</f>
        <v>1E-4</v>
      </c>
      <c r="DY1670" s="120">
        <f>0*$R$1670</f>
        <v>0</v>
      </c>
      <c r="DZ1670" s="120">
        <f>DY1670*DF1670</f>
        <v>0</v>
      </c>
      <c r="EA1670" s="120">
        <f>0*$R$1670</f>
        <v>0</v>
      </c>
      <c r="EB1670" s="120">
        <f>EA1670*DF1670</f>
        <v>0</v>
      </c>
      <c r="EC1670" s="120">
        <f>0*$R$1670</f>
        <v>0</v>
      </c>
      <c r="ED1670" s="120">
        <f>EC1670*DF1670</f>
        <v>0</v>
      </c>
      <c r="EE1670" s="120"/>
      <c r="EF1670" s="120"/>
      <c r="EG1670" s="120"/>
      <c r="EH1670" s="120"/>
      <c r="EI1670" s="120">
        <f>DH1670+DJ1670+DL1670+DN1670+DP1670+DR1670+DT1670+DV1670+DX1670+DZ1670+EB1670+ED1670+EF1670+EH1670</f>
        <v>1E-4</v>
      </c>
      <c r="EJ1670" s="148">
        <f>DG1670+DI1670+DK1670+DM1670+DO1670+DQ1670+DS1670+DU1670+DW1670+DY1670+EA1670+EC1670+EE1670+EG1670</f>
        <v>1</v>
      </c>
    </row>
    <row r="1671" spans="1:140" s="10" customFormat="1" ht="17.25" customHeight="1" x14ac:dyDescent="0.25">
      <c r="A1671" s="33"/>
      <c r="B1671" s="34"/>
      <c r="C1671" s="35"/>
      <c r="D1671" s="49"/>
      <c r="E1671" s="36"/>
      <c r="F1671" s="36"/>
      <c r="G1671" s="52"/>
      <c r="H1671" s="38"/>
      <c r="I1671" s="50"/>
      <c r="J1671" s="54" t="s">
        <v>1587</v>
      </c>
      <c r="K1671" s="46" t="s">
        <v>863</v>
      </c>
      <c r="L1671" s="46" t="s">
        <v>65</v>
      </c>
      <c r="M1671" s="46" t="s">
        <v>1759</v>
      </c>
      <c r="R1671" s="104"/>
      <c r="S1671" s="104">
        <f>0*$R$1671</f>
        <v>0</v>
      </c>
      <c r="T1671" s="104">
        <f>S1671*R1671</f>
        <v>0</v>
      </c>
      <c r="U1671" s="104">
        <f>0*$R$1671</f>
        <v>0</v>
      </c>
      <c r="V1671" s="120">
        <f>U1671*R1671</f>
        <v>0</v>
      </c>
      <c r="W1671" s="104">
        <f>0*$R$1671</f>
        <v>0</v>
      </c>
      <c r="X1671" s="104">
        <f>W1671*R1671</f>
        <v>0</v>
      </c>
      <c r="Y1671" s="104">
        <f>0*$R$1671</f>
        <v>0</v>
      </c>
      <c r="Z1671" s="120">
        <f>Y1671*R1671</f>
        <v>0</v>
      </c>
      <c r="AA1671" s="104">
        <f>0*$R$1671</f>
        <v>0</v>
      </c>
      <c r="AB1671" s="104">
        <f>AA1671*R1671</f>
        <v>0</v>
      </c>
      <c r="AC1671" s="104">
        <f>0*$R$1671</f>
        <v>0</v>
      </c>
      <c r="AD1671" s="104">
        <f>AC1671*R1671</f>
        <v>0</v>
      </c>
      <c r="AE1671" s="104">
        <f>0*$R$1671</f>
        <v>0</v>
      </c>
      <c r="AF1671" s="104">
        <f>AE1671*R1671</f>
        <v>0</v>
      </c>
      <c r="AG1671" s="104">
        <f>0*$R$1671</f>
        <v>0</v>
      </c>
      <c r="AH1671" s="104">
        <f>AG1671*R1671</f>
        <v>0</v>
      </c>
      <c r="AI1671" s="149">
        <v>1</v>
      </c>
      <c r="AJ1671" s="104">
        <f>AI1671*R1671</f>
        <v>0</v>
      </c>
      <c r="AK1671" s="104">
        <f>0*$R$1671</f>
        <v>0</v>
      </c>
      <c r="AL1671" s="104">
        <f>AK1671*R1671</f>
        <v>0</v>
      </c>
      <c r="AM1671" s="104">
        <f>0*$R$1671</f>
        <v>0</v>
      </c>
      <c r="AN1671" s="104">
        <f>AM1671*R1671</f>
        <v>0</v>
      </c>
      <c r="AO1671" s="104">
        <f>0*$R$1671</f>
        <v>0</v>
      </c>
      <c r="AP1671" s="120">
        <f>AO1671*R1671</f>
        <v>0</v>
      </c>
      <c r="AQ1671" s="104"/>
      <c r="AR1671" s="104"/>
      <c r="AS1671" s="104"/>
      <c r="AT1671" s="104"/>
      <c r="AU1671" s="104">
        <f>T1671+V1671+X1671+Z1671+AB1671+AD1671+AF1671+AH1671+AJ1671+AL1671+AN1671+AP1671+AR1671+AT1671</f>
        <v>0</v>
      </c>
      <c r="AV1671" s="105">
        <f>S1671+U1671+W1671+Y1671+AA1671+AC1671+AE1671+AG1671+AI1671+AK1671+AM1671+AO1671+AQ1671+AS1671</f>
        <v>1</v>
      </c>
      <c r="AW1671" s="112"/>
      <c r="AX1671" s="112"/>
      <c r="AY1671" s="209"/>
      <c r="AZ1671" s="210"/>
      <c r="BA1671" s="209"/>
      <c r="BB1671" s="211"/>
      <c r="BC1671" s="209"/>
      <c r="BD1671" s="211"/>
      <c r="BE1671" s="209"/>
      <c r="BF1671" s="211"/>
      <c r="BG1671" s="209"/>
      <c r="BH1671" s="211"/>
      <c r="BI1671" s="209"/>
      <c r="BJ1671" s="211"/>
      <c r="BK1671" s="209"/>
      <c r="BL1671" s="211"/>
      <c r="BM1671" s="209"/>
      <c r="BN1671" s="212"/>
      <c r="BO1671" s="209"/>
      <c r="BP1671" s="212"/>
      <c r="BQ1671" s="209"/>
      <c r="BR1671" s="212"/>
      <c r="BS1671" s="209"/>
      <c r="BT1671" s="212"/>
      <c r="BU1671" s="209"/>
      <c r="BV1671" s="212"/>
      <c r="BW1671" s="208"/>
      <c r="BX1671" s="112"/>
      <c r="BY1671" s="112"/>
      <c r="BZ1671" s="208"/>
      <c r="CA1671" s="208"/>
      <c r="CB1671" s="209"/>
      <c r="CC1671" s="210"/>
      <c r="CD1671" s="209"/>
      <c r="CE1671" s="211"/>
      <c r="CF1671" s="209"/>
      <c r="CG1671" s="211"/>
      <c r="CH1671" s="209"/>
      <c r="CI1671" s="211"/>
      <c r="CJ1671" s="209"/>
      <c r="CK1671" s="211"/>
      <c r="CL1671" s="209"/>
      <c r="CM1671" s="211"/>
      <c r="CN1671" s="209"/>
      <c r="CO1671" s="211"/>
      <c r="CP1671" s="209"/>
      <c r="CQ1671" s="212"/>
      <c r="CR1671" s="209"/>
      <c r="CS1671" s="212"/>
      <c r="CT1671" s="209"/>
      <c r="CU1671" s="212"/>
      <c r="CV1671" s="209"/>
      <c r="CW1671" s="212"/>
      <c r="CX1671" s="209"/>
      <c r="CY1671" s="212"/>
      <c r="CZ1671" s="112"/>
      <c r="DA1671" s="112"/>
      <c r="DB1671" s="112"/>
      <c r="DC1671" s="109"/>
      <c r="DD1671" s="109"/>
      <c r="DE1671" s="109"/>
      <c r="DF1671" s="110">
        <v>0</v>
      </c>
      <c r="DG1671" s="120">
        <f>0*$R$1671</f>
        <v>0</v>
      </c>
      <c r="DH1671" s="120">
        <f>DG1671*DF1671</f>
        <v>0</v>
      </c>
      <c r="DI1671" s="120">
        <f>0*$R$1671</f>
        <v>0</v>
      </c>
      <c r="DJ1671" s="120">
        <f>DI1671*DF1671</f>
        <v>0</v>
      </c>
      <c r="DK1671" s="120">
        <f>0*$R$1671</f>
        <v>0</v>
      </c>
      <c r="DL1671" s="120">
        <f>DK1671*DF1671</f>
        <v>0</v>
      </c>
      <c r="DM1671" s="120">
        <f>0*$R$1671</f>
        <v>0</v>
      </c>
      <c r="DN1671" s="120">
        <f>DM1671*DF1671</f>
        <v>0</v>
      </c>
      <c r="DO1671" s="120">
        <f>0*$R$1671</f>
        <v>0</v>
      </c>
      <c r="DP1671" s="120">
        <f>DO1671*DF1671</f>
        <v>0</v>
      </c>
      <c r="DQ1671" s="120">
        <f>0*$R$1671</f>
        <v>0</v>
      </c>
      <c r="DR1671" s="120">
        <f>DQ1671*DF1671</f>
        <v>0</v>
      </c>
      <c r="DS1671" s="120">
        <f>0*$R$1671</f>
        <v>0</v>
      </c>
      <c r="DT1671" s="120">
        <f>DS1671*DF1671</f>
        <v>0</v>
      </c>
      <c r="DU1671" s="120">
        <f>0*$R$1671</f>
        <v>0</v>
      </c>
      <c r="DV1671" s="120">
        <f>DU1671*DF1671</f>
        <v>0</v>
      </c>
      <c r="DW1671" s="145">
        <v>1</v>
      </c>
      <c r="DX1671" s="120">
        <f>DW1671*DF1671</f>
        <v>0</v>
      </c>
      <c r="DY1671" s="120">
        <f>0*$R$1671</f>
        <v>0</v>
      </c>
      <c r="DZ1671" s="120">
        <f>DY1671*DF1671</f>
        <v>0</v>
      </c>
      <c r="EA1671" s="120">
        <f>0*$R$1671</f>
        <v>0</v>
      </c>
      <c r="EB1671" s="120">
        <f>EA1671*DF1671</f>
        <v>0</v>
      </c>
      <c r="EC1671" s="120">
        <f>0*$R$1671</f>
        <v>0</v>
      </c>
      <c r="ED1671" s="120">
        <f>EC1671*DF1671</f>
        <v>0</v>
      </c>
      <c r="EE1671" s="120"/>
      <c r="EF1671" s="120"/>
      <c r="EG1671" s="120"/>
      <c r="EH1671" s="120"/>
      <c r="EI1671" s="120">
        <f>DH1671+DJ1671+DL1671+DN1671+DP1671+DR1671+DT1671+DV1671+DX1671+DZ1671+EB1671+ED1671+EF1671+EH1671</f>
        <v>0</v>
      </c>
      <c r="EJ1671" s="148">
        <f>DG1671+DI1671+DK1671+DM1671+DO1671+DQ1671+DS1671+DU1671+DW1671+DY1671+EA1671+EC1671+EE1671+EG1671</f>
        <v>1</v>
      </c>
    </row>
    <row r="1672" spans="1:140" s="161" customFormat="1" ht="17.25" customHeight="1" x14ac:dyDescent="0.25">
      <c r="A1672" s="150"/>
      <c r="B1672" s="151"/>
      <c r="C1672" s="152"/>
      <c r="D1672" s="153"/>
      <c r="E1672" s="154"/>
      <c r="F1672" s="154"/>
      <c r="G1672" s="155"/>
      <c r="H1672" s="156"/>
      <c r="I1672" s="157"/>
      <c r="J1672" s="158" t="s">
        <v>864</v>
      </c>
      <c r="K1672" s="159" t="s">
        <v>865</v>
      </c>
      <c r="L1672" s="160" t="s">
        <v>41</v>
      </c>
      <c r="M1672" s="160"/>
      <c r="R1672" s="162"/>
      <c r="S1672" s="162"/>
      <c r="T1672" s="162">
        <f>SUM(T1673:T1705)</f>
        <v>0</v>
      </c>
      <c r="U1672" s="162"/>
      <c r="V1672" s="162">
        <f>SUM(V1673:V1705)</f>
        <v>0</v>
      </c>
      <c r="W1672" s="162"/>
      <c r="X1672" s="162">
        <f>SUM(X1673:X1705)</f>
        <v>0</v>
      </c>
      <c r="Y1672" s="162"/>
      <c r="Z1672" s="162">
        <f>SUM(Z1673:Z1705)</f>
        <v>0</v>
      </c>
      <c r="AA1672" s="162"/>
      <c r="AB1672" s="162">
        <f>SUM(AB1673:AB1705)</f>
        <v>0</v>
      </c>
      <c r="AC1672" s="162"/>
      <c r="AD1672" s="162">
        <f>SUM(AD1673:AD1705)</f>
        <v>8.8999999999999999E-3</v>
      </c>
      <c r="AE1672" s="162"/>
      <c r="AF1672" s="162">
        <f>SUM(AF1673:AF1705)</f>
        <v>2.3999999999999998E-3</v>
      </c>
      <c r="AG1672" s="162"/>
      <c r="AH1672" s="162">
        <f>SUM(AH1673:AH1705)</f>
        <v>0</v>
      </c>
      <c r="AI1672" s="162"/>
      <c r="AJ1672" s="162">
        <f>SUM(AJ1673:AJ1705)</f>
        <v>1.0874999999999999E-2</v>
      </c>
      <c r="AK1672" s="162"/>
      <c r="AL1672" s="162">
        <f>SUM(AL1673:AL1705)</f>
        <v>2.3025E-2</v>
      </c>
      <c r="AM1672" s="162"/>
      <c r="AN1672" s="162">
        <f>SUM(AN1673:AN1705)</f>
        <v>7.8750000000000001E-3</v>
      </c>
      <c r="AO1672" s="162"/>
      <c r="AP1672" s="162">
        <f>SUM(AP1673:AP1705)</f>
        <v>2.5624999999999998E-2</v>
      </c>
      <c r="AQ1672" s="162"/>
      <c r="AR1672" s="162"/>
      <c r="AS1672" s="162"/>
      <c r="AT1672" s="162"/>
      <c r="AU1672" s="104">
        <f t="shared" si="1796"/>
        <v>7.8700000000000006E-2</v>
      </c>
      <c r="AV1672" s="162">
        <f>SUM(AV1673:AV1705)</f>
        <v>6</v>
      </c>
      <c r="AW1672" s="162"/>
      <c r="AX1672" s="164">
        <f>SUM(AX1673:AX1705)</f>
        <v>8.7300000000000003E-2</v>
      </c>
      <c r="AY1672" s="168"/>
      <c r="AZ1672" s="164">
        <f>SUM(AZ1673:AZ1705)</f>
        <v>0</v>
      </c>
      <c r="BA1672" s="168"/>
      <c r="BB1672" s="164">
        <f>SUM(BB1673:BB1705)</f>
        <v>0</v>
      </c>
      <c r="BC1672" s="168"/>
      <c r="BD1672" s="164">
        <f>SUM(BD1673:BD1705)</f>
        <v>0</v>
      </c>
      <c r="BE1672" s="168"/>
      <c r="BF1672" s="164">
        <f>SUM(BF1673:BF1705)</f>
        <v>0</v>
      </c>
      <c r="BG1672" s="168"/>
      <c r="BH1672" s="164">
        <f>SUM(BH1673:BH1705)</f>
        <v>0</v>
      </c>
      <c r="BI1672" s="168"/>
      <c r="BJ1672" s="164">
        <f>SUM(BJ1673:BJ1705)</f>
        <v>3.1000000000000003E-3</v>
      </c>
      <c r="BK1672" s="168"/>
      <c r="BL1672" s="164">
        <f>SUM(BL1673:BL1705)</f>
        <v>4.9999999999999992E-3</v>
      </c>
      <c r="BM1672" s="168"/>
      <c r="BN1672" s="164">
        <f>SUM(BN1673:BN1705)</f>
        <v>0</v>
      </c>
      <c r="BO1672" s="168"/>
      <c r="BP1672" s="164">
        <f>SUM(BP1673:BP1705)</f>
        <v>2.9150000000000002E-2</v>
      </c>
      <c r="BQ1672" s="168"/>
      <c r="BR1672" s="164">
        <f>SUM(BR1673:BR1705)</f>
        <v>5.8249999999999994E-3</v>
      </c>
      <c r="BS1672" s="164"/>
      <c r="BT1672" s="164">
        <f>SUM(BT1673:BT1705)</f>
        <v>7.4000000000000003E-3</v>
      </c>
      <c r="BU1672" s="168"/>
      <c r="BV1672" s="164">
        <f>SUM(BV1673:BV1705)</f>
        <v>3.6824999999999997E-2</v>
      </c>
      <c r="BW1672" s="165"/>
      <c r="BX1672" s="165"/>
      <c r="BY1672" s="165"/>
      <c r="BZ1672" s="165"/>
      <c r="CA1672" s="199">
        <f>SUM(CA1673:CA1705)</f>
        <v>8.7300000000000003E-2</v>
      </c>
      <c r="CB1672" s="168"/>
      <c r="CC1672" s="199">
        <f>SUM(CC1673:CC1705)</f>
        <v>0</v>
      </c>
      <c r="CD1672" s="168"/>
      <c r="CE1672" s="199">
        <f>SUM(CE1673:CE1705)</f>
        <v>0</v>
      </c>
      <c r="CF1672" s="168"/>
      <c r="CG1672" s="199">
        <f>SUM(CG1673:CG1705)</f>
        <v>0</v>
      </c>
      <c r="CH1672" s="168"/>
      <c r="CI1672" s="199">
        <f>SUM(CI1673:CI1705)</f>
        <v>0</v>
      </c>
      <c r="CJ1672" s="168"/>
      <c r="CK1672" s="199">
        <f>SUM(CK1673:CK1705)</f>
        <v>0</v>
      </c>
      <c r="CL1672" s="168"/>
      <c r="CM1672" s="199">
        <f>SUM(CM1673:CM1705)</f>
        <v>3.1000000000000003E-3</v>
      </c>
      <c r="CN1672" s="168"/>
      <c r="CO1672" s="199">
        <f>SUM(CO1673:CO1705)</f>
        <v>4.9999999999999992E-3</v>
      </c>
      <c r="CP1672" s="168"/>
      <c r="CQ1672" s="199">
        <f>SUM(CQ1673:CQ1705)</f>
        <v>0</v>
      </c>
      <c r="CR1672" s="168"/>
      <c r="CS1672" s="199">
        <f>SUM(CS1673:CS1705)</f>
        <v>2.9150000000000002E-2</v>
      </c>
      <c r="CT1672" s="168"/>
      <c r="CU1672" s="199">
        <f>SUM(CU1673:CU1705)</f>
        <v>5.8249999999999994E-3</v>
      </c>
      <c r="CV1672" s="164"/>
      <c r="CW1672" s="199">
        <f>SUM(CW1673:CW1705)</f>
        <v>7.4000000000000003E-3</v>
      </c>
      <c r="CX1672" s="168"/>
      <c r="CY1672" s="199">
        <f>SUM(CY1673:CY1705)</f>
        <v>3.6824999999999997E-2</v>
      </c>
      <c r="CZ1672" s="165"/>
      <c r="DA1672" s="165"/>
      <c r="DB1672" s="165"/>
      <c r="DC1672" s="166"/>
      <c r="DD1672" s="166"/>
      <c r="DE1672" s="166"/>
      <c r="DF1672" s="167">
        <f>SUM(DF1673:DF1705)</f>
        <v>8.7300000000000003E-2</v>
      </c>
      <c r="DG1672" s="168"/>
      <c r="DH1672" s="168">
        <f>SUM(DH1673:DH1705)</f>
        <v>0</v>
      </c>
      <c r="DI1672" s="168"/>
      <c r="DJ1672" s="168">
        <f>SUM(DJ1673:DJ1705)</f>
        <v>0</v>
      </c>
      <c r="DK1672" s="168"/>
      <c r="DL1672" s="168">
        <f>SUM(DL1673:DL1705)</f>
        <v>0</v>
      </c>
      <c r="DM1672" s="168"/>
      <c r="DN1672" s="168">
        <f>SUM(DN1673:DN1705)</f>
        <v>0</v>
      </c>
      <c r="DO1672" s="168"/>
      <c r="DP1672" s="168">
        <f>SUM(DP1673:DP1705)</f>
        <v>0</v>
      </c>
      <c r="DQ1672" s="168"/>
      <c r="DR1672" s="168">
        <f>SUM(DR1673:DR1705)</f>
        <v>3.1000000000000003E-3</v>
      </c>
      <c r="DS1672" s="168"/>
      <c r="DT1672" s="168">
        <f>SUM(DT1673:DT1705)</f>
        <v>4.9999999999999992E-3</v>
      </c>
      <c r="DU1672" s="168"/>
      <c r="DV1672" s="168">
        <f>SUM(DV1673:DV1705)</f>
        <v>0</v>
      </c>
      <c r="DW1672" s="168"/>
      <c r="DX1672" s="168">
        <f>SUM(DX1673:DX1705)</f>
        <v>2.9150000000000002E-2</v>
      </c>
      <c r="DY1672" s="168"/>
      <c r="DZ1672" s="168">
        <f>SUM(DZ1673:DZ1705)</f>
        <v>5.8249999999999994E-3</v>
      </c>
      <c r="EA1672" s="168"/>
      <c r="EB1672" s="168">
        <f>SUM(EB1673:EB1705)</f>
        <v>7.4000000000000003E-3</v>
      </c>
      <c r="EC1672" s="168"/>
      <c r="ED1672" s="168">
        <f>SUM(ED1673:ED1705)</f>
        <v>3.6824999999999997E-2</v>
      </c>
      <c r="EE1672" s="168"/>
      <c r="EF1672" s="168"/>
      <c r="EG1672" s="168"/>
      <c r="EH1672" s="168"/>
      <c r="EI1672" s="120">
        <f t="shared" si="1827"/>
        <v>8.7300000000000003E-2</v>
      </c>
      <c r="EJ1672" s="168">
        <f>SUM(EJ1673:EJ1705)</f>
        <v>6</v>
      </c>
    </row>
    <row r="1673" spans="1:140" s="10" customFormat="1" ht="17.25" customHeight="1" x14ac:dyDescent="0.25">
      <c r="A1673" s="33"/>
      <c r="B1673" s="34"/>
      <c r="C1673" s="35"/>
      <c r="D1673" s="49"/>
      <c r="E1673" s="36"/>
      <c r="F1673" s="36"/>
      <c r="G1673" s="52"/>
      <c r="H1673" s="38"/>
      <c r="I1673" s="50"/>
      <c r="J1673" s="54" t="s">
        <v>866</v>
      </c>
      <c r="K1673" s="46" t="s">
        <v>867</v>
      </c>
      <c r="L1673" s="46" t="s">
        <v>41</v>
      </c>
      <c r="M1673" s="46" t="s">
        <v>1760</v>
      </c>
      <c r="R1673" s="104">
        <v>6.0000000000000001E-3</v>
      </c>
      <c r="S1673" s="104">
        <f>0*$R$1673</f>
        <v>0</v>
      </c>
      <c r="T1673" s="104">
        <f t="shared" ref="T1673:T1705" si="2142">S1673*R1673</f>
        <v>0</v>
      </c>
      <c r="U1673" s="104">
        <f t="shared" ref="U1673:AG1673" si="2143">0*$R$1673</f>
        <v>0</v>
      </c>
      <c r="V1673" s="120">
        <f t="shared" ref="V1673:V1705" si="2144">U1673*R1673</f>
        <v>0</v>
      </c>
      <c r="W1673" s="104">
        <f t="shared" si="2143"/>
        <v>0</v>
      </c>
      <c r="X1673" s="104">
        <f t="shared" ref="X1673:X1705" si="2145">W1673*R1673</f>
        <v>0</v>
      </c>
      <c r="Y1673" s="104">
        <f t="shared" si="2143"/>
        <v>0</v>
      </c>
      <c r="Z1673" s="120">
        <f t="shared" si="1836"/>
        <v>0</v>
      </c>
      <c r="AA1673" s="104">
        <v>0</v>
      </c>
      <c r="AB1673" s="104">
        <f t="shared" si="1837"/>
        <v>0</v>
      </c>
      <c r="AC1673" s="144">
        <v>0</v>
      </c>
      <c r="AD1673" s="104">
        <f t="shared" si="1838"/>
        <v>0</v>
      </c>
      <c r="AE1673" s="104">
        <v>0</v>
      </c>
      <c r="AF1673" s="104">
        <f t="shared" si="1839"/>
        <v>0</v>
      </c>
      <c r="AG1673" s="104">
        <f t="shared" si="2143"/>
        <v>0</v>
      </c>
      <c r="AH1673" s="104">
        <f t="shared" si="1840"/>
        <v>0</v>
      </c>
      <c r="AI1673" s="186">
        <v>0.5</v>
      </c>
      <c r="AJ1673" s="104">
        <f t="shared" si="1841"/>
        <v>3.0000000000000001E-3</v>
      </c>
      <c r="AK1673" s="104">
        <v>0</v>
      </c>
      <c r="AL1673" s="104">
        <f t="shared" si="1842"/>
        <v>0</v>
      </c>
      <c r="AM1673" s="104">
        <v>0</v>
      </c>
      <c r="AN1673" s="104">
        <f t="shared" si="1843"/>
        <v>0</v>
      </c>
      <c r="AO1673" s="145">
        <v>0.5</v>
      </c>
      <c r="AP1673" s="120">
        <f t="shared" si="1844"/>
        <v>3.0000000000000001E-3</v>
      </c>
      <c r="AQ1673" s="104"/>
      <c r="AR1673" s="104"/>
      <c r="AS1673" s="104"/>
      <c r="AT1673" s="104"/>
      <c r="AU1673" s="104">
        <f t="shared" si="1796"/>
        <v>6.0000000000000001E-3</v>
      </c>
      <c r="AV1673" s="105">
        <f t="shared" ref="AV1673:AV1705" si="2146">S1673+U1673+W1673+Y1673+AA1673+AC1673+AE1673+AG1673+AI1673+AK1673+AM1673+AO1673+AQ1673+AS1673</f>
        <v>1</v>
      </c>
      <c r="AW1673" s="105"/>
      <c r="AX1673" s="106">
        <f>0.003+0.0128+0.0013+0.003+0.0075+0.0022+0.002+0.0075+0.0022+0.002</f>
        <v>4.3500000000000004E-2</v>
      </c>
      <c r="AY1673" s="120">
        <f>0*$R$1673</f>
        <v>0</v>
      </c>
      <c r="AZ1673" s="106">
        <f t="shared" ref="AZ1673:AZ1704" si="2147">AY1673*AX1673</f>
        <v>0</v>
      </c>
      <c r="BA1673" s="120">
        <f t="shared" ref="BA1673" si="2148">0*$R$1673</f>
        <v>0</v>
      </c>
      <c r="BB1673" s="196">
        <f t="shared" ref="BB1673:BB1704" si="2149">BA1673*AX1673</f>
        <v>0</v>
      </c>
      <c r="BC1673" s="120">
        <f t="shared" ref="BC1673" si="2150">0*$R$1673</f>
        <v>0</v>
      </c>
      <c r="BD1673" s="196">
        <f t="shared" ref="BD1673:BD1704" si="2151">BC1673*AX1673</f>
        <v>0</v>
      </c>
      <c r="BE1673" s="120">
        <f t="shared" ref="BE1673" si="2152">0*$R$1673</f>
        <v>0</v>
      </c>
      <c r="BF1673" s="196">
        <f t="shared" ref="BF1673:BF1704" si="2153">BE1673*AX1673</f>
        <v>0</v>
      </c>
      <c r="BG1673" s="120">
        <v>0</v>
      </c>
      <c r="BH1673" s="196">
        <f t="shared" si="2081"/>
        <v>0</v>
      </c>
      <c r="BI1673" s="145">
        <v>0</v>
      </c>
      <c r="BJ1673" s="196">
        <f t="shared" si="1845"/>
        <v>0</v>
      </c>
      <c r="BK1673" s="120">
        <v>0</v>
      </c>
      <c r="BL1673" s="196">
        <f t="shared" si="1846"/>
        <v>0</v>
      </c>
      <c r="BM1673" s="120">
        <f t="shared" ref="BM1673" si="2154">0*$R$1673</f>
        <v>0</v>
      </c>
      <c r="BN1673" s="197">
        <f t="shared" si="1847"/>
        <v>0</v>
      </c>
      <c r="BO1673" s="186">
        <v>0.5</v>
      </c>
      <c r="BP1673" s="197">
        <f t="shared" si="1848"/>
        <v>2.1750000000000002E-2</v>
      </c>
      <c r="BQ1673" s="120">
        <v>0</v>
      </c>
      <c r="BR1673" s="197">
        <f t="shared" si="1849"/>
        <v>0</v>
      </c>
      <c r="BS1673" s="120">
        <v>0</v>
      </c>
      <c r="BT1673" s="197">
        <f t="shared" si="1850"/>
        <v>0</v>
      </c>
      <c r="BU1673" s="145">
        <v>0.5</v>
      </c>
      <c r="BV1673" s="197">
        <f t="shared" si="1851"/>
        <v>2.1750000000000002E-2</v>
      </c>
      <c r="BW1673" s="107"/>
      <c r="BX1673" s="107"/>
      <c r="BY1673" s="107"/>
      <c r="BZ1673" s="107"/>
      <c r="CA1673" s="199">
        <f>0.003+0.0128+0.0013+0.003+0.0075+0.0022+0.002+0.0075+0.0022+0.002</f>
        <v>4.3500000000000004E-2</v>
      </c>
      <c r="CB1673" s="120">
        <f>0*$R$1673</f>
        <v>0</v>
      </c>
      <c r="CC1673" s="199">
        <f t="shared" ref="CC1673:CC1704" si="2155">CB1673*CA1673</f>
        <v>0</v>
      </c>
      <c r="CD1673" s="120">
        <f t="shared" ref="CD1673" si="2156">0*$R$1673</f>
        <v>0</v>
      </c>
      <c r="CE1673" s="204">
        <f t="shared" ref="CE1673:CE1704" si="2157">CD1673*CA1673</f>
        <v>0</v>
      </c>
      <c r="CF1673" s="120">
        <f t="shared" ref="CF1673" si="2158">0*$R$1673</f>
        <v>0</v>
      </c>
      <c r="CG1673" s="204">
        <f t="shared" ref="CG1673:CG1704" si="2159">CF1673*CA1673</f>
        <v>0</v>
      </c>
      <c r="CH1673" s="120">
        <f t="shared" ref="CH1673" si="2160">0*$R$1673</f>
        <v>0</v>
      </c>
      <c r="CI1673" s="204">
        <f t="shared" ref="CI1673:CI1704" si="2161">CH1673*CA1673</f>
        <v>0</v>
      </c>
      <c r="CJ1673" s="120">
        <v>0</v>
      </c>
      <c r="CK1673" s="204">
        <f t="shared" ref="CK1673:CK1704" si="2162">CJ1673*CA1673</f>
        <v>0</v>
      </c>
      <c r="CL1673" s="145">
        <v>0</v>
      </c>
      <c r="CM1673" s="204">
        <f t="shared" ref="CM1673:CM1704" si="2163">CL1673*CA1673</f>
        <v>0</v>
      </c>
      <c r="CN1673" s="120">
        <v>0</v>
      </c>
      <c r="CO1673" s="204">
        <f t="shared" ref="CO1673:CO1704" si="2164">CN1673*CA1673</f>
        <v>0</v>
      </c>
      <c r="CP1673" s="120">
        <f t="shared" ref="CP1673" si="2165">0*$R$1673</f>
        <v>0</v>
      </c>
      <c r="CQ1673" s="206">
        <f t="shared" ref="CQ1673:CQ1704" si="2166">CP1673*CA1673</f>
        <v>0</v>
      </c>
      <c r="CR1673" s="186">
        <v>0.5</v>
      </c>
      <c r="CS1673" s="206">
        <f t="shared" ref="CS1673:CS1704" si="2167">CR1673*CA1673</f>
        <v>2.1750000000000002E-2</v>
      </c>
      <c r="CT1673" s="120">
        <v>0</v>
      </c>
      <c r="CU1673" s="206">
        <f t="shared" ref="CU1673:CU1704" si="2168">CT1673*CA1673</f>
        <v>0</v>
      </c>
      <c r="CV1673" s="120">
        <v>0</v>
      </c>
      <c r="CW1673" s="206">
        <f t="shared" ref="CW1673:CW1704" si="2169">CV1673*CA1673</f>
        <v>0</v>
      </c>
      <c r="CX1673" s="145">
        <v>0.5</v>
      </c>
      <c r="CY1673" s="206">
        <f t="shared" ref="CY1673:CY1704" si="2170">CX1673*CA1673</f>
        <v>2.1750000000000002E-2</v>
      </c>
      <c r="CZ1673" s="107"/>
      <c r="DA1673" s="107"/>
      <c r="DB1673" s="107"/>
      <c r="DC1673" s="109"/>
      <c r="DD1673" s="109"/>
      <c r="DE1673" s="109"/>
      <c r="DF1673" s="110">
        <f>0.003+0.0128+0.0013+0.003+0.0075+0.0022+0.002+0.0075+0.0022+0.002</f>
        <v>4.3500000000000004E-2</v>
      </c>
      <c r="DG1673" s="120">
        <f>0*$R$1673</f>
        <v>0</v>
      </c>
      <c r="DH1673" s="120">
        <f t="shared" ref="DH1673:DH1705" si="2171">DG1673*DF1673</f>
        <v>0</v>
      </c>
      <c r="DI1673" s="120">
        <f t="shared" ref="DI1673:DU1673" si="2172">0*$R$1673</f>
        <v>0</v>
      </c>
      <c r="DJ1673" s="120">
        <f t="shared" ref="DJ1673:DJ1705" si="2173">DI1673*DF1673</f>
        <v>0</v>
      </c>
      <c r="DK1673" s="120">
        <f t="shared" si="2172"/>
        <v>0</v>
      </c>
      <c r="DL1673" s="120">
        <f t="shared" ref="DL1673:DL1705" si="2174">DK1673*DF1673</f>
        <v>0</v>
      </c>
      <c r="DM1673" s="120">
        <f t="shared" si="2172"/>
        <v>0</v>
      </c>
      <c r="DN1673" s="120">
        <f t="shared" ref="DN1673:DN1705" si="2175">DM1673*DF1673</f>
        <v>0</v>
      </c>
      <c r="DO1673" s="120">
        <v>0</v>
      </c>
      <c r="DP1673" s="120">
        <f t="shared" ref="DP1673:DP1705" si="2176">DO1673*DF1673</f>
        <v>0</v>
      </c>
      <c r="DQ1673" s="145">
        <v>0</v>
      </c>
      <c r="DR1673" s="120">
        <f t="shared" ref="DR1673:DR1705" si="2177">DQ1673*DF1673</f>
        <v>0</v>
      </c>
      <c r="DS1673" s="120">
        <v>0</v>
      </c>
      <c r="DT1673" s="120">
        <f t="shared" ref="DT1673:DT1705" si="2178">DS1673*DF1673</f>
        <v>0</v>
      </c>
      <c r="DU1673" s="120">
        <f t="shared" si="2172"/>
        <v>0</v>
      </c>
      <c r="DV1673" s="120">
        <f t="shared" ref="DV1673:DV1705" si="2179">DU1673*DF1673</f>
        <v>0</v>
      </c>
      <c r="DW1673" s="186">
        <v>0.5</v>
      </c>
      <c r="DX1673" s="120">
        <f t="shared" ref="DX1673:DX1705" si="2180">DW1673*DF1673</f>
        <v>2.1750000000000002E-2</v>
      </c>
      <c r="DY1673" s="120">
        <v>0</v>
      </c>
      <c r="DZ1673" s="120">
        <f t="shared" ref="DZ1673:DZ1705" si="2181">DY1673*DF1673</f>
        <v>0</v>
      </c>
      <c r="EA1673" s="120">
        <v>0</v>
      </c>
      <c r="EB1673" s="120">
        <f t="shared" ref="EB1673:EB1705" si="2182">EA1673*DF1673</f>
        <v>0</v>
      </c>
      <c r="EC1673" s="145">
        <v>0.5</v>
      </c>
      <c r="ED1673" s="120">
        <f t="shared" ref="ED1673:ED1705" si="2183">EC1673*DF1673</f>
        <v>2.1750000000000002E-2</v>
      </c>
      <c r="EE1673" s="120"/>
      <c r="EF1673" s="120"/>
      <c r="EG1673" s="120"/>
      <c r="EH1673" s="120"/>
      <c r="EI1673" s="120">
        <f t="shared" si="1827"/>
        <v>4.3500000000000004E-2</v>
      </c>
      <c r="EJ1673" s="148">
        <f t="shared" ref="EJ1673:EJ1705" si="2184">DG1673+DI1673+DK1673+DM1673+DO1673+DQ1673+DS1673+DU1673+DW1673+DY1673+EA1673+EC1673+EE1673+EG1673</f>
        <v>1</v>
      </c>
    </row>
    <row r="1674" spans="1:140" s="10" customFormat="1" ht="17.25" customHeight="1" x14ac:dyDescent="0.25">
      <c r="A1674" s="33"/>
      <c r="B1674" s="34"/>
      <c r="C1674" s="35"/>
      <c r="D1674" s="49"/>
      <c r="E1674" s="36"/>
      <c r="F1674" s="36"/>
      <c r="G1674" s="52"/>
      <c r="H1674" s="38"/>
      <c r="I1674" s="50"/>
      <c r="J1674" s="272" t="s">
        <v>1894</v>
      </c>
      <c r="K1674" s="264" t="s">
        <v>2119</v>
      </c>
      <c r="Q1674" s="9" t="s">
        <v>1899</v>
      </c>
      <c r="R1674" s="104"/>
      <c r="S1674" s="104"/>
      <c r="T1674" s="104"/>
      <c r="U1674" s="104"/>
      <c r="V1674" s="120"/>
      <c r="W1674" s="104"/>
      <c r="X1674" s="104"/>
      <c r="Y1674" s="104"/>
      <c r="Z1674" s="120"/>
      <c r="AA1674" s="104"/>
      <c r="AB1674" s="104"/>
      <c r="AC1674" s="144"/>
      <c r="AD1674" s="104"/>
      <c r="AE1674" s="104"/>
      <c r="AF1674" s="104"/>
      <c r="AG1674" s="104"/>
      <c r="AH1674" s="104"/>
      <c r="AI1674" s="186"/>
      <c r="AJ1674" s="104"/>
      <c r="AK1674" s="104"/>
      <c r="AL1674" s="104"/>
      <c r="AM1674" s="104"/>
      <c r="AN1674" s="104"/>
      <c r="AO1674" s="145"/>
      <c r="AP1674" s="120"/>
      <c r="AQ1674" s="104"/>
      <c r="AR1674" s="104"/>
      <c r="AS1674" s="104"/>
      <c r="AT1674" s="104"/>
      <c r="AU1674" s="104"/>
      <c r="AV1674" s="105"/>
      <c r="AW1674" s="105"/>
      <c r="AX1674" s="106"/>
      <c r="AY1674" s="120"/>
      <c r="AZ1674" s="106"/>
      <c r="BA1674" s="120"/>
      <c r="BB1674" s="196"/>
      <c r="BC1674" s="120"/>
      <c r="BD1674" s="196"/>
      <c r="BE1674" s="120"/>
      <c r="BF1674" s="196"/>
      <c r="BG1674" s="120"/>
      <c r="BH1674" s="196"/>
      <c r="BI1674" s="145"/>
      <c r="BJ1674" s="196"/>
      <c r="BK1674" s="120"/>
      <c r="BL1674" s="196"/>
      <c r="BM1674" s="120"/>
      <c r="BN1674" s="197"/>
      <c r="BO1674" s="186"/>
      <c r="BP1674" s="197"/>
      <c r="BQ1674" s="120"/>
      <c r="BR1674" s="197"/>
      <c r="BS1674" s="120"/>
      <c r="BT1674" s="197"/>
      <c r="BU1674" s="145"/>
      <c r="BV1674" s="197"/>
      <c r="BW1674" s="107"/>
      <c r="BX1674" s="107"/>
      <c r="BY1674" s="107"/>
      <c r="BZ1674" s="107"/>
      <c r="CA1674" s="199"/>
      <c r="CB1674" s="120"/>
      <c r="CC1674" s="199"/>
      <c r="CD1674" s="120"/>
      <c r="CE1674" s="204"/>
      <c r="CF1674" s="120"/>
      <c r="CG1674" s="204"/>
      <c r="CH1674" s="120"/>
      <c r="CI1674" s="204"/>
      <c r="CJ1674" s="120"/>
      <c r="CK1674" s="204"/>
      <c r="CL1674" s="145"/>
      <c r="CM1674" s="204"/>
      <c r="CN1674" s="120"/>
      <c r="CO1674" s="204"/>
      <c r="CP1674" s="120"/>
      <c r="CQ1674" s="206"/>
      <c r="CR1674" s="186"/>
      <c r="CS1674" s="206"/>
      <c r="CT1674" s="120"/>
      <c r="CU1674" s="206"/>
      <c r="CV1674" s="120"/>
      <c r="CW1674" s="206"/>
      <c r="CX1674" s="145"/>
      <c r="CY1674" s="206"/>
      <c r="CZ1674" s="107"/>
      <c r="DA1674" s="107"/>
      <c r="DB1674" s="107"/>
      <c r="DC1674" s="109"/>
      <c r="DD1674" s="109"/>
      <c r="DE1674" s="109"/>
      <c r="DF1674" s="110"/>
      <c r="DG1674" s="120"/>
      <c r="DH1674" s="120"/>
      <c r="DI1674" s="120"/>
      <c r="DJ1674" s="120"/>
      <c r="DK1674" s="120"/>
      <c r="DL1674" s="120"/>
      <c r="DM1674" s="120"/>
      <c r="DN1674" s="120"/>
      <c r="DO1674" s="120"/>
      <c r="DP1674" s="120"/>
      <c r="DQ1674" s="145"/>
      <c r="DR1674" s="120"/>
      <c r="DS1674" s="120"/>
      <c r="DT1674" s="120"/>
      <c r="DU1674" s="120"/>
      <c r="DV1674" s="120"/>
      <c r="DW1674" s="186"/>
      <c r="DX1674" s="120"/>
      <c r="DY1674" s="120"/>
      <c r="DZ1674" s="120"/>
      <c r="EA1674" s="120"/>
      <c r="EB1674" s="120"/>
      <c r="EC1674" s="145"/>
      <c r="ED1674" s="120"/>
      <c r="EE1674" s="120"/>
      <c r="EF1674" s="120"/>
      <c r="EG1674" s="120"/>
      <c r="EH1674" s="120"/>
      <c r="EI1674" s="120"/>
      <c r="EJ1674" s="148"/>
    </row>
    <row r="1675" spans="1:140" s="10" customFormat="1" ht="17.25" customHeight="1" x14ac:dyDescent="0.25">
      <c r="A1675" s="33"/>
      <c r="B1675" s="34"/>
      <c r="C1675" s="35"/>
      <c r="D1675" s="49"/>
      <c r="E1675" s="36"/>
      <c r="F1675" s="36"/>
      <c r="G1675" s="52"/>
      <c r="H1675" s="38"/>
      <c r="I1675" s="50"/>
      <c r="J1675" s="272"/>
      <c r="K1675" s="264" t="s">
        <v>2120</v>
      </c>
      <c r="Q1675" s="9" t="s">
        <v>1899</v>
      </c>
      <c r="R1675" s="104"/>
      <c r="S1675" s="104"/>
      <c r="T1675" s="104"/>
      <c r="U1675" s="104"/>
      <c r="V1675" s="120"/>
      <c r="W1675" s="104"/>
      <c r="X1675" s="104"/>
      <c r="Y1675" s="104"/>
      <c r="Z1675" s="120"/>
      <c r="AA1675" s="104"/>
      <c r="AB1675" s="104"/>
      <c r="AC1675" s="144"/>
      <c r="AD1675" s="104"/>
      <c r="AE1675" s="104"/>
      <c r="AF1675" s="104"/>
      <c r="AG1675" s="104"/>
      <c r="AH1675" s="104"/>
      <c r="AI1675" s="186"/>
      <c r="AJ1675" s="104"/>
      <c r="AK1675" s="104"/>
      <c r="AL1675" s="104"/>
      <c r="AM1675" s="104"/>
      <c r="AN1675" s="104"/>
      <c r="AO1675" s="145"/>
      <c r="AP1675" s="120"/>
      <c r="AQ1675" s="104"/>
      <c r="AR1675" s="104"/>
      <c r="AS1675" s="104"/>
      <c r="AT1675" s="104"/>
      <c r="AU1675" s="104"/>
      <c r="AV1675" s="105"/>
      <c r="AW1675" s="105"/>
      <c r="AX1675" s="106"/>
      <c r="AY1675" s="120"/>
      <c r="AZ1675" s="106"/>
      <c r="BA1675" s="120"/>
      <c r="BB1675" s="196"/>
      <c r="BC1675" s="120"/>
      <c r="BD1675" s="196"/>
      <c r="BE1675" s="120"/>
      <c r="BF1675" s="196"/>
      <c r="BG1675" s="120"/>
      <c r="BH1675" s="196"/>
      <c r="BI1675" s="145"/>
      <c r="BJ1675" s="196"/>
      <c r="BK1675" s="120"/>
      <c r="BL1675" s="196"/>
      <c r="BM1675" s="120"/>
      <c r="BN1675" s="197"/>
      <c r="BO1675" s="186"/>
      <c r="BP1675" s="197"/>
      <c r="BQ1675" s="120"/>
      <c r="BR1675" s="197"/>
      <c r="BS1675" s="120"/>
      <c r="BT1675" s="197"/>
      <c r="BU1675" s="145"/>
      <c r="BV1675" s="197"/>
      <c r="BW1675" s="107"/>
      <c r="BX1675" s="107"/>
      <c r="BY1675" s="107"/>
      <c r="BZ1675" s="107"/>
      <c r="CA1675" s="199"/>
      <c r="CB1675" s="120"/>
      <c r="CC1675" s="199"/>
      <c r="CD1675" s="120"/>
      <c r="CE1675" s="204"/>
      <c r="CF1675" s="120"/>
      <c r="CG1675" s="204"/>
      <c r="CH1675" s="120"/>
      <c r="CI1675" s="204"/>
      <c r="CJ1675" s="120"/>
      <c r="CK1675" s="204"/>
      <c r="CL1675" s="145"/>
      <c r="CM1675" s="204"/>
      <c r="CN1675" s="120"/>
      <c r="CO1675" s="204"/>
      <c r="CP1675" s="120"/>
      <c r="CQ1675" s="206"/>
      <c r="CR1675" s="186"/>
      <c r="CS1675" s="206"/>
      <c r="CT1675" s="120"/>
      <c r="CU1675" s="206"/>
      <c r="CV1675" s="120"/>
      <c r="CW1675" s="206"/>
      <c r="CX1675" s="145"/>
      <c r="CY1675" s="206"/>
      <c r="CZ1675" s="107"/>
      <c r="DA1675" s="107"/>
      <c r="DB1675" s="107"/>
      <c r="DC1675" s="109"/>
      <c r="DD1675" s="109"/>
      <c r="DE1675" s="109"/>
      <c r="DF1675" s="110"/>
      <c r="DG1675" s="120"/>
      <c r="DH1675" s="120"/>
      <c r="DI1675" s="120"/>
      <c r="DJ1675" s="120"/>
      <c r="DK1675" s="120"/>
      <c r="DL1675" s="120"/>
      <c r="DM1675" s="120"/>
      <c r="DN1675" s="120"/>
      <c r="DO1675" s="120"/>
      <c r="DP1675" s="120"/>
      <c r="DQ1675" s="145"/>
      <c r="DR1675" s="120"/>
      <c r="DS1675" s="120"/>
      <c r="DT1675" s="120"/>
      <c r="DU1675" s="120"/>
      <c r="DV1675" s="120"/>
      <c r="DW1675" s="186"/>
      <c r="DX1675" s="120"/>
      <c r="DY1675" s="120"/>
      <c r="DZ1675" s="120"/>
      <c r="EA1675" s="120"/>
      <c r="EB1675" s="120"/>
      <c r="EC1675" s="145"/>
      <c r="ED1675" s="120"/>
      <c r="EE1675" s="120"/>
      <c r="EF1675" s="120"/>
      <c r="EG1675" s="120"/>
      <c r="EH1675" s="120"/>
      <c r="EI1675" s="120"/>
      <c r="EJ1675" s="148"/>
    </row>
    <row r="1676" spans="1:140" s="10" customFormat="1" ht="17.25" customHeight="1" x14ac:dyDescent="0.25">
      <c r="A1676" s="33"/>
      <c r="B1676" s="34"/>
      <c r="C1676" s="35"/>
      <c r="D1676" s="49"/>
      <c r="E1676" s="36"/>
      <c r="F1676" s="36"/>
      <c r="G1676" s="52"/>
      <c r="H1676" s="38"/>
      <c r="I1676" s="50"/>
      <c r="J1676" s="272"/>
      <c r="K1676" s="264" t="s">
        <v>2123</v>
      </c>
      <c r="Q1676" s="9" t="s">
        <v>1899</v>
      </c>
      <c r="R1676" s="104"/>
      <c r="S1676" s="104"/>
      <c r="T1676" s="104"/>
      <c r="U1676" s="104"/>
      <c r="V1676" s="120"/>
      <c r="W1676" s="104"/>
      <c r="X1676" s="104"/>
      <c r="Y1676" s="104"/>
      <c r="Z1676" s="120"/>
      <c r="AA1676" s="104"/>
      <c r="AB1676" s="104"/>
      <c r="AC1676" s="144"/>
      <c r="AD1676" s="104"/>
      <c r="AE1676" s="104"/>
      <c r="AF1676" s="104"/>
      <c r="AG1676" s="104"/>
      <c r="AH1676" s="104"/>
      <c r="AI1676" s="186"/>
      <c r="AJ1676" s="104"/>
      <c r="AK1676" s="104"/>
      <c r="AL1676" s="104"/>
      <c r="AM1676" s="104"/>
      <c r="AN1676" s="104"/>
      <c r="AO1676" s="145"/>
      <c r="AP1676" s="120"/>
      <c r="AQ1676" s="104"/>
      <c r="AR1676" s="104"/>
      <c r="AS1676" s="104"/>
      <c r="AT1676" s="104"/>
      <c r="AU1676" s="104"/>
      <c r="AV1676" s="105"/>
      <c r="AW1676" s="105"/>
      <c r="AX1676" s="106"/>
      <c r="AY1676" s="120"/>
      <c r="AZ1676" s="106"/>
      <c r="BA1676" s="120"/>
      <c r="BB1676" s="196"/>
      <c r="BC1676" s="120"/>
      <c r="BD1676" s="196"/>
      <c r="BE1676" s="120"/>
      <c r="BF1676" s="196"/>
      <c r="BG1676" s="120"/>
      <c r="BH1676" s="196"/>
      <c r="BI1676" s="145"/>
      <c r="BJ1676" s="196"/>
      <c r="BK1676" s="120"/>
      <c r="BL1676" s="196"/>
      <c r="BM1676" s="120"/>
      <c r="BN1676" s="197"/>
      <c r="BO1676" s="186"/>
      <c r="BP1676" s="197"/>
      <c r="BQ1676" s="120"/>
      <c r="BR1676" s="197"/>
      <c r="BS1676" s="120"/>
      <c r="BT1676" s="197"/>
      <c r="BU1676" s="145"/>
      <c r="BV1676" s="197"/>
      <c r="BW1676" s="107"/>
      <c r="BX1676" s="107"/>
      <c r="BY1676" s="107"/>
      <c r="BZ1676" s="107"/>
      <c r="CA1676" s="199"/>
      <c r="CB1676" s="120"/>
      <c r="CC1676" s="199"/>
      <c r="CD1676" s="120"/>
      <c r="CE1676" s="204"/>
      <c r="CF1676" s="120"/>
      <c r="CG1676" s="204"/>
      <c r="CH1676" s="120"/>
      <c r="CI1676" s="204"/>
      <c r="CJ1676" s="120"/>
      <c r="CK1676" s="204"/>
      <c r="CL1676" s="145"/>
      <c r="CM1676" s="204"/>
      <c r="CN1676" s="120"/>
      <c r="CO1676" s="204"/>
      <c r="CP1676" s="120"/>
      <c r="CQ1676" s="206"/>
      <c r="CR1676" s="186"/>
      <c r="CS1676" s="206"/>
      <c r="CT1676" s="120"/>
      <c r="CU1676" s="206"/>
      <c r="CV1676" s="120"/>
      <c r="CW1676" s="206"/>
      <c r="CX1676" s="145"/>
      <c r="CY1676" s="206"/>
      <c r="CZ1676" s="107"/>
      <c r="DA1676" s="107"/>
      <c r="DB1676" s="107"/>
      <c r="DC1676" s="109"/>
      <c r="DD1676" s="109"/>
      <c r="DE1676" s="109"/>
      <c r="DF1676" s="110"/>
      <c r="DG1676" s="120"/>
      <c r="DH1676" s="120"/>
      <c r="DI1676" s="120"/>
      <c r="DJ1676" s="120"/>
      <c r="DK1676" s="120"/>
      <c r="DL1676" s="120"/>
      <c r="DM1676" s="120"/>
      <c r="DN1676" s="120"/>
      <c r="DO1676" s="120"/>
      <c r="DP1676" s="120"/>
      <c r="DQ1676" s="145"/>
      <c r="DR1676" s="120"/>
      <c r="DS1676" s="120"/>
      <c r="DT1676" s="120"/>
      <c r="DU1676" s="120"/>
      <c r="DV1676" s="120"/>
      <c r="DW1676" s="186"/>
      <c r="DX1676" s="120"/>
      <c r="DY1676" s="120"/>
      <c r="DZ1676" s="120"/>
      <c r="EA1676" s="120"/>
      <c r="EB1676" s="120"/>
      <c r="EC1676" s="145"/>
      <c r="ED1676" s="120"/>
      <c r="EE1676" s="120"/>
      <c r="EF1676" s="120"/>
      <c r="EG1676" s="120"/>
      <c r="EH1676" s="120"/>
      <c r="EI1676" s="120"/>
      <c r="EJ1676" s="148"/>
    </row>
    <row r="1677" spans="1:140" s="10" customFormat="1" ht="17.25" customHeight="1" x14ac:dyDescent="0.25">
      <c r="A1677" s="33"/>
      <c r="B1677" s="34"/>
      <c r="C1677" s="35"/>
      <c r="D1677" s="49"/>
      <c r="E1677" s="36"/>
      <c r="F1677" s="36"/>
      <c r="G1677" s="52"/>
      <c r="H1677" s="38"/>
      <c r="I1677" s="50"/>
      <c r="J1677" s="272"/>
      <c r="K1677" s="264" t="s">
        <v>2121</v>
      </c>
      <c r="Q1677" s="9" t="s">
        <v>1899</v>
      </c>
      <c r="R1677" s="104"/>
      <c r="S1677" s="104"/>
      <c r="T1677" s="104"/>
      <c r="U1677" s="104"/>
      <c r="V1677" s="120"/>
      <c r="W1677" s="104"/>
      <c r="X1677" s="104"/>
      <c r="Y1677" s="104"/>
      <c r="Z1677" s="120"/>
      <c r="AA1677" s="104"/>
      <c r="AB1677" s="104"/>
      <c r="AC1677" s="144"/>
      <c r="AD1677" s="104"/>
      <c r="AE1677" s="104"/>
      <c r="AF1677" s="104"/>
      <c r="AG1677" s="104"/>
      <c r="AH1677" s="104"/>
      <c r="AI1677" s="186"/>
      <c r="AJ1677" s="104"/>
      <c r="AK1677" s="104"/>
      <c r="AL1677" s="104"/>
      <c r="AM1677" s="104"/>
      <c r="AN1677" s="104"/>
      <c r="AO1677" s="145"/>
      <c r="AP1677" s="120"/>
      <c r="AQ1677" s="104"/>
      <c r="AR1677" s="104"/>
      <c r="AS1677" s="104"/>
      <c r="AT1677" s="104"/>
      <c r="AU1677" s="104"/>
      <c r="AV1677" s="105"/>
      <c r="AW1677" s="105"/>
      <c r="AX1677" s="106"/>
      <c r="AY1677" s="120"/>
      <c r="AZ1677" s="106"/>
      <c r="BA1677" s="120"/>
      <c r="BB1677" s="196"/>
      <c r="BC1677" s="120"/>
      <c r="BD1677" s="196"/>
      <c r="BE1677" s="120"/>
      <c r="BF1677" s="196"/>
      <c r="BG1677" s="120"/>
      <c r="BH1677" s="196"/>
      <c r="BI1677" s="145"/>
      <c r="BJ1677" s="196"/>
      <c r="BK1677" s="120"/>
      <c r="BL1677" s="196"/>
      <c r="BM1677" s="120"/>
      <c r="BN1677" s="197"/>
      <c r="BO1677" s="186"/>
      <c r="BP1677" s="197"/>
      <c r="BQ1677" s="120"/>
      <c r="BR1677" s="197"/>
      <c r="BS1677" s="120"/>
      <c r="BT1677" s="197"/>
      <c r="BU1677" s="145"/>
      <c r="BV1677" s="197"/>
      <c r="BW1677" s="107"/>
      <c r="BX1677" s="107"/>
      <c r="BY1677" s="107"/>
      <c r="BZ1677" s="107"/>
      <c r="CA1677" s="199"/>
      <c r="CB1677" s="120"/>
      <c r="CC1677" s="199"/>
      <c r="CD1677" s="120"/>
      <c r="CE1677" s="204"/>
      <c r="CF1677" s="120"/>
      <c r="CG1677" s="204"/>
      <c r="CH1677" s="120"/>
      <c r="CI1677" s="204"/>
      <c r="CJ1677" s="120"/>
      <c r="CK1677" s="204"/>
      <c r="CL1677" s="145"/>
      <c r="CM1677" s="204"/>
      <c r="CN1677" s="120"/>
      <c r="CO1677" s="204"/>
      <c r="CP1677" s="120"/>
      <c r="CQ1677" s="206"/>
      <c r="CR1677" s="186"/>
      <c r="CS1677" s="206"/>
      <c r="CT1677" s="120"/>
      <c r="CU1677" s="206"/>
      <c r="CV1677" s="120"/>
      <c r="CW1677" s="206"/>
      <c r="CX1677" s="145"/>
      <c r="CY1677" s="206"/>
      <c r="CZ1677" s="107"/>
      <c r="DA1677" s="107"/>
      <c r="DB1677" s="107"/>
      <c r="DC1677" s="109"/>
      <c r="DD1677" s="109"/>
      <c r="DE1677" s="109"/>
      <c r="DF1677" s="110"/>
      <c r="DG1677" s="120"/>
      <c r="DH1677" s="120"/>
      <c r="DI1677" s="120"/>
      <c r="DJ1677" s="120"/>
      <c r="DK1677" s="120"/>
      <c r="DL1677" s="120"/>
      <c r="DM1677" s="120"/>
      <c r="DN1677" s="120"/>
      <c r="DO1677" s="120"/>
      <c r="DP1677" s="120"/>
      <c r="DQ1677" s="145"/>
      <c r="DR1677" s="120"/>
      <c r="DS1677" s="120"/>
      <c r="DT1677" s="120"/>
      <c r="DU1677" s="120"/>
      <c r="DV1677" s="120"/>
      <c r="DW1677" s="186"/>
      <c r="DX1677" s="120"/>
      <c r="DY1677" s="120"/>
      <c r="DZ1677" s="120"/>
      <c r="EA1677" s="120"/>
      <c r="EB1677" s="120"/>
      <c r="EC1677" s="145"/>
      <c r="ED1677" s="120"/>
      <c r="EE1677" s="120"/>
      <c r="EF1677" s="120"/>
      <c r="EG1677" s="120"/>
      <c r="EH1677" s="120"/>
      <c r="EI1677" s="120"/>
      <c r="EJ1677" s="148"/>
    </row>
    <row r="1678" spans="1:140" s="10" customFormat="1" ht="17.25" customHeight="1" x14ac:dyDescent="0.25">
      <c r="A1678" s="33"/>
      <c r="B1678" s="34"/>
      <c r="C1678" s="35"/>
      <c r="D1678" s="49"/>
      <c r="E1678" s="36"/>
      <c r="F1678" s="36"/>
      <c r="G1678" s="52"/>
      <c r="H1678" s="38"/>
      <c r="I1678" s="50"/>
      <c r="J1678" s="272"/>
      <c r="K1678" s="264" t="s">
        <v>2127</v>
      </c>
      <c r="Q1678" s="9" t="s">
        <v>1899</v>
      </c>
      <c r="R1678" s="104"/>
      <c r="S1678" s="104"/>
      <c r="T1678" s="104"/>
      <c r="U1678" s="104"/>
      <c r="V1678" s="120"/>
      <c r="W1678" s="104"/>
      <c r="X1678" s="104"/>
      <c r="Y1678" s="104"/>
      <c r="Z1678" s="120"/>
      <c r="AA1678" s="104"/>
      <c r="AB1678" s="104"/>
      <c r="AC1678" s="144"/>
      <c r="AD1678" s="104"/>
      <c r="AE1678" s="104"/>
      <c r="AF1678" s="104"/>
      <c r="AG1678" s="104"/>
      <c r="AH1678" s="104"/>
      <c r="AI1678" s="186"/>
      <c r="AJ1678" s="104"/>
      <c r="AK1678" s="104"/>
      <c r="AL1678" s="104"/>
      <c r="AM1678" s="104"/>
      <c r="AN1678" s="104"/>
      <c r="AO1678" s="145"/>
      <c r="AP1678" s="120"/>
      <c r="AQ1678" s="104"/>
      <c r="AR1678" s="104"/>
      <c r="AS1678" s="104"/>
      <c r="AT1678" s="104"/>
      <c r="AU1678" s="104"/>
      <c r="AV1678" s="105"/>
      <c r="AW1678" s="105"/>
      <c r="AX1678" s="106"/>
      <c r="AY1678" s="120"/>
      <c r="AZ1678" s="106"/>
      <c r="BA1678" s="120"/>
      <c r="BB1678" s="196"/>
      <c r="BC1678" s="120"/>
      <c r="BD1678" s="196"/>
      <c r="BE1678" s="120"/>
      <c r="BF1678" s="196"/>
      <c r="BG1678" s="120"/>
      <c r="BH1678" s="196"/>
      <c r="BI1678" s="145"/>
      <c r="BJ1678" s="196"/>
      <c r="BK1678" s="120"/>
      <c r="BL1678" s="196"/>
      <c r="BM1678" s="120"/>
      <c r="BN1678" s="197"/>
      <c r="BO1678" s="186"/>
      <c r="BP1678" s="197"/>
      <c r="BQ1678" s="120"/>
      <c r="BR1678" s="197"/>
      <c r="BS1678" s="120"/>
      <c r="BT1678" s="197"/>
      <c r="BU1678" s="145"/>
      <c r="BV1678" s="197"/>
      <c r="BW1678" s="107"/>
      <c r="BX1678" s="107"/>
      <c r="BY1678" s="107"/>
      <c r="BZ1678" s="107"/>
      <c r="CA1678" s="199"/>
      <c r="CB1678" s="120"/>
      <c r="CC1678" s="199"/>
      <c r="CD1678" s="120"/>
      <c r="CE1678" s="204"/>
      <c r="CF1678" s="120"/>
      <c r="CG1678" s="204"/>
      <c r="CH1678" s="120"/>
      <c r="CI1678" s="204"/>
      <c r="CJ1678" s="120"/>
      <c r="CK1678" s="204"/>
      <c r="CL1678" s="145"/>
      <c r="CM1678" s="204"/>
      <c r="CN1678" s="120"/>
      <c r="CO1678" s="204"/>
      <c r="CP1678" s="120"/>
      <c r="CQ1678" s="206"/>
      <c r="CR1678" s="186"/>
      <c r="CS1678" s="206"/>
      <c r="CT1678" s="120"/>
      <c r="CU1678" s="206"/>
      <c r="CV1678" s="120"/>
      <c r="CW1678" s="206"/>
      <c r="CX1678" s="145"/>
      <c r="CY1678" s="206"/>
      <c r="CZ1678" s="107"/>
      <c r="DA1678" s="107"/>
      <c r="DB1678" s="107"/>
      <c r="DC1678" s="109"/>
      <c r="DD1678" s="109"/>
      <c r="DE1678" s="109"/>
      <c r="DF1678" s="110"/>
      <c r="DG1678" s="120"/>
      <c r="DH1678" s="120"/>
      <c r="DI1678" s="120"/>
      <c r="DJ1678" s="120"/>
      <c r="DK1678" s="120"/>
      <c r="DL1678" s="120"/>
      <c r="DM1678" s="120"/>
      <c r="DN1678" s="120"/>
      <c r="DO1678" s="120"/>
      <c r="DP1678" s="120"/>
      <c r="DQ1678" s="145"/>
      <c r="DR1678" s="120"/>
      <c r="DS1678" s="120"/>
      <c r="DT1678" s="120"/>
      <c r="DU1678" s="120"/>
      <c r="DV1678" s="120"/>
      <c r="DW1678" s="186"/>
      <c r="DX1678" s="120"/>
      <c r="DY1678" s="120"/>
      <c r="DZ1678" s="120"/>
      <c r="EA1678" s="120"/>
      <c r="EB1678" s="120"/>
      <c r="EC1678" s="145"/>
      <c r="ED1678" s="120"/>
      <c r="EE1678" s="120"/>
      <c r="EF1678" s="120"/>
      <c r="EG1678" s="120"/>
      <c r="EH1678" s="120"/>
      <c r="EI1678" s="120"/>
      <c r="EJ1678" s="148"/>
    </row>
    <row r="1679" spans="1:140" s="10" customFormat="1" ht="17.25" customHeight="1" x14ac:dyDescent="0.25">
      <c r="A1679" s="33"/>
      <c r="B1679" s="34"/>
      <c r="C1679" s="35"/>
      <c r="D1679" s="49"/>
      <c r="E1679" s="36"/>
      <c r="F1679" s="36"/>
      <c r="G1679" s="52"/>
      <c r="H1679" s="38"/>
      <c r="I1679" s="50"/>
      <c r="J1679" s="275" t="s">
        <v>1921</v>
      </c>
      <c r="K1679" s="271" t="s">
        <v>2125</v>
      </c>
      <c r="L1679" s="276">
        <v>245</v>
      </c>
      <c r="M1679" s="46"/>
      <c r="R1679" s="104"/>
      <c r="S1679" s="104"/>
      <c r="T1679" s="104"/>
      <c r="U1679" s="104"/>
      <c r="V1679" s="120"/>
      <c r="W1679" s="104"/>
      <c r="X1679" s="104"/>
      <c r="Y1679" s="104"/>
      <c r="Z1679" s="120"/>
      <c r="AA1679" s="104"/>
      <c r="AB1679" s="104"/>
      <c r="AC1679" s="144"/>
      <c r="AD1679" s="104"/>
      <c r="AE1679" s="104"/>
      <c r="AF1679" s="104"/>
      <c r="AG1679" s="104"/>
      <c r="AH1679" s="104"/>
      <c r="AI1679" s="186"/>
      <c r="AJ1679" s="104"/>
      <c r="AK1679" s="104"/>
      <c r="AL1679" s="104"/>
      <c r="AM1679" s="104"/>
      <c r="AN1679" s="104"/>
      <c r="AO1679" s="145"/>
      <c r="AP1679" s="120"/>
      <c r="AQ1679" s="104"/>
      <c r="AR1679" s="104"/>
      <c r="AS1679" s="104"/>
      <c r="AT1679" s="104"/>
      <c r="AU1679" s="104"/>
      <c r="AV1679" s="105"/>
      <c r="AW1679" s="105"/>
      <c r="AX1679" s="106"/>
      <c r="AY1679" s="120"/>
      <c r="AZ1679" s="106"/>
      <c r="BA1679" s="120"/>
      <c r="BB1679" s="196"/>
      <c r="BC1679" s="120"/>
      <c r="BD1679" s="196"/>
      <c r="BE1679" s="120"/>
      <c r="BF1679" s="196"/>
      <c r="BG1679" s="120"/>
      <c r="BH1679" s="196"/>
      <c r="BI1679" s="145"/>
      <c r="BJ1679" s="196"/>
      <c r="BK1679" s="120"/>
      <c r="BL1679" s="196"/>
      <c r="BM1679" s="120"/>
      <c r="BN1679" s="197"/>
      <c r="BO1679" s="186"/>
      <c r="BP1679" s="197"/>
      <c r="BQ1679" s="120"/>
      <c r="BR1679" s="197"/>
      <c r="BS1679" s="120"/>
      <c r="BT1679" s="197"/>
      <c r="BU1679" s="145"/>
      <c r="BV1679" s="197"/>
      <c r="BW1679" s="107"/>
      <c r="BX1679" s="107"/>
      <c r="BY1679" s="107"/>
      <c r="BZ1679" s="107"/>
      <c r="CA1679" s="199"/>
      <c r="CB1679" s="120"/>
      <c r="CC1679" s="199"/>
      <c r="CD1679" s="120"/>
      <c r="CE1679" s="204"/>
      <c r="CF1679" s="120"/>
      <c r="CG1679" s="204"/>
      <c r="CH1679" s="120"/>
      <c r="CI1679" s="204"/>
      <c r="CJ1679" s="120"/>
      <c r="CK1679" s="204"/>
      <c r="CL1679" s="145"/>
      <c r="CM1679" s="204"/>
      <c r="CN1679" s="120"/>
      <c r="CO1679" s="204"/>
      <c r="CP1679" s="120"/>
      <c r="CQ1679" s="206"/>
      <c r="CR1679" s="186"/>
      <c r="CS1679" s="206"/>
      <c r="CT1679" s="120"/>
      <c r="CU1679" s="206"/>
      <c r="CV1679" s="120"/>
      <c r="CW1679" s="206"/>
      <c r="CX1679" s="145"/>
      <c r="CY1679" s="206"/>
      <c r="CZ1679" s="107"/>
      <c r="DA1679" s="107"/>
      <c r="DB1679" s="107"/>
      <c r="DC1679" s="109"/>
      <c r="DD1679" s="109"/>
      <c r="DE1679" s="109"/>
      <c r="DF1679" s="110"/>
      <c r="DG1679" s="120"/>
      <c r="DH1679" s="120"/>
      <c r="DI1679" s="120"/>
      <c r="DJ1679" s="120"/>
      <c r="DK1679" s="120"/>
      <c r="DL1679" s="120"/>
      <c r="DM1679" s="120"/>
      <c r="DN1679" s="120"/>
      <c r="DO1679" s="120"/>
      <c r="DP1679" s="120"/>
      <c r="DQ1679" s="145"/>
      <c r="DR1679" s="120"/>
      <c r="DS1679" s="120"/>
      <c r="DT1679" s="120"/>
      <c r="DU1679" s="120"/>
      <c r="DV1679" s="120"/>
      <c r="DW1679" s="186"/>
      <c r="DX1679" s="120"/>
      <c r="DY1679" s="120"/>
      <c r="DZ1679" s="120"/>
      <c r="EA1679" s="120"/>
      <c r="EB1679" s="120"/>
      <c r="EC1679" s="145"/>
      <c r="ED1679" s="120"/>
      <c r="EE1679" s="120"/>
      <c r="EF1679" s="120"/>
      <c r="EG1679" s="120"/>
      <c r="EH1679" s="120"/>
      <c r="EI1679" s="120"/>
      <c r="EJ1679" s="148"/>
    </row>
    <row r="1680" spans="1:140" s="10" customFormat="1" ht="17.25" customHeight="1" x14ac:dyDescent="0.25">
      <c r="A1680" s="33"/>
      <c r="B1680" s="34"/>
      <c r="C1680" s="35"/>
      <c r="D1680" s="49"/>
      <c r="E1680" s="36"/>
      <c r="F1680" s="36"/>
      <c r="G1680" s="52"/>
      <c r="H1680" s="38"/>
      <c r="I1680" s="50"/>
      <c r="J1680" s="275"/>
      <c r="K1680" s="271" t="s">
        <v>2124</v>
      </c>
      <c r="L1680" s="276">
        <v>245</v>
      </c>
      <c r="M1680" s="46"/>
      <c r="R1680" s="104"/>
      <c r="S1680" s="104"/>
      <c r="T1680" s="104"/>
      <c r="U1680" s="104"/>
      <c r="V1680" s="120"/>
      <c r="W1680" s="104"/>
      <c r="X1680" s="104"/>
      <c r="Y1680" s="104"/>
      <c r="Z1680" s="120"/>
      <c r="AA1680" s="104"/>
      <c r="AB1680" s="104"/>
      <c r="AC1680" s="144"/>
      <c r="AD1680" s="104"/>
      <c r="AE1680" s="104"/>
      <c r="AF1680" s="104"/>
      <c r="AG1680" s="104"/>
      <c r="AH1680" s="104"/>
      <c r="AI1680" s="186"/>
      <c r="AJ1680" s="104"/>
      <c r="AK1680" s="104"/>
      <c r="AL1680" s="104"/>
      <c r="AM1680" s="104"/>
      <c r="AN1680" s="104"/>
      <c r="AO1680" s="145"/>
      <c r="AP1680" s="120"/>
      <c r="AQ1680" s="104"/>
      <c r="AR1680" s="104"/>
      <c r="AS1680" s="104"/>
      <c r="AT1680" s="104"/>
      <c r="AU1680" s="104"/>
      <c r="AV1680" s="105"/>
      <c r="AW1680" s="105"/>
      <c r="AX1680" s="106"/>
      <c r="AY1680" s="120"/>
      <c r="AZ1680" s="106"/>
      <c r="BA1680" s="120"/>
      <c r="BB1680" s="196"/>
      <c r="BC1680" s="120"/>
      <c r="BD1680" s="196"/>
      <c r="BE1680" s="120"/>
      <c r="BF1680" s="196"/>
      <c r="BG1680" s="120"/>
      <c r="BH1680" s="196"/>
      <c r="BI1680" s="145"/>
      <c r="BJ1680" s="196"/>
      <c r="BK1680" s="120"/>
      <c r="BL1680" s="196"/>
      <c r="BM1680" s="120"/>
      <c r="BN1680" s="197"/>
      <c r="BO1680" s="186"/>
      <c r="BP1680" s="197"/>
      <c r="BQ1680" s="120"/>
      <c r="BR1680" s="197"/>
      <c r="BS1680" s="120"/>
      <c r="BT1680" s="197"/>
      <c r="BU1680" s="145"/>
      <c r="BV1680" s="197"/>
      <c r="BW1680" s="107"/>
      <c r="BX1680" s="107"/>
      <c r="BY1680" s="107"/>
      <c r="BZ1680" s="107"/>
      <c r="CA1680" s="199"/>
      <c r="CB1680" s="120"/>
      <c r="CC1680" s="199"/>
      <c r="CD1680" s="120"/>
      <c r="CE1680" s="204"/>
      <c r="CF1680" s="120"/>
      <c r="CG1680" s="204"/>
      <c r="CH1680" s="120"/>
      <c r="CI1680" s="204"/>
      <c r="CJ1680" s="120"/>
      <c r="CK1680" s="204"/>
      <c r="CL1680" s="145"/>
      <c r="CM1680" s="204"/>
      <c r="CN1680" s="120"/>
      <c r="CO1680" s="204"/>
      <c r="CP1680" s="120"/>
      <c r="CQ1680" s="206"/>
      <c r="CR1680" s="186"/>
      <c r="CS1680" s="206"/>
      <c r="CT1680" s="120"/>
      <c r="CU1680" s="206"/>
      <c r="CV1680" s="120"/>
      <c r="CW1680" s="206"/>
      <c r="CX1680" s="145"/>
      <c r="CY1680" s="206"/>
      <c r="CZ1680" s="107"/>
      <c r="DA1680" s="107"/>
      <c r="DB1680" s="107"/>
      <c r="DC1680" s="109"/>
      <c r="DD1680" s="109"/>
      <c r="DE1680" s="109"/>
      <c r="DF1680" s="110"/>
      <c r="DG1680" s="120"/>
      <c r="DH1680" s="120"/>
      <c r="DI1680" s="120"/>
      <c r="DJ1680" s="120"/>
      <c r="DK1680" s="120"/>
      <c r="DL1680" s="120"/>
      <c r="DM1680" s="120"/>
      <c r="DN1680" s="120"/>
      <c r="DO1680" s="120"/>
      <c r="DP1680" s="120"/>
      <c r="DQ1680" s="145"/>
      <c r="DR1680" s="120"/>
      <c r="DS1680" s="120"/>
      <c r="DT1680" s="120"/>
      <c r="DU1680" s="120"/>
      <c r="DV1680" s="120"/>
      <c r="DW1680" s="186"/>
      <c r="DX1680" s="120"/>
      <c r="DY1680" s="120"/>
      <c r="DZ1680" s="120"/>
      <c r="EA1680" s="120"/>
      <c r="EB1680" s="120"/>
      <c r="EC1680" s="145"/>
      <c r="ED1680" s="120"/>
      <c r="EE1680" s="120"/>
      <c r="EF1680" s="120"/>
      <c r="EG1680" s="120"/>
      <c r="EH1680" s="120"/>
      <c r="EI1680" s="120"/>
      <c r="EJ1680" s="148"/>
    </row>
    <row r="1681" spans="1:140" s="10" customFormat="1" ht="17.25" customHeight="1" x14ac:dyDescent="0.25">
      <c r="A1681" s="33"/>
      <c r="B1681" s="34"/>
      <c r="C1681" s="35"/>
      <c r="D1681" s="49"/>
      <c r="E1681" s="36"/>
      <c r="F1681" s="36"/>
      <c r="G1681" s="52"/>
      <c r="H1681" s="38"/>
      <c r="I1681" s="50"/>
      <c r="J1681" s="54" t="s">
        <v>868</v>
      </c>
      <c r="K1681" s="46" t="s">
        <v>869</v>
      </c>
      <c r="L1681" s="46" t="s">
        <v>41</v>
      </c>
      <c r="M1681" s="46" t="s">
        <v>1760</v>
      </c>
      <c r="R1681" s="104">
        <v>3.15E-2</v>
      </c>
      <c r="S1681" s="104">
        <f>0*$R$1681</f>
        <v>0</v>
      </c>
      <c r="T1681" s="104">
        <f t="shared" si="2142"/>
        <v>0</v>
      </c>
      <c r="U1681" s="104">
        <f t="shared" ref="U1681:AG1681" si="2185">0*$R$1681</f>
        <v>0</v>
      </c>
      <c r="V1681" s="120">
        <f t="shared" si="2144"/>
        <v>0</v>
      </c>
      <c r="W1681" s="104">
        <f t="shared" si="2185"/>
        <v>0</v>
      </c>
      <c r="X1681" s="104">
        <f t="shared" si="2145"/>
        <v>0</v>
      </c>
      <c r="Y1681" s="104">
        <f t="shared" si="2185"/>
        <v>0</v>
      </c>
      <c r="Z1681" s="120">
        <f t="shared" si="1836"/>
        <v>0</v>
      </c>
      <c r="AA1681" s="104">
        <v>0</v>
      </c>
      <c r="AB1681" s="104">
        <f t="shared" si="1837"/>
        <v>0</v>
      </c>
      <c r="AC1681" s="144">
        <v>0</v>
      </c>
      <c r="AD1681" s="104">
        <f t="shared" si="1838"/>
        <v>0</v>
      </c>
      <c r="AE1681" s="104">
        <v>0</v>
      </c>
      <c r="AF1681" s="104">
        <f t="shared" si="1839"/>
        <v>0</v>
      </c>
      <c r="AG1681" s="104">
        <f t="shared" si="2185"/>
        <v>0</v>
      </c>
      <c r="AH1681" s="104">
        <f t="shared" si="1840"/>
        <v>0</v>
      </c>
      <c r="AI1681" s="186">
        <v>0.25</v>
      </c>
      <c r="AJ1681" s="104">
        <f t="shared" si="1841"/>
        <v>7.8750000000000001E-3</v>
      </c>
      <c r="AK1681" s="104">
        <v>0</v>
      </c>
      <c r="AL1681" s="104">
        <f t="shared" si="1842"/>
        <v>0</v>
      </c>
      <c r="AM1681" s="186">
        <v>0.25</v>
      </c>
      <c r="AN1681" s="104">
        <f t="shared" si="1843"/>
        <v>7.8750000000000001E-3</v>
      </c>
      <c r="AO1681" s="145">
        <v>0.5</v>
      </c>
      <c r="AP1681" s="120">
        <f t="shared" si="1844"/>
        <v>1.575E-2</v>
      </c>
      <c r="AQ1681" s="104"/>
      <c r="AR1681" s="104"/>
      <c r="AS1681" s="104"/>
      <c r="AT1681" s="104"/>
      <c r="AU1681" s="104">
        <f t="shared" si="1796"/>
        <v>3.15E-2</v>
      </c>
      <c r="AV1681" s="105">
        <f t="shared" si="2146"/>
        <v>1</v>
      </c>
      <c r="AW1681" s="105"/>
      <c r="AX1681" s="106">
        <f>0.0076+0.0072+0.0076+0.0072</f>
        <v>2.9600000000000001E-2</v>
      </c>
      <c r="AY1681" s="120">
        <f>0*$R$1681</f>
        <v>0</v>
      </c>
      <c r="AZ1681" s="106">
        <f t="shared" si="2147"/>
        <v>0</v>
      </c>
      <c r="BA1681" s="120">
        <f t="shared" ref="BA1681" si="2186">0*$R$1681</f>
        <v>0</v>
      </c>
      <c r="BB1681" s="196">
        <f t="shared" si="2149"/>
        <v>0</v>
      </c>
      <c r="BC1681" s="120">
        <f t="shared" ref="BC1681" si="2187">0*$R$1681</f>
        <v>0</v>
      </c>
      <c r="BD1681" s="196">
        <f t="shared" si="2151"/>
        <v>0</v>
      </c>
      <c r="BE1681" s="120">
        <f t="shared" ref="BE1681" si="2188">0*$R$1681</f>
        <v>0</v>
      </c>
      <c r="BF1681" s="196">
        <f t="shared" si="2153"/>
        <v>0</v>
      </c>
      <c r="BG1681" s="120">
        <v>0</v>
      </c>
      <c r="BH1681" s="196">
        <f t="shared" si="2081"/>
        <v>0</v>
      </c>
      <c r="BI1681" s="145">
        <v>0</v>
      </c>
      <c r="BJ1681" s="196">
        <f t="shared" si="1845"/>
        <v>0</v>
      </c>
      <c r="BK1681" s="120">
        <v>0</v>
      </c>
      <c r="BL1681" s="196">
        <f t="shared" si="1846"/>
        <v>0</v>
      </c>
      <c r="BM1681" s="120">
        <f t="shared" ref="BM1681" si="2189">0*$R$1681</f>
        <v>0</v>
      </c>
      <c r="BN1681" s="197">
        <f t="shared" si="1847"/>
        <v>0</v>
      </c>
      <c r="BO1681" s="186">
        <v>0.25</v>
      </c>
      <c r="BP1681" s="197">
        <f t="shared" si="1848"/>
        <v>7.4000000000000003E-3</v>
      </c>
      <c r="BQ1681" s="120">
        <v>0</v>
      </c>
      <c r="BR1681" s="197">
        <f t="shared" si="1849"/>
        <v>0</v>
      </c>
      <c r="BS1681" s="186">
        <v>0.25</v>
      </c>
      <c r="BT1681" s="197">
        <f t="shared" si="1850"/>
        <v>7.4000000000000003E-3</v>
      </c>
      <c r="BU1681" s="145">
        <v>0.5</v>
      </c>
      <c r="BV1681" s="197">
        <f t="shared" si="1851"/>
        <v>1.4800000000000001E-2</v>
      </c>
      <c r="BW1681" s="107"/>
      <c r="BX1681" s="107"/>
      <c r="BY1681" s="107"/>
      <c r="BZ1681" s="107"/>
      <c r="CA1681" s="199">
        <f>0.0076+0.0072+0.0076+0.0072</f>
        <v>2.9600000000000001E-2</v>
      </c>
      <c r="CB1681" s="120">
        <f>0*$R$1681</f>
        <v>0</v>
      </c>
      <c r="CC1681" s="199">
        <f t="shared" si="2155"/>
        <v>0</v>
      </c>
      <c r="CD1681" s="120">
        <f t="shared" ref="CD1681" si="2190">0*$R$1681</f>
        <v>0</v>
      </c>
      <c r="CE1681" s="204">
        <f t="shared" si="2157"/>
        <v>0</v>
      </c>
      <c r="CF1681" s="120">
        <f t="shared" ref="CF1681" si="2191">0*$R$1681</f>
        <v>0</v>
      </c>
      <c r="CG1681" s="204">
        <f t="shared" si="2159"/>
        <v>0</v>
      </c>
      <c r="CH1681" s="120">
        <f t="shared" ref="CH1681" si="2192">0*$R$1681</f>
        <v>0</v>
      </c>
      <c r="CI1681" s="204">
        <f t="shared" si="2161"/>
        <v>0</v>
      </c>
      <c r="CJ1681" s="120">
        <v>0</v>
      </c>
      <c r="CK1681" s="204">
        <f t="shared" si="2162"/>
        <v>0</v>
      </c>
      <c r="CL1681" s="145">
        <v>0</v>
      </c>
      <c r="CM1681" s="204">
        <f t="shared" si="2163"/>
        <v>0</v>
      </c>
      <c r="CN1681" s="120">
        <v>0</v>
      </c>
      <c r="CO1681" s="204">
        <f t="shared" si="2164"/>
        <v>0</v>
      </c>
      <c r="CP1681" s="120">
        <f t="shared" ref="CP1681" si="2193">0*$R$1681</f>
        <v>0</v>
      </c>
      <c r="CQ1681" s="206">
        <f t="shared" si="2166"/>
        <v>0</v>
      </c>
      <c r="CR1681" s="186">
        <v>0.25</v>
      </c>
      <c r="CS1681" s="206">
        <f t="shared" si="2167"/>
        <v>7.4000000000000003E-3</v>
      </c>
      <c r="CT1681" s="120">
        <v>0</v>
      </c>
      <c r="CU1681" s="206">
        <f t="shared" si="2168"/>
        <v>0</v>
      </c>
      <c r="CV1681" s="186">
        <v>0.25</v>
      </c>
      <c r="CW1681" s="206">
        <f t="shared" si="2169"/>
        <v>7.4000000000000003E-3</v>
      </c>
      <c r="CX1681" s="145">
        <v>0.5</v>
      </c>
      <c r="CY1681" s="206">
        <f t="shared" si="2170"/>
        <v>1.4800000000000001E-2</v>
      </c>
      <c r="CZ1681" s="107"/>
      <c r="DA1681" s="107"/>
      <c r="DB1681" s="107"/>
      <c r="DC1681" s="109"/>
      <c r="DD1681" s="109"/>
      <c r="DE1681" s="109"/>
      <c r="DF1681" s="110">
        <f>0.0076+0.0072+0.0076+0.0072</f>
        <v>2.9600000000000001E-2</v>
      </c>
      <c r="DG1681" s="120">
        <f>0*$R$1681</f>
        <v>0</v>
      </c>
      <c r="DH1681" s="120">
        <f t="shared" si="2171"/>
        <v>0</v>
      </c>
      <c r="DI1681" s="120">
        <f t="shared" ref="DI1681:DU1681" si="2194">0*$R$1681</f>
        <v>0</v>
      </c>
      <c r="DJ1681" s="120">
        <f t="shared" si="2173"/>
        <v>0</v>
      </c>
      <c r="DK1681" s="120">
        <f t="shared" si="2194"/>
        <v>0</v>
      </c>
      <c r="DL1681" s="120">
        <f t="shared" si="2174"/>
        <v>0</v>
      </c>
      <c r="DM1681" s="120">
        <f t="shared" si="2194"/>
        <v>0</v>
      </c>
      <c r="DN1681" s="120">
        <f t="shared" si="2175"/>
        <v>0</v>
      </c>
      <c r="DO1681" s="120">
        <v>0</v>
      </c>
      <c r="DP1681" s="120">
        <f t="shared" si="2176"/>
        <v>0</v>
      </c>
      <c r="DQ1681" s="145">
        <v>0</v>
      </c>
      <c r="DR1681" s="120">
        <f t="shared" si="2177"/>
        <v>0</v>
      </c>
      <c r="DS1681" s="120">
        <v>0</v>
      </c>
      <c r="DT1681" s="120">
        <f t="shared" si="2178"/>
        <v>0</v>
      </c>
      <c r="DU1681" s="120">
        <f t="shared" si="2194"/>
        <v>0</v>
      </c>
      <c r="DV1681" s="120">
        <f t="shared" si="2179"/>
        <v>0</v>
      </c>
      <c r="DW1681" s="186">
        <v>0.25</v>
      </c>
      <c r="DX1681" s="120">
        <f t="shared" si="2180"/>
        <v>7.4000000000000003E-3</v>
      </c>
      <c r="DY1681" s="120">
        <v>0</v>
      </c>
      <c r="DZ1681" s="120">
        <f t="shared" si="2181"/>
        <v>0</v>
      </c>
      <c r="EA1681" s="186">
        <v>0.25</v>
      </c>
      <c r="EB1681" s="120">
        <f t="shared" si="2182"/>
        <v>7.4000000000000003E-3</v>
      </c>
      <c r="EC1681" s="145">
        <v>0.5</v>
      </c>
      <c r="ED1681" s="120">
        <f t="shared" si="2183"/>
        <v>1.4800000000000001E-2</v>
      </c>
      <c r="EE1681" s="120"/>
      <c r="EF1681" s="120"/>
      <c r="EG1681" s="120"/>
      <c r="EH1681" s="120"/>
      <c r="EI1681" s="120">
        <f t="shared" si="1827"/>
        <v>2.9600000000000001E-2</v>
      </c>
      <c r="EJ1681" s="148">
        <f t="shared" si="2184"/>
        <v>1</v>
      </c>
    </row>
    <row r="1682" spans="1:140" s="10" customFormat="1" ht="17.25" customHeight="1" x14ac:dyDescent="0.25">
      <c r="A1682" s="33"/>
      <c r="B1682" s="34"/>
      <c r="C1682" s="35"/>
      <c r="D1682" s="49"/>
      <c r="E1682" s="36"/>
      <c r="F1682" s="36"/>
      <c r="G1682" s="52"/>
      <c r="H1682" s="38"/>
      <c r="I1682" s="50"/>
      <c r="J1682" s="272" t="s">
        <v>1894</v>
      </c>
      <c r="K1682" s="264" t="s">
        <v>2119</v>
      </c>
      <c r="Q1682" s="9" t="s">
        <v>1899</v>
      </c>
      <c r="R1682" s="104"/>
      <c r="S1682" s="104"/>
      <c r="T1682" s="104"/>
      <c r="U1682" s="104"/>
      <c r="V1682" s="120"/>
      <c r="W1682" s="104"/>
      <c r="X1682" s="104"/>
      <c r="Y1682" s="104"/>
      <c r="Z1682" s="120"/>
      <c r="AA1682" s="104"/>
      <c r="AB1682" s="104"/>
      <c r="AC1682" s="144"/>
      <c r="AD1682" s="104"/>
      <c r="AE1682" s="104"/>
      <c r="AF1682" s="104"/>
      <c r="AG1682" s="104"/>
      <c r="AH1682" s="104"/>
      <c r="AI1682" s="186"/>
      <c r="AJ1682" s="104"/>
      <c r="AK1682" s="104"/>
      <c r="AL1682" s="104"/>
      <c r="AM1682" s="186"/>
      <c r="AN1682" s="104"/>
      <c r="AO1682" s="145"/>
      <c r="AP1682" s="120"/>
      <c r="AQ1682" s="104"/>
      <c r="AR1682" s="104"/>
      <c r="AS1682" s="104"/>
      <c r="AT1682" s="104"/>
      <c r="AU1682" s="104"/>
      <c r="AV1682" s="105"/>
      <c r="AW1682" s="105"/>
      <c r="AX1682" s="106"/>
      <c r="AY1682" s="120"/>
      <c r="AZ1682" s="106"/>
      <c r="BA1682" s="120"/>
      <c r="BB1682" s="196"/>
      <c r="BC1682" s="120"/>
      <c r="BD1682" s="196"/>
      <c r="BE1682" s="120"/>
      <c r="BF1682" s="196"/>
      <c r="BG1682" s="120"/>
      <c r="BH1682" s="196"/>
      <c r="BI1682" s="145"/>
      <c r="BJ1682" s="196"/>
      <c r="BK1682" s="120"/>
      <c r="BL1682" s="196"/>
      <c r="BM1682" s="120"/>
      <c r="BN1682" s="197"/>
      <c r="BO1682" s="186"/>
      <c r="BP1682" s="197"/>
      <c r="BQ1682" s="120"/>
      <c r="BR1682" s="197"/>
      <c r="BS1682" s="186"/>
      <c r="BT1682" s="197"/>
      <c r="BU1682" s="145"/>
      <c r="BV1682" s="197"/>
      <c r="BW1682" s="107"/>
      <c r="BX1682" s="107"/>
      <c r="BY1682" s="107"/>
      <c r="BZ1682" s="107"/>
      <c r="CA1682" s="199"/>
      <c r="CB1682" s="120"/>
      <c r="CC1682" s="199"/>
      <c r="CD1682" s="120"/>
      <c r="CE1682" s="204"/>
      <c r="CF1682" s="120"/>
      <c r="CG1682" s="204"/>
      <c r="CH1682" s="120"/>
      <c r="CI1682" s="204"/>
      <c r="CJ1682" s="120"/>
      <c r="CK1682" s="204"/>
      <c r="CL1682" s="145"/>
      <c r="CM1682" s="204"/>
      <c r="CN1682" s="120"/>
      <c r="CO1682" s="204"/>
      <c r="CP1682" s="120"/>
      <c r="CQ1682" s="206"/>
      <c r="CR1682" s="186"/>
      <c r="CS1682" s="206"/>
      <c r="CT1682" s="120"/>
      <c r="CU1682" s="206"/>
      <c r="CV1682" s="186"/>
      <c r="CW1682" s="206"/>
      <c r="CX1682" s="145"/>
      <c r="CY1682" s="206"/>
      <c r="CZ1682" s="107"/>
      <c r="DA1682" s="107"/>
      <c r="DB1682" s="107"/>
      <c r="DC1682" s="109"/>
      <c r="DD1682" s="109"/>
      <c r="DE1682" s="109"/>
      <c r="DF1682" s="110"/>
      <c r="DG1682" s="120"/>
      <c r="DH1682" s="120"/>
      <c r="DI1682" s="120"/>
      <c r="DJ1682" s="120"/>
      <c r="DK1682" s="120"/>
      <c r="DL1682" s="120"/>
      <c r="DM1682" s="120"/>
      <c r="DN1682" s="120"/>
      <c r="DO1682" s="120"/>
      <c r="DP1682" s="120"/>
      <c r="DQ1682" s="145"/>
      <c r="DR1682" s="120"/>
      <c r="DS1682" s="120"/>
      <c r="DT1682" s="120"/>
      <c r="DU1682" s="120"/>
      <c r="DV1682" s="120"/>
      <c r="DW1682" s="186"/>
      <c r="DX1682" s="120"/>
      <c r="DY1682" s="120"/>
      <c r="DZ1682" s="120"/>
      <c r="EA1682" s="186"/>
      <c r="EB1682" s="120"/>
      <c r="EC1682" s="145"/>
      <c r="ED1682" s="120"/>
      <c r="EE1682" s="120"/>
      <c r="EF1682" s="120"/>
      <c r="EG1682" s="120"/>
      <c r="EH1682" s="120"/>
      <c r="EI1682" s="120"/>
      <c r="EJ1682" s="148"/>
    </row>
    <row r="1683" spans="1:140" s="10" customFormat="1" ht="17.25" customHeight="1" x14ac:dyDescent="0.25">
      <c r="A1683" s="33"/>
      <c r="B1683" s="34"/>
      <c r="C1683" s="35"/>
      <c r="D1683" s="49"/>
      <c r="E1683" s="36"/>
      <c r="F1683" s="36"/>
      <c r="G1683" s="52"/>
      <c r="H1683" s="38"/>
      <c r="I1683" s="50"/>
      <c r="J1683" s="272"/>
      <c r="K1683" s="264" t="s">
        <v>2120</v>
      </c>
      <c r="Q1683" s="9" t="s">
        <v>1899</v>
      </c>
      <c r="R1683" s="104"/>
      <c r="S1683" s="104"/>
      <c r="T1683" s="104"/>
      <c r="U1683" s="104"/>
      <c r="V1683" s="120"/>
      <c r="W1683" s="104"/>
      <c r="X1683" s="104"/>
      <c r="Y1683" s="104"/>
      <c r="Z1683" s="120"/>
      <c r="AA1683" s="104"/>
      <c r="AB1683" s="104"/>
      <c r="AC1683" s="144"/>
      <c r="AD1683" s="104"/>
      <c r="AE1683" s="104"/>
      <c r="AF1683" s="104"/>
      <c r="AG1683" s="104"/>
      <c r="AH1683" s="104"/>
      <c r="AI1683" s="186"/>
      <c r="AJ1683" s="104"/>
      <c r="AK1683" s="104"/>
      <c r="AL1683" s="104"/>
      <c r="AM1683" s="186"/>
      <c r="AN1683" s="104"/>
      <c r="AO1683" s="145"/>
      <c r="AP1683" s="120"/>
      <c r="AQ1683" s="104"/>
      <c r="AR1683" s="104"/>
      <c r="AS1683" s="104"/>
      <c r="AT1683" s="104"/>
      <c r="AU1683" s="104"/>
      <c r="AV1683" s="105"/>
      <c r="AW1683" s="105"/>
      <c r="AX1683" s="106"/>
      <c r="AY1683" s="120"/>
      <c r="AZ1683" s="106"/>
      <c r="BA1683" s="120"/>
      <c r="BB1683" s="196"/>
      <c r="BC1683" s="120"/>
      <c r="BD1683" s="196"/>
      <c r="BE1683" s="120"/>
      <c r="BF1683" s="196"/>
      <c r="BG1683" s="120"/>
      <c r="BH1683" s="196"/>
      <c r="BI1683" s="145"/>
      <c r="BJ1683" s="196"/>
      <c r="BK1683" s="120"/>
      <c r="BL1683" s="196"/>
      <c r="BM1683" s="120"/>
      <c r="BN1683" s="197"/>
      <c r="BO1683" s="186"/>
      <c r="BP1683" s="197"/>
      <c r="BQ1683" s="120"/>
      <c r="BR1683" s="197"/>
      <c r="BS1683" s="186"/>
      <c r="BT1683" s="197"/>
      <c r="BU1683" s="145"/>
      <c r="BV1683" s="197"/>
      <c r="BW1683" s="107"/>
      <c r="BX1683" s="107"/>
      <c r="BY1683" s="107"/>
      <c r="BZ1683" s="107"/>
      <c r="CA1683" s="199"/>
      <c r="CB1683" s="120"/>
      <c r="CC1683" s="199"/>
      <c r="CD1683" s="120"/>
      <c r="CE1683" s="204"/>
      <c r="CF1683" s="120"/>
      <c r="CG1683" s="204"/>
      <c r="CH1683" s="120"/>
      <c r="CI1683" s="204"/>
      <c r="CJ1683" s="120"/>
      <c r="CK1683" s="204"/>
      <c r="CL1683" s="145"/>
      <c r="CM1683" s="204"/>
      <c r="CN1683" s="120"/>
      <c r="CO1683" s="204"/>
      <c r="CP1683" s="120"/>
      <c r="CQ1683" s="206"/>
      <c r="CR1683" s="186"/>
      <c r="CS1683" s="206"/>
      <c r="CT1683" s="120"/>
      <c r="CU1683" s="206"/>
      <c r="CV1683" s="186"/>
      <c r="CW1683" s="206"/>
      <c r="CX1683" s="145"/>
      <c r="CY1683" s="206"/>
      <c r="CZ1683" s="107"/>
      <c r="DA1683" s="107"/>
      <c r="DB1683" s="107"/>
      <c r="DC1683" s="109"/>
      <c r="DD1683" s="109"/>
      <c r="DE1683" s="109"/>
      <c r="DF1683" s="110"/>
      <c r="DG1683" s="120"/>
      <c r="DH1683" s="120"/>
      <c r="DI1683" s="120"/>
      <c r="DJ1683" s="120"/>
      <c r="DK1683" s="120"/>
      <c r="DL1683" s="120"/>
      <c r="DM1683" s="120"/>
      <c r="DN1683" s="120"/>
      <c r="DO1683" s="120"/>
      <c r="DP1683" s="120"/>
      <c r="DQ1683" s="145"/>
      <c r="DR1683" s="120"/>
      <c r="DS1683" s="120"/>
      <c r="DT1683" s="120"/>
      <c r="DU1683" s="120"/>
      <c r="DV1683" s="120"/>
      <c r="DW1683" s="186"/>
      <c r="DX1683" s="120"/>
      <c r="DY1683" s="120"/>
      <c r="DZ1683" s="120"/>
      <c r="EA1683" s="186"/>
      <c r="EB1683" s="120"/>
      <c r="EC1683" s="145"/>
      <c r="ED1683" s="120"/>
      <c r="EE1683" s="120"/>
      <c r="EF1683" s="120"/>
      <c r="EG1683" s="120"/>
      <c r="EH1683" s="120"/>
      <c r="EI1683" s="120"/>
      <c r="EJ1683" s="148"/>
    </row>
    <row r="1684" spans="1:140" s="10" customFormat="1" ht="17.25" customHeight="1" x14ac:dyDescent="0.25">
      <c r="A1684" s="33"/>
      <c r="B1684" s="34"/>
      <c r="C1684" s="35"/>
      <c r="D1684" s="49"/>
      <c r="E1684" s="36"/>
      <c r="F1684" s="36"/>
      <c r="G1684" s="52"/>
      <c r="H1684" s="38"/>
      <c r="I1684" s="50"/>
      <c r="J1684" s="272"/>
      <c r="K1684" s="264" t="s">
        <v>2123</v>
      </c>
      <c r="Q1684" s="9" t="s">
        <v>1899</v>
      </c>
      <c r="R1684" s="104"/>
      <c r="S1684" s="104"/>
      <c r="T1684" s="104"/>
      <c r="U1684" s="104"/>
      <c r="V1684" s="120"/>
      <c r="W1684" s="104"/>
      <c r="X1684" s="104"/>
      <c r="Y1684" s="104"/>
      <c r="Z1684" s="120"/>
      <c r="AA1684" s="104"/>
      <c r="AB1684" s="104"/>
      <c r="AC1684" s="144"/>
      <c r="AD1684" s="104"/>
      <c r="AE1684" s="104"/>
      <c r="AF1684" s="104"/>
      <c r="AG1684" s="104"/>
      <c r="AH1684" s="104"/>
      <c r="AI1684" s="186"/>
      <c r="AJ1684" s="104"/>
      <c r="AK1684" s="104"/>
      <c r="AL1684" s="104"/>
      <c r="AM1684" s="186"/>
      <c r="AN1684" s="104"/>
      <c r="AO1684" s="145"/>
      <c r="AP1684" s="120"/>
      <c r="AQ1684" s="104"/>
      <c r="AR1684" s="104"/>
      <c r="AS1684" s="104"/>
      <c r="AT1684" s="104"/>
      <c r="AU1684" s="104"/>
      <c r="AV1684" s="105"/>
      <c r="AW1684" s="105"/>
      <c r="AX1684" s="106"/>
      <c r="AY1684" s="120"/>
      <c r="AZ1684" s="106"/>
      <c r="BA1684" s="120"/>
      <c r="BB1684" s="196"/>
      <c r="BC1684" s="120"/>
      <c r="BD1684" s="196"/>
      <c r="BE1684" s="120"/>
      <c r="BF1684" s="196"/>
      <c r="BG1684" s="120"/>
      <c r="BH1684" s="196"/>
      <c r="BI1684" s="145"/>
      <c r="BJ1684" s="196"/>
      <c r="BK1684" s="120"/>
      <c r="BL1684" s="196"/>
      <c r="BM1684" s="120"/>
      <c r="BN1684" s="197"/>
      <c r="BO1684" s="186"/>
      <c r="BP1684" s="197"/>
      <c r="BQ1684" s="120"/>
      <c r="BR1684" s="197"/>
      <c r="BS1684" s="186"/>
      <c r="BT1684" s="197"/>
      <c r="BU1684" s="145"/>
      <c r="BV1684" s="197"/>
      <c r="BW1684" s="107"/>
      <c r="BX1684" s="107"/>
      <c r="BY1684" s="107"/>
      <c r="BZ1684" s="107"/>
      <c r="CA1684" s="199"/>
      <c r="CB1684" s="120"/>
      <c r="CC1684" s="199"/>
      <c r="CD1684" s="120"/>
      <c r="CE1684" s="204"/>
      <c r="CF1684" s="120"/>
      <c r="CG1684" s="204"/>
      <c r="CH1684" s="120"/>
      <c r="CI1684" s="204"/>
      <c r="CJ1684" s="120"/>
      <c r="CK1684" s="204"/>
      <c r="CL1684" s="145"/>
      <c r="CM1684" s="204"/>
      <c r="CN1684" s="120"/>
      <c r="CO1684" s="204"/>
      <c r="CP1684" s="120"/>
      <c r="CQ1684" s="206"/>
      <c r="CR1684" s="186"/>
      <c r="CS1684" s="206"/>
      <c r="CT1684" s="120"/>
      <c r="CU1684" s="206"/>
      <c r="CV1684" s="186"/>
      <c r="CW1684" s="206"/>
      <c r="CX1684" s="145"/>
      <c r="CY1684" s="206"/>
      <c r="CZ1684" s="107"/>
      <c r="DA1684" s="107"/>
      <c r="DB1684" s="107"/>
      <c r="DC1684" s="109"/>
      <c r="DD1684" s="109"/>
      <c r="DE1684" s="109"/>
      <c r="DF1684" s="110"/>
      <c r="DG1684" s="120"/>
      <c r="DH1684" s="120"/>
      <c r="DI1684" s="120"/>
      <c r="DJ1684" s="120"/>
      <c r="DK1684" s="120"/>
      <c r="DL1684" s="120"/>
      <c r="DM1684" s="120"/>
      <c r="DN1684" s="120"/>
      <c r="DO1684" s="120"/>
      <c r="DP1684" s="120"/>
      <c r="DQ1684" s="145"/>
      <c r="DR1684" s="120"/>
      <c r="DS1684" s="120"/>
      <c r="DT1684" s="120"/>
      <c r="DU1684" s="120"/>
      <c r="DV1684" s="120"/>
      <c r="DW1684" s="186"/>
      <c r="DX1684" s="120"/>
      <c r="DY1684" s="120"/>
      <c r="DZ1684" s="120"/>
      <c r="EA1684" s="186"/>
      <c r="EB1684" s="120"/>
      <c r="EC1684" s="145"/>
      <c r="ED1684" s="120"/>
      <c r="EE1684" s="120"/>
      <c r="EF1684" s="120"/>
      <c r="EG1684" s="120"/>
      <c r="EH1684" s="120"/>
      <c r="EI1684" s="120"/>
      <c r="EJ1684" s="148"/>
    </row>
    <row r="1685" spans="1:140" s="10" customFormat="1" ht="17.25" customHeight="1" x14ac:dyDescent="0.25">
      <c r="A1685" s="33"/>
      <c r="B1685" s="34"/>
      <c r="C1685" s="35"/>
      <c r="D1685" s="49"/>
      <c r="E1685" s="36"/>
      <c r="F1685" s="36"/>
      <c r="G1685" s="52"/>
      <c r="H1685" s="38"/>
      <c r="I1685" s="50"/>
      <c r="J1685" s="272"/>
      <c r="K1685" s="264" t="s">
        <v>2121</v>
      </c>
      <c r="Q1685" s="9" t="s">
        <v>1899</v>
      </c>
      <c r="R1685" s="104"/>
      <c r="S1685" s="104"/>
      <c r="T1685" s="104"/>
      <c r="U1685" s="104"/>
      <c r="V1685" s="120"/>
      <c r="W1685" s="104"/>
      <c r="X1685" s="104"/>
      <c r="Y1685" s="104"/>
      <c r="Z1685" s="120"/>
      <c r="AA1685" s="104"/>
      <c r="AB1685" s="104"/>
      <c r="AC1685" s="144"/>
      <c r="AD1685" s="104"/>
      <c r="AE1685" s="104"/>
      <c r="AF1685" s="104"/>
      <c r="AG1685" s="104"/>
      <c r="AH1685" s="104"/>
      <c r="AI1685" s="186"/>
      <c r="AJ1685" s="104"/>
      <c r="AK1685" s="104"/>
      <c r="AL1685" s="104"/>
      <c r="AM1685" s="186"/>
      <c r="AN1685" s="104"/>
      <c r="AO1685" s="145"/>
      <c r="AP1685" s="120"/>
      <c r="AQ1685" s="104"/>
      <c r="AR1685" s="104"/>
      <c r="AS1685" s="104"/>
      <c r="AT1685" s="104"/>
      <c r="AU1685" s="104"/>
      <c r="AV1685" s="105"/>
      <c r="AW1685" s="105"/>
      <c r="AX1685" s="106"/>
      <c r="AY1685" s="120"/>
      <c r="AZ1685" s="106"/>
      <c r="BA1685" s="120"/>
      <c r="BB1685" s="196"/>
      <c r="BC1685" s="120"/>
      <c r="BD1685" s="196"/>
      <c r="BE1685" s="120"/>
      <c r="BF1685" s="196"/>
      <c r="BG1685" s="120"/>
      <c r="BH1685" s="196"/>
      <c r="BI1685" s="145"/>
      <c r="BJ1685" s="196"/>
      <c r="BK1685" s="120"/>
      <c r="BL1685" s="196"/>
      <c r="BM1685" s="120"/>
      <c r="BN1685" s="197"/>
      <c r="BO1685" s="186"/>
      <c r="BP1685" s="197"/>
      <c r="BQ1685" s="120"/>
      <c r="BR1685" s="197"/>
      <c r="BS1685" s="186"/>
      <c r="BT1685" s="197"/>
      <c r="BU1685" s="145"/>
      <c r="BV1685" s="197"/>
      <c r="BW1685" s="107"/>
      <c r="BX1685" s="107"/>
      <c r="BY1685" s="107"/>
      <c r="BZ1685" s="107"/>
      <c r="CA1685" s="199"/>
      <c r="CB1685" s="120"/>
      <c r="CC1685" s="199"/>
      <c r="CD1685" s="120"/>
      <c r="CE1685" s="204"/>
      <c r="CF1685" s="120"/>
      <c r="CG1685" s="204"/>
      <c r="CH1685" s="120"/>
      <c r="CI1685" s="204"/>
      <c r="CJ1685" s="120"/>
      <c r="CK1685" s="204"/>
      <c r="CL1685" s="145"/>
      <c r="CM1685" s="204"/>
      <c r="CN1685" s="120"/>
      <c r="CO1685" s="204"/>
      <c r="CP1685" s="120"/>
      <c r="CQ1685" s="206"/>
      <c r="CR1685" s="186"/>
      <c r="CS1685" s="206"/>
      <c r="CT1685" s="120"/>
      <c r="CU1685" s="206"/>
      <c r="CV1685" s="186"/>
      <c r="CW1685" s="206"/>
      <c r="CX1685" s="145"/>
      <c r="CY1685" s="206"/>
      <c r="CZ1685" s="107"/>
      <c r="DA1685" s="107"/>
      <c r="DB1685" s="107"/>
      <c r="DC1685" s="109"/>
      <c r="DD1685" s="109"/>
      <c r="DE1685" s="109"/>
      <c r="DF1685" s="110"/>
      <c r="DG1685" s="120"/>
      <c r="DH1685" s="120"/>
      <c r="DI1685" s="120"/>
      <c r="DJ1685" s="120"/>
      <c r="DK1685" s="120"/>
      <c r="DL1685" s="120"/>
      <c r="DM1685" s="120"/>
      <c r="DN1685" s="120"/>
      <c r="DO1685" s="120"/>
      <c r="DP1685" s="120"/>
      <c r="DQ1685" s="145"/>
      <c r="DR1685" s="120"/>
      <c r="DS1685" s="120"/>
      <c r="DT1685" s="120"/>
      <c r="DU1685" s="120"/>
      <c r="DV1685" s="120"/>
      <c r="DW1685" s="186"/>
      <c r="DX1685" s="120"/>
      <c r="DY1685" s="120"/>
      <c r="DZ1685" s="120"/>
      <c r="EA1685" s="186"/>
      <c r="EB1685" s="120"/>
      <c r="EC1685" s="145"/>
      <c r="ED1685" s="120"/>
      <c r="EE1685" s="120"/>
      <c r="EF1685" s="120"/>
      <c r="EG1685" s="120"/>
      <c r="EH1685" s="120"/>
      <c r="EI1685" s="120"/>
      <c r="EJ1685" s="148"/>
    </row>
    <row r="1686" spans="1:140" s="10" customFormat="1" ht="17.25" customHeight="1" x14ac:dyDescent="0.25">
      <c r="A1686" s="33"/>
      <c r="B1686" s="34"/>
      <c r="C1686" s="35"/>
      <c r="D1686" s="49"/>
      <c r="E1686" s="36"/>
      <c r="F1686" s="36"/>
      <c r="G1686" s="52"/>
      <c r="H1686" s="38"/>
      <c r="I1686" s="50"/>
      <c r="J1686" s="272"/>
      <c r="K1686" s="264" t="s">
        <v>2127</v>
      </c>
      <c r="Q1686" s="9" t="s">
        <v>1899</v>
      </c>
      <c r="R1686" s="104"/>
      <c r="S1686" s="104"/>
      <c r="T1686" s="104"/>
      <c r="U1686" s="104"/>
      <c r="V1686" s="120"/>
      <c r="W1686" s="104"/>
      <c r="X1686" s="104"/>
      <c r="Y1686" s="104"/>
      <c r="Z1686" s="120"/>
      <c r="AA1686" s="104"/>
      <c r="AB1686" s="104"/>
      <c r="AC1686" s="144"/>
      <c r="AD1686" s="104"/>
      <c r="AE1686" s="104"/>
      <c r="AF1686" s="104"/>
      <c r="AG1686" s="104"/>
      <c r="AH1686" s="104"/>
      <c r="AI1686" s="186"/>
      <c r="AJ1686" s="104"/>
      <c r="AK1686" s="104"/>
      <c r="AL1686" s="104"/>
      <c r="AM1686" s="186"/>
      <c r="AN1686" s="104"/>
      <c r="AO1686" s="145"/>
      <c r="AP1686" s="120"/>
      <c r="AQ1686" s="104"/>
      <c r="AR1686" s="104"/>
      <c r="AS1686" s="104"/>
      <c r="AT1686" s="104"/>
      <c r="AU1686" s="104"/>
      <c r="AV1686" s="105"/>
      <c r="AW1686" s="105"/>
      <c r="AX1686" s="106"/>
      <c r="AY1686" s="120"/>
      <c r="AZ1686" s="106"/>
      <c r="BA1686" s="120"/>
      <c r="BB1686" s="196"/>
      <c r="BC1686" s="120"/>
      <c r="BD1686" s="196"/>
      <c r="BE1686" s="120"/>
      <c r="BF1686" s="196"/>
      <c r="BG1686" s="120"/>
      <c r="BH1686" s="196"/>
      <c r="BI1686" s="145"/>
      <c r="BJ1686" s="196"/>
      <c r="BK1686" s="120"/>
      <c r="BL1686" s="196"/>
      <c r="BM1686" s="120"/>
      <c r="BN1686" s="197"/>
      <c r="BO1686" s="186"/>
      <c r="BP1686" s="197"/>
      <c r="BQ1686" s="120"/>
      <c r="BR1686" s="197"/>
      <c r="BS1686" s="186"/>
      <c r="BT1686" s="197"/>
      <c r="BU1686" s="145"/>
      <c r="BV1686" s="197"/>
      <c r="BW1686" s="107"/>
      <c r="BX1686" s="107"/>
      <c r="BY1686" s="107"/>
      <c r="BZ1686" s="107"/>
      <c r="CA1686" s="199"/>
      <c r="CB1686" s="120"/>
      <c r="CC1686" s="199"/>
      <c r="CD1686" s="120"/>
      <c r="CE1686" s="204"/>
      <c r="CF1686" s="120"/>
      <c r="CG1686" s="204"/>
      <c r="CH1686" s="120"/>
      <c r="CI1686" s="204"/>
      <c r="CJ1686" s="120"/>
      <c r="CK1686" s="204"/>
      <c r="CL1686" s="145"/>
      <c r="CM1686" s="204"/>
      <c r="CN1686" s="120"/>
      <c r="CO1686" s="204"/>
      <c r="CP1686" s="120"/>
      <c r="CQ1686" s="206"/>
      <c r="CR1686" s="186"/>
      <c r="CS1686" s="206"/>
      <c r="CT1686" s="120"/>
      <c r="CU1686" s="206"/>
      <c r="CV1686" s="186"/>
      <c r="CW1686" s="206"/>
      <c r="CX1686" s="145"/>
      <c r="CY1686" s="206"/>
      <c r="CZ1686" s="107"/>
      <c r="DA1686" s="107"/>
      <c r="DB1686" s="107"/>
      <c r="DC1686" s="109"/>
      <c r="DD1686" s="109"/>
      <c r="DE1686" s="109"/>
      <c r="DF1686" s="110"/>
      <c r="DG1686" s="120"/>
      <c r="DH1686" s="120"/>
      <c r="DI1686" s="120"/>
      <c r="DJ1686" s="120"/>
      <c r="DK1686" s="120"/>
      <c r="DL1686" s="120"/>
      <c r="DM1686" s="120"/>
      <c r="DN1686" s="120"/>
      <c r="DO1686" s="120"/>
      <c r="DP1686" s="120"/>
      <c r="DQ1686" s="145"/>
      <c r="DR1686" s="120"/>
      <c r="DS1686" s="120"/>
      <c r="DT1686" s="120"/>
      <c r="DU1686" s="120"/>
      <c r="DV1686" s="120"/>
      <c r="DW1686" s="186"/>
      <c r="DX1686" s="120"/>
      <c r="DY1686" s="120"/>
      <c r="DZ1686" s="120"/>
      <c r="EA1686" s="186"/>
      <c r="EB1686" s="120"/>
      <c r="EC1686" s="145"/>
      <c r="ED1686" s="120"/>
      <c r="EE1686" s="120"/>
      <c r="EF1686" s="120"/>
      <c r="EG1686" s="120"/>
      <c r="EH1686" s="120"/>
      <c r="EI1686" s="120"/>
      <c r="EJ1686" s="148"/>
    </row>
    <row r="1687" spans="1:140" s="10" customFormat="1" ht="17.25" customHeight="1" x14ac:dyDescent="0.25">
      <c r="A1687" s="33"/>
      <c r="B1687" s="34"/>
      <c r="C1687" s="35"/>
      <c r="D1687" s="49"/>
      <c r="E1687" s="36"/>
      <c r="F1687" s="36"/>
      <c r="G1687" s="52"/>
      <c r="H1687" s="38"/>
      <c r="I1687" s="50"/>
      <c r="J1687" s="275" t="s">
        <v>1921</v>
      </c>
      <c r="K1687" s="271" t="s">
        <v>2125</v>
      </c>
      <c r="L1687" s="276">
        <v>245</v>
      </c>
      <c r="M1687" s="46"/>
      <c r="R1687" s="104"/>
      <c r="S1687" s="104"/>
      <c r="T1687" s="104"/>
      <c r="U1687" s="104"/>
      <c r="V1687" s="120"/>
      <c r="W1687" s="104"/>
      <c r="X1687" s="104"/>
      <c r="Y1687" s="104"/>
      <c r="Z1687" s="120"/>
      <c r="AA1687" s="104"/>
      <c r="AB1687" s="104"/>
      <c r="AC1687" s="144"/>
      <c r="AD1687" s="104"/>
      <c r="AE1687" s="104"/>
      <c r="AF1687" s="104"/>
      <c r="AG1687" s="104"/>
      <c r="AH1687" s="104"/>
      <c r="AI1687" s="186"/>
      <c r="AJ1687" s="104"/>
      <c r="AK1687" s="104"/>
      <c r="AL1687" s="104"/>
      <c r="AM1687" s="186"/>
      <c r="AN1687" s="104"/>
      <c r="AO1687" s="145"/>
      <c r="AP1687" s="120"/>
      <c r="AQ1687" s="104"/>
      <c r="AR1687" s="104"/>
      <c r="AS1687" s="104"/>
      <c r="AT1687" s="104"/>
      <c r="AU1687" s="104"/>
      <c r="AV1687" s="105"/>
      <c r="AW1687" s="105"/>
      <c r="AX1687" s="106"/>
      <c r="AY1687" s="120"/>
      <c r="AZ1687" s="106"/>
      <c r="BA1687" s="120"/>
      <c r="BB1687" s="196"/>
      <c r="BC1687" s="120"/>
      <c r="BD1687" s="196"/>
      <c r="BE1687" s="120"/>
      <c r="BF1687" s="196"/>
      <c r="BG1687" s="120"/>
      <c r="BH1687" s="196"/>
      <c r="BI1687" s="145"/>
      <c r="BJ1687" s="196"/>
      <c r="BK1687" s="120"/>
      <c r="BL1687" s="196"/>
      <c r="BM1687" s="120"/>
      <c r="BN1687" s="197"/>
      <c r="BO1687" s="186"/>
      <c r="BP1687" s="197"/>
      <c r="BQ1687" s="120"/>
      <c r="BR1687" s="197"/>
      <c r="BS1687" s="186"/>
      <c r="BT1687" s="197"/>
      <c r="BU1687" s="145"/>
      <c r="BV1687" s="197"/>
      <c r="BW1687" s="107"/>
      <c r="BX1687" s="107"/>
      <c r="BY1687" s="107"/>
      <c r="BZ1687" s="107"/>
      <c r="CA1687" s="199"/>
      <c r="CB1687" s="120"/>
      <c r="CC1687" s="199"/>
      <c r="CD1687" s="120"/>
      <c r="CE1687" s="204"/>
      <c r="CF1687" s="120"/>
      <c r="CG1687" s="204"/>
      <c r="CH1687" s="120"/>
      <c r="CI1687" s="204"/>
      <c r="CJ1687" s="120"/>
      <c r="CK1687" s="204"/>
      <c r="CL1687" s="145"/>
      <c r="CM1687" s="204"/>
      <c r="CN1687" s="120"/>
      <c r="CO1687" s="204"/>
      <c r="CP1687" s="120"/>
      <c r="CQ1687" s="206"/>
      <c r="CR1687" s="186"/>
      <c r="CS1687" s="206"/>
      <c r="CT1687" s="120"/>
      <c r="CU1687" s="206"/>
      <c r="CV1687" s="186"/>
      <c r="CW1687" s="206"/>
      <c r="CX1687" s="145"/>
      <c r="CY1687" s="206"/>
      <c r="CZ1687" s="107"/>
      <c r="DA1687" s="107"/>
      <c r="DB1687" s="107"/>
      <c r="DC1687" s="109"/>
      <c r="DD1687" s="109"/>
      <c r="DE1687" s="109"/>
      <c r="DF1687" s="110"/>
      <c r="DG1687" s="120"/>
      <c r="DH1687" s="120"/>
      <c r="DI1687" s="120"/>
      <c r="DJ1687" s="120"/>
      <c r="DK1687" s="120"/>
      <c r="DL1687" s="120"/>
      <c r="DM1687" s="120"/>
      <c r="DN1687" s="120"/>
      <c r="DO1687" s="120"/>
      <c r="DP1687" s="120"/>
      <c r="DQ1687" s="145"/>
      <c r="DR1687" s="120"/>
      <c r="DS1687" s="120"/>
      <c r="DT1687" s="120"/>
      <c r="DU1687" s="120"/>
      <c r="DV1687" s="120"/>
      <c r="DW1687" s="186"/>
      <c r="DX1687" s="120"/>
      <c r="DY1687" s="120"/>
      <c r="DZ1687" s="120"/>
      <c r="EA1687" s="186"/>
      <c r="EB1687" s="120"/>
      <c r="EC1687" s="145"/>
      <c r="ED1687" s="120"/>
      <c r="EE1687" s="120"/>
      <c r="EF1687" s="120"/>
      <c r="EG1687" s="120"/>
      <c r="EH1687" s="120"/>
      <c r="EI1687" s="120"/>
      <c r="EJ1687" s="148"/>
    </row>
    <row r="1688" spans="1:140" s="10" customFormat="1" ht="17.25" customHeight="1" x14ac:dyDescent="0.25">
      <c r="A1688" s="33"/>
      <c r="B1688" s="34"/>
      <c r="C1688" s="35"/>
      <c r="D1688" s="49"/>
      <c r="E1688" s="36"/>
      <c r="F1688" s="36"/>
      <c r="G1688" s="52"/>
      <c r="H1688" s="38"/>
      <c r="I1688" s="50"/>
      <c r="J1688" s="275"/>
      <c r="K1688" s="271" t="s">
        <v>2124</v>
      </c>
      <c r="L1688" s="276">
        <v>245</v>
      </c>
      <c r="M1688" s="46"/>
      <c r="R1688" s="104"/>
      <c r="S1688" s="104"/>
      <c r="T1688" s="104"/>
      <c r="U1688" s="104"/>
      <c r="V1688" s="120"/>
      <c r="W1688" s="104"/>
      <c r="X1688" s="104"/>
      <c r="Y1688" s="104"/>
      <c r="Z1688" s="120"/>
      <c r="AA1688" s="104"/>
      <c r="AB1688" s="104"/>
      <c r="AC1688" s="144"/>
      <c r="AD1688" s="104"/>
      <c r="AE1688" s="104"/>
      <c r="AF1688" s="104"/>
      <c r="AG1688" s="104"/>
      <c r="AH1688" s="104"/>
      <c r="AI1688" s="186"/>
      <c r="AJ1688" s="104"/>
      <c r="AK1688" s="104"/>
      <c r="AL1688" s="104"/>
      <c r="AM1688" s="186"/>
      <c r="AN1688" s="104"/>
      <c r="AO1688" s="145"/>
      <c r="AP1688" s="120"/>
      <c r="AQ1688" s="104"/>
      <c r="AR1688" s="104"/>
      <c r="AS1688" s="104"/>
      <c r="AT1688" s="104"/>
      <c r="AU1688" s="104"/>
      <c r="AV1688" s="105"/>
      <c r="AW1688" s="105"/>
      <c r="AX1688" s="106"/>
      <c r="AY1688" s="120"/>
      <c r="AZ1688" s="106"/>
      <c r="BA1688" s="120"/>
      <c r="BB1688" s="196"/>
      <c r="BC1688" s="120"/>
      <c r="BD1688" s="196"/>
      <c r="BE1688" s="120"/>
      <c r="BF1688" s="196"/>
      <c r="BG1688" s="120"/>
      <c r="BH1688" s="196"/>
      <c r="BI1688" s="145"/>
      <c r="BJ1688" s="196"/>
      <c r="BK1688" s="120"/>
      <c r="BL1688" s="196"/>
      <c r="BM1688" s="120"/>
      <c r="BN1688" s="197"/>
      <c r="BO1688" s="186"/>
      <c r="BP1688" s="197"/>
      <c r="BQ1688" s="120"/>
      <c r="BR1688" s="197"/>
      <c r="BS1688" s="186"/>
      <c r="BT1688" s="197"/>
      <c r="BU1688" s="145"/>
      <c r="BV1688" s="197"/>
      <c r="BW1688" s="107"/>
      <c r="BX1688" s="107"/>
      <c r="BY1688" s="107"/>
      <c r="BZ1688" s="107"/>
      <c r="CA1688" s="199"/>
      <c r="CB1688" s="120"/>
      <c r="CC1688" s="199"/>
      <c r="CD1688" s="120"/>
      <c r="CE1688" s="204"/>
      <c r="CF1688" s="120"/>
      <c r="CG1688" s="204"/>
      <c r="CH1688" s="120"/>
      <c r="CI1688" s="204"/>
      <c r="CJ1688" s="120"/>
      <c r="CK1688" s="204"/>
      <c r="CL1688" s="145"/>
      <c r="CM1688" s="204"/>
      <c r="CN1688" s="120"/>
      <c r="CO1688" s="204"/>
      <c r="CP1688" s="120"/>
      <c r="CQ1688" s="206"/>
      <c r="CR1688" s="186"/>
      <c r="CS1688" s="206"/>
      <c r="CT1688" s="120"/>
      <c r="CU1688" s="206"/>
      <c r="CV1688" s="186"/>
      <c r="CW1688" s="206"/>
      <c r="CX1688" s="145"/>
      <c r="CY1688" s="206"/>
      <c r="CZ1688" s="107"/>
      <c r="DA1688" s="107"/>
      <c r="DB1688" s="107"/>
      <c r="DC1688" s="109"/>
      <c r="DD1688" s="109"/>
      <c r="DE1688" s="109"/>
      <c r="DF1688" s="110"/>
      <c r="DG1688" s="120"/>
      <c r="DH1688" s="120"/>
      <c r="DI1688" s="120"/>
      <c r="DJ1688" s="120"/>
      <c r="DK1688" s="120"/>
      <c r="DL1688" s="120"/>
      <c r="DM1688" s="120"/>
      <c r="DN1688" s="120"/>
      <c r="DO1688" s="120"/>
      <c r="DP1688" s="120"/>
      <c r="DQ1688" s="145"/>
      <c r="DR1688" s="120"/>
      <c r="DS1688" s="120"/>
      <c r="DT1688" s="120"/>
      <c r="DU1688" s="120"/>
      <c r="DV1688" s="120"/>
      <c r="DW1688" s="186"/>
      <c r="DX1688" s="120"/>
      <c r="DY1688" s="120"/>
      <c r="DZ1688" s="120"/>
      <c r="EA1688" s="186"/>
      <c r="EB1688" s="120"/>
      <c r="EC1688" s="145"/>
      <c r="ED1688" s="120"/>
      <c r="EE1688" s="120"/>
      <c r="EF1688" s="120"/>
      <c r="EG1688" s="120"/>
      <c r="EH1688" s="120"/>
      <c r="EI1688" s="120"/>
      <c r="EJ1688" s="148"/>
    </row>
    <row r="1689" spans="1:140" s="10" customFormat="1" ht="17.25" customHeight="1" x14ac:dyDescent="0.25">
      <c r="A1689" s="33"/>
      <c r="B1689" s="34"/>
      <c r="C1689" s="35"/>
      <c r="D1689" s="49"/>
      <c r="E1689" s="36"/>
      <c r="F1689" s="36"/>
      <c r="G1689" s="52"/>
      <c r="H1689" s="38"/>
      <c r="I1689" s="50"/>
      <c r="J1689" s="54" t="s">
        <v>870</v>
      </c>
      <c r="K1689" s="46" t="s">
        <v>871</v>
      </c>
      <c r="L1689" s="46" t="s">
        <v>41</v>
      </c>
      <c r="M1689" s="46" t="s">
        <v>1760</v>
      </c>
      <c r="R1689" s="104">
        <v>4.7999999999999996E-3</v>
      </c>
      <c r="S1689" s="104">
        <f>0*$R$1689</f>
        <v>0</v>
      </c>
      <c r="T1689" s="104">
        <f t="shared" si="2142"/>
        <v>0</v>
      </c>
      <c r="U1689" s="104">
        <f t="shared" ref="U1689:AI1696" si="2195">0*$R$1689</f>
        <v>0</v>
      </c>
      <c r="V1689" s="120">
        <f t="shared" si="2144"/>
        <v>0</v>
      </c>
      <c r="W1689" s="104">
        <f t="shared" si="2195"/>
        <v>0</v>
      </c>
      <c r="X1689" s="104">
        <f t="shared" si="2145"/>
        <v>0</v>
      </c>
      <c r="Y1689" s="104">
        <f t="shared" si="2195"/>
        <v>0</v>
      </c>
      <c r="Z1689" s="120">
        <f t="shared" si="1836"/>
        <v>0</v>
      </c>
      <c r="AA1689" s="104">
        <v>0</v>
      </c>
      <c r="AB1689" s="104">
        <f t="shared" si="1837"/>
        <v>0</v>
      </c>
      <c r="AC1689" s="104">
        <v>0</v>
      </c>
      <c r="AD1689" s="104">
        <f t="shared" si="1838"/>
        <v>0</v>
      </c>
      <c r="AE1689" s="144">
        <v>0.5</v>
      </c>
      <c r="AF1689" s="104">
        <f t="shared" si="1839"/>
        <v>2.3999999999999998E-3</v>
      </c>
      <c r="AG1689" s="104">
        <f t="shared" si="2195"/>
        <v>0</v>
      </c>
      <c r="AH1689" s="104">
        <f t="shared" si="1840"/>
        <v>0</v>
      </c>
      <c r="AI1689" s="104">
        <f t="shared" si="2195"/>
        <v>0</v>
      </c>
      <c r="AJ1689" s="104">
        <f t="shared" si="1841"/>
        <v>0</v>
      </c>
      <c r="AK1689" s="144">
        <v>0.5</v>
      </c>
      <c r="AL1689" s="104">
        <f t="shared" si="1842"/>
        <v>2.3999999999999998E-3</v>
      </c>
      <c r="AM1689" s="104">
        <v>0</v>
      </c>
      <c r="AN1689" s="104">
        <f t="shared" si="1843"/>
        <v>0</v>
      </c>
      <c r="AO1689" s="104">
        <v>0</v>
      </c>
      <c r="AP1689" s="120">
        <f t="shared" si="1844"/>
        <v>0</v>
      </c>
      <c r="AQ1689" s="104"/>
      <c r="AR1689" s="104"/>
      <c r="AS1689" s="104"/>
      <c r="AT1689" s="104"/>
      <c r="AU1689" s="104">
        <f t="shared" si="1796"/>
        <v>4.7999999999999996E-3</v>
      </c>
      <c r="AV1689" s="105">
        <f t="shared" si="2146"/>
        <v>1</v>
      </c>
      <c r="AW1689" s="105"/>
      <c r="AX1689" s="106">
        <f>0.0005+0.0021+0.0013+0.0022+0.0005+0.0021+0.0013</f>
        <v>9.9999999999999985E-3</v>
      </c>
      <c r="AY1689" s="120">
        <f>0*$R$1689</f>
        <v>0</v>
      </c>
      <c r="AZ1689" s="106">
        <f t="shared" si="2147"/>
        <v>0</v>
      </c>
      <c r="BA1689" s="120">
        <f t="shared" ref="BA1689" si="2196">0*$R$1689</f>
        <v>0</v>
      </c>
      <c r="BB1689" s="196">
        <f t="shared" si="2149"/>
        <v>0</v>
      </c>
      <c r="BC1689" s="120">
        <f t="shared" ref="BC1689" si="2197">0*$R$1689</f>
        <v>0</v>
      </c>
      <c r="BD1689" s="196">
        <f t="shared" si="2151"/>
        <v>0</v>
      </c>
      <c r="BE1689" s="120">
        <f t="shared" ref="BE1689" si="2198">0*$R$1689</f>
        <v>0</v>
      </c>
      <c r="BF1689" s="196">
        <f t="shared" si="2153"/>
        <v>0</v>
      </c>
      <c r="BG1689" s="120">
        <v>0</v>
      </c>
      <c r="BH1689" s="196">
        <f t="shared" si="2081"/>
        <v>0</v>
      </c>
      <c r="BI1689" s="120">
        <v>0</v>
      </c>
      <c r="BJ1689" s="196">
        <f t="shared" si="1845"/>
        <v>0</v>
      </c>
      <c r="BK1689" s="145">
        <v>0.5</v>
      </c>
      <c r="BL1689" s="196">
        <f t="shared" si="1846"/>
        <v>4.9999999999999992E-3</v>
      </c>
      <c r="BM1689" s="120">
        <f t="shared" ref="BM1689" si="2199">0*$R$1689</f>
        <v>0</v>
      </c>
      <c r="BN1689" s="197">
        <f t="shared" si="1847"/>
        <v>0</v>
      </c>
      <c r="BO1689" s="120">
        <f t="shared" ref="BO1689:BO1696" si="2200">0*$R$1689</f>
        <v>0</v>
      </c>
      <c r="BP1689" s="197">
        <f t="shared" si="1848"/>
        <v>0</v>
      </c>
      <c r="BQ1689" s="145">
        <v>0.5</v>
      </c>
      <c r="BR1689" s="197">
        <f t="shared" si="1849"/>
        <v>4.9999999999999992E-3</v>
      </c>
      <c r="BS1689" s="120">
        <v>0</v>
      </c>
      <c r="BT1689" s="197">
        <f t="shared" si="1850"/>
        <v>0</v>
      </c>
      <c r="BU1689" s="120">
        <v>0</v>
      </c>
      <c r="BV1689" s="197">
        <f t="shared" si="1851"/>
        <v>0</v>
      </c>
      <c r="BW1689" s="107"/>
      <c r="BX1689" s="107"/>
      <c r="BY1689" s="107"/>
      <c r="BZ1689" s="107"/>
      <c r="CA1689" s="199">
        <f>0.0005+0.0021+0.0013+0.0022+0.0005+0.0021+0.0013</f>
        <v>9.9999999999999985E-3</v>
      </c>
      <c r="CB1689" s="120">
        <f>0*$R$1689</f>
        <v>0</v>
      </c>
      <c r="CC1689" s="199">
        <f t="shared" si="2155"/>
        <v>0</v>
      </c>
      <c r="CD1689" s="120">
        <f t="shared" ref="CD1689" si="2201">0*$R$1689</f>
        <v>0</v>
      </c>
      <c r="CE1689" s="204">
        <f t="shared" si="2157"/>
        <v>0</v>
      </c>
      <c r="CF1689" s="120">
        <f t="shared" ref="CF1689" si="2202">0*$R$1689</f>
        <v>0</v>
      </c>
      <c r="CG1689" s="204">
        <f t="shared" si="2159"/>
        <v>0</v>
      </c>
      <c r="CH1689" s="120">
        <f t="shared" ref="CH1689" si="2203">0*$R$1689</f>
        <v>0</v>
      </c>
      <c r="CI1689" s="204">
        <f t="shared" si="2161"/>
        <v>0</v>
      </c>
      <c r="CJ1689" s="120">
        <v>0</v>
      </c>
      <c r="CK1689" s="204">
        <f t="shared" si="2162"/>
        <v>0</v>
      </c>
      <c r="CL1689" s="120">
        <v>0</v>
      </c>
      <c r="CM1689" s="204">
        <f t="shared" si="2163"/>
        <v>0</v>
      </c>
      <c r="CN1689" s="145">
        <v>0.5</v>
      </c>
      <c r="CO1689" s="204">
        <f t="shared" si="2164"/>
        <v>4.9999999999999992E-3</v>
      </c>
      <c r="CP1689" s="120">
        <f t="shared" ref="CP1689" si="2204">0*$R$1689</f>
        <v>0</v>
      </c>
      <c r="CQ1689" s="206">
        <f t="shared" si="2166"/>
        <v>0</v>
      </c>
      <c r="CR1689" s="120">
        <f t="shared" ref="CR1689:CR1696" si="2205">0*$R$1689</f>
        <v>0</v>
      </c>
      <c r="CS1689" s="206">
        <f t="shared" si="2167"/>
        <v>0</v>
      </c>
      <c r="CT1689" s="145">
        <v>0.5</v>
      </c>
      <c r="CU1689" s="206">
        <f t="shared" si="2168"/>
        <v>4.9999999999999992E-3</v>
      </c>
      <c r="CV1689" s="120">
        <v>0</v>
      </c>
      <c r="CW1689" s="206">
        <f t="shared" si="2169"/>
        <v>0</v>
      </c>
      <c r="CX1689" s="120">
        <v>0</v>
      </c>
      <c r="CY1689" s="206">
        <f t="shared" si="2170"/>
        <v>0</v>
      </c>
      <c r="CZ1689" s="107"/>
      <c r="DA1689" s="107"/>
      <c r="DB1689" s="107"/>
      <c r="DC1689" s="109"/>
      <c r="DD1689" s="109"/>
      <c r="DE1689" s="109"/>
      <c r="DF1689" s="110">
        <f>0.0005+0.0021+0.0013+0.0022+0.0005+0.0021+0.0013</f>
        <v>9.9999999999999985E-3</v>
      </c>
      <c r="DG1689" s="120">
        <f>0*$R$1689</f>
        <v>0</v>
      </c>
      <c r="DH1689" s="120">
        <f t="shared" si="2171"/>
        <v>0</v>
      </c>
      <c r="DI1689" s="120">
        <f t="shared" ref="DI1689:DW1696" si="2206">0*$R$1689</f>
        <v>0</v>
      </c>
      <c r="DJ1689" s="120">
        <f t="shared" si="2173"/>
        <v>0</v>
      </c>
      <c r="DK1689" s="120">
        <f t="shared" si="2206"/>
        <v>0</v>
      </c>
      <c r="DL1689" s="120">
        <f t="shared" si="2174"/>
        <v>0</v>
      </c>
      <c r="DM1689" s="120">
        <f t="shared" si="2206"/>
        <v>0</v>
      </c>
      <c r="DN1689" s="120">
        <f t="shared" si="2175"/>
        <v>0</v>
      </c>
      <c r="DO1689" s="120">
        <v>0</v>
      </c>
      <c r="DP1689" s="120">
        <f t="shared" si="2176"/>
        <v>0</v>
      </c>
      <c r="DQ1689" s="120">
        <v>0</v>
      </c>
      <c r="DR1689" s="120">
        <f t="shared" si="2177"/>
        <v>0</v>
      </c>
      <c r="DS1689" s="145">
        <v>0.5</v>
      </c>
      <c r="DT1689" s="120">
        <f t="shared" si="2178"/>
        <v>4.9999999999999992E-3</v>
      </c>
      <c r="DU1689" s="120">
        <f t="shared" si="2206"/>
        <v>0</v>
      </c>
      <c r="DV1689" s="120">
        <f t="shared" si="2179"/>
        <v>0</v>
      </c>
      <c r="DW1689" s="120">
        <f t="shared" si="2206"/>
        <v>0</v>
      </c>
      <c r="DX1689" s="120">
        <f t="shared" si="2180"/>
        <v>0</v>
      </c>
      <c r="DY1689" s="145">
        <v>0.5</v>
      </c>
      <c r="DZ1689" s="120">
        <f t="shared" si="2181"/>
        <v>4.9999999999999992E-3</v>
      </c>
      <c r="EA1689" s="120">
        <v>0</v>
      </c>
      <c r="EB1689" s="120">
        <f t="shared" si="2182"/>
        <v>0</v>
      </c>
      <c r="EC1689" s="120">
        <v>0</v>
      </c>
      <c r="ED1689" s="120">
        <f t="shared" si="2183"/>
        <v>0</v>
      </c>
      <c r="EE1689" s="120"/>
      <c r="EF1689" s="120"/>
      <c r="EG1689" s="120"/>
      <c r="EH1689" s="120"/>
      <c r="EI1689" s="120">
        <f t="shared" si="1827"/>
        <v>9.9999999999999985E-3</v>
      </c>
      <c r="EJ1689" s="148">
        <f t="shared" si="2184"/>
        <v>1</v>
      </c>
    </row>
    <row r="1690" spans="1:140" s="10" customFormat="1" ht="35.25" customHeight="1" x14ac:dyDescent="0.25">
      <c r="A1690" s="33"/>
      <c r="B1690" s="34"/>
      <c r="C1690" s="35"/>
      <c r="D1690" s="49"/>
      <c r="E1690" s="36"/>
      <c r="F1690" s="36"/>
      <c r="G1690" s="52"/>
      <c r="H1690" s="38"/>
      <c r="I1690" s="50"/>
      <c r="J1690" s="272" t="s">
        <v>1894</v>
      </c>
      <c r="K1690" s="264" t="s">
        <v>2128</v>
      </c>
      <c r="Q1690" s="9" t="s">
        <v>1899</v>
      </c>
      <c r="R1690" s="104"/>
      <c r="S1690" s="104"/>
      <c r="T1690" s="104"/>
      <c r="U1690" s="104"/>
      <c r="V1690" s="120"/>
      <c r="W1690" s="104"/>
      <c r="X1690" s="104"/>
      <c r="Y1690" s="104"/>
      <c r="Z1690" s="120"/>
      <c r="AA1690" s="104"/>
      <c r="AB1690" s="104"/>
      <c r="AC1690" s="104"/>
      <c r="AD1690" s="104"/>
      <c r="AE1690" s="144"/>
      <c r="AF1690" s="104"/>
      <c r="AG1690" s="104"/>
      <c r="AH1690" s="104"/>
      <c r="AI1690" s="104"/>
      <c r="AJ1690" s="104"/>
      <c r="AK1690" s="144"/>
      <c r="AL1690" s="104"/>
      <c r="AM1690" s="104"/>
      <c r="AN1690" s="104"/>
      <c r="AO1690" s="104"/>
      <c r="AP1690" s="120"/>
      <c r="AQ1690" s="104"/>
      <c r="AR1690" s="104"/>
      <c r="AS1690" s="104"/>
      <c r="AT1690" s="104"/>
      <c r="AU1690" s="104"/>
      <c r="AV1690" s="105"/>
      <c r="AW1690" s="105"/>
      <c r="AX1690" s="106"/>
      <c r="AY1690" s="120"/>
      <c r="AZ1690" s="106"/>
      <c r="BA1690" s="120"/>
      <c r="BB1690" s="196"/>
      <c r="BC1690" s="120"/>
      <c r="BD1690" s="196"/>
      <c r="BE1690" s="120"/>
      <c r="BF1690" s="196"/>
      <c r="BG1690" s="120"/>
      <c r="BH1690" s="196"/>
      <c r="BI1690" s="120"/>
      <c r="BJ1690" s="196"/>
      <c r="BK1690" s="145"/>
      <c r="BL1690" s="196"/>
      <c r="BM1690" s="120"/>
      <c r="BN1690" s="197"/>
      <c r="BO1690" s="120"/>
      <c r="BP1690" s="197"/>
      <c r="BQ1690" s="145"/>
      <c r="BR1690" s="197"/>
      <c r="BS1690" s="120"/>
      <c r="BT1690" s="197"/>
      <c r="BU1690" s="120"/>
      <c r="BV1690" s="197"/>
      <c r="BW1690" s="107"/>
      <c r="BX1690" s="107"/>
      <c r="BY1690" s="107"/>
      <c r="BZ1690" s="107"/>
      <c r="CA1690" s="199"/>
      <c r="CB1690" s="120"/>
      <c r="CC1690" s="199"/>
      <c r="CD1690" s="120"/>
      <c r="CE1690" s="204"/>
      <c r="CF1690" s="120"/>
      <c r="CG1690" s="204"/>
      <c r="CH1690" s="120"/>
      <c r="CI1690" s="204"/>
      <c r="CJ1690" s="120"/>
      <c r="CK1690" s="204"/>
      <c r="CL1690" s="120"/>
      <c r="CM1690" s="204"/>
      <c r="CN1690" s="145"/>
      <c r="CO1690" s="204"/>
      <c r="CP1690" s="120"/>
      <c r="CQ1690" s="206"/>
      <c r="CR1690" s="120"/>
      <c r="CS1690" s="206"/>
      <c r="CT1690" s="145"/>
      <c r="CU1690" s="206"/>
      <c r="CV1690" s="120"/>
      <c r="CW1690" s="206"/>
      <c r="CX1690" s="120"/>
      <c r="CY1690" s="206"/>
      <c r="CZ1690" s="107"/>
      <c r="DA1690" s="107"/>
      <c r="DB1690" s="107"/>
      <c r="DC1690" s="109"/>
      <c r="DD1690" s="109"/>
      <c r="DE1690" s="109"/>
      <c r="DF1690" s="110"/>
      <c r="DG1690" s="120"/>
      <c r="DH1690" s="120"/>
      <c r="DI1690" s="120"/>
      <c r="DJ1690" s="120"/>
      <c r="DK1690" s="120"/>
      <c r="DL1690" s="120"/>
      <c r="DM1690" s="120"/>
      <c r="DN1690" s="120"/>
      <c r="DO1690" s="120"/>
      <c r="DP1690" s="120"/>
      <c r="DQ1690" s="120"/>
      <c r="DR1690" s="120"/>
      <c r="DS1690" s="145"/>
      <c r="DT1690" s="120"/>
      <c r="DU1690" s="120"/>
      <c r="DV1690" s="120"/>
      <c r="DW1690" s="120"/>
      <c r="DX1690" s="120"/>
      <c r="DY1690" s="145"/>
      <c r="DZ1690" s="120"/>
      <c r="EA1690" s="120"/>
      <c r="EB1690" s="120"/>
      <c r="EC1690" s="120"/>
      <c r="ED1690" s="120"/>
      <c r="EE1690" s="120"/>
      <c r="EF1690" s="120"/>
      <c r="EG1690" s="120"/>
      <c r="EH1690" s="120"/>
      <c r="EI1690" s="120"/>
      <c r="EJ1690" s="148"/>
    </row>
    <row r="1691" spans="1:140" s="10" customFormat="1" ht="17.25" customHeight="1" x14ac:dyDescent="0.25">
      <c r="A1691" s="33"/>
      <c r="B1691" s="34"/>
      <c r="C1691" s="35"/>
      <c r="D1691" s="49"/>
      <c r="E1691" s="36"/>
      <c r="F1691" s="36"/>
      <c r="G1691" s="52"/>
      <c r="H1691" s="38"/>
      <c r="I1691" s="50"/>
      <c r="J1691" s="272"/>
      <c r="K1691" s="264" t="s">
        <v>2129</v>
      </c>
      <c r="Q1691" s="9" t="s">
        <v>1899</v>
      </c>
      <c r="R1691" s="104"/>
      <c r="S1691" s="104"/>
      <c r="T1691" s="104"/>
      <c r="U1691" s="104"/>
      <c r="V1691" s="120"/>
      <c r="W1691" s="104"/>
      <c r="X1691" s="104"/>
      <c r="Y1691" s="104"/>
      <c r="Z1691" s="120"/>
      <c r="AA1691" s="104"/>
      <c r="AB1691" s="104"/>
      <c r="AC1691" s="104"/>
      <c r="AD1691" s="104"/>
      <c r="AE1691" s="144"/>
      <c r="AF1691" s="104"/>
      <c r="AG1691" s="104"/>
      <c r="AH1691" s="104"/>
      <c r="AI1691" s="104"/>
      <c r="AJ1691" s="104"/>
      <c r="AK1691" s="144"/>
      <c r="AL1691" s="104"/>
      <c r="AM1691" s="104"/>
      <c r="AN1691" s="104"/>
      <c r="AO1691" s="104"/>
      <c r="AP1691" s="120"/>
      <c r="AQ1691" s="104"/>
      <c r="AR1691" s="104"/>
      <c r="AS1691" s="104"/>
      <c r="AT1691" s="104"/>
      <c r="AU1691" s="104"/>
      <c r="AV1691" s="105"/>
      <c r="AW1691" s="105"/>
      <c r="AX1691" s="106"/>
      <c r="AY1691" s="120"/>
      <c r="AZ1691" s="106"/>
      <c r="BA1691" s="120"/>
      <c r="BB1691" s="196"/>
      <c r="BC1691" s="120"/>
      <c r="BD1691" s="196"/>
      <c r="BE1691" s="120"/>
      <c r="BF1691" s="196"/>
      <c r="BG1691" s="120"/>
      <c r="BH1691" s="196"/>
      <c r="BI1691" s="120"/>
      <c r="BJ1691" s="196"/>
      <c r="BK1691" s="145"/>
      <c r="BL1691" s="196"/>
      <c r="BM1691" s="120"/>
      <c r="BN1691" s="197"/>
      <c r="BO1691" s="120"/>
      <c r="BP1691" s="197"/>
      <c r="BQ1691" s="145"/>
      <c r="BR1691" s="197"/>
      <c r="BS1691" s="120"/>
      <c r="BT1691" s="197"/>
      <c r="BU1691" s="120"/>
      <c r="BV1691" s="197"/>
      <c r="BW1691" s="107"/>
      <c r="BX1691" s="107"/>
      <c r="BY1691" s="107"/>
      <c r="BZ1691" s="107"/>
      <c r="CA1691" s="199"/>
      <c r="CB1691" s="120"/>
      <c r="CC1691" s="199"/>
      <c r="CD1691" s="120"/>
      <c r="CE1691" s="204"/>
      <c r="CF1691" s="120"/>
      <c r="CG1691" s="204"/>
      <c r="CH1691" s="120"/>
      <c r="CI1691" s="204"/>
      <c r="CJ1691" s="120"/>
      <c r="CK1691" s="204"/>
      <c r="CL1691" s="120"/>
      <c r="CM1691" s="204"/>
      <c r="CN1691" s="145"/>
      <c r="CO1691" s="204"/>
      <c r="CP1691" s="120"/>
      <c r="CQ1691" s="206"/>
      <c r="CR1691" s="120"/>
      <c r="CS1691" s="206"/>
      <c r="CT1691" s="145"/>
      <c r="CU1691" s="206"/>
      <c r="CV1691" s="120"/>
      <c r="CW1691" s="206"/>
      <c r="CX1691" s="120"/>
      <c r="CY1691" s="206"/>
      <c r="CZ1691" s="107"/>
      <c r="DA1691" s="107"/>
      <c r="DB1691" s="107"/>
      <c r="DC1691" s="109"/>
      <c r="DD1691" s="109"/>
      <c r="DE1691" s="109"/>
      <c r="DF1691" s="110"/>
      <c r="DG1691" s="120"/>
      <c r="DH1691" s="120"/>
      <c r="DI1691" s="120"/>
      <c r="DJ1691" s="120"/>
      <c r="DK1691" s="120"/>
      <c r="DL1691" s="120"/>
      <c r="DM1691" s="120"/>
      <c r="DN1691" s="120"/>
      <c r="DO1691" s="120"/>
      <c r="DP1691" s="120"/>
      <c r="DQ1691" s="120"/>
      <c r="DR1691" s="120"/>
      <c r="DS1691" s="145"/>
      <c r="DT1691" s="120"/>
      <c r="DU1691" s="120"/>
      <c r="DV1691" s="120"/>
      <c r="DW1691" s="120"/>
      <c r="DX1691" s="120"/>
      <c r="DY1691" s="145"/>
      <c r="DZ1691" s="120"/>
      <c r="EA1691" s="120"/>
      <c r="EB1691" s="120"/>
      <c r="EC1691" s="120"/>
      <c r="ED1691" s="120"/>
      <c r="EE1691" s="120"/>
      <c r="EF1691" s="120"/>
      <c r="EG1691" s="120"/>
      <c r="EH1691" s="120"/>
      <c r="EI1691" s="120"/>
      <c r="EJ1691" s="148"/>
    </row>
    <row r="1692" spans="1:140" s="10" customFormat="1" ht="17.25" customHeight="1" x14ac:dyDescent="0.25">
      <c r="A1692" s="33"/>
      <c r="B1692" s="34"/>
      <c r="C1692" s="35"/>
      <c r="D1692" s="49"/>
      <c r="E1692" s="36"/>
      <c r="F1692" s="36"/>
      <c r="G1692" s="52"/>
      <c r="H1692" s="38"/>
      <c r="I1692" s="50"/>
      <c r="J1692" s="272"/>
      <c r="K1692" s="264" t="s">
        <v>2130</v>
      </c>
      <c r="Q1692" s="9" t="s">
        <v>1899</v>
      </c>
      <c r="R1692" s="104"/>
      <c r="S1692" s="104"/>
      <c r="T1692" s="104"/>
      <c r="U1692" s="104"/>
      <c r="V1692" s="120"/>
      <c r="W1692" s="104"/>
      <c r="X1692" s="104"/>
      <c r="Y1692" s="104"/>
      <c r="Z1692" s="120"/>
      <c r="AA1692" s="104"/>
      <c r="AB1692" s="104"/>
      <c r="AC1692" s="104"/>
      <c r="AD1692" s="104"/>
      <c r="AE1692" s="144"/>
      <c r="AF1692" s="104"/>
      <c r="AG1692" s="104"/>
      <c r="AH1692" s="104"/>
      <c r="AI1692" s="104"/>
      <c r="AJ1692" s="104"/>
      <c r="AK1692" s="144"/>
      <c r="AL1692" s="104"/>
      <c r="AM1692" s="104"/>
      <c r="AN1692" s="104"/>
      <c r="AO1692" s="104"/>
      <c r="AP1692" s="120"/>
      <c r="AQ1692" s="104"/>
      <c r="AR1692" s="104"/>
      <c r="AS1692" s="104"/>
      <c r="AT1692" s="104"/>
      <c r="AU1692" s="104"/>
      <c r="AV1692" s="105"/>
      <c r="AW1692" s="105"/>
      <c r="AX1692" s="106"/>
      <c r="AY1692" s="120"/>
      <c r="AZ1692" s="106"/>
      <c r="BA1692" s="120"/>
      <c r="BB1692" s="196"/>
      <c r="BC1692" s="120"/>
      <c r="BD1692" s="196"/>
      <c r="BE1692" s="120"/>
      <c r="BF1692" s="196"/>
      <c r="BG1692" s="120"/>
      <c r="BH1692" s="196"/>
      <c r="BI1692" s="120"/>
      <c r="BJ1692" s="196"/>
      <c r="BK1692" s="145"/>
      <c r="BL1692" s="196"/>
      <c r="BM1692" s="120"/>
      <c r="BN1692" s="197"/>
      <c r="BO1692" s="120"/>
      <c r="BP1692" s="197"/>
      <c r="BQ1692" s="145"/>
      <c r="BR1692" s="197"/>
      <c r="BS1692" s="120"/>
      <c r="BT1692" s="197"/>
      <c r="BU1692" s="120"/>
      <c r="BV1692" s="197"/>
      <c r="BW1692" s="107"/>
      <c r="BX1692" s="107"/>
      <c r="BY1692" s="107"/>
      <c r="BZ1692" s="107"/>
      <c r="CA1692" s="199"/>
      <c r="CB1692" s="120"/>
      <c r="CC1692" s="199"/>
      <c r="CD1692" s="120"/>
      <c r="CE1692" s="204"/>
      <c r="CF1692" s="120"/>
      <c r="CG1692" s="204"/>
      <c r="CH1692" s="120"/>
      <c r="CI1692" s="204"/>
      <c r="CJ1692" s="120"/>
      <c r="CK1692" s="204"/>
      <c r="CL1692" s="120"/>
      <c r="CM1692" s="204"/>
      <c r="CN1692" s="145"/>
      <c r="CO1692" s="204"/>
      <c r="CP1692" s="120"/>
      <c r="CQ1692" s="206"/>
      <c r="CR1692" s="120"/>
      <c r="CS1692" s="206"/>
      <c r="CT1692" s="145"/>
      <c r="CU1692" s="206"/>
      <c r="CV1692" s="120"/>
      <c r="CW1692" s="206"/>
      <c r="CX1692" s="120"/>
      <c r="CY1692" s="206"/>
      <c r="CZ1692" s="107"/>
      <c r="DA1692" s="107"/>
      <c r="DB1692" s="107"/>
      <c r="DC1692" s="109"/>
      <c r="DD1692" s="109"/>
      <c r="DE1692" s="109"/>
      <c r="DF1692" s="110"/>
      <c r="DG1692" s="120"/>
      <c r="DH1692" s="120"/>
      <c r="DI1692" s="120"/>
      <c r="DJ1692" s="120"/>
      <c r="DK1692" s="120"/>
      <c r="DL1692" s="120"/>
      <c r="DM1692" s="120"/>
      <c r="DN1692" s="120"/>
      <c r="DO1692" s="120"/>
      <c r="DP1692" s="120"/>
      <c r="DQ1692" s="120"/>
      <c r="DR1692" s="120"/>
      <c r="DS1692" s="145"/>
      <c r="DT1692" s="120"/>
      <c r="DU1692" s="120"/>
      <c r="DV1692" s="120"/>
      <c r="DW1692" s="120"/>
      <c r="DX1692" s="120"/>
      <c r="DY1692" s="145"/>
      <c r="DZ1692" s="120"/>
      <c r="EA1692" s="120"/>
      <c r="EB1692" s="120"/>
      <c r="EC1692" s="120"/>
      <c r="ED1692" s="120"/>
      <c r="EE1692" s="120"/>
      <c r="EF1692" s="120"/>
      <c r="EG1692" s="120"/>
      <c r="EH1692" s="120"/>
      <c r="EI1692" s="120"/>
      <c r="EJ1692" s="148"/>
    </row>
    <row r="1693" spans="1:140" s="10" customFormat="1" ht="17.25" customHeight="1" x14ac:dyDescent="0.25">
      <c r="A1693" s="33"/>
      <c r="B1693" s="34"/>
      <c r="C1693" s="35"/>
      <c r="D1693" s="49"/>
      <c r="E1693" s="36"/>
      <c r="F1693" s="36"/>
      <c r="G1693" s="52"/>
      <c r="H1693" s="38"/>
      <c r="I1693" s="50"/>
      <c r="J1693" s="272"/>
      <c r="K1693" s="264" t="s">
        <v>2131</v>
      </c>
      <c r="Q1693" s="9" t="s">
        <v>1899</v>
      </c>
      <c r="R1693" s="104"/>
      <c r="S1693" s="104"/>
      <c r="T1693" s="104"/>
      <c r="U1693" s="104"/>
      <c r="V1693" s="120"/>
      <c r="W1693" s="104"/>
      <c r="X1693" s="104"/>
      <c r="Y1693" s="104"/>
      <c r="Z1693" s="120"/>
      <c r="AA1693" s="104"/>
      <c r="AB1693" s="104"/>
      <c r="AC1693" s="104"/>
      <c r="AD1693" s="104"/>
      <c r="AE1693" s="144"/>
      <c r="AF1693" s="104"/>
      <c r="AG1693" s="104"/>
      <c r="AH1693" s="104"/>
      <c r="AI1693" s="104"/>
      <c r="AJ1693" s="104"/>
      <c r="AK1693" s="144"/>
      <c r="AL1693" s="104"/>
      <c r="AM1693" s="104"/>
      <c r="AN1693" s="104"/>
      <c r="AO1693" s="104"/>
      <c r="AP1693" s="120"/>
      <c r="AQ1693" s="104"/>
      <c r="AR1693" s="104"/>
      <c r="AS1693" s="104"/>
      <c r="AT1693" s="104"/>
      <c r="AU1693" s="104"/>
      <c r="AV1693" s="105"/>
      <c r="AW1693" s="105"/>
      <c r="AX1693" s="106"/>
      <c r="AY1693" s="120"/>
      <c r="AZ1693" s="106"/>
      <c r="BA1693" s="120"/>
      <c r="BB1693" s="196"/>
      <c r="BC1693" s="120"/>
      <c r="BD1693" s="196"/>
      <c r="BE1693" s="120"/>
      <c r="BF1693" s="196"/>
      <c r="BG1693" s="120"/>
      <c r="BH1693" s="196"/>
      <c r="BI1693" s="120"/>
      <c r="BJ1693" s="196"/>
      <c r="BK1693" s="145"/>
      <c r="BL1693" s="196"/>
      <c r="BM1693" s="120"/>
      <c r="BN1693" s="197"/>
      <c r="BO1693" s="120"/>
      <c r="BP1693" s="197"/>
      <c r="BQ1693" s="145"/>
      <c r="BR1693" s="197"/>
      <c r="BS1693" s="120"/>
      <c r="BT1693" s="197"/>
      <c r="BU1693" s="120"/>
      <c r="BV1693" s="197"/>
      <c r="BW1693" s="107"/>
      <c r="BX1693" s="107"/>
      <c r="BY1693" s="107"/>
      <c r="BZ1693" s="107"/>
      <c r="CA1693" s="199"/>
      <c r="CB1693" s="120"/>
      <c r="CC1693" s="199"/>
      <c r="CD1693" s="120"/>
      <c r="CE1693" s="204"/>
      <c r="CF1693" s="120"/>
      <c r="CG1693" s="204"/>
      <c r="CH1693" s="120"/>
      <c r="CI1693" s="204"/>
      <c r="CJ1693" s="120"/>
      <c r="CK1693" s="204"/>
      <c r="CL1693" s="120"/>
      <c r="CM1693" s="204"/>
      <c r="CN1693" s="145"/>
      <c r="CO1693" s="204"/>
      <c r="CP1693" s="120"/>
      <c r="CQ1693" s="206"/>
      <c r="CR1693" s="120"/>
      <c r="CS1693" s="206"/>
      <c r="CT1693" s="145"/>
      <c r="CU1693" s="206"/>
      <c r="CV1693" s="120"/>
      <c r="CW1693" s="206"/>
      <c r="CX1693" s="120"/>
      <c r="CY1693" s="206"/>
      <c r="CZ1693" s="107"/>
      <c r="DA1693" s="107"/>
      <c r="DB1693" s="107"/>
      <c r="DC1693" s="109"/>
      <c r="DD1693" s="109"/>
      <c r="DE1693" s="109"/>
      <c r="DF1693" s="110"/>
      <c r="DG1693" s="120"/>
      <c r="DH1693" s="120"/>
      <c r="DI1693" s="120"/>
      <c r="DJ1693" s="120"/>
      <c r="DK1693" s="120"/>
      <c r="DL1693" s="120"/>
      <c r="DM1693" s="120"/>
      <c r="DN1693" s="120"/>
      <c r="DO1693" s="120"/>
      <c r="DP1693" s="120"/>
      <c r="DQ1693" s="120"/>
      <c r="DR1693" s="120"/>
      <c r="DS1693" s="145"/>
      <c r="DT1693" s="120"/>
      <c r="DU1693" s="120"/>
      <c r="DV1693" s="120"/>
      <c r="DW1693" s="120"/>
      <c r="DX1693" s="120"/>
      <c r="DY1693" s="145"/>
      <c r="DZ1693" s="120"/>
      <c r="EA1693" s="120"/>
      <c r="EB1693" s="120"/>
      <c r="EC1693" s="120"/>
      <c r="ED1693" s="120"/>
      <c r="EE1693" s="120"/>
      <c r="EF1693" s="120"/>
      <c r="EG1693" s="120"/>
      <c r="EH1693" s="120"/>
      <c r="EI1693" s="120"/>
      <c r="EJ1693" s="148"/>
    </row>
    <row r="1694" spans="1:140" s="10" customFormat="1" ht="17.25" customHeight="1" x14ac:dyDescent="0.25">
      <c r="A1694" s="33"/>
      <c r="B1694" s="34"/>
      <c r="C1694" s="35"/>
      <c r="D1694" s="49"/>
      <c r="E1694" s="36"/>
      <c r="F1694" s="36"/>
      <c r="G1694" s="52"/>
      <c r="H1694" s="38"/>
      <c r="I1694" s="50"/>
      <c r="J1694" s="275" t="s">
        <v>1921</v>
      </c>
      <c r="K1694" s="271" t="s">
        <v>2125</v>
      </c>
      <c r="L1694" s="276">
        <v>245</v>
      </c>
      <c r="M1694" s="46"/>
      <c r="R1694" s="104"/>
      <c r="S1694" s="104"/>
      <c r="T1694" s="104"/>
      <c r="U1694" s="104"/>
      <c r="V1694" s="120"/>
      <c r="W1694" s="104"/>
      <c r="X1694" s="104"/>
      <c r="Y1694" s="104"/>
      <c r="Z1694" s="120"/>
      <c r="AA1694" s="104"/>
      <c r="AB1694" s="104"/>
      <c r="AC1694" s="104"/>
      <c r="AD1694" s="104"/>
      <c r="AE1694" s="144"/>
      <c r="AF1694" s="104"/>
      <c r="AG1694" s="104"/>
      <c r="AH1694" s="104"/>
      <c r="AI1694" s="104"/>
      <c r="AJ1694" s="104"/>
      <c r="AK1694" s="144"/>
      <c r="AL1694" s="104"/>
      <c r="AM1694" s="104"/>
      <c r="AN1694" s="104"/>
      <c r="AO1694" s="104"/>
      <c r="AP1694" s="120"/>
      <c r="AQ1694" s="104"/>
      <c r="AR1694" s="104"/>
      <c r="AS1694" s="104"/>
      <c r="AT1694" s="104"/>
      <c r="AU1694" s="104"/>
      <c r="AV1694" s="105"/>
      <c r="AW1694" s="105"/>
      <c r="AX1694" s="106"/>
      <c r="AY1694" s="120"/>
      <c r="AZ1694" s="106"/>
      <c r="BA1694" s="120"/>
      <c r="BB1694" s="196"/>
      <c r="BC1694" s="120"/>
      <c r="BD1694" s="196"/>
      <c r="BE1694" s="120"/>
      <c r="BF1694" s="196"/>
      <c r="BG1694" s="120"/>
      <c r="BH1694" s="196"/>
      <c r="BI1694" s="120"/>
      <c r="BJ1694" s="196"/>
      <c r="BK1694" s="145"/>
      <c r="BL1694" s="196"/>
      <c r="BM1694" s="120"/>
      <c r="BN1694" s="197"/>
      <c r="BO1694" s="120"/>
      <c r="BP1694" s="197"/>
      <c r="BQ1694" s="145"/>
      <c r="BR1694" s="197"/>
      <c r="BS1694" s="120"/>
      <c r="BT1694" s="197"/>
      <c r="BU1694" s="120"/>
      <c r="BV1694" s="197"/>
      <c r="BW1694" s="107"/>
      <c r="BX1694" s="107"/>
      <c r="BY1694" s="107"/>
      <c r="BZ1694" s="107"/>
      <c r="CA1694" s="199"/>
      <c r="CB1694" s="120"/>
      <c r="CC1694" s="199"/>
      <c r="CD1694" s="120"/>
      <c r="CE1694" s="204"/>
      <c r="CF1694" s="120"/>
      <c r="CG1694" s="204"/>
      <c r="CH1694" s="120"/>
      <c r="CI1694" s="204"/>
      <c r="CJ1694" s="120"/>
      <c r="CK1694" s="204"/>
      <c r="CL1694" s="120"/>
      <c r="CM1694" s="204"/>
      <c r="CN1694" s="145"/>
      <c r="CO1694" s="204"/>
      <c r="CP1694" s="120"/>
      <c r="CQ1694" s="206"/>
      <c r="CR1694" s="120"/>
      <c r="CS1694" s="206"/>
      <c r="CT1694" s="145"/>
      <c r="CU1694" s="206"/>
      <c r="CV1694" s="120"/>
      <c r="CW1694" s="206"/>
      <c r="CX1694" s="120"/>
      <c r="CY1694" s="206"/>
      <c r="CZ1694" s="107"/>
      <c r="DA1694" s="107"/>
      <c r="DB1694" s="107"/>
      <c r="DC1694" s="109"/>
      <c r="DD1694" s="109"/>
      <c r="DE1694" s="109"/>
      <c r="DF1694" s="110"/>
      <c r="DG1694" s="120"/>
      <c r="DH1694" s="120"/>
      <c r="DI1694" s="120"/>
      <c r="DJ1694" s="120"/>
      <c r="DK1694" s="120"/>
      <c r="DL1694" s="120"/>
      <c r="DM1694" s="120"/>
      <c r="DN1694" s="120"/>
      <c r="DO1694" s="120"/>
      <c r="DP1694" s="120"/>
      <c r="DQ1694" s="120"/>
      <c r="DR1694" s="120"/>
      <c r="DS1694" s="145"/>
      <c r="DT1694" s="120"/>
      <c r="DU1694" s="120"/>
      <c r="DV1694" s="120"/>
      <c r="DW1694" s="120"/>
      <c r="DX1694" s="120"/>
      <c r="DY1694" s="145"/>
      <c r="DZ1694" s="120"/>
      <c r="EA1694" s="120"/>
      <c r="EB1694" s="120"/>
      <c r="EC1694" s="120"/>
      <c r="ED1694" s="120"/>
      <c r="EE1694" s="120"/>
      <c r="EF1694" s="120"/>
      <c r="EG1694" s="120"/>
      <c r="EH1694" s="120"/>
      <c r="EI1694" s="120"/>
      <c r="EJ1694" s="148"/>
    </row>
    <row r="1695" spans="1:140" s="10" customFormat="1" ht="17.25" customHeight="1" x14ac:dyDescent="0.25">
      <c r="A1695" s="33"/>
      <c r="B1695" s="34"/>
      <c r="C1695" s="35"/>
      <c r="D1695" s="49"/>
      <c r="E1695" s="36"/>
      <c r="F1695" s="36"/>
      <c r="G1695" s="52"/>
      <c r="H1695" s="38"/>
      <c r="I1695" s="50"/>
      <c r="J1695" s="275"/>
      <c r="K1695" s="271" t="s">
        <v>2124</v>
      </c>
      <c r="L1695" s="276">
        <v>245</v>
      </c>
      <c r="M1695" s="46"/>
      <c r="R1695" s="104"/>
      <c r="S1695" s="104"/>
      <c r="T1695" s="104"/>
      <c r="U1695" s="104"/>
      <c r="V1695" s="120"/>
      <c r="W1695" s="104"/>
      <c r="X1695" s="104"/>
      <c r="Y1695" s="104"/>
      <c r="Z1695" s="120"/>
      <c r="AA1695" s="104"/>
      <c r="AB1695" s="104"/>
      <c r="AC1695" s="104"/>
      <c r="AD1695" s="104"/>
      <c r="AE1695" s="144"/>
      <c r="AF1695" s="104"/>
      <c r="AG1695" s="104"/>
      <c r="AH1695" s="104"/>
      <c r="AI1695" s="104"/>
      <c r="AJ1695" s="104"/>
      <c r="AK1695" s="144"/>
      <c r="AL1695" s="104"/>
      <c r="AM1695" s="104"/>
      <c r="AN1695" s="104"/>
      <c r="AO1695" s="104"/>
      <c r="AP1695" s="120"/>
      <c r="AQ1695" s="104"/>
      <c r="AR1695" s="104"/>
      <c r="AS1695" s="104"/>
      <c r="AT1695" s="104"/>
      <c r="AU1695" s="104"/>
      <c r="AV1695" s="105"/>
      <c r="AW1695" s="105"/>
      <c r="AX1695" s="106"/>
      <c r="AY1695" s="120"/>
      <c r="AZ1695" s="106"/>
      <c r="BA1695" s="120"/>
      <c r="BB1695" s="196"/>
      <c r="BC1695" s="120"/>
      <c r="BD1695" s="196"/>
      <c r="BE1695" s="120"/>
      <c r="BF1695" s="196"/>
      <c r="BG1695" s="120"/>
      <c r="BH1695" s="196"/>
      <c r="BI1695" s="120"/>
      <c r="BJ1695" s="196"/>
      <c r="BK1695" s="145"/>
      <c r="BL1695" s="196"/>
      <c r="BM1695" s="120"/>
      <c r="BN1695" s="197"/>
      <c r="BO1695" s="120"/>
      <c r="BP1695" s="197"/>
      <c r="BQ1695" s="145"/>
      <c r="BR1695" s="197"/>
      <c r="BS1695" s="120"/>
      <c r="BT1695" s="197"/>
      <c r="BU1695" s="120"/>
      <c r="BV1695" s="197"/>
      <c r="BW1695" s="107"/>
      <c r="BX1695" s="107"/>
      <c r="BY1695" s="107"/>
      <c r="BZ1695" s="107"/>
      <c r="CA1695" s="199"/>
      <c r="CB1695" s="120"/>
      <c r="CC1695" s="199"/>
      <c r="CD1695" s="120"/>
      <c r="CE1695" s="204"/>
      <c r="CF1695" s="120"/>
      <c r="CG1695" s="204"/>
      <c r="CH1695" s="120"/>
      <c r="CI1695" s="204"/>
      <c r="CJ1695" s="120"/>
      <c r="CK1695" s="204"/>
      <c r="CL1695" s="120"/>
      <c r="CM1695" s="204"/>
      <c r="CN1695" s="145"/>
      <c r="CO1695" s="204"/>
      <c r="CP1695" s="120"/>
      <c r="CQ1695" s="206"/>
      <c r="CR1695" s="120"/>
      <c r="CS1695" s="206"/>
      <c r="CT1695" s="145"/>
      <c r="CU1695" s="206"/>
      <c r="CV1695" s="120"/>
      <c r="CW1695" s="206"/>
      <c r="CX1695" s="120"/>
      <c r="CY1695" s="206"/>
      <c r="CZ1695" s="107"/>
      <c r="DA1695" s="107"/>
      <c r="DB1695" s="107"/>
      <c r="DC1695" s="109"/>
      <c r="DD1695" s="109"/>
      <c r="DE1695" s="109"/>
      <c r="DF1695" s="110"/>
      <c r="DG1695" s="120"/>
      <c r="DH1695" s="120"/>
      <c r="DI1695" s="120"/>
      <c r="DJ1695" s="120"/>
      <c r="DK1695" s="120"/>
      <c r="DL1695" s="120"/>
      <c r="DM1695" s="120"/>
      <c r="DN1695" s="120"/>
      <c r="DO1695" s="120"/>
      <c r="DP1695" s="120"/>
      <c r="DQ1695" s="120"/>
      <c r="DR1695" s="120"/>
      <c r="DS1695" s="145"/>
      <c r="DT1695" s="120"/>
      <c r="DU1695" s="120"/>
      <c r="DV1695" s="120"/>
      <c r="DW1695" s="120"/>
      <c r="DX1695" s="120"/>
      <c r="DY1695" s="145"/>
      <c r="DZ1695" s="120"/>
      <c r="EA1695" s="120"/>
      <c r="EB1695" s="120"/>
      <c r="EC1695" s="120"/>
      <c r="ED1695" s="120"/>
      <c r="EE1695" s="120"/>
      <c r="EF1695" s="120"/>
      <c r="EG1695" s="120"/>
      <c r="EH1695" s="120"/>
      <c r="EI1695" s="120"/>
      <c r="EJ1695" s="148"/>
    </row>
    <row r="1696" spans="1:140" s="10" customFormat="1" ht="17.25" customHeight="1" x14ac:dyDescent="0.2">
      <c r="A1696" s="33"/>
      <c r="B1696" s="34"/>
      <c r="C1696" s="35"/>
      <c r="D1696" s="49"/>
      <c r="E1696" s="36"/>
      <c r="F1696" s="36"/>
      <c r="G1696" s="52"/>
      <c r="H1696" s="38"/>
      <c r="I1696" s="50"/>
      <c r="J1696" s="54" t="s">
        <v>872</v>
      </c>
      <c r="K1696" s="46" t="s">
        <v>1440</v>
      </c>
      <c r="L1696" s="46" t="s">
        <v>41</v>
      </c>
      <c r="M1696" s="46" t="s">
        <v>1760</v>
      </c>
      <c r="R1696" s="104">
        <v>2.75E-2</v>
      </c>
      <c r="S1696" s="104">
        <f>0*$R$1696</f>
        <v>0</v>
      </c>
      <c r="T1696" s="104">
        <f t="shared" si="2142"/>
        <v>0</v>
      </c>
      <c r="U1696" s="104">
        <f t="shared" ref="U1696:AG1696" si="2207">0*$R$1696</f>
        <v>0</v>
      </c>
      <c r="V1696" s="120">
        <f t="shared" si="2144"/>
        <v>0</v>
      </c>
      <c r="W1696" s="104">
        <f t="shared" si="2207"/>
        <v>0</v>
      </c>
      <c r="X1696" s="104">
        <f t="shared" si="2145"/>
        <v>0</v>
      </c>
      <c r="Y1696" s="104">
        <f t="shared" si="2207"/>
        <v>0</v>
      </c>
      <c r="Z1696" s="120">
        <f t="shared" si="1836"/>
        <v>0</v>
      </c>
      <c r="AA1696" s="104">
        <v>0</v>
      </c>
      <c r="AB1696" s="104">
        <f t="shared" si="1837"/>
        <v>0</v>
      </c>
      <c r="AC1696" s="104">
        <v>0</v>
      </c>
      <c r="AD1696" s="104">
        <f t="shared" si="1838"/>
        <v>0</v>
      </c>
      <c r="AE1696" s="145">
        <v>0</v>
      </c>
      <c r="AF1696" s="104">
        <f t="shared" si="1839"/>
        <v>0</v>
      </c>
      <c r="AG1696" s="104">
        <f t="shared" si="2207"/>
        <v>0</v>
      </c>
      <c r="AH1696" s="104">
        <f t="shared" si="1840"/>
        <v>0</v>
      </c>
      <c r="AI1696" s="104">
        <f t="shared" si="2195"/>
        <v>0</v>
      </c>
      <c r="AJ1696" s="104">
        <f t="shared" si="1841"/>
        <v>0</v>
      </c>
      <c r="AK1696" s="186">
        <v>0.75</v>
      </c>
      <c r="AL1696" s="104">
        <f t="shared" si="1842"/>
        <v>2.0625000000000001E-2</v>
      </c>
      <c r="AM1696" s="104">
        <v>0</v>
      </c>
      <c r="AN1696" s="104">
        <f t="shared" si="1843"/>
        <v>0</v>
      </c>
      <c r="AO1696" s="186">
        <v>0.25</v>
      </c>
      <c r="AP1696" s="185">
        <f t="shared" si="1844"/>
        <v>6.875E-3</v>
      </c>
      <c r="AQ1696" s="104"/>
      <c r="AR1696" s="104"/>
      <c r="AS1696" s="104"/>
      <c r="AT1696" s="104"/>
      <c r="AU1696" s="104">
        <f t="shared" si="1796"/>
        <v>2.75E-2</v>
      </c>
      <c r="AV1696" s="105">
        <f t="shared" si="2146"/>
        <v>1</v>
      </c>
      <c r="AW1696" s="105"/>
      <c r="AX1696" s="106">
        <f>0.0011</f>
        <v>1.1000000000000001E-3</v>
      </c>
      <c r="AY1696" s="120">
        <f>0*$R$1696</f>
        <v>0</v>
      </c>
      <c r="AZ1696" s="106">
        <f t="shared" si="2147"/>
        <v>0</v>
      </c>
      <c r="BA1696" s="120">
        <f t="shared" ref="BA1696" si="2208">0*$R$1696</f>
        <v>0</v>
      </c>
      <c r="BB1696" s="196">
        <f t="shared" si="2149"/>
        <v>0</v>
      </c>
      <c r="BC1696" s="120">
        <f t="shared" ref="BC1696" si="2209">0*$R$1696</f>
        <v>0</v>
      </c>
      <c r="BD1696" s="196">
        <f t="shared" si="2151"/>
        <v>0</v>
      </c>
      <c r="BE1696" s="120">
        <f t="shared" ref="BE1696" si="2210">0*$R$1696</f>
        <v>0</v>
      </c>
      <c r="BF1696" s="196">
        <f t="shared" si="2153"/>
        <v>0</v>
      </c>
      <c r="BG1696" s="120">
        <v>0</v>
      </c>
      <c r="BH1696" s="196">
        <f t="shared" si="2081"/>
        <v>0</v>
      </c>
      <c r="BI1696" s="120">
        <v>0</v>
      </c>
      <c r="BJ1696" s="196">
        <f t="shared" si="1845"/>
        <v>0</v>
      </c>
      <c r="BK1696" s="145">
        <v>0</v>
      </c>
      <c r="BL1696" s="196">
        <f t="shared" si="1846"/>
        <v>0</v>
      </c>
      <c r="BM1696" s="120">
        <f t="shared" ref="BM1696" si="2211">0*$R$1696</f>
        <v>0</v>
      </c>
      <c r="BN1696" s="197">
        <f t="shared" si="1847"/>
        <v>0</v>
      </c>
      <c r="BO1696" s="120">
        <f t="shared" si="2200"/>
        <v>0</v>
      </c>
      <c r="BP1696" s="197">
        <f t="shared" si="1848"/>
        <v>0</v>
      </c>
      <c r="BQ1696" s="186">
        <v>0.75</v>
      </c>
      <c r="BR1696" s="197">
        <f t="shared" si="1849"/>
        <v>8.25E-4</v>
      </c>
      <c r="BS1696" s="120">
        <v>0</v>
      </c>
      <c r="BT1696" s="197">
        <f t="shared" si="1850"/>
        <v>0</v>
      </c>
      <c r="BU1696" s="186">
        <v>0.25</v>
      </c>
      <c r="BV1696" s="197">
        <f t="shared" si="1851"/>
        <v>2.7500000000000002E-4</v>
      </c>
      <c r="BW1696" s="107"/>
      <c r="BX1696" s="107"/>
      <c r="BY1696" s="107"/>
      <c r="BZ1696" s="107"/>
      <c r="CA1696" s="199">
        <f>0.0011</f>
        <v>1.1000000000000001E-3</v>
      </c>
      <c r="CB1696" s="120">
        <f>0*$R$1696</f>
        <v>0</v>
      </c>
      <c r="CC1696" s="199">
        <f t="shared" si="2155"/>
        <v>0</v>
      </c>
      <c r="CD1696" s="120">
        <f t="shared" ref="CD1696" si="2212">0*$R$1696</f>
        <v>0</v>
      </c>
      <c r="CE1696" s="204">
        <f t="shared" si="2157"/>
        <v>0</v>
      </c>
      <c r="CF1696" s="120">
        <f t="shared" ref="CF1696" si="2213">0*$R$1696</f>
        <v>0</v>
      </c>
      <c r="CG1696" s="204">
        <f t="shared" si="2159"/>
        <v>0</v>
      </c>
      <c r="CH1696" s="120">
        <f t="shared" ref="CH1696" si="2214">0*$R$1696</f>
        <v>0</v>
      </c>
      <c r="CI1696" s="204">
        <f t="shared" si="2161"/>
        <v>0</v>
      </c>
      <c r="CJ1696" s="120">
        <v>0</v>
      </c>
      <c r="CK1696" s="204">
        <f t="shared" si="2162"/>
        <v>0</v>
      </c>
      <c r="CL1696" s="120">
        <v>0</v>
      </c>
      <c r="CM1696" s="204">
        <f t="shared" si="2163"/>
        <v>0</v>
      </c>
      <c r="CN1696" s="145">
        <v>0</v>
      </c>
      <c r="CO1696" s="204">
        <f t="shared" si="2164"/>
        <v>0</v>
      </c>
      <c r="CP1696" s="120">
        <f t="shared" ref="CP1696" si="2215">0*$R$1696</f>
        <v>0</v>
      </c>
      <c r="CQ1696" s="206">
        <f t="shared" si="2166"/>
        <v>0</v>
      </c>
      <c r="CR1696" s="120">
        <f t="shared" si="2205"/>
        <v>0</v>
      </c>
      <c r="CS1696" s="206">
        <f t="shared" si="2167"/>
        <v>0</v>
      </c>
      <c r="CT1696" s="186">
        <v>0.75</v>
      </c>
      <c r="CU1696" s="206">
        <f t="shared" si="2168"/>
        <v>8.25E-4</v>
      </c>
      <c r="CV1696" s="120">
        <v>0</v>
      </c>
      <c r="CW1696" s="206">
        <f t="shared" si="2169"/>
        <v>0</v>
      </c>
      <c r="CX1696" s="186">
        <v>0.25</v>
      </c>
      <c r="CY1696" s="206">
        <f t="shared" si="2170"/>
        <v>2.7500000000000002E-4</v>
      </c>
      <c r="CZ1696" s="107"/>
      <c r="DA1696" s="107"/>
      <c r="DB1696" s="107"/>
      <c r="DC1696" s="109"/>
      <c r="DD1696" s="109"/>
      <c r="DE1696" s="109"/>
      <c r="DF1696" s="110">
        <f>0.0011</f>
        <v>1.1000000000000001E-3</v>
      </c>
      <c r="DG1696" s="120">
        <f>0*$R$1696</f>
        <v>0</v>
      </c>
      <c r="DH1696" s="120">
        <f t="shared" si="2171"/>
        <v>0</v>
      </c>
      <c r="DI1696" s="120">
        <f t="shared" ref="DI1696:DU1696" si="2216">0*$R$1696</f>
        <v>0</v>
      </c>
      <c r="DJ1696" s="120">
        <f t="shared" si="2173"/>
        <v>0</v>
      </c>
      <c r="DK1696" s="120">
        <f t="shared" si="2216"/>
        <v>0</v>
      </c>
      <c r="DL1696" s="120">
        <f t="shared" si="2174"/>
        <v>0</v>
      </c>
      <c r="DM1696" s="120">
        <f t="shared" si="2216"/>
        <v>0</v>
      </c>
      <c r="DN1696" s="120">
        <f t="shared" si="2175"/>
        <v>0</v>
      </c>
      <c r="DO1696" s="120">
        <v>0</v>
      </c>
      <c r="DP1696" s="120">
        <f t="shared" si="2176"/>
        <v>0</v>
      </c>
      <c r="DQ1696" s="120">
        <v>0</v>
      </c>
      <c r="DR1696" s="120">
        <f t="shared" si="2177"/>
        <v>0</v>
      </c>
      <c r="DS1696" s="145">
        <v>0</v>
      </c>
      <c r="DT1696" s="120">
        <f t="shared" si="2178"/>
        <v>0</v>
      </c>
      <c r="DU1696" s="120">
        <f t="shared" si="2216"/>
        <v>0</v>
      </c>
      <c r="DV1696" s="120">
        <f t="shared" si="2179"/>
        <v>0</v>
      </c>
      <c r="DW1696" s="120">
        <f t="shared" si="2206"/>
        <v>0</v>
      </c>
      <c r="DX1696" s="120">
        <f t="shared" si="2180"/>
        <v>0</v>
      </c>
      <c r="DY1696" s="186">
        <v>0.75</v>
      </c>
      <c r="DZ1696" s="120">
        <f t="shared" si="2181"/>
        <v>8.25E-4</v>
      </c>
      <c r="EA1696" s="120">
        <v>0</v>
      </c>
      <c r="EB1696" s="120">
        <f t="shared" si="2182"/>
        <v>0</v>
      </c>
      <c r="EC1696" s="186">
        <v>0.25</v>
      </c>
      <c r="ED1696" s="185">
        <f t="shared" si="2183"/>
        <v>2.7500000000000002E-4</v>
      </c>
      <c r="EE1696" s="120"/>
      <c r="EF1696" s="120"/>
      <c r="EG1696" s="120"/>
      <c r="EH1696" s="120"/>
      <c r="EI1696" s="120">
        <f t="shared" si="1827"/>
        <v>1.1000000000000001E-3</v>
      </c>
      <c r="EJ1696" s="148">
        <f t="shared" si="2184"/>
        <v>1</v>
      </c>
    </row>
    <row r="1697" spans="1:140" s="10" customFormat="1" ht="17.25" customHeight="1" x14ac:dyDescent="0.2">
      <c r="A1697" s="33"/>
      <c r="B1697" s="34"/>
      <c r="C1697" s="35"/>
      <c r="D1697" s="49"/>
      <c r="E1697" s="36"/>
      <c r="F1697" s="36"/>
      <c r="G1697" s="52"/>
      <c r="H1697" s="38"/>
      <c r="I1697" s="50"/>
      <c r="J1697" s="272" t="s">
        <v>1894</v>
      </c>
      <c r="K1697" s="264" t="s">
        <v>2126</v>
      </c>
      <c r="Q1697" s="9" t="s">
        <v>1899</v>
      </c>
      <c r="R1697" s="104"/>
      <c r="S1697" s="104"/>
      <c r="T1697" s="104"/>
      <c r="U1697" s="104"/>
      <c r="V1697" s="120"/>
      <c r="W1697" s="104"/>
      <c r="X1697" s="104"/>
      <c r="Y1697" s="104"/>
      <c r="Z1697" s="120"/>
      <c r="AA1697" s="104"/>
      <c r="AB1697" s="104"/>
      <c r="AC1697" s="104"/>
      <c r="AD1697" s="104"/>
      <c r="AE1697" s="145"/>
      <c r="AF1697" s="104"/>
      <c r="AG1697" s="104"/>
      <c r="AH1697" s="104"/>
      <c r="AI1697" s="104"/>
      <c r="AJ1697" s="104"/>
      <c r="AK1697" s="186"/>
      <c r="AL1697" s="104"/>
      <c r="AM1697" s="104"/>
      <c r="AN1697" s="104"/>
      <c r="AO1697" s="186"/>
      <c r="AP1697" s="185"/>
      <c r="AQ1697" s="104"/>
      <c r="AR1697" s="104"/>
      <c r="AS1697" s="104"/>
      <c r="AT1697" s="104"/>
      <c r="AU1697" s="104"/>
      <c r="AV1697" s="105"/>
      <c r="AW1697" s="105"/>
      <c r="AX1697" s="106"/>
      <c r="AY1697" s="120"/>
      <c r="AZ1697" s="106"/>
      <c r="BA1697" s="120"/>
      <c r="BB1697" s="196"/>
      <c r="BC1697" s="120"/>
      <c r="BD1697" s="196"/>
      <c r="BE1697" s="120"/>
      <c r="BF1697" s="196"/>
      <c r="BG1697" s="120"/>
      <c r="BH1697" s="196"/>
      <c r="BI1697" s="120"/>
      <c r="BJ1697" s="196"/>
      <c r="BK1697" s="145"/>
      <c r="BL1697" s="196"/>
      <c r="BM1697" s="120"/>
      <c r="BN1697" s="197"/>
      <c r="BO1697" s="120"/>
      <c r="BP1697" s="197"/>
      <c r="BQ1697" s="186"/>
      <c r="BR1697" s="197"/>
      <c r="BS1697" s="120"/>
      <c r="BT1697" s="197"/>
      <c r="BU1697" s="186"/>
      <c r="BV1697" s="197"/>
      <c r="BW1697" s="107"/>
      <c r="BX1697" s="107"/>
      <c r="BY1697" s="107"/>
      <c r="BZ1697" s="107"/>
      <c r="CA1697" s="199"/>
      <c r="CB1697" s="120"/>
      <c r="CC1697" s="199"/>
      <c r="CD1697" s="120"/>
      <c r="CE1697" s="204"/>
      <c r="CF1697" s="120"/>
      <c r="CG1697" s="204"/>
      <c r="CH1697" s="120"/>
      <c r="CI1697" s="204"/>
      <c r="CJ1697" s="120"/>
      <c r="CK1697" s="204"/>
      <c r="CL1697" s="120"/>
      <c r="CM1697" s="204"/>
      <c r="CN1697" s="145"/>
      <c r="CO1697" s="204"/>
      <c r="CP1697" s="120"/>
      <c r="CQ1697" s="206"/>
      <c r="CR1697" s="120"/>
      <c r="CS1697" s="206"/>
      <c r="CT1697" s="186"/>
      <c r="CU1697" s="206"/>
      <c r="CV1697" s="120"/>
      <c r="CW1697" s="206"/>
      <c r="CX1697" s="186"/>
      <c r="CY1697" s="206"/>
      <c r="CZ1697" s="107"/>
      <c r="DA1697" s="107"/>
      <c r="DB1697" s="107"/>
      <c r="DC1697" s="109"/>
      <c r="DD1697" s="109"/>
      <c r="DE1697" s="109"/>
      <c r="DF1697" s="110"/>
      <c r="DG1697" s="120"/>
      <c r="DH1697" s="120"/>
      <c r="DI1697" s="120"/>
      <c r="DJ1697" s="120"/>
      <c r="DK1697" s="120"/>
      <c r="DL1697" s="120"/>
      <c r="DM1697" s="120"/>
      <c r="DN1697" s="120"/>
      <c r="DO1697" s="120"/>
      <c r="DP1697" s="120"/>
      <c r="DQ1697" s="120"/>
      <c r="DR1697" s="120"/>
      <c r="DS1697" s="145"/>
      <c r="DT1697" s="120"/>
      <c r="DU1697" s="120"/>
      <c r="DV1697" s="120"/>
      <c r="DW1697" s="120"/>
      <c r="DX1697" s="120"/>
      <c r="DY1697" s="186"/>
      <c r="DZ1697" s="120"/>
      <c r="EA1697" s="120"/>
      <c r="EB1697" s="120"/>
      <c r="EC1697" s="186"/>
      <c r="ED1697" s="185"/>
      <c r="EE1697" s="120"/>
      <c r="EF1697" s="120"/>
      <c r="EG1697" s="120"/>
      <c r="EH1697" s="120"/>
      <c r="EI1697" s="120"/>
      <c r="EJ1697" s="148"/>
    </row>
    <row r="1698" spans="1:140" s="10" customFormat="1" ht="17.25" customHeight="1" x14ac:dyDescent="0.2">
      <c r="A1698" s="33"/>
      <c r="B1698" s="34"/>
      <c r="C1698" s="35"/>
      <c r="D1698" s="49"/>
      <c r="E1698" s="36"/>
      <c r="F1698" s="36"/>
      <c r="G1698" s="52"/>
      <c r="H1698" s="38"/>
      <c r="I1698" s="50"/>
      <c r="J1698" s="272"/>
      <c r="K1698" s="264" t="s">
        <v>2132</v>
      </c>
      <c r="Q1698" s="9" t="s">
        <v>1899</v>
      </c>
      <c r="R1698" s="104"/>
      <c r="S1698" s="104"/>
      <c r="T1698" s="104"/>
      <c r="U1698" s="104"/>
      <c r="V1698" s="120"/>
      <c r="W1698" s="104"/>
      <c r="X1698" s="104"/>
      <c r="Y1698" s="104"/>
      <c r="Z1698" s="120"/>
      <c r="AA1698" s="104"/>
      <c r="AB1698" s="104"/>
      <c r="AC1698" s="104"/>
      <c r="AD1698" s="104"/>
      <c r="AE1698" s="145"/>
      <c r="AF1698" s="104"/>
      <c r="AG1698" s="104"/>
      <c r="AH1698" s="104"/>
      <c r="AI1698" s="104"/>
      <c r="AJ1698" s="104"/>
      <c r="AK1698" s="186"/>
      <c r="AL1698" s="104"/>
      <c r="AM1698" s="104"/>
      <c r="AN1698" s="104"/>
      <c r="AO1698" s="186"/>
      <c r="AP1698" s="185"/>
      <c r="AQ1698" s="104"/>
      <c r="AR1698" s="104"/>
      <c r="AS1698" s="104"/>
      <c r="AT1698" s="104"/>
      <c r="AU1698" s="104"/>
      <c r="AV1698" s="105"/>
      <c r="AW1698" s="105"/>
      <c r="AX1698" s="106"/>
      <c r="AY1698" s="120"/>
      <c r="AZ1698" s="106"/>
      <c r="BA1698" s="120"/>
      <c r="BB1698" s="196"/>
      <c r="BC1698" s="120"/>
      <c r="BD1698" s="196"/>
      <c r="BE1698" s="120"/>
      <c r="BF1698" s="196"/>
      <c r="BG1698" s="120"/>
      <c r="BH1698" s="196"/>
      <c r="BI1698" s="120"/>
      <c r="BJ1698" s="196"/>
      <c r="BK1698" s="145"/>
      <c r="BL1698" s="196"/>
      <c r="BM1698" s="120"/>
      <c r="BN1698" s="197"/>
      <c r="BO1698" s="120"/>
      <c r="BP1698" s="197"/>
      <c r="BQ1698" s="186"/>
      <c r="BR1698" s="197"/>
      <c r="BS1698" s="120"/>
      <c r="BT1698" s="197"/>
      <c r="BU1698" s="186"/>
      <c r="BV1698" s="197"/>
      <c r="BW1698" s="107"/>
      <c r="BX1698" s="107"/>
      <c r="BY1698" s="107"/>
      <c r="BZ1698" s="107"/>
      <c r="CA1698" s="199"/>
      <c r="CB1698" s="120"/>
      <c r="CC1698" s="199"/>
      <c r="CD1698" s="120"/>
      <c r="CE1698" s="204"/>
      <c r="CF1698" s="120"/>
      <c r="CG1698" s="204"/>
      <c r="CH1698" s="120"/>
      <c r="CI1698" s="204"/>
      <c r="CJ1698" s="120"/>
      <c r="CK1698" s="204"/>
      <c r="CL1698" s="120"/>
      <c r="CM1698" s="204"/>
      <c r="CN1698" s="145"/>
      <c r="CO1698" s="204"/>
      <c r="CP1698" s="120"/>
      <c r="CQ1698" s="206"/>
      <c r="CR1698" s="120"/>
      <c r="CS1698" s="206"/>
      <c r="CT1698" s="186"/>
      <c r="CU1698" s="206"/>
      <c r="CV1698" s="120"/>
      <c r="CW1698" s="206"/>
      <c r="CX1698" s="186"/>
      <c r="CY1698" s="206"/>
      <c r="CZ1698" s="107"/>
      <c r="DA1698" s="107"/>
      <c r="DB1698" s="107"/>
      <c r="DC1698" s="109"/>
      <c r="DD1698" s="109"/>
      <c r="DE1698" s="109"/>
      <c r="DF1698" s="110"/>
      <c r="DG1698" s="120"/>
      <c r="DH1698" s="120"/>
      <c r="DI1698" s="120"/>
      <c r="DJ1698" s="120"/>
      <c r="DK1698" s="120"/>
      <c r="DL1698" s="120"/>
      <c r="DM1698" s="120"/>
      <c r="DN1698" s="120"/>
      <c r="DO1698" s="120"/>
      <c r="DP1698" s="120"/>
      <c r="DQ1698" s="120"/>
      <c r="DR1698" s="120"/>
      <c r="DS1698" s="145"/>
      <c r="DT1698" s="120"/>
      <c r="DU1698" s="120"/>
      <c r="DV1698" s="120"/>
      <c r="DW1698" s="120"/>
      <c r="DX1698" s="120"/>
      <c r="DY1698" s="186"/>
      <c r="DZ1698" s="120"/>
      <c r="EA1698" s="120"/>
      <c r="EB1698" s="120"/>
      <c r="EC1698" s="186"/>
      <c r="ED1698" s="185"/>
      <c r="EE1698" s="120"/>
      <c r="EF1698" s="120"/>
      <c r="EG1698" s="120"/>
      <c r="EH1698" s="120"/>
      <c r="EI1698" s="120"/>
      <c r="EJ1698" s="148"/>
    </row>
    <row r="1699" spans="1:140" s="10" customFormat="1" ht="17.25" customHeight="1" x14ac:dyDescent="0.2">
      <c r="A1699" s="33"/>
      <c r="B1699" s="34"/>
      <c r="C1699" s="35"/>
      <c r="D1699" s="49"/>
      <c r="E1699" s="36"/>
      <c r="F1699" s="36"/>
      <c r="G1699" s="52"/>
      <c r="H1699" s="38"/>
      <c r="I1699" s="50"/>
      <c r="J1699" s="272"/>
      <c r="K1699" s="264" t="s">
        <v>2123</v>
      </c>
      <c r="Q1699" s="9" t="s">
        <v>1899</v>
      </c>
      <c r="R1699" s="104"/>
      <c r="S1699" s="104"/>
      <c r="T1699" s="104"/>
      <c r="U1699" s="104"/>
      <c r="V1699" s="120"/>
      <c r="W1699" s="104"/>
      <c r="X1699" s="104"/>
      <c r="Y1699" s="104"/>
      <c r="Z1699" s="120"/>
      <c r="AA1699" s="104"/>
      <c r="AB1699" s="104"/>
      <c r="AC1699" s="104"/>
      <c r="AD1699" s="104"/>
      <c r="AE1699" s="145"/>
      <c r="AF1699" s="104"/>
      <c r="AG1699" s="104"/>
      <c r="AH1699" s="104"/>
      <c r="AI1699" s="104"/>
      <c r="AJ1699" s="104"/>
      <c r="AK1699" s="186"/>
      <c r="AL1699" s="104"/>
      <c r="AM1699" s="104"/>
      <c r="AN1699" s="104"/>
      <c r="AO1699" s="186"/>
      <c r="AP1699" s="185"/>
      <c r="AQ1699" s="104"/>
      <c r="AR1699" s="104"/>
      <c r="AS1699" s="104"/>
      <c r="AT1699" s="104"/>
      <c r="AU1699" s="104"/>
      <c r="AV1699" s="105"/>
      <c r="AW1699" s="105"/>
      <c r="AX1699" s="106"/>
      <c r="AY1699" s="120"/>
      <c r="AZ1699" s="106"/>
      <c r="BA1699" s="120"/>
      <c r="BB1699" s="196"/>
      <c r="BC1699" s="120"/>
      <c r="BD1699" s="196"/>
      <c r="BE1699" s="120"/>
      <c r="BF1699" s="196"/>
      <c r="BG1699" s="120"/>
      <c r="BH1699" s="196"/>
      <c r="BI1699" s="120"/>
      <c r="BJ1699" s="196"/>
      <c r="BK1699" s="145"/>
      <c r="BL1699" s="196"/>
      <c r="BM1699" s="120"/>
      <c r="BN1699" s="197"/>
      <c r="BO1699" s="120"/>
      <c r="BP1699" s="197"/>
      <c r="BQ1699" s="186"/>
      <c r="BR1699" s="197"/>
      <c r="BS1699" s="120"/>
      <c r="BT1699" s="197"/>
      <c r="BU1699" s="186"/>
      <c r="BV1699" s="197"/>
      <c r="BW1699" s="107"/>
      <c r="BX1699" s="107"/>
      <c r="BY1699" s="107"/>
      <c r="BZ1699" s="107"/>
      <c r="CA1699" s="199"/>
      <c r="CB1699" s="120"/>
      <c r="CC1699" s="199"/>
      <c r="CD1699" s="120"/>
      <c r="CE1699" s="204"/>
      <c r="CF1699" s="120"/>
      <c r="CG1699" s="204"/>
      <c r="CH1699" s="120"/>
      <c r="CI1699" s="204"/>
      <c r="CJ1699" s="120"/>
      <c r="CK1699" s="204"/>
      <c r="CL1699" s="120"/>
      <c r="CM1699" s="204"/>
      <c r="CN1699" s="145"/>
      <c r="CO1699" s="204"/>
      <c r="CP1699" s="120"/>
      <c r="CQ1699" s="206"/>
      <c r="CR1699" s="120"/>
      <c r="CS1699" s="206"/>
      <c r="CT1699" s="186"/>
      <c r="CU1699" s="206"/>
      <c r="CV1699" s="120"/>
      <c r="CW1699" s="206"/>
      <c r="CX1699" s="186"/>
      <c r="CY1699" s="206"/>
      <c r="CZ1699" s="107"/>
      <c r="DA1699" s="107"/>
      <c r="DB1699" s="107"/>
      <c r="DC1699" s="109"/>
      <c r="DD1699" s="109"/>
      <c r="DE1699" s="109"/>
      <c r="DF1699" s="110"/>
      <c r="DG1699" s="120"/>
      <c r="DH1699" s="120"/>
      <c r="DI1699" s="120"/>
      <c r="DJ1699" s="120"/>
      <c r="DK1699" s="120"/>
      <c r="DL1699" s="120"/>
      <c r="DM1699" s="120"/>
      <c r="DN1699" s="120"/>
      <c r="DO1699" s="120"/>
      <c r="DP1699" s="120"/>
      <c r="DQ1699" s="120"/>
      <c r="DR1699" s="120"/>
      <c r="DS1699" s="145"/>
      <c r="DT1699" s="120"/>
      <c r="DU1699" s="120"/>
      <c r="DV1699" s="120"/>
      <c r="DW1699" s="120"/>
      <c r="DX1699" s="120"/>
      <c r="DY1699" s="186"/>
      <c r="DZ1699" s="120"/>
      <c r="EA1699" s="120"/>
      <c r="EB1699" s="120"/>
      <c r="EC1699" s="186"/>
      <c r="ED1699" s="185"/>
      <c r="EE1699" s="120"/>
      <c r="EF1699" s="120"/>
      <c r="EG1699" s="120"/>
      <c r="EH1699" s="120"/>
      <c r="EI1699" s="120"/>
      <c r="EJ1699" s="148"/>
    </row>
    <row r="1700" spans="1:140" s="10" customFormat="1" ht="17.25" customHeight="1" x14ac:dyDescent="0.2">
      <c r="A1700" s="33"/>
      <c r="B1700" s="34"/>
      <c r="C1700" s="35"/>
      <c r="D1700" s="49"/>
      <c r="E1700" s="36"/>
      <c r="F1700" s="36"/>
      <c r="G1700" s="52"/>
      <c r="H1700" s="38"/>
      <c r="I1700" s="50"/>
      <c r="J1700" s="272"/>
      <c r="K1700" s="264" t="s">
        <v>2133</v>
      </c>
      <c r="Q1700" s="9" t="s">
        <v>1899</v>
      </c>
      <c r="R1700" s="104"/>
      <c r="S1700" s="104"/>
      <c r="T1700" s="104"/>
      <c r="U1700" s="104"/>
      <c r="V1700" s="120"/>
      <c r="W1700" s="104"/>
      <c r="X1700" s="104"/>
      <c r="Y1700" s="104"/>
      <c r="Z1700" s="120"/>
      <c r="AA1700" s="104"/>
      <c r="AB1700" s="104"/>
      <c r="AC1700" s="104"/>
      <c r="AD1700" s="104"/>
      <c r="AE1700" s="145"/>
      <c r="AF1700" s="104"/>
      <c r="AG1700" s="104"/>
      <c r="AH1700" s="104"/>
      <c r="AI1700" s="104"/>
      <c r="AJ1700" s="104"/>
      <c r="AK1700" s="186"/>
      <c r="AL1700" s="104"/>
      <c r="AM1700" s="104"/>
      <c r="AN1700" s="104"/>
      <c r="AO1700" s="186"/>
      <c r="AP1700" s="185"/>
      <c r="AQ1700" s="104"/>
      <c r="AR1700" s="104"/>
      <c r="AS1700" s="104"/>
      <c r="AT1700" s="104"/>
      <c r="AU1700" s="104"/>
      <c r="AV1700" s="105"/>
      <c r="AW1700" s="105"/>
      <c r="AX1700" s="106"/>
      <c r="AY1700" s="120"/>
      <c r="AZ1700" s="106"/>
      <c r="BA1700" s="120"/>
      <c r="BB1700" s="196"/>
      <c r="BC1700" s="120"/>
      <c r="BD1700" s="196"/>
      <c r="BE1700" s="120"/>
      <c r="BF1700" s="196"/>
      <c r="BG1700" s="120"/>
      <c r="BH1700" s="196"/>
      <c r="BI1700" s="120"/>
      <c r="BJ1700" s="196"/>
      <c r="BK1700" s="145"/>
      <c r="BL1700" s="196"/>
      <c r="BM1700" s="120"/>
      <c r="BN1700" s="197"/>
      <c r="BO1700" s="120"/>
      <c r="BP1700" s="197"/>
      <c r="BQ1700" s="186"/>
      <c r="BR1700" s="197"/>
      <c r="BS1700" s="120"/>
      <c r="BT1700" s="197"/>
      <c r="BU1700" s="186"/>
      <c r="BV1700" s="197"/>
      <c r="BW1700" s="107"/>
      <c r="BX1700" s="107"/>
      <c r="BY1700" s="107"/>
      <c r="BZ1700" s="107"/>
      <c r="CA1700" s="199"/>
      <c r="CB1700" s="120"/>
      <c r="CC1700" s="199"/>
      <c r="CD1700" s="120"/>
      <c r="CE1700" s="204"/>
      <c r="CF1700" s="120"/>
      <c r="CG1700" s="204"/>
      <c r="CH1700" s="120"/>
      <c r="CI1700" s="204"/>
      <c r="CJ1700" s="120"/>
      <c r="CK1700" s="204"/>
      <c r="CL1700" s="120"/>
      <c r="CM1700" s="204"/>
      <c r="CN1700" s="145"/>
      <c r="CO1700" s="204"/>
      <c r="CP1700" s="120"/>
      <c r="CQ1700" s="206"/>
      <c r="CR1700" s="120"/>
      <c r="CS1700" s="206"/>
      <c r="CT1700" s="186"/>
      <c r="CU1700" s="206"/>
      <c r="CV1700" s="120"/>
      <c r="CW1700" s="206"/>
      <c r="CX1700" s="186"/>
      <c r="CY1700" s="206"/>
      <c r="CZ1700" s="107"/>
      <c r="DA1700" s="107"/>
      <c r="DB1700" s="107"/>
      <c r="DC1700" s="109"/>
      <c r="DD1700" s="109"/>
      <c r="DE1700" s="109"/>
      <c r="DF1700" s="110"/>
      <c r="DG1700" s="120"/>
      <c r="DH1700" s="120"/>
      <c r="DI1700" s="120"/>
      <c r="DJ1700" s="120"/>
      <c r="DK1700" s="120"/>
      <c r="DL1700" s="120"/>
      <c r="DM1700" s="120"/>
      <c r="DN1700" s="120"/>
      <c r="DO1700" s="120"/>
      <c r="DP1700" s="120"/>
      <c r="DQ1700" s="120"/>
      <c r="DR1700" s="120"/>
      <c r="DS1700" s="145"/>
      <c r="DT1700" s="120"/>
      <c r="DU1700" s="120"/>
      <c r="DV1700" s="120"/>
      <c r="DW1700" s="120"/>
      <c r="DX1700" s="120"/>
      <c r="DY1700" s="186"/>
      <c r="DZ1700" s="120"/>
      <c r="EA1700" s="120"/>
      <c r="EB1700" s="120"/>
      <c r="EC1700" s="186"/>
      <c r="ED1700" s="185"/>
      <c r="EE1700" s="120"/>
      <c r="EF1700" s="120"/>
      <c r="EG1700" s="120"/>
      <c r="EH1700" s="120"/>
      <c r="EI1700" s="120"/>
      <c r="EJ1700" s="148"/>
    </row>
    <row r="1701" spans="1:140" s="10" customFormat="1" ht="17.25" customHeight="1" x14ac:dyDescent="0.2">
      <c r="A1701" s="33"/>
      <c r="B1701" s="34"/>
      <c r="C1701" s="35"/>
      <c r="D1701" s="49"/>
      <c r="E1701" s="36"/>
      <c r="F1701" s="36"/>
      <c r="G1701" s="52"/>
      <c r="H1701" s="38"/>
      <c r="I1701" s="50"/>
      <c r="J1701" s="272"/>
      <c r="K1701" s="264" t="s">
        <v>2122</v>
      </c>
      <c r="Q1701" s="9" t="s">
        <v>1899</v>
      </c>
      <c r="R1701" s="104"/>
      <c r="S1701" s="104"/>
      <c r="T1701" s="104"/>
      <c r="U1701" s="104"/>
      <c r="V1701" s="120"/>
      <c r="W1701" s="104"/>
      <c r="X1701" s="104"/>
      <c r="Y1701" s="104"/>
      <c r="Z1701" s="120"/>
      <c r="AA1701" s="104"/>
      <c r="AB1701" s="104"/>
      <c r="AC1701" s="104"/>
      <c r="AD1701" s="104"/>
      <c r="AE1701" s="145"/>
      <c r="AF1701" s="104"/>
      <c r="AG1701" s="104"/>
      <c r="AH1701" s="104"/>
      <c r="AI1701" s="104"/>
      <c r="AJ1701" s="104"/>
      <c r="AK1701" s="186"/>
      <c r="AL1701" s="104"/>
      <c r="AM1701" s="104"/>
      <c r="AN1701" s="104"/>
      <c r="AO1701" s="186"/>
      <c r="AP1701" s="185"/>
      <c r="AQ1701" s="104"/>
      <c r="AR1701" s="104"/>
      <c r="AS1701" s="104"/>
      <c r="AT1701" s="104"/>
      <c r="AU1701" s="104"/>
      <c r="AV1701" s="105"/>
      <c r="AW1701" s="105"/>
      <c r="AX1701" s="106"/>
      <c r="AY1701" s="120"/>
      <c r="AZ1701" s="106"/>
      <c r="BA1701" s="120"/>
      <c r="BB1701" s="196"/>
      <c r="BC1701" s="120"/>
      <c r="BD1701" s="196"/>
      <c r="BE1701" s="120"/>
      <c r="BF1701" s="196"/>
      <c r="BG1701" s="120"/>
      <c r="BH1701" s="196"/>
      <c r="BI1701" s="120"/>
      <c r="BJ1701" s="196"/>
      <c r="BK1701" s="145"/>
      <c r="BL1701" s="196"/>
      <c r="BM1701" s="120"/>
      <c r="BN1701" s="197"/>
      <c r="BO1701" s="120"/>
      <c r="BP1701" s="197"/>
      <c r="BQ1701" s="186"/>
      <c r="BR1701" s="197"/>
      <c r="BS1701" s="120"/>
      <c r="BT1701" s="197"/>
      <c r="BU1701" s="186"/>
      <c r="BV1701" s="197"/>
      <c r="BW1701" s="107"/>
      <c r="BX1701" s="107"/>
      <c r="BY1701" s="107"/>
      <c r="BZ1701" s="107"/>
      <c r="CA1701" s="199"/>
      <c r="CB1701" s="120"/>
      <c r="CC1701" s="199"/>
      <c r="CD1701" s="120"/>
      <c r="CE1701" s="204"/>
      <c r="CF1701" s="120"/>
      <c r="CG1701" s="204"/>
      <c r="CH1701" s="120"/>
      <c r="CI1701" s="204"/>
      <c r="CJ1701" s="120"/>
      <c r="CK1701" s="204"/>
      <c r="CL1701" s="120"/>
      <c r="CM1701" s="204"/>
      <c r="CN1701" s="145"/>
      <c r="CO1701" s="204"/>
      <c r="CP1701" s="120"/>
      <c r="CQ1701" s="206"/>
      <c r="CR1701" s="120"/>
      <c r="CS1701" s="206"/>
      <c r="CT1701" s="186"/>
      <c r="CU1701" s="206"/>
      <c r="CV1701" s="120"/>
      <c r="CW1701" s="206"/>
      <c r="CX1701" s="186"/>
      <c r="CY1701" s="206"/>
      <c r="CZ1701" s="107"/>
      <c r="DA1701" s="107"/>
      <c r="DB1701" s="107"/>
      <c r="DC1701" s="109"/>
      <c r="DD1701" s="109"/>
      <c r="DE1701" s="109"/>
      <c r="DF1701" s="110"/>
      <c r="DG1701" s="120"/>
      <c r="DH1701" s="120"/>
      <c r="DI1701" s="120"/>
      <c r="DJ1701" s="120"/>
      <c r="DK1701" s="120"/>
      <c r="DL1701" s="120"/>
      <c r="DM1701" s="120"/>
      <c r="DN1701" s="120"/>
      <c r="DO1701" s="120"/>
      <c r="DP1701" s="120"/>
      <c r="DQ1701" s="120"/>
      <c r="DR1701" s="120"/>
      <c r="DS1701" s="145"/>
      <c r="DT1701" s="120"/>
      <c r="DU1701" s="120"/>
      <c r="DV1701" s="120"/>
      <c r="DW1701" s="120"/>
      <c r="DX1701" s="120"/>
      <c r="DY1701" s="186"/>
      <c r="DZ1701" s="120"/>
      <c r="EA1701" s="120"/>
      <c r="EB1701" s="120"/>
      <c r="EC1701" s="186"/>
      <c r="ED1701" s="185"/>
      <c r="EE1701" s="120"/>
      <c r="EF1701" s="120"/>
      <c r="EG1701" s="120"/>
      <c r="EH1701" s="120"/>
      <c r="EI1701" s="120"/>
      <c r="EJ1701" s="148"/>
    </row>
    <row r="1702" spans="1:140" s="10" customFormat="1" ht="17.25" customHeight="1" x14ac:dyDescent="0.2">
      <c r="A1702" s="33"/>
      <c r="B1702" s="34"/>
      <c r="C1702" s="35"/>
      <c r="D1702" s="49"/>
      <c r="E1702" s="36"/>
      <c r="F1702" s="36"/>
      <c r="G1702" s="52"/>
      <c r="H1702" s="38"/>
      <c r="I1702" s="50"/>
      <c r="J1702" s="275" t="s">
        <v>1921</v>
      </c>
      <c r="K1702" s="271" t="s">
        <v>2125</v>
      </c>
      <c r="L1702" s="276">
        <v>245</v>
      </c>
      <c r="M1702" s="46"/>
      <c r="R1702" s="104"/>
      <c r="S1702" s="104"/>
      <c r="T1702" s="104"/>
      <c r="U1702" s="104"/>
      <c r="V1702" s="120"/>
      <c r="W1702" s="104"/>
      <c r="X1702" s="104"/>
      <c r="Y1702" s="104"/>
      <c r="Z1702" s="120"/>
      <c r="AA1702" s="104"/>
      <c r="AB1702" s="104"/>
      <c r="AC1702" s="104"/>
      <c r="AD1702" s="104"/>
      <c r="AE1702" s="145"/>
      <c r="AF1702" s="104"/>
      <c r="AG1702" s="104"/>
      <c r="AH1702" s="104"/>
      <c r="AI1702" s="104"/>
      <c r="AJ1702" s="104"/>
      <c r="AK1702" s="186"/>
      <c r="AL1702" s="104"/>
      <c r="AM1702" s="104"/>
      <c r="AN1702" s="104"/>
      <c r="AO1702" s="186"/>
      <c r="AP1702" s="185"/>
      <c r="AQ1702" s="104"/>
      <c r="AR1702" s="104"/>
      <c r="AS1702" s="104"/>
      <c r="AT1702" s="104"/>
      <c r="AU1702" s="104"/>
      <c r="AV1702" s="105"/>
      <c r="AW1702" s="105"/>
      <c r="AX1702" s="106"/>
      <c r="AY1702" s="120"/>
      <c r="AZ1702" s="106"/>
      <c r="BA1702" s="120"/>
      <c r="BB1702" s="196"/>
      <c r="BC1702" s="120"/>
      <c r="BD1702" s="196"/>
      <c r="BE1702" s="120"/>
      <c r="BF1702" s="196"/>
      <c r="BG1702" s="120"/>
      <c r="BH1702" s="196"/>
      <c r="BI1702" s="120"/>
      <c r="BJ1702" s="196"/>
      <c r="BK1702" s="145"/>
      <c r="BL1702" s="196"/>
      <c r="BM1702" s="120"/>
      <c r="BN1702" s="197"/>
      <c r="BO1702" s="120"/>
      <c r="BP1702" s="197"/>
      <c r="BQ1702" s="186"/>
      <c r="BR1702" s="197"/>
      <c r="BS1702" s="120"/>
      <c r="BT1702" s="197"/>
      <c r="BU1702" s="186"/>
      <c r="BV1702" s="197"/>
      <c r="BW1702" s="107"/>
      <c r="BX1702" s="107"/>
      <c r="BY1702" s="107"/>
      <c r="BZ1702" s="107"/>
      <c r="CA1702" s="199"/>
      <c r="CB1702" s="120"/>
      <c r="CC1702" s="199"/>
      <c r="CD1702" s="120"/>
      <c r="CE1702" s="204"/>
      <c r="CF1702" s="120"/>
      <c r="CG1702" s="204"/>
      <c r="CH1702" s="120"/>
      <c r="CI1702" s="204"/>
      <c r="CJ1702" s="120"/>
      <c r="CK1702" s="204"/>
      <c r="CL1702" s="120"/>
      <c r="CM1702" s="204"/>
      <c r="CN1702" s="145"/>
      <c r="CO1702" s="204"/>
      <c r="CP1702" s="120"/>
      <c r="CQ1702" s="206"/>
      <c r="CR1702" s="120"/>
      <c r="CS1702" s="206"/>
      <c r="CT1702" s="186"/>
      <c r="CU1702" s="206"/>
      <c r="CV1702" s="120"/>
      <c r="CW1702" s="206"/>
      <c r="CX1702" s="186"/>
      <c r="CY1702" s="206"/>
      <c r="CZ1702" s="107"/>
      <c r="DA1702" s="107"/>
      <c r="DB1702" s="107"/>
      <c r="DC1702" s="109"/>
      <c r="DD1702" s="109"/>
      <c r="DE1702" s="109"/>
      <c r="DF1702" s="110"/>
      <c r="DG1702" s="120"/>
      <c r="DH1702" s="120"/>
      <c r="DI1702" s="120"/>
      <c r="DJ1702" s="120"/>
      <c r="DK1702" s="120"/>
      <c r="DL1702" s="120"/>
      <c r="DM1702" s="120"/>
      <c r="DN1702" s="120"/>
      <c r="DO1702" s="120"/>
      <c r="DP1702" s="120"/>
      <c r="DQ1702" s="120"/>
      <c r="DR1702" s="120"/>
      <c r="DS1702" s="145"/>
      <c r="DT1702" s="120"/>
      <c r="DU1702" s="120"/>
      <c r="DV1702" s="120"/>
      <c r="DW1702" s="120"/>
      <c r="DX1702" s="120"/>
      <c r="DY1702" s="186"/>
      <c r="DZ1702" s="120"/>
      <c r="EA1702" s="120"/>
      <c r="EB1702" s="120"/>
      <c r="EC1702" s="186"/>
      <c r="ED1702" s="185"/>
      <c r="EE1702" s="120"/>
      <c r="EF1702" s="120"/>
      <c r="EG1702" s="120"/>
      <c r="EH1702" s="120"/>
      <c r="EI1702" s="120"/>
      <c r="EJ1702" s="148"/>
    </row>
    <row r="1703" spans="1:140" s="10" customFormat="1" ht="17.25" customHeight="1" x14ac:dyDescent="0.2">
      <c r="A1703" s="33"/>
      <c r="B1703" s="34"/>
      <c r="C1703" s="35"/>
      <c r="D1703" s="49"/>
      <c r="E1703" s="36"/>
      <c r="F1703" s="36"/>
      <c r="G1703" s="52"/>
      <c r="H1703" s="38"/>
      <c r="I1703" s="50"/>
      <c r="J1703" s="275"/>
      <c r="K1703" s="271" t="s">
        <v>2124</v>
      </c>
      <c r="L1703" s="276">
        <v>245</v>
      </c>
      <c r="M1703" s="46"/>
      <c r="R1703" s="104"/>
      <c r="S1703" s="104"/>
      <c r="T1703" s="104"/>
      <c r="U1703" s="104"/>
      <c r="V1703" s="120"/>
      <c r="W1703" s="104"/>
      <c r="X1703" s="104"/>
      <c r="Y1703" s="104"/>
      <c r="Z1703" s="120"/>
      <c r="AA1703" s="104"/>
      <c r="AB1703" s="104"/>
      <c r="AC1703" s="104"/>
      <c r="AD1703" s="104"/>
      <c r="AE1703" s="145"/>
      <c r="AF1703" s="104"/>
      <c r="AG1703" s="104"/>
      <c r="AH1703" s="104"/>
      <c r="AI1703" s="104"/>
      <c r="AJ1703" s="104"/>
      <c r="AK1703" s="186"/>
      <c r="AL1703" s="104"/>
      <c r="AM1703" s="104"/>
      <c r="AN1703" s="104"/>
      <c r="AO1703" s="186"/>
      <c r="AP1703" s="185"/>
      <c r="AQ1703" s="104"/>
      <c r="AR1703" s="104"/>
      <c r="AS1703" s="104"/>
      <c r="AT1703" s="104"/>
      <c r="AU1703" s="104"/>
      <c r="AV1703" s="105"/>
      <c r="AW1703" s="105"/>
      <c r="AX1703" s="106"/>
      <c r="AY1703" s="120"/>
      <c r="AZ1703" s="106"/>
      <c r="BA1703" s="120"/>
      <c r="BB1703" s="196"/>
      <c r="BC1703" s="120"/>
      <c r="BD1703" s="196"/>
      <c r="BE1703" s="120"/>
      <c r="BF1703" s="196"/>
      <c r="BG1703" s="120"/>
      <c r="BH1703" s="196"/>
      <c r="BI1703" s="120"/>
      <c r="BJ1703" s="196"/>
      <c r="BK1703" s="145"/>
      <c r="BL1703" s="196"/>
      <c r="BM1703" s="120"/>
      <c r="BN1703" s="197"/>
      <c r="BO1703" s="120"/>
      <c r="BP1703" s="197"/>
      <c r="BQ1703" s="186"/>
      <c r="BR1703" s="197"/>
      <c r="BS1703" s="120"/>
      <c r="BT1703" s="197"/>
      <c r="BU1703" s="186"/>
      <c r="BV1703" s="197"/>
      <c r="BW1703" s="107"/>
      <c r="BX1703" s="107"/>
      <c r="BY1703" s="107"/>
      <c r="BZ1703" s="107"/>
      <c r="CA1703" s="199"/>
      <c r="CB1703" s="120"/>
      <c r="CC1703" s="199"/>
      <c r="CD1703" s="120"/>
      <c r="CE1703" s="204"/>
      <c r="CF1703" s="120"/>
      <c r="CG1703" s="204"/>
      <c r="CH1703" s="120"/>
      <c r="CI1703" s="204"/>
      <c r="CJ1703" s="120"/>
      <c r="CK1703" s="204"/>
      <c r="CL1703" s="120"/>
      <c r="CM1703" s="204"/>
      <c r="CN1703" s="145"/>
      <c r="CO1703" s="204"/>
      <c r="CP1703" s="120"/>
      <c r="CQ1703" s="206"/>
      <c r="CR1703" s="120"/>
      <c r="CS1703" s="206"/>
      <c r="CT1703" s="186"/>
      <c r="CU1703" s="206"/>
      <c r="CV1703" s="120"/>
      <c r="CW1703" s="206"/>
      <c r="CX1703" s="186"/>
      <c r="CY1703" s="206"/>
      <c r="CZ1703" s="107"/>
      <c r="DA1703" s="107"/>
      <c r="DB1703" s="107"/>
      <c r="DC1703" s="109"/>
      <c r="DD1703" s="109"/>
      <c r="DE1703" s="109"/>
      <c r="DF1703" s="110"/>
      <c r="DG1703" s="120"/>
      <c r="DH1703" s="120"/>
      <c r="DI1703" s="120"/>
      <c r="DJ1703" s="120"/>
      <c r="DK1703" s="120"/>
      <c r="DL1703" s="120"/>
      <c r="DM1703" s="120"/>
      <c r="DN1703" s="120"/>
      <c r="DO1703" s="120"/>
      <c r="DP1703" s="120"/>
      <c r="DQ1703" s="120"/>
      <c r="DR1703" s="120"/>
      <c r="DS1703" s="145"/>
      <c r="DT1703" s="120"/>
      <c r="DU1703" s="120"/>
      <c r="DV1703" s="120"/>
      <c r="DW1703" s="120"/>
      <c r="DX1703" s="120"/>
      <c r="DY1703" s="186"/>
      <c r="DZ1703" s="120"/>
      <c r="EA1703" s="120"/>
      <c r="EB1703" s="120"/>
      <c r="EC1703" s="186"/>
      <c r="ED1703" s="185"/>
      <c r="EE1703" s="120"/>
      <c r="EF1703" s="120"/>
      <c r="EG1703" s="120"/>
      <c r="EH1703" s="120"/>
      <c r="EI1703" s="120"/>
      <c r="EJ1703" s="148"/>
    </row>
    <row r="1704" spans="1:140" s="10" customFormat="1" ht="17.25" customHeight="1" x14ac:dyDescent="0.25">
      <c r="A1704" s="33"/>
      <c r="B1704" s="34"/>
      <c r="C1704" s="35"/>
      <c r="D1704" s="49"/>
      <c r="E1704" s="36"/>
      <c r="F1704" s="36"/>
      <c r="G1704" s="52"/>
      <c r="H1704" s="38"/>
      <c r="I1704" s="50"/>
      <c r="J1704" s="54" t="s">
        <v>873</v>
      </c>
      <c r="K1704" s="46" t="s">
        <v>874</v>
      </c>
      <c r="L1704" s="46" t="s">
        <v>41</v>
      </c>
      <c r="M1704" s="46" t="s">
        <v>1760</v>
      </c>
      <c r="R1704" s="104"/>
      <c r="S1704" s="104">
        <f>0*$R$1704</f>
        <v>0</v>
      </c>
      <c r="T1704" s="104">
        <f t="shared" si="2142"/>
        <v>0</v>
      </c>
      <c r="U1704" s="104">
        <f t="shared" ref="U1704:AK1704" si="2217">0*$R$1704</f>
        <v>0</v>
      </c>
      <c r="V1704" s="120">
        <f t="shared" si="2144"/>
        <v>0</v>
      </c>
      <c r="W1704" s="104">
        <f t="shared" si="2217"/>
        <v>0</v>
      </c>
      <c r="X1704" s="104">
        <f t="shared" si="2145"/>
        <v>0</v>
      </c>
      <c r="Y1704" s="104">
        <f t="shared" si="2217"/>
        <v>0</v>
      </c>
      <c r="Z1704" s="120">
        <f t="shared" si="1836"/>
        <v>0</v>
      </c>
      <c r="AA1704" s="104">
        <v>0</v>
      </c>
      <c r="AB1704" s="104">
        <f t="shared" si="1837"/>
        <v>0</v>
      </c>
      <c r="AC1704" s="145">
        <v>1</v>
      </c>
      <c r="AD1704" s="104">
        <f t="shared" si="1838"/>
        <v>0</v>
      </c>
      <c r="AE1704" s="104">
        <f t="shared" si="2217"/>
        <v>0</v>
      </c>
      <c r="AF1704" s="104">
        <f t="shared" si="1839"/>
        <v>0</v>
      </c>
      <c r="AG1704" s="104">
        <f>0.9*$R$1704</f>
        <v>0</v>
      </c>
      <c r="AH1704" s="104">
        <f t="shared" si="1840"/>
        <v>0</v>
      </c>
      <c r="AI1704" s="104">
        <f t="shared" si="2217"/>
        <v>0</v>
      </c>
      <c r="AJ1704" s="104">
        <f t="shared" si="1841"/>
        <v>0</v>
      </c>
      <c r="AK1704" s="104">
        <f t="shared" si="2217"/>
        <v>0</v>
      </c>
      <c r="AL1704" s="104">
        <f t="shared" si="1842"/>
        <v>0</v>
      </c>
      <c r="AM1704" s="104">
        <v>0</v>
      </c>
      <c r="AN1704" s="104">
        <f t="shared" si="1843"/>
        <v>0</v>
      </c>
      <c r="AO1704" s="104">
        <v>0</v>
      </c>
      <c r="AP1704" s="120">
        <f t="shared" si="1844"/>
        <v>0</v>
      </c>
      <c r="AQ1704" s="104"/>
      <c r="AR1704" s="104"/>
      <c r="AS1704" s="104"/>
      <c r="AT1704" s="104"/>
      <c r="AU1704" s="104">
        <f t="shared" si="1796"/>
        <v>0</v>
      </c>
      <c r="AV1704" s="105">
        <f t="shared" si="2146"/>
        <v>1</v>
      </c>
      <c r="AW1704" s="105"/>
      <c r="AX1704" s="106">
        <f>0.0011+0.002</f>
        <v>3.1000000000000003E-3</v>
      </c>
      <c r="AY1704" s="120">
        <f>0*$R$1704</f>
        <v>0</v>
      </c>
      <c r="AZ1704" s="106">
        <f t="shared" si="2147"/>
        <v>0</v>
      </c>
      <c r="BA1704" s="120">
        <f t="shared" ref="BA1704" si="2218">0*$R$1704</f>
        <v>0</v>
      </c>
      <c r="BB1704" s="196">
        <f t="shared" si="2149"/>
        <v>0</v>
      </c>
      <c r="BC1704" s="120">
        <f t="shared" ref="BC1704" si="2219">0*$R$1704</f>
        <v>0</v>
      </c>
      <c r="BD1704" s="196">
        <f t="shared" si="2151"/>
        <v>0</v>
      </c>
      <c r="BE1704" s="120">
        <f t="shared" ref="BE1704" si="2220">0*$R$1704</f>
        <v>0</v>
      </c>
      <c r="BF1704" s="196">
        <f t="shared" si="2153"/>
        <v>0</v>
      </c>
      <c r="BG1704" s="120">
        <v>0</v>
      </c>
      <c r="BH1704" s="196">
        <f t="shared" si="2081"/>
        <v>0</v>
      </c>
      <c r="BI1704" s="145">
        <v>1</v>
      </c>
      <c r="BJ1704" s="196">
        <f t="shared" si="1845"/>
        <v>3.1000000000000003E-3</v>
      </c>
      <c r="BK1704" s="120">
        <f t="shared" ref="BK1704" si="2221">0*$R$1704</f>
        <v>0</v>
      </c>
      <c r="BL1704" s="196">
        <f t="shared" si="1846"/>
        <v>0</v>
      </c>
      <c r="BM1704" s="120">
        <f>0.9*$R$1704</f>
        <v>0</v>
      </c>
      <c r="BN1704" s="197">
        <f t="shared" si="1847"/>
        <v>0</v>
      </c>
      <c r="BO1704" s="120">
        <f t="shared" ref="BO1704" si="2222">0*$R$1704</f>
        <v>0</v>
      </c>
      <c r="BP1704" s="197">
        <f t="shared" si="1848"/>
        <v>0</v>
      </c>
      <c r="BQ1704" s="120">
        <f t="shared" ref="BQ1704" si="2223">0*$R$1704</f>
        <v>0</v>
      </c>
      <c r="BR1704" s="197">
        <f t="shared" si="1849"/>
        <v>0</v>
      </c>
      <c r="BS1704" s="120">
        <v>0</v>
      </c>
      <c r="BT1704" s="197">
        <f t="shared" si="1850"/>
        <v>0</v>
      </c>
      <c r="BU1704" s="120">
        <v>0</v>
      </c>
      <c r="BV1704" s="197">
        <f t="shared" si="1851"/>
        <v>0</v>
      </c>
      <c r="BW1704" s="107"/>
      <c r="BX1704" s="107"/>
      <c r="BY1704" s="107"/>
      <c r="BZ1704" s="107"/>
      <c r="CA1704" s="199">
        <f>0.0011+0.002</f>
        <v>3.1000000000000003E-3</v>
      </c>
      <c r="CB1704" s="120">
        <f>0*$R$1704</f>
        <v>0</v>
      </c>
      <c r="CC1704" s="199">
        <f t="shared" si="2155"/>
        <v>0</v>
      </c>
      <c r="CD1704" s="120">
        <f t="shared" ref="CD1704" si="2224">0*$R$1704</f>
        <v>0</v>
      </c>
      <c r="CE1704" s="204">
        <f t="shared" si="2157"/>
        <v>0</v>
      </c>
      <c r="CF1704" s="120">
        <f t="shared" ref="CF1704" si="2225">0*$R$1704</f>
        <v>0</v>
      </c>
      <c r="CG1704" s="204">
        <f t="shared" si="2159"/>
        <v>0</v>
      </c>
      <c r="CH1704" s="120">
        <f t="shared" ref="CH1704" si="2226">0*$R$1704</f>
        <v>0</v>
      </c>
      <c r="CI1704" s="204">
        <f t="shared" si="2161"/>
        <v>0</v>
      </c>
      <c r="CJ1704" s="120">
        <v>0</v>
      </c>
      <c r="CK1704" s="204">
        <f t="shared" si="2162"/>
        <v>0</v>
      </c>
      <c r="CL1704" s="145">
        <v>1</v>
      </c>
      <c r="CM1704" s="204">
        <f t="shared" si="2163"/>
        <v>3.1000000000000003E-3</v>
      </c>
      <c r="CN1704" s="120">
        <f t="shared" ref="CN1704" si="2227">0*$R$1704</f>
        <v>0</v>
      </c>
      <c r="CO1704" s="204">
        <f t="shared" si="2164"/>
        <v>0</v>
      </c>
      <c r="CP1704" s="120">
        <f>0.9*$R$1704</f>
        <v>0</v>
      </c>
      <c r="CQ1704" s="206">
        <f t="shared" si="2166"/>
        <v>0</v>
      </c>
      <c r="CR1704" s="120">
        <f t="shared" ref="CR1704" si="2228">0*$R$1704</f>
        <v>0</v>
      </c>
      <c r="CS1704" s="206">
        <f t="shared" si="2167"/>
        <v>0</v>
      </c>
      <c r="CT1704" s="120">
        <f t="shared" ref="CT1704" si="2229">0*$R$1704</f>
        <v>0</v>
      </c>
      <c r="CU1704" s="206">
        <f t="shared" si="2168"/>
        <v>0</v>
      </c>
      <c r="CV1704" s="120">
        <v>0</v>
      </c>
      <c r="CW1704" s="206">
        <f t="shared" si="2169"/>
        <v>0</v>
      </c>
      <c r="CX1704" s="120">
        <v>0</v>
      </c>
      <c r="CY1704" s="206">
        <f t="shared" si="2170"/>
        <v>0</v>
      </c>
      <c r="CZ1704" s="107"/>
      <c r="DA1704" s="107"/>
      <c r="DB1704" s="107"/>
      <c r="DC1704" s="109"/>
      <c r="DD1704" s="109"/>
      <c r="DE1704" s="109"/>
      <c r="DF1704" s="110">
        <f>0.0011+0.002</f>
        <v>3.1000000000000003E-3</v>
      </c>
      <c r="DG1704" s="120">
        <f>0*$R$1704</f>
        <v>0</v>
      </c>
      <c r="DH1704" s="120">
        <f t="shared" si="2171"/>
        <v>0</v>
      </c>
      <c r="DI1704" s="120">
        <f t="shared" ref="DI1704:DY1704" si="2230">0*$R$1704</f>
        <v>0</v>
      </c>
      <c r="DJ1704" s="120">
        <f t="shared" si="2173"/>
        <v>0</v>
      </c>
      <c r="DK1704" s="120">
        <f t="shared" si="2230"/>
        <v>0</v>
      </c>
      <c r="DL1704" s="120">
        <f t="shared" si="2174"/>
        <v>0</v>
      </c>
      <c r="DM1704" s="120">
        <f t="shared" si="2230"/>
        <v>0</v>
      </c>
      <c r="DN1704" s="120">
        <f t="shared" si="2175"/>
        <v>0</v>
      </c>
      <c r="DO1704" s="120">
        <v>0</v>
      </c>
      <c r="DP1704" s="120">
        <f t="shared" si="2176"/>
        <v>0</v>
      </c>
      <c r="DQ1704" s="145">
        <v>1</v>
      </c>
      <c r="DR1704" s="120">
        <f t="shared" si="2177"/>
        <v>3.1000000000000003E-3</v>
      </c>
      <c r="DS1704" s="120">
        <f t="shared" si="2230"/>
        <v>0</v>
      </c>
      <c r="DT1704" s="120">
        <f t="shared" si="2178"/>
        <v>0</v>
      </c>
      <c r="DU1704" s="120">
        <f>0.9*$R$1704</f>
        <v>0</v>
      </c>
      <c r="DV1704" s="120">
        <f t="shared" si="2179"/>
        <v>0</v>
      </c>
      <c r="DW1704" s="120">
        <f t="shared" si="2230"/>
        <v>0</v>
      </c>
      <c r="DX1704" s="120">
        <f t="shared" si="2180"/>
        <v>0</v>
      </c>
      <c r="DY1704" s="120">
        <f t="shared" si="2230"/>
        <v>0</v>
      </c>
      <c r="DZ1704" s="120">
        <f t="shared" si="2181"/>
        <v>0</v>
      </c>
      <c r="EA1704" s="120">
        <v>0</v>
      </c>
      <c r="EB1704" s="120">
        <f t="shared" si="2182"/>
        <v>0</v>
      </c>
      <c r="EC1704" s="120">
        <v>0</v>
      </c>
      <c r="ED1704" s="120">
        <f t="shared" si="2183"/>
        <v>0</v>
      </c>
      <c r="EE1704" s="120"/>
      <c r="EF1704" s="120"/>
      <c r="EG1704" s="120"/>
      <c r="EH1704" s="120"/>
      <c r="EI1704" s="120">
        <f t="shared" si="1827"/>
        <v>3.1000000000000003E-3</v>
      </c>
      <c r="EJ1704" s="148">
        <f t="shared" si="2184"/>
        <v>1</v>
      </c>
    </row>
    <row r="1705" spans="1:140" s="10" customFormat="1" ht="17.25" customHeight="1" x14ac:dyDescent="0.25">
      <c r="A1705" s="33"/>
      <c r="B1705" s="34"/>
      <c r="C1705" s="35"/>
      <c r="D1705" s="49"/>
      <c r="E1705" s="36"/>
      <c r="F1705" s="36"/>
      <c r="G1705" s="52"/>
      <c r="H1705" s="38"/>
      <c r="I1705" s="50"/>
      <c r="J1705" s="54" t="s">
        <v>875</v>
      </c>
      <c r="K1705" s="46" t="s">
        <v>1447</v>
      </c>
      <c r="L1705" s="46" t="s">
        <v>41</v>
      </c>
      <c r="M1705" s="46"/>
      <c r="R1705" s="104">
        <v>8.8999999999999999E-3</v>
      </c>
      <c r="S1705" s="104">
        <f>0*$R$1705</f>
        <v>0</v>
      </c>
      <c r="T1705" s="104">
        <f t="shared" si="2142"/>
        <v>0</v>
      </c>
      <c r="U1705" s="104">
        <f t="shared" ref="U1705:AK1705" si="2231">0*$R$1705</f>
        <v>0</v>
      </c>
      <c r="V1705" s="120">
        <f t="shared" si="2144"/>
        <v>0</v>
      </c>
      <c r="W1705" s="104">
        <f t="shared" si="2231"/>
        <v>0</v>
      </c>
      <c r="X1705" s="104">
        <f t="shared" si="2145"/>
        <v>0</v>
      </c>
      <c r="Y1705" s="104">
        <f t="shared" si="2231"/>
        <v>0</v>
      </c>
      <c r="Z1705" s="120">
        <f t="shared" si="1836"/>
        <v>0</v>
      </c>
      <c r="AA1705" s="144">
        <v>0</v>
      </c>
      <c r="AB1705" s="104">
        <f t="shared" si="1837"/>
        <v>0</v>
      </c>
      <c r="AC1705" s="186">
        <v>1</v>
      </c>
      <c r="AD1705" s="104">
        <f t="shared" si="1838"/>
        <v>8.8999999999999999E-3</v>
      </c>
      <c r="AE1705" s="144">
        <v>0</v>
      </c>
      <c r="AF1705" s="104">
        <f t="shared" si="1839"/>
        <v>0</v>
      </c>
      <c r="AG1705" s="144">
        <f>50%-50%</f>
        <v>0</v>
      </c>
      <c r="AH1705" s="104">
        <f t="shared" si="1840"/>
        <v>0</v>
      </c>
      <c r="AI1705" s="104">
        <f t="shared" si="2231"/>
        <v>0</v>
      </c>
      <c r="AJ1705" s="104">
        <f t="shared" si="1841"/>
        <v>0</v>
      </c>
      <c r="AK1705" s="104">
        <f t="shared" si="2231"/>
        <v>0</v>
      </c>
      <c r="AL1705" s="104">
        <f t="shared" si="1842"/>
        <v>0</v>
      </c>
      <c r="AM1705" s="104">
        <v>0</v>
      </c>
      <c r="AN1705" s="104">
        <f t="shared" si="1843"/>
        <v>0</v>
      </c>
      <c r="AO1705" s="104">
        <v>0</v>
      </c>
      <c r="AP1705" s="120">
        <f t="shared" si="1844"/>
        <v>0</v>
      </c>
      <c r="AQ1705" s="104"/>
      <c r="AR1705" s="104"/>
      <c r="AS1705" s="104"/>
      <c r="AT1705" s="104"/>
      <c r="AU1705" s="104">
        <f t="shared" si="1796"/>
        <v>8.8999999999999999E-3</v>
      </c>
      <c r="AV1705" s="105">
        <f t="shared" si="2146"/>
        <v>1</v>
      </c>
      <c r="AW1705" s="112"/>
      <c r="AX1705" s="112"/>
      <c r="AY1705" s="209"/>
      <c r="AZ1705" s="210"/>
      <c r="BA1705" s="209"/>
      <c r="BB1705" s="211"/>
      <c r="BC1705" s="209"/>
      <c r="BD1705" s="211"/>
      <c r="BE1705" s="209"/>
      <c r="BF1705" s="211"/>
      <c r="BG1705" s="209"/>
      <c r="BH1705" s="211"/>
      <c r="BI1705" s="209"/>
      <c r="BJ1705" s="211"/>
      <c r="BK1705" s="209"/>
      <c r="BL1705" s="211"/>
      <c r="BM1705" s="209"/>
      <c r="BN1705" s="212"/>
      <c r="BO1705" s="209"/>
      <c r="BP1705" s="212"/>
      <c r="BQ1705" s="209"/>
      <c r="BR1705" s="212"/>
      <c r="BS1705" s="209"/>
      <c r="BT1705" s="212"/>
      <c r="BU1705" s="209"/>
      <c r="BV1705" s="212"/>
      <c r="BW1705" s="112"/>
      <c r="BX1705" s="112"/>
      <c r="BY1705" s="112"/>
      <c r="BZ1705" s="112"/>
      <c r="CA1705" s="208"/>
      <c r="CB1705" s="209"/>
      <c r="CC1705" s="210"/>
      <c r="CD1705" s="209"/>
      <c r="CE1705" s="211"/>
      <c r="CF1705" s="209"/>
      <c r="CG1705" s="211"/>
      <c r="CH1705" s="209"/>
      <c r="CI1705" s="211"/>
      <c r="CJ1705" s="209"/>
      <c r="CK1705" s="211"/>
      <c r="CL1705" s="209"/>
      <c r="CM1705" s="211"/>
      <c r="CN1705" s="209"/>
      <c r="CO1705" s="211"/>
      <c r="CP1705" s="209"/>
      <c r="CQ1705" s="212"/>
      <c r="CR1705" s="209"/>
      <c r="CS1705" s="212"/>
      <c r="CT1705" s="209"/>
      <c r="CU1705" s="212"/>
      <c r="CV1705" s="209"/>
      <c r="CW1705" s="212"/>
      <c r="CX1705" s="209"/>
      <c r="CY1705" s="212"/>
      <c r="CZ1705" s="112"/>
      <c r="DA1705" s="112"/>
      <c r="DB1705" s="112"/>
      <c r="DC1705" s="109"/>
      <c r="DD1705" s="109"/>
      <c r="DE1705" s="109"/>
      <c r="DF1705" s="110">
        <v>0</v>
      </c>
      <c r="DG1705" s="120">
        <f>0*$R$1705</f>
        <v>0</v>
      </c>
      <c r="DH1705" s="120">
        <f t="shared" si="2171"/>
        <v>0</v>
      </c>
      <c r="DI1705" s="120">
        <f t="shared" ref="DI1705:DY1705" si="2232">0*$R$1705</f>
        <v>0</v>
      </c>
      <c r="DJ1705" s="120">
        <f t="shared" si="2173"/>
        <v>0</v>
      </c>
      <c r="DK1705" s="120">
        <f t="shared" si="2232"/>
        <v>0</v>
      </c>
      <c r="DL1705" s="120">
        <f t="shared" si="2174"/>
        <v>0</v>
      </c>
      <c r="DM1705" s="120">
        <f t="shared" si="2232"/>
        <v>0</v>
      </c>
      <c r="DN1705" s="120">
        <f t="shared" si="2175"/>
        <v>0</v>
      </c>
      <c r="DO1705" s="145">
        <v>0.5</v>
      </c>
      <c r="DP1705" s="120">
        <f t="shared" si="2176"/>
        <v>0</v>
      </c>
      <c r="DQ1705" s="120">
        <v>0</v>
      </c>
      <c r="DR1705" s="120">
        <f t="shared" si="2177"/>
        <v>0</v>
      </c>
      <c r="DS1705" s="145">
        <v>0.5</v>
      </c>
      <c r="DT1705" s="120">
        <f t="shared" si="2178"/>
        <v>0</v>
      </c>
      <c r="DU1705" s="145">
        <f>50%-50%</f>
        <v>0</v>
      </c>
      <c r="DV1705" s="120">
        <f t="shared" si="2179"/>
        <v>0</v>
      </c>
      <c r="DW1705" s="120">
        <f t="shared" si="2232"/>
        <v>0</v>
      </c>
      <c r="DX1705" s="120">
        <f t="shared" si="2180"/>
        <v>0</v>
      </c>
      <c r="DY1705" s="120">
        <f t="shared" si="2232"/>
        <v>0</v>
      </c>
      <c r="DZ1705" s="120">
        <f t="shared" si="2181"/>
        <v>0</v>
      </c>
      <c r="EA1705" s="120">
        <v>0</v>
      </c>
      <c r="EB1705" s="120">
        <f t="shared" si="2182"/>
        <v>0</v>
      </c>
      <c r="EC1705" s="120">
        <v>0</v>
      </c>
      <c r="ED1705" s="120">
        <f t="shared" si="2183"/>
        <v>0</v>
      </c>
      <c r="EE1705" s="120"/>
      <c r="EF1705" s="120"/>
      <c r="EG1705" s="120"/>
      <c r="EH1705" s="120"/>
      <c r="EI1705" s="120">
        <f t="shared" si="1827"/>
        <v>0</v>
      </c>
      <c r="EJ1705" s="148">
        <f t="shared" si="2184"/>
        <v>1</v>
      </c>
    </row>
    <row r="1706" spans="1:140" s="161" customFormat="1" ht="17.25" customHeight="1" x14ac:dyDescent="0.25">
      <c r="A1706" s="150"/>
      <c r="B1706" s="151"/>
      <c r="C1706" s="152"/>
      <c r="D1706" s="153"/>
      <c r="E1706" s="154"/>
      <c r="F1706" s="154"/>
      <c r="G1706" s="155"/>
      <c r="H1706" s="156"/>
      <c r="I1706" s="157"/>
      <c r="J1706" s="158" t="s">
        <v>877</v>
      </c>
      <c r="K1706" s="159" t="s">
        <v>878</v>
      </c>
      <c r="L1706" s="160" t="s">
        <v>65</v>
      </c>
      <c r="M1706" s="160"/>
      <c r="R1706" s="162"/>
      <c r="S1706" s="162"/>
      <c r="T1706" s="162">
        <f>SUM(T1707:T1726)</f>
        <v>4.5763999999999991E-5</v>
      </c>
      <c r="U1706" s="162"/>
      <c r="V1706" s="162">
        <f t="shared" ref="V1706:AV1706" si="2233">SUM(V1707:V1726)</f>
        <v>9.9500000000000005E-3</v>
      </c>
      <c r="W1706" s="162"/>
      <c r="X1706" s="162">
        <f t="shared" si="2233"/>
        <v>1.6001225000000001E-2</v>
      </c>
      <c r="Y1706" s="162"/>
      <c r="Z1706" s="162">
        <f t="shared" si="2233"/>
        <v>2.5156347999999999E-2</v>
      </c>
      <c r="AA1706" s="162"/>
      <c r="AB1706" s="162">
        <f t="shared" si="2233"/>
        <v>3.5000000000000001E-3</v>
      </c>
      <c r="AC1706" s="162"/>
      <c r="AD1706" s="162">
        <f t="shared" si="2233"/>
        <v>0</v>
      </c>
      <c r="AE1706" s="162"/>
      <c r="AF1706" s="162">
        <f t="shared" si="2233"/>
        <v>0</v>
      </c>
      <c r="AG1706" s="162"/>
      <c r="AH1706" s="162">
        <f t="shared" si="2233"/>
        <v>8.9377599999999999E-4</v>
      </c>
      <c r="AI1706" s="162"/>
      <c r="AJ1706" s="162">
        <f t="shared" si="2233"/>
        <v>8.6499999999999997E-3</v>
      </c>
      <c r="AK1706" s="162"/>
      <c r="AL1706" s="162">
        <f t="shared" si="2233"/>
        <v>1.15E-3</v>
      </c>
      <c r="AM1706" s="162"/>
      <c r="AN1706" s="162">
        <f t="shared" si="2233"/>
        <v>2.5000000000000001E-3</v>
      </c>
      <c r="AO1706" s="162"/>
      <c r="AP1706" s="162">
        <f t="shared" si="2233"/>
        <v>8.2000000000000007E-3</v>
      </c>
      <c r="AQ1706" s="162"/>
      <c r="AR1706" s="162"/>
      <c r="AS1706" s="162"/>
      <c r="AT1706" s="162"/>
      <c r="AU1706" s="104">
        <f t="shared" si="1796"/>
        <v>7.6047113E-2</v>
      </c>
      <c r="AV1706" s="162" t="e">
        <f t="shared" si="2233"/>
        <v>#REF!</v>
      </c>
      <c r="AW1706" s="162"/>
      <c r="AX1706" s="164">
        <f t="shared" ref="AX1706:BD1706" si="2234">SUM(AX1707:AX1726)</f>
        <v>0.12129999999999999</v>
      </c>
      <c r="AY1706" s="168"/>
      <c r="AZ1706" s="164">
        <f t="shared" si="2234"/>
        <v>8.5866999999999996E-5</v>
      </c>
      <c r="BA1706" s="168"/>
      <c r="BB1706" s="164">
        <f t="shared" si="2234"/>
        <v>2.265E-2</v>
      </c>
      <c r="BC1706" s="168"/>
      <c r="BD1706" s="164">
        <f t="shared" si="2234"/>
        <v>1.3727135000000001E-2</v>
      </c>
      <c r="BE1706" s="168"/>
      <c r="BF1706" s="164">
        <f>SUM(BF1707:BF1726)</f>
        <v>1.2661178000000006E-2</v>
      </c>
      <c r="BG1706" s="168"/>
      <c r="BH1706" s="164">
        <f>SUM(BH1707:BH1726)</f>
        <v>6.9999999999999999E-4</v>
      </c>
      <c r="BI1706" s="168"/>
      <c r="BJ1706" s="164">
        <f>SUM(BJ1707:BJ1726)</f>
        <v>0</v>
      </c>
      <c r="BK1706" s="168"/>
      <c r="BL1706" s="164">
        <f>SUM(BL1707:BL1726)</f>
        <v>6.0749999999999997E-3</v>
      </c>
      <c r="BM1706" s="168"/>
      <c r="BN1706" s="164">
        <f>SUM(BN1707:BN1726)</f>
        <v>6.5674400000000012E-4</v>
      </c>
      <c r="BO1706" s="168"/>
      <c r="BP1706" s="164">
        <f>SUM(BP1707:BP1726)</f>
        <v>2.3649999999999997E-2</v>
      </c>
      <c r="BQ1706" s="168"/>
      <c r="BR1706" s="164">
        <f>SUM(BR1707:BR1726)</f>
        <v>2.0249999999999999E-3</v>
      </c>
      <c r="BS1706" s="168"/>
      <c r="BT1706" s="164">
        <f>SUM(BT1707:BT1726)</f>
        <v>1.1824999999999999E-2</v>
      </c>
      <c r="BU1706" s="168"/>
      <c r="BV1706" s="164">
        <f>SUM(BV1707:BV1726)</f>
        <v>2.1675E-2</v>
      </c>
      <c r="BW1706" s="165"/>
      <c r="BX1706" s="165"/>
      <c r="BY1706" s="165"/>
      <c r="BZ1706" s="165"/>
      <c r="CA1706" s="199">
        <f t="shared" ref="CA1706" si="2235">SUM(CA1707:CA1726)</f>
        <v>0.12129999999999999</v>
      </c>
      <c r="CB1706" s="168"/>
      <c r="CC1706" s="199">
        <f t="shared" ref="CC1706" si="2236">SUM(CC1707:CC1726)</f>
        <v>8.5866999999999996E-5</v>
      </c>
      <c r="CD1706" s="168"/>
      <c r="CE1706" s="199">
        <f t="shared" ref="CE1706" si="2237">SUM(CE1707:CE1726)</f>
        <v>2.265E-2</v>
      </c>
      <c r="CF1706" s="168"/>
      <c r="CG1706" s="199">
        <f t="shared" ref="CG1706" si="2238">SUM(CG1707:CG1726)</f>
        <v>1.3727135000000001E-2</v>
      </c>
      <c r="CH1706" s="168"/>
      <c r="CI1706" s="199">
        <f>SUM(CI1707:CI1726)</f>
        <v>1.2661178000000006E-2</v>
      </c>
      <c r="CJ1706" s="168"/>
      <c r="CK1706" s="199">
        <f>SUM(CK1707:CK1726)</f>
        <v>6.9999999999999999E-4</v>
      </c>
      <c r="CL1706" s="168"/>
      <c r="CM1706" s="199">
        <f>SUM(CM1707:CM1726)</f>
        <v>0</v>
      </c>
      <c r="CN1706" s="168"/>
      <c r="CO1706" s="199">
        <f>SUM(CO1707:CO1726)</f>
        <v>6.0749999999999997E-3</v>
      </c>
      <c r="CP1706" s="168"/>
      <c r="CQ1706" s="199">
        <f>SUM(CQ1707:CQ1726)</f>
        <v>6.5674400000000012E-4</v>
      </c>
      <c r="CR1706" s="168"/>
      <c r="CS1706" s="199">
        <f>SUM(CS1707:CS1726)</f>
        <v>2.3649999999999997E-2</v>
      </c>
      <c r="CT1706" s="168"/>
      <c r="CU1706" s="199">
        <f>SUM(CU1707:CU1726)</f>
        <v>2.0249999999999999E-3</v>
      </c>
      <c r="CV1706" s="168"/>
      <c r="CW1706" s="199">
        <f>SUM(CW1707:CW1726)</f>
        <v>1.1824999999999999E-2</v>
      </c>
      <c r="CX1706" s="168"/>
      <c r="CY1706" s="199">
        <f>SUM(CY1707:CY1726)</f>
        <v>2.1675E-2</v>
      </c>
      <c r="CZ1706" s="165"/>
      <c r="DA1706" s="165"/>
      <c r="DB1706" s="165"/>
      <c r="DC1706" s="166"/>
      <c r="DD1706" s="166"/>
      <c r="DE1706" s="166"/>
      <c r="DF1706" s="167">
        <f t="shared" ref="DF1706" si="2239">SUM(DF1707:DF1726)</f>
        <v>0.12129999999999999</v>
      </c>
      <c r="DG1706" s="168"/>
      <c r="DH1706" s="168">
        <f>SUM(DH1707:DH1726)</f>
        <v>8.5866999999999996E-5</v>
      </c>
      <c r="DI1706" s="168"/>
      <c r="DJ1706" s="168">
        <f t="shared" ref="DJ1706" si="2240">SUM(DJ1707:DJ1726)</f>
        <v>2.265E-2</v>
      </c>
      <c r="DK1706" s="168"/>
      <c r="DL1706" s="168">
        <f t="shared" ref="DL1706" si="2241">SUM(DL1707:DL1726)</f>
        <v>1.3727135000000001E-2</v>
      </c>
      <c r="DM1706" s="168"/>
      <c r="DN1706" s="168">
        <f t="shared" ref="DN1706" si="2242">SUM(DN1707:DN1726)</f>
        <v>2.2511178000000007E-2</v>
      </c>
      <c r="DO1706" s="168"/>
      <c r="DP1706" s="168">
        <f t="shared" ref="DP1706" si="2243">SUM(DP1707:DP1726)</f>
        <v>6.9999999999999999E-4</v>
      </c>
      <c r="DQ1706" s="168"/>
      <c r="DR1706" s="168">
        <f t="shared" ref="DR1706" si="2244">SUM(DR1707:DR1726)</f>
        <v>0</v>
      </c>
      <c r="DS1706" s="168"/>
      <c r="DT1706" s="168">
        <f t="shared" ref="DT1706" si="2245">SUM(DT1707:DT1726)</f>
        <v>6.0749999999999997E-3</v>
      </c>
      <c r="DU1706" s="168"/>
      <c r="DV1706" s="168">
        <f t="shared" ref="DV1706" si="2246">SUM(DV1707:DV1726)</f>
        <v>6.5674400000000012E-4</v>
      </c>
      <c r="DW1706" s="168"/>
      <c r="DX1706" s="168">
        <f t="shared" ref="DX1706" si="2247">SUM(DX1707:DX1726)</f>
        <v>2.3649999999999997E-2</v>
      </c>
      <c r="DY1706" s="168"/>
      <c r="DZ1706" s="168">
        <f t="shared" ref="DZ1706" si="2248">SUM(DZ1707:DZ1726)</f>
        <v>2.0249999999999999E-3</v>
      </c>
      <c r="EA1706" s="168"/>
      <c r="EB1706" s="168">
        <f t="shared" ref="EB1706" si="2249">SUM(EB1707:EB1726)</f>
        <v>1.1824999999999999E-2</v>
      </c>
      <c r="EC1706" s="168"/>
      <c r="ED1706" s="168">
        <f t="shared" ref="ED1706" si="2250">SUM(ED1707:ED1726)</f>
        <v>2.1675E-2</v>
      </c>
      <c r="EE1706" s="168"/>
      <c r="EF1706" s="168"/>
      <c r="EG1706" s="168"/>
      <c r="EH1706" s="168"/>
      <c r="EI1706" s="120">
        <f t="shared" si="1827"/>
        <v>0.12558092400000001</v>
      </c>
      <c r="EJ1706" s="168" t="e">
        <f t="shared" ref="EJ1706" si="2251">SUM(EJ1707:EJ1726)</f>
        <v>#REF!</v>
      </c>
    </row>
    <row r="1707" spans="1:140" s="10" customFormat="1" ht="17.25" customHeight="1" x14ac:dyDescent="0.25">
      <c r="A1707" s="33"/>
      <c r="B1707" s="34"/>
      <c r="C1707" s="35"/>
      <c r="D1707" s="49"/>
      <c r="E1707" s="36"/>
      <c r="F1707" s="36"/>
      <c r="G1707" s="52"/>
      <c r="H1707" s="38"/>
      <c r="I1707" s="50"/>
      <c r="J1707" s="54" t="s">
        <v>879</v>
      </c>
      <c r="K1707" s="46" t="s">
        <v>1444</v>
      </c>
      <c r="L1707" s="46" t="s">
        <v>65</v>
      </c>
      <c r="M1707" s="46" t="s">
        <v>1761</v>
      </c>
      <c r="R1707" s="104">
        <v>0.01</v>
      </c>
      <c r="S1707" s="104">
        <f>0*$R$1707</f>
        <v>0</v>
      </c>
      <c r="T1707" s="104">
        <f t="shared" ref="T1707:T1726" si="2252">S1707*R1707</f>
        <v>0</v>
      </c>
      <c r="U1707" s="104">
        <f t="shared" ref="U1707:AK1707" si="2253">0*$R$1707</f>
        <v>0</v>
      </c>
      <c r="V1707" s="120">
        <f t="shared" ref="V1707:V1726" si="2254">U1707*R1707</f>
        <v>0</v>
      </c>
      <c r="W1707" s="104">
        <f t="shared" si="2253"/>
        <v>0</v>
      </c>
      <c r="X1707" s="104">
        <f t="shared" ref="X1707:X1748" si="2255">W1707*R1707</f>
        <v>0</v>
      </c>
      <c r="Y1707" s="104">
        <f t="shared" si="2253"/>
        <v>0</v>
      </c>
      <c r="Z1707" s="120">
        <f t="shared" si="1836"/>
        <v>0</v>
      </c>
      <c r="AA1707" s="104">
        <v>0</v>
      </c>
      <c r="AB1707" s="104">
        <f t="shared" si="1837"/>
        <v>0</v>
      </c>
      <c r="AC1707" s="144">
        <v>0</v>
      </c>
      <c r="AD1707" s="104">
        <f t="shared" si="1838"/>
        <v>0</v>
      </c>
      <c r="AE1707" s="104">
        <f t="shared" si="2253"/>
        <v>0</v>
      </c>
      <c r="AF1707" s="104">
        <f t="shared" si="1839"/>
        <v>0</v>
      </c>
      <c r="AG1707" s="104">
        <f>0.4*$R$1707</f>
        <v>4.0000000000000001E-3</v>
      </c>
      <c r="AH1707" s="104">
        <f t="shared" si="1840"/>
        <v>4.0000000000000003E-5</v>
      </c>
      <c r="AI1707" s="186">
        <v>0.5</v>
      </c>
      <c r="AJ1707" s="104">
        <f t="shared" si="1841"/>
        <v>5.0000000000000001E-3</v>
      </c>
      <c r="AK1707" s="104">
        <f t="shared" si="2253"/>
        <v>0</v>
      </c>
      <c r="AL1707" s="104">
        <f t="shared" si="1842"/>
        <v>0</v>
      </c>
      <c r="AM1707" s="145">
        <v>0.25</v>
      </c>
      <c r="AN1707" s="104">
        <f t="shared" si="1843"/>
        <v>2.5000000000000001E-3</v>
      </c>
      <c r="AO1707" s="145">
        <v>0.25</v>
      </c>
      <c r="AP1707" s="120">
        <f t="shared" si="1844"/>
        <v>2.5000000000000001E-3</v>
      </c>
      <c r="AQ1707" s="104"/>
      <c r="AR1707" s="104"/>
      <c r="AS1707" s="104"/>
      <c r="AT1707" s="104"/>
      <c r="AU1707" s="104">
        <f t="shared" si="1796"/>
        <v>1.004E-2</v>
      </c>
      <c r="AV1707" s="105">
        <f t="shared" ref="AV1707:AV1725" si="2256">S1707+U1707+W1707+Y1707+AA1707+AC1707+AE1707+AG1707+AI1707+AK1707+AM1707+AO1707+AQ1707+AS1707</f>
        <v>1.004</v>
      </c>
      <c r="AW1707" s="105"/>
      <c r="AX1707" s="106">
        <f>0.0004+0.0001+0.0032+0.0005+0.0005+0.0028+0.009+0.0069+0.0054+0.0005+0.0037+0.0004+0.0032+0.006+0.0005+0.0028+0.0004+0.001</f>
        <v>4.7299999999999995E-2</v>
      </c>
      <c r="AY1707" s="120">
        <f>0*$R$1707</f>
        <v>0</v>
      </c>
      <c r="AZ1707" s="106">
        <f t="shared" ref="AZ1707:AZ1726" si="2257">AY1707*AX1707</f>
        <v>0</v>
      </c>
      <c r="BA1707" s="120">
        <f t="shared" ref="BA1707" si="2258">0*$R$1707</f>
        <v>0</v>
      </c>
      <c r="BB1707" s="196">
        <f t="shared" ref="BB1707:BB1726" si="2259">BA1707*AX1707</f>
        <v>0</v>
      </c>
      <c r="BC1707" s="120">
        <f t="shared" ref="BC1707" si="2260">0*$R$1707</f>
        <v>0</v>
      </c>
      <c r="BD1707" s="196">
        <f t="shared" ref="BD1707:BD1726" si="2261">BC1707*AX1707</f>
        <v>0</v>
      </c>
      <c r="BE1707" s="120">
        <f t="shared" ref="BE1707" si="2262">0*$R$1707</f>
        <v>0</v>
      </c>
      <c r="BF1707" s="196">
        <f t="shared" ref="BF1707:BF1726" si="2263">BE1707*AX1707</f>
        <v>0</v>
      </c>
      <c r="BG1707" s="120">
        <v>0</v>
      </c>
      <c r="BH1707" s="196">
        <f t="shared" si="2081"/>
        <v>0</v>
      </c>
      <c r="BI1707" s="145">
        <v>0</v>
      </c>
      <c r="BJ1707" s="196">
        <f t="shared" si="1845"/>
        <v>0</v>
      </c>
      <c r="BK1707" s="120">
        <f t="shared" ref="BK1707" si="2264">0*$R$1707</f>
        <v>0</v>
      </c>
      <c r="BL1707" s="196">
        <f t="shared" si="1846"/>
        <v>0</v>
      </c>
      <c r="BM1707" s="120">
        <f>0.4*$R$1707</f>
        <v>4.0000000000000001E-3</v>
      </c>
      <c r="BN1707" s="197">
        <f t="shared" si="1847"/>
        <v>1.8919999999999999E-4</v>
      </c>
      <c r="BO1707" s="186">
        <v>0.5</v>
      </c>
      <c r="BP1707" s="197">
        <f t="shared" si="1848"/>
        <v>2.3649999999999997E-2</v>
      </c>
      <c r="BQ1707" s="120">
        <f t="shared" ref="BQ1707" si="2265">0*$R$1707</f>
        <v>0</v>
      </c>
      <c r="BR1707" s="197">
        <f t="shared" si="1849"/>
        <v>0</v>
      </c>
      <c r="BS1707" s="145">
        <v>0.25</v>
      </c>
      <c r="BT1707" s="197">
        <f t="shared" si="1850"/>
        <v>1.1824999999999999E-2</v>
      </c>
      <c r="BU1707" s="145">
        <v>0.25</v>
      </c>
      <c r="BV1707" s="197">
        <f t="shared" si="1851"/>
        <v>1.1824999999999999E-2</v>
      </c>
      <c r="BW1707" s="107"/>
      <c r="BX1707" s="107"/>
      <c r="BY1707" s="107"/>
      <c r="BZ1707" s="107"/>
      <c r="CA1707" s="199">
        <f>0.0004+0.0001+0.0032+0.0005+0.0005+0.0028+0.009+0.0069+0.0054+0.0005+0.0037+0.0004+0.0032+0.006+0.0005+0.0028+0.0004+0.001</f>
        <v>4.7299999999999995E-2</v>
      </c>
      <c r="CB1707" s="120">
        <f>0*$R$1707</f>
        <v>0</v>
      </c>
      <c r="CC1707" s="199">
        <f t="shared" ref="CC1707:CC1726" si="2266">CB1707*CA1707</f>
        <v>0</v>
      </c>
      <c r="CD1707" s="120">
        <f t="shared" ref="CD1707" si="2267">0*$R$1707</f>
        <v>0</v>
      </c>
      <c r="CE1707" s="204">
        <f t="shared" ref="CE1707:CE1726" si="2268">CD1707*CA1707</f>
        <v>0</v>
      </c>
      <c r="CF1707" s="120">
        <f t="shared" ref="CF1707" si="2269">0*$R$1707</f>
        <v>0</v>
      </c>
      <c r="CG1707" s="204">
        <f t="shared" ref="CG1707:CG1726" si="2270">CF1707*CA1707</f>
        <v>0</v>
      </c>
      <c r="CH1707" s="120">
        <f t="shared" ref="CH1707" si="2271">0*$R$1707</f>
        <v>0</v>
      </c>
      <c r="CI1707" s="204">
        <f t="shared" ref="CI1707:CI1726" si="2272">CH1707*CA1707</f>
        <v>0</v>
      </c>
      <c r="CJ1707" s="120">
        <v>0</v>
      </c>
      <c r="CK1707" s="204">
        <f t="shared" ref="CK1707:CK1726" si="2273">CJ1707*CA1707</f>
        <v>0</v>
      </c>
      <c r="CL1707" s="145">
        <v>0</v>
      </c>
      <c r="CM1707" s="204">
        <f t="shared" ref="CM1707:CM1726" si="2274">CL1707*CA1707</f>
        <v>0</v>
      </c>
      <c r="CN1707" s="120">
        <f t="shared" ref="CN1707" si="2275">0*$R$1707</f>
        <v>0</v>
      </c>
      <c r="CO1707" s="204">
        <f t="shared" ref="CO1707:CO1726" si="2276">CN1707*CA1707</f>
        <v>0</v>
      </c>
      <c r="CP1707" s="120">
        <f>0.4*$R$1707</f>
        <v>4.0000000000000001E-3</v>
      </c>
      <c r="CQ1707" s="206">
        <f t="shared" ref="CQ1707:CQ1726" si="2277">CP1707*CA1707</f>
        <v>1.8919999999999999E-4</v>
      </c>
      <c r="CR1707" s="186">
        <v>0.5</v>
      </c>
      <c r="CS1707" s="206">
        <f t="shared" ref="CS1707:CS1726" si="2278">CR1707*CA1707</f>
        <v>2.3649999999999997E-2</v>
      </c>
      <c r="CT1707" s="120">
        <f t="shared" ref="CT1707" si="2279">0*$R$1707</f>
        <v>0</v>
      </c>
      <c r="CU1707" s="206">
        <f t="shared" ref="CU1707:CU1726" si="2280">CT1707*CA1707</f>
        <v>0</v>
      </c>
      <c r="CV1707" s="145">
        <v>0.25</v>
      </c>
      <c r="CW1707" s="206">
        <f t="shared" ref="CW1707:CW1726" si="2281">CV1707*CA1707</f>
        <v>1.1824999999999999E-2</v>
      </c>
      <c r="CX1707" s="145">
        <v>0.25</v>
      </c>
      <c r="CY1707" s="206">
        <f t="shared" ref="CY1707:CY1726" si="2282">CX1707*CA1707</f>
        <v>1.1824999999999999E-2</v>
      </c>
      <c r="CZ1707" s="107"/>
      <c r="DA1707" s="107"/>
      <c r="DB1707" s="107"/>
      <c r="DC1707" s="109"/>
      <c r="DD1707" s="109"/>
      <c r="DE1707" s="109"/>
      <c r="DF1707" s="110">
        <f>0.0004+0.0001+0.0032+0.0005+0.0005+0.0028+0.009+0.0069+0.0054+0.0005+0.0037+0.0004+0.0032+0.006+0.0005+0.0028+0.0004+0.001</f>
        <v>4.7299999999999995E-2</v>
      </c>
      <c r="DG1707" s="120">
        <f>0*$R$1707</f>
        <v>0</v>
      </c>
      <c r="DH1707" s="120">
        <f t="shared" ref="DH1707:DH1726" si="2283">DG1707*DF1707</f>
        <v>0</v>
      </c>
      <c r="DI1707" s="120">
        <f t="shared" ref="DI1707:DY1707" si="2284">0*$R$1707</f>
        <v>0</v>
      </c>
      <c r="DJ1707" s="120">
        <f t="shared" ref="DJ1707:DJ1726" si="2285">DI1707*DF1707</f>
        <v>0</v>
      </c>
      <c r="DK1707" s="120">
        <f t="shared" si="2284"/>
        <v>0</v>
      </c>
      <c r="DL1707" s="120">
        <f t="shared" ref="DL1707:DL1726" si="2286">DK1707*DF1707</f>
        <v>0</v>
      </c>
      <c r="DM1707" s="120">
        <f t="shared" si="2284"/>
        <v>0</v>
      </c>
      <c r="DN1707" s="120">
        <f t="shared" ref="DN1707:DN1725" si="2287">DM1707*DF1707</f>
        <v>0</v>
      </c>
      <c r="DO1707" s="120">
        <v>0</v>
      </c>
      <c r="DP1707" s="120">
        <f t="shared" ref="DP1707:DP1726" si="2288">DO1707*DF1707</f>
        <v>0</v>
      </c>
      <c r="DQ1707" s="145">
        <v>0</v>
      </c>
      <c r="DR1707" s="120">
        <f t="shared" ref="DR1707:DR1726" si="2289">DQ1707*DF1707</f>
        <v>0</v>
      </c>
      <c r="DS1707" s="120">
        <f t="shared" si="2284"/>
        <v>0</v>
      </c>
      <c r="DT1707" s="120">
        <f t="shared" ref="DT1707:DT1726" si="2290">DS1707*DF1707</f>
        <v>0</v>
      </c>
      <c r="DU1707" s="120">
        <f>0.4*$R$1707</f>
        <v>4.0000000000000001E-3</v>
      </c>
      <c r="DV1707" s="120">
        <f t="shared" ref="DV1707:DV1726" si="2291">DU1707*DF1707</f>
        <v>1.8919999999999999E-4</v>
      </c>
      <c r="DW1707" s="186">
        <v>0.5</v>
      </c>
      <c r="DX1707" s="120">
        <f t="shared" ref="DX1707:DX1726" si="2292">DW1707*DF1707</f>
        <v>2.3649999999999997E-2</v>
      </c>
      <c r="DY1707" s="120">
        <f t="shared" si="2284"/>
        <v>0</v>
      </c>
      <c r="DZ1707" s="120">
        <f t="shared" ref="DZ1707:DZ1726" si="2293">DY1707*DF1707</f>
        <v>0</v>
      </c>
      <c r="EA1707" s="145">
        <v>0.25</v>
      </c>
      <c r="EB1707" s="120">
        <f t="shared" ref="EB1707:EB1726" si="2294">EA1707*DF1707</f>
        <v>1.1824999999999999E-2</v>
      </c>
      <c r="EC1707" s="145">
        <v>0.25</v>
      </c>
      <c r="ED1707" s="120">
        <f t="shared" ref="ED1707:ED1726" si="2295">EC1707*DF1707</f>
        <v>1.1824999999999999E-2</v>
      </c>
      <c r="EE1707" s="120"/>
      <c r="EF1707" s="120"/>
      <c r="EG1707" s="120"/>
      <c r="EH1707" s="120"/>
      <c r="EI1707" s="120">
        <f t="shared" si="1827"/>
        <v>4.7489199999999995E-2</v>
      </c>
      <c r="EJ1707" s="148">
        <f t="shared" ref="EJ1707:EJ1725" si="2296">DG1707+DI1707+DK1707+DM1707+DO1707+DQ1707+DS1707+DU1707+DW1707+DY1707+EA1707+EC1707+EE1707+EG1707</f>
        <v>1.004</v>
      </c>
    </row>
    <row r="1708" spans="1:140" s="10" customFormat="1" ht="17.25" customHeight="1" x14ac:dyDescent="0.25">
      <c r="A1708" s="33"/>
      <c r="B1708" s="34"/>
      <c r="C1708" s="35"/>
      <c r="D1708" s="49"/>
      <c r="E1708" s="36"/>
      <c r="F1708" s="36"/>
      <c r="G1708" s="52"/>
      <c r="H1708" s="38"/>
      <c r="I1708" s="50"/>
      <c r="J1708" s="54" t="s">
        <v>880</v>
      </c>
      <c r="K1708" s="46" t="s">
        <v>1441</v>
      </c>
      <c r="L1708" s="46" t="s">
        <v>65</v>
      </c>
      <c r="M1708" s="46" t="s">
        <v>1761</v>
      </c>
      <c r="R1708" s="104">
        <v>7.3000000000000001E-3</v>
      </c>
      <c r="S1708" s="104"/>
      <c r="T1708" s="104">
        <f t="shared" si="2252"/>
        <v>0</v>
      </c>
      <c r="U1708" s="104"/>
      <c r="V1708" s="120">
        <f t="shared" si="2254"/>
        <v>0</v>
      </c>
      <c r="W1708" s="104"/>
      <c r="X1708" s="104">
        <f t="shared" si="2255"/>
        <v>0</v>
      </c>
      <c r="Y1708" s="104"/>
      <c r="Z1708" s="120">
        <f t="shared" si="1836"/>
        <v>0</v>
      </c>
      <c r="AA1708" s="104">
        <v>0</v>
      </c>
      <c r="AB1708" s="104">
        <f t="shared" si="1837"/>
        <v>0</v>
      </c>
      <c r="AC1708" s="144">
        <v>0</v>
      </c>
      <c r="AD1708" s="104">
        <f t="shared" si="1838"/>
        <v>0</v>
      </c>
      <c r="AE1708" s="104"/>
      <c r="AF1708" s="104">
        <f t="shared" si="1839"/>
        <v>0</v>
      </c>
      <c r="AG1708" s="104"/>
      <c r="AH1708" s="104">
        <f t="shared" si="1840"/>
        <v>0</v>
      </c>
      <c r="AI1708" s="186">
        <v>0.5</v>
      </c>
      <c r="AJ1708" s="104">
        <f t="shared" si="1841"/>
        <v>3.65E-3</v>
      </c>
      <c r="AK1708" s="104"/>
      <c r="AL1708" s="104">
        <f t="shared" si="1842"/>
        <v>0</v>
      </c>
      <c r="AM1708" s="145">
        <v>0</v>
      </c>
      <c r="AN1708" s="104">
        <f t="shared" si="1843"/>
        <v>0</v>
      </c>
      <c r="AO1708" s="145">
        <v>0.5</v>
      </c>
      <c r="AP1708" s="120">
        <f t="shared" si="1844"/>
        <v>3.65E-3</v>
      </c>
      <c r="AQ1708" s="104"/>
      <c r="AR1708" s="104"/>
      <c r="AS1708" s="104"/>
      <c r="AT1708" s="104"/>
      <c r="AU1708" s="104">
        <f t="shared" si="1796"/>
        <v>7.3000000000000001E-3</v>
      </c>
      <c r="AV1708" s="105">
        <f t="shared" si="2256"/>
        <v>1</v>
      </c>
      <c r="AW1708" s="105"/>
      <c r="AX1708" s="106"/>
      <c r="AY1708" s="120"/>
      <c r="AZ1708" s="106">
        <f t="shared" si="2257"/>
        <v>0</v>
      </c>
      <c r="BA1708" s="120"/>
      <c r="BB1708" s="196">
        <f t="shared" si="2259"/>
        <v>0</v>
      </c>
      <c r="BC1708" s="120"/>
      <c r="BD1708" s="196">
        <f t="shared" si="2261"/>
        <v>0</v>
      </c>
      <c r="BE1708" s="120"/>
      <c r="BF1708" s="196">
        <f t="shared" si="2263"/>
        <v>0</v>
      </c>
      <c r="BG1708" s="120">
        <v>0</v>
      </c>
      <c r="BH1708" s="196">
        <f t="shared" si="2081"/>
        <v>0</v>
      </c>
      <c r="BI1708" s="145">
        <v>0</v>
      </c>
      <c r="BJ1708" s="196">
        <f t="shared" si="1845"/>
        <v>0</v>
      </c>
      <c r="BK1708" s="120"/>
      <c r="BL1708" s="196">
        <f t="shared" si="1846"/>
        <v>0</v>
      </c>
      <c r="BM1708" s="120"/>
      <c r="BN1708" s="197">
        <f t="shared" si="1847"/>
        <v>0</v>
      </c>
      <c r="BO1708" s="186">
        <v>0.5</v>
      </c>
      <c r="BP1708" s="197">
        <f t="shared" si="1848"/>
        <v>0</v>
      </c>
      <c r="BQ1708" s="120"/>
      <c r="BR1708" s="197">
        <f t="shared" si="1849"/>
        <v>0</v>
      </c>
      <c r="BS1708" s="145">
        <v>0</v>
      </c>
      <c r="BT1708" s="197">
        <f t="shared" si="1850"/>
        <v>0</v>
      </c>
      <c r="BU1708" s="145">
        <v>0.5</v>
      </c>
      <c r="BV1708" s="197">
        <f t="shared" si="1851"/>
        <v>0</v>
      </c>
      <c r="BW1708" s="107"/>
      <c r="BX1708" s="107"/>
      <c r="BY1708" s="107"/>
      <c r="BZ1708" s="107"/>
      <c r="CA1708" s="199"/>
      <c r="CB1708" s="120"/>
      <c r="CC1708" s="199">
        <f t="shared" si="2266"/>
        <v>0</v>
      </c>
      <c r="CD1708" s="120"/>
      <c r="CE1708" s="204">
        <f t="shared" si="2268"/>
        <v>0</v>
      </c>
      <c r="CF1708" s="120"/>
      <c r="CG1708" s="204">
        <f t="shared" si="2270"/>
        <v>0</v>
      </c>
      <c r="CH1708" s="120"/>
      <c r="CI1708" s="204">
        <f t="shared" si="2272"/>
        <v>0</v>
      </c>
      <c r="CJ1708" s="120">
        <v>0</v>
      </c>
      <c r="CK1708" s="204">
        <f t="shared" si="2273"/>
        <v>0</v>
      </c>
      <c r="CL1708" s="145">
        <v>0</v>
      </c>
      <c r="CM1708" s="204">
        <f t="shared" si="2274"/>
        <v>0</v>
      </c>
      <c r="CN1708" s="120"/>
      <c r="CO1708" s="204">
        <f t="shared" si="2276"/>
        <v>0</v>
      </c>
      <c r="CP1708" s="120"/>
      <c r="CQ1708" s="206">
        <f t="shared" si="2277"/>
        <v>0</v>
      </c>
      <c r="CR1708" s="186">
        <v>0.5</v>
      </c>
      <c r="CS1708" s="206">
        <f t="shared" si="2278"/>
        <v>0</v>
      </c>
      <c r="CT1708" s="120"/>
      <c r="CU1708" s="206">
        <f t="shared" si="2280"/>
        <v>0</v>
      </c>
      <c r="CV1708" s="145">
        <v>0</v>
      </c>
      <c r="CW1708" s="206">
        <f t="shared" si="2281"/>
        <v>0</v>
      </c>
      <c r="CX1708" s="145">
        <v>0.5</v>
      </c>
      <c r="CY1708" s="206">
        <f t="shared" si="2282"/>
        <v>0</v>
      </c>
      <c r="CZ1708" s="107"/>
      <c r="DA1708" s="107"/>
      <c r="DB1708" s="107"/>
      <c r="DC1708" s="109"/>
      <c r="DD1708" s="109"/>
      <c r="DE1708" s="109"/>
      <c r="DF1708" s="110"/>
      <c r="DG1708" s="120"/>
      <c r="DH1708" s="120">
        <f t="shared" si="2283"/>
        <v>0</v>
      </c>
      <c r="DI1708" s="120"/>
      <c r="DJ1708" s="120">
        <f t="shared" si="2285"/>
        <v>0</v>
      </c>
      <c r="DK1708" s="120"/>
      <c r="DL1708" s="120">
        <f t="shared" si="2286"/>
        <v>0</v>
      </c>
      <c r="DM1708" s="120"/>
      <c r="DN1708" s="120">
        <f t="shared" si="2287"/>
        <v>0</v>
      </c>
      <c r="DO1708" s="120">
        <v>0</v>
      </c>
      <c r="DP1708" s="120">
        <f t="shared" si="2288"/>
        <v>0</v>
      </c>
      <c r="DQ1708" s="145">
        <v>0</v>
      </c>
      <c r="DR1708" s="120">
        <f t="shared" si="2289"/>
        <v>0</v>
      </c>
      <c r="DS1708" s="120"/>
      <c r="DT1708" s="120">
        <f t="shared" si="2290"/>
        <v>0</v>
      </c>
      <c r="DU1708" s="120"/>
      <c r="DV1708" s="120">
        <f t="shared" si="2291"/>
        <v>0</v>
      </c>
      <c r="DW1708" s="186">
        <v>0.5</v>
      </c>
      <c r="DX1708" s="120">
        <f t="shared" si="2292"/>
        <v>0</v>
      </c>
      <c r="DY1708" s="120"/>
      <c r="DZ1708" s="120">
        <f t="shared" si="2293"/>
        <v>0</v>
      </c>
      <c r="EA1708" s="145">
        <v>0</v>
      </c>
      <c r="EB1708" s="120">
        <f t="shared" si="2294"/>
        <v>0</v>
      </c>
      <c r="EC1708" s="145">
        <v>0.5</v>
      </c>
      <c r="ED1708" s="120">
        <f t="shared" si="2295"/>
        <v>0</v>
      </c>
      <c r="EE1708" s="120"/>
      <c r="EF1708" s="120"/>
      <c r="EG1708" s="120"/>
      <c r="EH1708" s="120"/>
      <c r="EI1708" s="120">
        <f t="shared" si="1827"/>
        <v>0</v>
      </c>
      <c r="EJ1708" s="148">
        <f t="shared" si="2296"/>
        <v>1</v>
      </c>
    </row>
    <row r="1709" spans="1:140" s="10" customFormat="1" ht="17.25" customHeight="1" x14ac:dyDescent="0.25">
      <c r="A1709" s="33"/>
      <c r="B1709" s="34"/>
      <c r="C1709" s="35"/>
      <c r="D1709" s="49"/>
      <c r="E1709" s="36"/>
      <c r="F1709" s="36"/>
      <c r="G1709" s="52"/>
      <c r="H1709" s="38"/>
      <c r="I1709" s="50"/>
      <c r="J1709" s="54" t="s">
        <v>882</v>
      </c>
      <c r="K1709" s="46" t="s">
        <v>1442</v>
      </c>
      <c r="L1709" s="46" t="s">
        <v>65</v>
      </c>
      <c r="M1709" s="46" t="s">
        <v>1761</v>
      </c>
      <c r="R1709" s="104"/>
      <c r="S1709" s="104"/>
      <c r="T1709" s="104">
        <f t="shared" si="2252"/>
        <v>0</v>
      </c>
      <c r="U1709" s="104"/>
      <c r="V1709" s="120">
        <f t="shared" si="2254"/>
        <v>0</v>
      </c>
      <c r="W1709" s="104"/>
      <c r="X1709" s="104">
        <f t="shared" si="2255"/>
        <v>0</v>
      </c>
      <c r="Y1709" s="104"/>
      <c r="Z1709" s="120">
        <f t="shared" si="1836"/>
        <v>0</v>
      </c>
      <c r="AA1709" s="104">
        <v>0</v>
      </c>
      <c r="AB1709" s="104">
        <f t="shared" si="1837"/>
        <v>0</v>
      </c>
      <c r="AC1709" s="144">
        <v>0</v>
      </c>
      <c r="AD1709" s="104">
        <f t="shared" si="1838"/>
        <v>0</v>
      </c>
      <c r="AE1709" s="104"/>
      <c r="AF1709" s="104">
        <f t="shared" si="1839"/>
        <v>0</v>
      </c>
      <c r="AG1709" s="104"/>
      <c r="AH1709" s="104">
        <f t="shared" si="1840"/>
        <v>0</v>
      </c>
      <c r="AI1709" s="186">
        <v>0.5</v>
      </c>
      <c r="AJ1709" s="104">
        <f t="shared" si="1841"/>
        <v>0</v>
      </c>
      <c r="AK1709" s="104"/>
      <c r="AL1709" s="104">
        <f t="shared" si="1842"/>
        <v>0</v>
      </c>
      <c r="AM1709" s="145">
        <v>0.25</v>
      </c>
      <c r="AN1709" s="104">
        <f t="shared" si="1843"/>
        <v>0</v>
      </c>
      <c r="AO1709" s="145">
        <v>0.25</v>
      </c>
      <c r="AP1709" s="120">
        <f t="shared" si="1844"/>
        <v>0</v>
      </c>
      <c r="AQ1709" s="104"/>
      <c r="AR1709" s="104"/>
      <c r="AS1709" s="104"/>
      <c r="AT1709" s="104"/>
      <c r="AU1709" s="104">
        <f t="shared" si="1796"/>
        <v>0</v>
      </c>
      <c r="AV1709" s="105">
        <f t="shared" si="2256"/>
        <v>1</v>
      </c>
      <c r="AW1709" s="105"/>
      <c r="AX1709" s="106"/>
      <c r="AY1709" s="120"/>
      <c r="AZ1709" s="106">
        <f t="shared" si="2257"/>
        <v>0</v>
      </c>
      <c r="BA1709" s="120"/>
      <c r="BB1709" s="196">
        <f t="shared" si="2259"/>
        <v>0</v>
      </c>
      <c r="BC1709" s="120"/>
      <c r="BD1709" s="196">
        <f t="shared" si="2261"/>
        <v>0</v>
      </c>
      <c r="BE1709" s="120"/>
      <c r="BF1709" s="196">
        <f t="shared" si="2263"/>
        <v>0</v>
      </c>
      <c r="BG1709" s="120">
        <v>0</v>
      </c>
      <c r="BH1709" s="196">
        <f t="shared" si="2081"/>
        <v>0</v>
      </c>
      <c r="BI1709" s="145">
        <v>0</v>
      </c>
      <c r="BJ1709" s="196">
        <f t="shared" si="1845"/>
        <v>0</v>
      </c>
      <c r="BK1709" s="120"/>
      <c r="BL1709" s="196">
        <f t="shared" si="1846"/>
        <v>0</v>
      </c>
      <c r="BM1709" s="120"/>
      <c r="BN1709" s="197">
        <f t="shared" si="1847"/>
        <v>0</v>
      </c>
      <c r="BO1709" s="186">
        <v>0.5</v>
      </c>
      <c r="BP1709" s="197">
        <f t="shared" si="1848"/>
        <v>0</v>
      </c>
      <c r="BQ1709" s="120"/>
      <c r="BR1709" s="197">
        <f t="shared" si="1849"/>
        <v>0</v>
      </c>
      <c r="BS1709" s="145">
        <v>0.25</v>
      </c>
      <c r="BT1709" s="197">
        <f t="shared" si="1850"/>
        <v>0</v>
      </c>
      <c r="BU1709" s="145">
        <v>0.25</v>
      </c>
      <c r="BV1709" s="197">
        <f t="shared" si="1851"/>
        <v>0</v>
      </c>
      <c r="BW1709" s="107"/>
      <c r="BX1709" s="107"/>
      <c r="BY1709" s="107"/>
      <c r="BZ1709" s="107"/>
      <c r="CA1709" s="199"/>
      <c r="CB1709" s="120"/>
      <c r="CC1709" s="199">
        <f t="shared" si="2266"/>
        <v>0</v>
      </c>
      <c r="CD1709" s="120"/>
      <c r="CE1709" s="204">
        <f t="shared" si="2268"/>
        <v>0</v>
      </c>
      <c r="CF1709" s="120"/>
      <c r="CG1709" s="204">
        <f t="shared" si="2270"/>
        <v>0</v>
      </c>
      <c r="CH1709" s="120"/>
      <c r="CI1709" s="204">
        <f t="shared" si="2272"/>
        <v>0</v>
      </c>
      <c r="CJ1709" s="120">
        <v>0</v>
      </c>
      <c r="CK1709" s="204">
        <f t="shared" si="2273"/>
        <v>0</v>
      </c>
      <c r="CL1709" s="145">
        <v>0</v>
      </c>
      <c r="CM1709" s="204">
        <f t="shared" si="2274"/>
        <v>0</v>
      </c>
      <c r="CN1709" s="120"/>
      <c r="CO1709" s="204">
        <f t="shared" si="2276"/>
        <v>0</v>
      </c>
      <c r="CP1709" s="120"/>
      <c r="CQ1709" s="206">
        <f t="shared" si="2277"/>
        <v>0</v>
      </c>
      <c r="CR1709" s="186">
        <v>0.5</v>
      </c>
      <c r="CS1709" s="206">
        <f t="shared" si="2278"/>
        <v>0</v>
      </c>
      <c r="CT1709" s="120"/>
      <c r="CU1709" s="206">
        <f t="shared" si="2280"/>
        <v>0</v>
      </c>
      <c r="CV1709" s="145">
        <v>0.25</v>
      </c>
      <c r="CW1709" s="206">
        <f t="shared" si="2281"/>
        <v>0</v>
      </c>
      <c r="CX1709" s="145">
        <v>0.25</v>
      </c>
      <c r="CY1709" s="206">
        <f t="shared" si="2282"/>
        <v>0</v>
      </c>
      <c r="CZ1709" s="107"/>
      <c r="DA1709" s="107"/>
      <c r="DB1709" s="107"/>
      <c r="DC1709" s="109"/>
      <c r="DD1709" s="109"/>
      <c r="DE1709" s="109"/>
      <c r="DF1709" s="110"/>
      <c r="DG1709" s="120"/>
      <c r="DH1709" s="120">
        <f t="shared" si="2283"/>
        <v>0</v>
      </c>
      <c r="DI1709" s="120"/>
      <c r="DJ1709" s="120">
        <f t="shared" si="2285"/>
        <v>0</v>
      </c>
      <c r="DK1709" s="120"/>
      <c r="DL1709" s="120">
        <f t="shared" si="2286"/>
        <v>0</v>
      </c>
      <c r="DM1709" s="120"/>
      <c r="DN1709" s="120">
        <f t="shared" si="2287"/>
        <v>0</v>
      </c>
      <c r="DO1709" s="120">
        <v>0</v>
      </c>
      <c r="DP1709" s="120">
        <f t="shared" si="2288"/>
        <v>0</v>
      </c>
      <c r="DQ1709" s="145">
        <v>0</v>
      </c>
      <c r="DR1709" s="120">
        <f t="shared" si="2289"/>
        <v>0</v>
      </c>
      <c r="DS1709" s="120"/>
      <c r="DT1709" s="120">
        <f t="shared" si="2290"/>
        <v>0</v>
      </c>
      <c r="DU1709" s="120"/>
      <c r="DV1709" s="120">
        <f t="shared" si="2291"/>
        <v>0</v>
      </c>
      <c r="DW1709" s="186">
        <v>0.5</v>
      </c>
      <c r="DX1709" s="120">
        <f t="shared" si="2292"/>
        <v>0</v>
      </c>
      <c r="DY1709" s="120"/>
      <c r="DZ1709" s="120">
        <f t="shared" si="2293"/>
        <v>0</v>
      </c>
      <c r="EA1709" s="145">
        <v>0.25</v>
      </c>
      <c r="EB1709" s="120">
        <f t="shared" si="2294"/>
        <v>0</v>
      </c>
      <c r="EC1709" s="145">
        <v>0.25</v>
      </c>
      <c r="ED1709" s="120">
        <f t="shared" si="2295"/>
        <v>0</v>
      </c>
      <c r="EE1709" s="120"/>
      <c r="EF1709" s="120"/>
      <c r="EG1709" s="120"/>
      <c r="EH1709" s="120"/>
      <c r="EI1709" s="120">
        <f t="shared" si="1827"/>
        <v>0</v>
      </c>
      <c r="EJ1709" s="148">
        <f t="shared" si="2296"/>
        <v>1</v>
      </c>
    </row>
    <row r="1710" spans="1:140" s="10" customFormat="1" ht="17.25" customHeight="1" x14ac:dyDescent="0.25">
      <c r="A1710" s="33"/>
      <c r="B1710" s="34"/>
      <c r="C1710" s="35"/>
      <c r="D1710" s="49"/>
      <c r="E1710" s="36"/>
      <c r="F1710" s="36"/>
      <c r="G1710" s="52"/>
      <c r="H1710" s="38"/>
      <c r="I1710" s="50"/>
      <c r="J1710" s="54" t="s">
        <v>884</v>
      </c>
      <c r="K1710" s="46" t="s">
        <v>1445</v>
      </c>
      <c r="L1710" s="46" t="s">
        <v>65</v>
      </c>
      <c r="M1710" s="46" t="s">
        <v>1761</v>
      </c>
      <c r="R1710" s="104"/>
      <c r="S1710" s="104"/>
      <c r="T1710" s="104">
        <f t="shared" si="2252"/>
        <v>0</v>
      </c>
      <c r="U1710" s="104"/>
      <c r="V1710" s="120">
        <f t="shared" si="2254"/>
        <v>0</v>
      </c>
      <c r="W1710" s="104"/>
      <c r="X1710" s="104">
        <f t="shared" si="2255"/>
        <v>0</v>
      </c>
      <c r="Y1710" s="104"/>
      <c r="Z1710" s="120">
        <f t="shared" si="1836"/>
        <v>0</v>
      </c>
      <c r="AA1710" s="104">
        <v>0</v>
      </c>
      <c r="AB1710" s="104">
        <f t="shared" si="1837"/>
        <v>0</v>
      </c>
      <c r="AC1710" s="144">
        <v>0</v>
      </c>
      <c r="AD1710" s="104">
        <f t="shared" si="1838"/>
        <v>0</v>
      </c>
      <c r="AE1710" s="104"/>
      <c r="AF1710" s="104">
        <f t="shared" si="1839"/>
        <v>0</v>
      </c>
      <c r="AG1710" s="104"/>
      <c r="AH1710" s="104">
        <f t="shared" si="1840"/>
        <v>0</v>
      </c>
      <c r="AI1710" s="186">
        <v>0.5</v>
      </c>
      <c r="AJ1710" s="104">
        <f t="shared" si="1841"/>
        <v>0</v>
      </c>
      <c r="AK1710" s="104"/>
      <c r="AL1710" s="104">
        <f t="shared" si="1842"/>
        <v>0</v>
      </c>
      <c r="AM1710" s="145">
        <v>0.25</v>
      </c>
      <c r="AN1710" s="104">
        <f t="shared" si="1843"/>
        <v>0</v>
      </c>
      <c r="AO1710" s="145">
        <v>0.25</v>
      </c>
      <c r="AP1710" s="120">
        <f t="shared" si="1844"/>
        <v>0</v>
      </c>
      <c r="AQ1710" s="104"/>
      <c r="AR1710" s="104"/>
      <c r="AS1710" s="104"/>
      <c r="AT1710" s="104"/>
      <c r="AU1710" s="104">
        <f t="shared" si="1796"/>
        <v>0</v>
      </c>
      <c r="AV1710" s="105">
        <f t="shared" si="2256"/>
        <v>1</v>
      </c>
      <c r="AW1710" s="105"/>
      <c r="AX1710" s="106"/>
      <c r="AY1710" s="120"/>
      <c r="AZ1710" s="106">
        <f t="shared" si="2257"/>
        <v>0</v>
      </c>
      <c r="BA1710" s="120"/>
      <c r="BB1710" s="196">
        <f t="shared" si="2259"/>
        <v>0</v>
      </c>
      <c r="BC1710" s="120"/>
      <c r="BD1710" s="196">
        <f t="shared" si="2261"/>
        <v>0</v>
      </c>
      <c r="BE1710" s="120"/>
      <c r="BF1710" s="196">
        <f t="shared" si="2263"/>
        <v>0</v>
      </c>
      <c r="BG1710" s="120">
        <v>0</v>
      </c>
      <c r="BH1710" s="196">
        <f t="shared" si="2081"/>
        <v>0</v>
      </c>
      <c r="BI1710" s="145">
        <v>0</v>
      </c>
      <c r="BJ1710" s="196">
        <f t="shared" si="1845"/>
        <v>0</v>
      </c>
      <c r="BK1710" s="120"/>
      <c r="BL1710" s="196">
        <f t="shared" si="1846"/>
        <v>0</v>
      </c>
      <c r="BM1710" s="120"/>
      <c r="BN1710" s="197">
        <f t="shared" si="1847"/>
        <v>0</v>
      </c>
      <c r="BO1710" s="186">
        <v>0.5</v>
      </c>
      <c r="BP1710" s="197">
        <f t="shared" si="1848"/>
        <v>0</v>
      </c>
      <c r="BQ1710" s="120"/>
      <c r="BR1710" s="197">
        <f t="shared" si="1849"/>
        <v>0</v>
      </c>
      <c r="BS1710" s="145">
        <v>0.25</v>
      </c>
      <c r="BT1710" s="197">
        <f t="shared" si="1850"/>
        <v>0</v>
      </c>
      <c r="BU1710" s="145">
        <v>0.25</v>
      </c>
      <c r="BV1710" s="197">
        <f t="shared" si="1851"/>
        <v>0</v>
      </c>
      <c r="BW1710" s="107"/>
      <c r="BX1710" s="107"/>
      <c r="BY1710" s="107"/>
      <c r="BZ1710" s="107"/>
      <c r="CA1710" s="199"/>
      <c r="CB1710" s="120"/>
      <c r="CC1710" s="199">
        <f t="shared" si="2266"/>
        <v>0</v>
      </c>
      <c r="CD1710" s="120"/>
      <c r="CE1710" s="204">
        <f t="shared" si="2268"/>
        <v>0</v>
      </c>
      <c r="CF1710" s="120"/>
      <c r="CG1710" s="204">
        <f t="shared" si="2270"/>
        <v>0</v>
      </c>
      <c r="CH1710" s="120"/>
      <c r="CI1710" s="204">
        <f t="shared" si="2272"/>
        <v>0</v>
      </c>
      <c r="CJ1710" s="120">
        <v>0</v>
      </c>
      <c r="CK1710" s="204">
        <f t="shared" si="2273"/>
        <v>0</v>
      </c>
      <c r="CL1710" s="145">
        <v>0</v>
      </c>
      <c r="CM1710" s="204">
        <f t="shared" si="2274"/>
        <v>0</v>
      </c>
      <c r="CN1710" s="120"/>
      <c r="CO1710" s="204">
        <f t="shared" si="2276"/>
        <v>0</v>
      </c>
      <c r="CP1710" s="120"/>
      <c r="CQ1710" s="206">
        <f t="shared" si="2277"/>
        <v>0</v>
      </c>
      <c r="CR1710" s="186">
        <v>0.5</v>
      </c>
      <c r="CS1710" s="206">
        <f t="shared" si="2278"/>
        <v>0</v>
      </c>
      <c r="CT1710" s="120"/>
      <c r="CU1710" s="206">
        <f t="shared" si="2280"/>
        <v>0</v>
      </c>
      <c r="CV1710" s="145">
        <v>0.25</v>
      </c>
      <c r="CW1710" s="206">
        <f t="shared" si="2281"/>
        <v>0</v>
      </c>
      <c r="CX1710" s="145">
        <v>0.25</v>
      </c>
      <c r="CY1710" s="206">
        <f t="shared" si="2282"/>
        <v>0</v>
      </c>
      <c r="CZ1710" s="107"/>
      <c r="DA1710" s="107"/>
      <c r="DB1710" s="107"/>
      <c r="DC1710" s="109"/>
      <c r="DD1710" s="109"/>
      <c r="DE1710" s="109"/>
      <c r="DF1710" s="110"/>
      <c r="DG1710" s="120"/>
      <c r="DH1710" s="120">
        <f t="shared" si="2283"/>
        <v>0</v>
      </c>
      <c r="DI1710" s="120"/>
      <c r="DJ1710" s="120">
        <f t="shared" si="2285"/>
        <v>0</v>
      </c>
      <c r="DK1710" s="120"/>
      <c r="DL1710" s="120">
        <f t="shared" si="2286"/>
        <v>0</v>
      </c>
      <c r="DM1710" s="120"/>
      <c r="DN1710" s="120">
        <f t="shared" si="2287"/>
        <v>0</v>
      </c>
      <c r="DO1710" s="120">
        <v>0</v>
      </c>
      <c r="DP1710" s="120">
        <f t="shared" si="2288"/>
        <v>0</v>
      </c>
      <c r="DQ1710" s="145">
        <v>0</v>
      </c>
      <c r="DR1710" s="120">
        <f t="shared" si="2289"/>
        <v>0</v>
      </c>
      <c r="DS1710" s="120"/>
      <c r="DT1710" s="120">
        <f t="shared" si="2290"/>
        <v>0</v>
      </c>
      <c r="DU1710" s="120"/>
      <c r="DV1710" s="120">
        <f t="shared" si="2291"/>
        <v>0</v>
      </c>
      <c r="DW1710" s="186">
        <v>0.5</v>
      </c>
      <c r="DX1710" s="120">
        <f t="shared" si="2292"/>
        <v>0</v>
      </c>
      <c r="DY1710" s="120"/>
      <c r="DZ1710" s="120">
        <f t="shared" si="2293"/>
        <v>0</v>
      </c>
      <c r="EA1710" s="145">
        <v>0.25</v>
      </c>
      <c r="EB1710" s="120">
        <f t="shared" si="2294"/>
        <v>0</v>
      </c>
      <c r="EC1710" s="145">
        <v>0.25</v>
      </c>
      <c r="ED1710" s="120">
        <f t="shared" si="2295"/>
        <v>0</v>
      </c>
      <c r="EE1710" s="120"/>
      <c r="EF1710" s="120"/>
      <c r="EG1710" s="120"/>
      <c r="EH1710" s="120"/>
      <c r="EI1710" s="120">
        <f t="shared" si="1827"/>
        <v>0</v>
      </c>
      <c r="EJ1710" s="148">
        <f t="shared" si="2296"/>
        <v>1</v>
      </c>
    </row>
    <row r="1711" spans="1:140" s="10" customFormat="1" ht="17.25" customHeight="1" x14ac:dyDescent="0.25">
      <c r="A1711" s="33"/>
      <c r="B1711" s="34"/>
      <c r="C1711" s="35"/>
      <c r="D1711" s="49"/>
      <c r="E1711" s="36"/>
      <c r="F1711" s="36"/>
      <c r="G1711" s="52"/>
      <c r="H1711" s="38"/>
      <c r="I1711" s="50"/>
      <c r="J1711" s="54" t="s">
        <v>886</v>
      </c>
      <c r="K1711" s="46" t="s">
        <v>881</v>
      </c>
      <c r="L1711" s="46" t="s">
        <v>65</v>
      </c>
      <c r="M1711" s="46"/>
      <c r="R1711" s="104">
        <v>4.6199999999999998E-2</v>
      </c>
      <c r="S1711" s="104">
        <f>0*$R$1711</f>
        <v>0</v>
      </c>
      <c r="T1711" s="104">
        <f t="shared" si="2252"/>
        <v>0</v>
      </c>
      <c r="U1711" s="104">
        <f t="shared" ref="U1711:AK1711" si="2297">0*$R$1711</f>
        <v>0</v>
      </c>
      <c r="V1711" s="120">
        <f t="shared" si="2254"/>
        <v>0</v>
      </c>
      <c r="W1711" s="184">
        <v>0.25</v>
      </c>
      <c r="X1711" s="104">
        <f t="shared" si="2255"/>
        <v>1.155E-2</v>
      </c>
      <c r="Y1711" s="184">
        <v>0.5</v>
      </c>
      <c r="Z1711" s="120">
        <f t="shared" si="1836"/>
        <v>2.3099999999999999E-2</v>
      </c>
      <c r="AA1711" s="104">
        <v>0</v>
      </c>
      <c r="AB1711" s="104">
        <f t="shared" si="1837"/>
        <v>0</v>
      </c>
      <c r="AC1711" s="145">
        <f>75%-25%-50%</f>
        <v>0</v>
      </c>
      <c r="AD1711" s="104">
        <f t="shared" si="1838"/>
        <v>0</v>
      </c>
      <c r="AE1711" s="104">
        <f t="shared" si="2297"/>
        <v>0</v>
      </c>
      <c r="AF1711" s="104">
        <f t="shared" si="1839"/>
        <v>0</v>
      </c>
      <c r="AG1711" s="104">
        <f>0.4*$R$1711</f>
        <v>1.848E-2</v>
      </c>
      <c r="AH1711" s="104">
        <f t="shared" si="1840"/>
        <v>8.5377599999999999E-4</v>
      </c>
      <c r="AI1711" s="186">
        <f>75%-25%-50%</f>
        <v>0</v>
      </c>
      <c r="AJ1711" s="104">
        <f t="shared" si="1841"/>
        <v>0</v>
      </c>
      <c r="AK1711" s="104">
        <f t="shared" si="2297"/>
        <v>0</v>
      </c>
      <c r="AL1711" s="104">
        <f t="shared" si="1842"/>
        <v>0</v>
      </c>
      <c r="AM1711" s="145">
        <v>0</v>
      </c>
      <c r="AN1711" s="104">
        <f t="shared" si="1843"/>
        <v>0</v>
      </c>
      <c r="AO1711" s="145">
        <v>0</v>
      </c>
      <c r="AP1711" s="120">
        <f t="shared" si="1844"/>
        <v>0</v>
      </c>
      <c r="AQ1711" s="104"/>
      <c r="AR1711" s="104"/>
      <c r="AS1711" s="104"/>
      <c r="AT1711" s="104"/>
      <c r="AU1711" s="104">
        <f t="shared" si="1796"/>
        <v>3.5503776000000001E-2</v>
      </c>
      <c r="AV1711" s="105">
        <f t="shared" si="2256"/>
        <v>0.76848000000000005</v>
      </c>
      <c r="AW1711" s="105"/>
      <c r="AX1711" s="106">
        <f>0.0202+0.0003+0.0003+0.0017+0.0003+0.0003+0.0003+0.0003+0.0016</f>
        <v>2.530000000000001E-2</v>
      </c>
      <c r="AY1711" s="120">
        <f>0*$R$1711</f>
        <v>0</v>
      </c>
      <c r="AZ1711" s="106">
        <f t="shared" si="2257"/>
        <v>0</v>
      </c>
      <c r="BA1711" s="120">
        <f t="shared" ref="BA1711" si="2298">0*$R$1711</f>
        <v>0</v>
      </c>
      <c r="BB1711" s="196">
        <f t="shared" si="2259"/>
        <v>0</v>
      </c>
      <c r="BC1711" s="186">
        <v>0.25</v>
      </c>
      <c r="BD1711" s="196">
        <f t="shared" si="2261"/>
        <v>6.3250000000000025E-3</v>
      </c>
      <c r="BE1711" s="186">
        <v>0.5</v>
      </c>
      <c r="BF1711" s="196">
        <f t="shared" si="2263"/>
        <v>1.2650000000000005E-2</v>
      </c>
      <c r="BG1711" s="120">
        <v>0</v>
      </c>
      <c r="BH1711" s="196">
        <f t="shared" si="2081"/>
        <v>0</v>
      </c>
      <c r="BI1711" s="145">
        <f>75%-25%-50%</f>
        <v>0</v>
      </c>
      <c r="BJ1711" s="196">
        <f t="shared" si="1845"/>
        <v>0</v>
      </c>
      <c r="BK1711" s="120">
        <f t="shared" ref="BK1711" si="2299">0*$R$1711</f>
        <v>0</v>
      </c>
      <c r="BL1711" s="196">
        <f t="shared" si="1846"/>
        <v>0</v>
      </c>
      <c r="BM1711" s="120">
        <f>0.4*$R$1711</f>
        <v>1.848E-2</v>
      </c>
      <c r="BN1711" s="197">
        <f t="shared" si="1847"/>
        <v>4.6754400000000018E-4</v>
      </c>
      <c r="BO1711" s="186">
        <f>75%-25%-50%</f>
        <v>0</v>
      </c>
      <c r="BP1711" s="197">
        <f t="shared" si="1848"/>
        <v>0</v>
      </c>
      <c r="BQ1711" s="120">
        <f t="shared" ref="BQ1711" si="2300">0*$R$1711</f>
        <v>0</v>
      </c>
      <c r="BR1711" s="197">
        <f t="shared" si="1849"/>
        <v>0</v>
      </c>
      <c r="BS1711" s="145">
        <v>0</v>
      </c>
      <c r="BT1711" s="197">
        <f t="shared" si="1850"/>
        <v>0</v>
      </c>
      <c r="BU1711" s="145">
        <v>0</v>
      </c>
      <c r="BV1711" s="197">
        <f t="shared" si="1851"/>
        <v>0</v>
      </c>
      <c r="BW1711" s="107"/>
      <c r="BX1711" s="107"/>
      <c r="BY1711" s="107"/>
      <c r="BZ1711" s="107"/>
      <c r="CA1711" s="199">
        <f>0.0202+0.0003+0.0003+0.0017+0.0003+0.0003+0.0003+0.0003+0.0016</f>
        <v>2.530000000000001E-2</v>
      </c>
      <c r="CB1711" s="120">
        <f>0*$R$1711</f>
        <v>0</v>
      </c>
      <c r="CC1711" s="199">
        <f t="shared" si="2266"/>
        <v>0</v>
      </c>
      <c r="CD1711" s="120">
        <f t="shared" ref="CD1711" si="2301">0*$R$1711</f>
        <v>0</v>
      </c>
      <c r="CE1711" s="204">
        <f t="shared" si="2268"/>
        <v>0</v>
      </c>
      <c r="CF1711" s="186">
        <v>0.25</v>
      </c>
      <c r="CG1711" s="204">
        <f t="shared" si="2270"/>
        <v>6.3250000000000025E-3</v>
      </c>
      <c r="CH1711" s="186">
        <v>0.5</v>
      </c>
      <c r="CI1711" s="204">
        <f t="shared" si="2272"/>
        <v>1.2650000000000005E-2</v>
      </c>
      <c r="CJ1711" s="120">
        <v>0</v>
      </c>
      <c r="CK1711" s="204">
        <f t="shared" si="2273"/>
        <v>0</v>
      </c>
      <c r="CL1711" s="145">
        <f>75%-25%-50%</f>
        <v>0</v>
      </c>
      <c r="CM1711" s="204">
        <f t="shared" si="2274"/>
        <v>0</v>
      </c>
      <c r="CN1711" s="120">
        <f t="shared" ref="CN1711" si="2302">0*$R$1711</f>
        <v>0</v>
      </c>
      <c r="CO1711" s="204">
        <f t="shared" si="2276"/>
        <v>0</v>
      </c>
      <c r="CP1711" s="120">
        <f>0.4*$R$1711</f>
        <v>1.848E-2</v>
      </c>
      <c r="CQ1711" s="206">
        <f t="shared" si="2277"/>
        <v>4.6754400000000018E-4</v>
      </c>
      <c r="CR1711" s="186">
        <f>75%-25%-50%</f>
        <v>0</v>
      </c>
      <c r="CS1711" s="206">
        <f t="shared" si="2278"/>
        <v>0</v>
      </c>
      <c r="CT1711" s="120">
        <f t="shared" ref="CT1711" si="2303">0*$R$1711</f>
        <v>0</v>
      </c>
      <c r="CU1711" s="206">
        <f t="shared" si="2280"/>
        <v>0</v>
      </c>
      <c r="CV1711" s="145">
        <v>0</v>
      </c>
      <c r="CW1711" s="206">
        <f t="shared" si="2281"/>
        <v>0</v>
      </c>
      <c r="CX1711" s="145">
        <v>0</v>
      </c>
      <c r="CY1711" s="206">
        <f t="shared" si="2282"/>
        <v>0</v>
      </c>
      <c r="CZ1711" s="107"/>
      <c r="DA1711" s="107"/>
      <c r="DB1711" s="107"/>
      <c r="DC1711" s="109"/>
      <c r="DD1711" s="109"/>
      <c r="DE1711" s="109"/>
      <c r="DF1711" s="110">
        <f>0.0202+0.0003+0.0003+0.0017+0.0003+0.0003+0.0003+0.0003+0.0016</f>
        <v>2.530000000000001E-2</v>
      </c>
      <c r="DG1711" s="120">
        <f>0*$R$1711</f>
        <v>0</v>
      </c>
      <c r="DH1711" s="120">
        <f t="shared" si="2283"/>
        <v>0</v>
      </c>
      <c r="DI1711" s="120">
        <f t="shared" ref="DI1711:DY1711" si="2304">0*$R$1711</f>
        <v>0</v>
      </c>
      <c r="DJ1711" s="120">
        <f t="shared" si="2285"/>
        <v>0</v>
      </c>
      <c r="DK1711" s="186">
        <v>0.25</v>
      </c>
      <c r="DL1711" s="120">
        <f t="shared" si="2286"/>
        <v>6.3250000000000025E-3</v>
      </c>
      <c r="DM1711" s="186">
        <v>0.5</v>
      </c>
      <c r="DN1711" s="120">
        <f t="shared" si="2287"/>
        <v>1.2650000000000005E-2</v>
      </c>
      <c r="DO1711" s="120">
        <v>0</v>
      </c>
      <c r="DP1711" s="120">
        <f t="shared" si="2288"/>
        <v>0</v>
      </c>
      <c r="DQ1711" s="145">
        <f>75%-25%-50%</f>
        <v>0</v>
      </c>
      <c r="DR1711" s="120">
        <f t="shared" si="2289"/>
        <v>0</v>
      </c>
      <c r="DS1711" s="120">
        <f t="shared" si="2304"/>
        <v>0</v>
      </c>
      <c r="DT1711" s="120">
        <f t="shared" si="2290"/>
        <v>0</v>
      </c>
      <c r="DU1711" s="120">
        <f>0.4*$R$1711</f>
        <v>1.848E-2</v>
      </c>
      <c r="DV1711" s="120">
        <f t="shared" si="2291"/>
        <v>4.6754400000000018E-4</v>
      </c>
      <c r="DW1711" s="186">
        <f>75%-25%-50%</f>
        <v>0</v>
      </c>
      <c r="DX1711" s="120">
        <f t="shared" si="2292"/>
        <v>0</v>
      </c>
      <c r="DY1711" s="120">
        <f t="shared" si="2304"/>
        <v>0</v>
      </c>
      <c r="DZ1711" s="120">
        <f t="shared" si="2293"/>
        <v>0</v>
      </c>
      <c r="EA1711" s="145">
        <v>0</v>
      </c>
      <c r="EB1711" s="120">
        <f t="shared" si="2294"/>
        <v>0</v>
      </c>
      <c r="EC1711" s="145">
        <v>0</v>
      </c>
      <c r="ED1711" s="120">
        <f t="shared" si="2295"/>
        <v>0</v>
      </c>
      <c r="EE1711" s="120"/>
      <c r="EF1711" s="120"/>
      <c r="EG1711" s="120"/>
      <c r="EH1711" s="120"/>
      <c r="EI1711" s="120">
        <f t="shared" si="1827"/>
        <v>1.9442544000000006E-2</v>
      </c>
      <c r="EJ1711" s="148">
        <f t="shared" si="2296"/>
        <v>0.76848000000000005</v>
      </c>
    </row>
    <row r="1712" spans="1:140" s="10" customFormat="1" ht="27" customHeight="1" x14ac:dyDescent="0.25">
      <c r="A1712" s="33"/>
      <c r="B1712" s="34"/>
      <c r="C1712" s="35"/>
      <c r="D1712" s="49"/>
      <c r="E1712" s="36"/>
      <c r="F1712" s="36"/>
      <c r="G1712" s="52"/>
      <c r="H1712" s="38"/>
      <c r="I1712" s="50"/>
      <c r="J1712" s="54" t="s">
        <v>888</v>
      </c>
      <c r="K1712" s="46" t="s">
        <v>1751</v>
      </c>
      <c r="L1712" s="46" t="s">
        <v>69</v>
      </c>
      <c r="M1712" s="46" t="s">
        <v>1457</v>
      </c>
      <c r="R1712" s="104">
        <v>1.1000000000000001E-3</v>
      </c>
      <c r="S1712" s="104">
        <f>0.2*$R$1712</f>
        <v>2.2000000000000003E-4</v>
      </c>
      <c r="T1712" s="104">
        <f t="shared" si="2252"/>
        <v>2.4200000000000008E-7</v>
      </c>
      <c r="U1712" s="144">
        <v>0.5</v>
      </c>
      <c r="V1712" s="120">
        <f t="shared" si="2254"/>
        <v>5.5000000000000003E-4</v>
      </c>
      <c r="W1712" s="144">
        <v>0.5</v>
      </c>
      <c r="X1712" s="104">
        <f t="shared" si="2255"/>
        <v>5.5000000000000003E-4</v>
      </c>
      <c r="Y1712" s="104">
        <v>0</v>
      </c>
      <c r="Z1712" s="120">
        <f t="shared" si="1836"/>
        <v>0</v>
      </c>
      <c r="AA1712" s="104">
        <v>0</v>
      </c>
      <c r="AB1712" s="104">
        <f t="shared" si="1837"/>
        <v>0</v>
      </c>
      <c r="AC1712" s="104">
        <f t="shared" ref="AC1712:AO1712" si="2305">0*$R$1712</f>
        <v>0</v>
      </c>
      <c r="AD1712" s="104">
        <f t="shared" si="1838"/>
        <v>0</v>
      </c>
      <c r="AE1712" s="104">
        <f t="shared" si="2305"/>
        <v>0</v>
      </c>
      <c r="AF1712" s="104">
        <f t="shared" si="1839"/>
        <v>0</v>
      </c>
      <c r="AG1712" s="104">
        <f t="shared" si="2305"/>
        <v>0</v>
      </c>
      <c r="AH1712" s="104">
        <f t="shared" si="1840"/>
        <v>0</v>
      </c>
      <c r="AI1712" s="104">
        <v>0</v>
      </c>
      <c r="AJ1712" s="104">
        <f t="shared" si="1841"/>
        <v>0</v>
      </c>
      <c r="AK1712" s="104">
        <f t="shared" si="2305"/>
        <v>0</v>
      </c>
      <c r="AL1712" s="104">
        <f t="shared" si="1842"/>
        <v>0</v>
      </c>
      <c r="AM1712" s="104">
        <f t="shared" si="2305"/>
        <v>0</v>
      </c>
      <c r="AN1712" s="104">
        <f t="shared" si="1843"/>
        <v>0</v>
      </c>
      <c r="AO1712" s="104">
        <f t="shared" si="2305"/>
        <v>0</v>
      </c>
      <c r="AP1712" s="120">
        <f t="shared" si="1844"/>
        <v>0</v>
      </c>
      <c r="AQ1712" s="104"/>
      <c r="AR1712" s="104"/>
      <c r="AS1712" s="104"/>
      <c r="AT1712" s="104"/>
      <c r="AU1712" s="104">
        <f t="shared" si="1796"/>
        <v>1.100242E-3</v>
      </c>
      <c r="AV1712" s="105">
        <f t="shared" si="2256"/>
        <v>1.0002200000000001</v>
      </c>
      <c r="AW1712" s="105"/>
      <c r="AX1712" s="106">
        <f>0.0013+0.0003+0.0013+0.0005+0.0002</f>
        <v>3.5999999999999999E-3</v>
      </c>
      <c r="AY1712" s="120">
        <f>0.2*$R$1712</f>
        <v>2.2000000000000003E-4</v>
      </c>
      <c r="AZ1712" s="106">
        <f t="shared" si="2257"/>
        <v>7.920000000000001E-7</v>
      </c>
      <c r="BA1712" s="145">
        <v>0.5</v>
      </c>
      <c r="BB1712" s="196">
        <f t="shared" si="2259"/>
        <v>1.8E-3</v>
      </c>
      <c r="BC1712" s="145">
        <v>0.5</v>
      </c>
      <c r="BD1712" s="196">
        <f t="shared" si="2261"/>
        <v>1.8E-3</v>
      </c>
      <c r="BE1712" s="120">
        <v>0</v>
      </c>
      <c r="BF1712" s="196">
        <f t="shared" si="2263"/>
        <v>0</v>
      </c>
      <c r="BG1712" s="120">
        <v>0</v>
      </c>
      <c r="BH1712" s="196">
        <f t="shared" si="2081"/>
        <v>0</v>
      </c>
      <c r="BI1712" s="120">
        <f t="shared" ref="BI1712" si="2306">0*$R$1712</f>
        <v>0</v>
      </c>
      <c r="BJ1712" s="196">
        <f t="shared" si="1845"/>
        <v>0</v>
      </c>
      <c r="BK1712" s="120">
        <f t="shared" ref="BK1712" si="2307">0*$R$1712</f>
        <v>0</v>
      </c>
      <c r="BL1712" s="196">
        <f t="shared" si="1846"/>
        <v>0</v>
      </c>
      <c r="BM1712" s="120">
        <f t="shared" ref="BM1712" si="2308">0*$R$1712</f>
        <v>0</v>
      </c>
      <c r="BN1712" s="197">
        <f t="shared" si="1847"/>
        <v>0</v>
      </c>
      <c r="BO1712" s="120">
        <v>0</v>
      </c>
      <c r="BP1712" s="197">
        <f t="shared" si="1848"/>
        <v>0</v>
      </c>
      <c r="BQ1712" s="120">
        <f t="shared" ref="BQ1712" si="2309">0*$R$1712</f>
        <v>0</v>
      </c>
      <c r="BR1712" s="197">
        <f t="shared" si="1849"/>
        <v>0</v>
      </c>
      <c r="BS1712" s="120">
        <f t="shared" ref="BS1712" si="2310">0*$R$1712</f>
        <v>0</v>
      </c>
      <c r="BT1712" s="197">
        <f t="shared" si="1850"/>
        <v>0</v>
      </c>
      <c r="BU1712" s="120">
        <f t="shared" ref="BU1712" si="2311">0*$R$1712</f>
        <v>0</v>
      </c>
      <c r="BV1712" s="197">
        <f t="shared" si="1851"/>
        <v>0</v>
      </c>
      <c r="BW1712" s="107"/>
      <c r="BX1712" s="107"/>
      <c r="BY1712" s="107"/>
      <c r="BZ1712" s="107"/>
      <c r="CA1712" s="199">
        <f>0.0013+0.0003+0.0013+0.0005+0.0002</f>
        <v>3.5999999999999999E-3</v>
      </c>
      <c r="CB1712" s="120">
        <f>0.2*$R$1712</f>
        <v>2.2000000000000003E-4</v>
      </c>
      <c r="CC1712" s="199">
        <f t="shared" si="2266"/>
        <v>7.920000000000001E-7</v>
      </c>
      <c r="CD1712" s="145">
        <v>0.5</v>
      </c>
      <c r="CE1712" s="204">
        <f t="shared" si="2268"/>
        <v>1.8E-3</v>
      </c>
      <c r="CF1712" s="145">
        <v>0.5</v>
      </c>
      <c r="CG1712" s="204">
        <f t="shared" si="2270"/>
        <v>1.8E-3</v>
      </c>
      <c r="CH1712" s="120">
        <v>0</v>
      </c>
      <c r="CI1712" s="204">
        <f t="shared" si="2272"/>
        <v>0</v>
      </c>
      <c r="CJ1712" s="120">
        <v>0</v>
      </c>
      <c r="CK1712" s="204">
        <f t="shared" si="2273"/>
        <v>0</v>
      </c>
      <c r="CL1712" s="120">
        <f t="shared" ref="CL1712" si="2312">0*$R$1712</f>
        <v>0</v>
      </c>
      <c r="CM1712" s="204">
        <f t="shared" si="2274"/>
        <v>0</v>
      </c>
      <c r="CN1712" s="120">
        <f t="shared" ref="CN1712" si="2313">0*$R$1712</f>
        <v>0</v>
      </c>
      <c r="CO1712" s="204">
        <f t="shared" si="2276"/>
        <v>0</v>
      </c>
      <c r="CP1712" s="120">
        <f t="shared" ref="CP1712" si="2314">0*$R$1712</f>
        <v>0</v>
      </c>
      <c r="CQ1712" s="206">
        <f t="shared" si="2277"/>
        <v>0</v>
      </c>
      <c r="CR1712" s="120">
        <v>0</v>
      </c>
      <c r="CS1712" s="206">
        <f t="shared" si="2278"/>
        <v>0</v>
      </c>
      <c r="CT1712" s="120">
        <f t="shared" ref="CT1712" si="2315">0*$R$1712</f>
        <v>0</v>
      </c>
      <c r="CU1712" s="206">
        <f t="shared" si="2280"/>
        <v>0</v>
      </c>
      <c r="CV1712" s="120">
        <f t="shared" ref="CV1712" si="2316">0*$R$1712</f>
        <v>0</v>
      </c>
      <c r="CW1712" s="206">
        <f t="shared" si="2281"/>
        <v>0</v>
      </c>
      <c r="CX1712" s="120">
        <f t="shared" ref="CX1712" si="2317">0*$R$1712</f>
        <v>0</v>
      </c>
      <c r="CY1712" s="206">
        <f t="shared" si="2282"/>
        <v>0</v>
      </c>
      <c r="CZ1712" s="107"/>
      <c r="DA1712" s="107"/>
      <c r="DB1712" s="107"/>
      <c r="DC1712" s="109"/>
      <c r="DD1712" s="109"/>
      <c r="DE1712" s="109"/>
      <c r="DF1712" s="110">
        <f>0.0013+0.0003+0.0013+0.0005+0.0002</f>
        <v>3.5999999999999999E-3</v>
      </c>
      <c r="DG1712" s="120">
        <f>0.2*$R$1712</f>
        <v>2.2000000000000003E-4</v>
      </c>
      <c r="DH1712" s="120">
        <f t="shared" si="2283"/>
        <v>7.920000000000001E-7</v>
      </c>
      <c r="DI1712" s="145">
        <v>0.5</v>
      </c>
      <c r="DJ1712" s="120">
        <f t="shared" si="2285"/>
        <v>1.8E-3</v>
      </c>
      <c r="DK1712" s="145">
        <v>0.5</v>
      </c>
      <c r="DL1712" s="120">
        <f t="shared" si="2286"/>
        <v>1.8E-3</v>
      </c>
      <c r="DM1712" s="120">
        <v>0</v>
      </c>
      <c r="DN1712" s="120">
        <f t="shared" si="2287"/>
        <v>0</v>
      </c>
      <c r="DO1712" s="120">
        <v>0</v>
      </c>
      <c r="DP1712" s="120">
        <f t="shared" si="2288"/>
        <v>0</v>
      </c>
      <c r="DQ1712" s="120">
        <f t="shared" ref="DQ1712:EC1712" si="2318">0*$R$1712</f>
        <v>0</v>
      </c>
      <c r="DR1712" s="120">
        <f t="shared" si="2289"/>
        <v>0</v>
      </c>
      <c r="DS1712" s="120">
        <f t="shared" si="2318"/>
        <v>0</v>
      </c>
      <c r="DT1712" s="120">
        <f t="shared" si="2290"/>
        <v>0</v>
      </c>
      <c r="DU1712" s="120">
        <f t="shared" si="2318"/>
        <v>0</v>
      </c>
      <c r="DV1712" s="120">
        <f t="shared" si="2291"/>
        <v>0</v>
      </c>
      <c r="DW1712" s="120">
        <v>0</v>
      </c>
      <c r="DX1712" s="120">
        <f t="shared" si="2292"/>
        <v>0</v>
      </c>
      <c r="DY1712" s="120">
        <f t="shared" si="2318"/>
        <v>0</v>
      </c>
      <c r="DZ1712" s="120">
        <f t="shared" si="2293"/>
        <v>0</v>
      </c>
      <c r="EA1712" s="120">
        <f t="shared" si="2318"/>
        <v>0</v>
      </c>
      <c r="EB1712" s="120">
        <f t="shared" si="2294"/>
        <v>0</v>
      </c>
      <c r="EC1712" s="120">
        <f t="shared" si="2318"/>
        <v>0</v>
      </c>
      <c r="ED1712" s="120">
        <f t="shared" si="2295"/>
        <v>0</v>
      </c>
      <c r="EE1712" s="120"/>
      <c r="EF1712" s="120"/>
      <c r="EG1712" s="120"/>
      <c r="EH1712" s="120"/>
      <c r="EI1712" s="120">
        <f t="shared" si="1827"/>
        <v>3.6007919999999998E-3</v>
      </c>
      <c r="EJ1712" s="148">
        <f t="shared" si="2296"/>
        <v>1.0002200000000001</v>
      </c>
    </row>
    <row r="1713" spans="1:140" s="10" customFormat="1" ht="30.75" customHeight="1" x14ac:dyDescent="0.25">
      <c r="A1713" s="33"/>
      <c r="B1713" s="34"/>
      <c r="C1713" s="35"/>
      <c r="D1713" s="49"/>
      <c r="E1713" s="36"/>
      <c r="F1713" s="36"/>
      <c r="G1713" s="52"/>
      <c r="H1713" s="38"/>
      <c r="I1713" s="50"/>
      <c r="J1713" s="54" t="s">
        <v>890</v>
      </c>
      <c r="K1713" s="46" t="s">
        <v>1752</v>
      </c>
      <c r="L1713" s="46" t="s">
        <v>69</v>
      </c>
      <c r="M1713" s="46" t="s">
        <v>885</v>
      </c>
      <c r="R1713" s="104">
        <v>2.9999999999999997E-4</v>
      </c>
      <c r="S1713" s="104">
        <f>0.2*$R$1713</f>
        <v>5.9999999999999995E-5</v>
      </c>
      <c r="T1713" s="104">
        <f t="shared" si="2252"/>
        <v>1.7999999999999996E-8</v>
      </c>
      <c r="U1713" s="144">
        <v>0.5</v>
      </c>
      <c r="V1713" s="120">
        <f t="shared" si="2254"/>
        <v>1.4999999999999999E-4</v>
      </c>
      <c r="W1713" s="144">
        <v>0.5</v>
      </c>
      <c r="X1713" s="104">
        <f t="shared" si="2255"/>
        <v>1.4999999999999999E-4</v>
      </c>
      <c r="Y1713" s="104">
        <v>0</v>
      </c>
      <c r="Z1713" s="120">
        <f t="shared" si="1836"/>
        <v>0</v>
      </c>
      <c r="AA1713" s="104">
        <v>0</v>
      </c>
      <c r="AB1713" s="104">
        <f t="shared" si="1837"/>
        <v>0</v>
      </c>
      <c r="AC1713" s="104">
        <f t="shared" ref="AC1713:AO1713" si="2319">0*$R$1713</f>
        <v>0</v>
      </c>
      <c r="AD1713" s="104">
        <f t="shared" si="1838"/>
        <v>0</v>
      </c>
      <c r="AE1713" s="104">
        <f t="shared" si="2319"/>
        <v>0</v>
      </c>
      <c r="AF1713" s="104">
        <f t="shared" si="1839"/>
        <v>0</v>
      </c>
      <c r="AG1713" s="104">
        <f t="shared" si="2319"/>
        <v>0</v>
      </c>
      <c r="AH1713" s="104">
        <f t="shared" si="1840"/>
        <v>0</v>
      </c>
      <c r="AI1713" s="104">
        <v>0</v>
      </c>
      <c r="AJ1713" s="104">
        <f t="shared" si="1841"/>
        <v>0</v>
      </c>
      <c r="AK1713" s="104">
        <f t="shared" si="2319"/>
        <v>0</v>
      </c>
      <c r="AL1713" s="104">
        <f t="shared" si="1842"/>
        <v>0</v>
      </c>
      <c r="AM1713" s="104">
        <f t="shared" si="2319"/>
        <v>0</v>
      </c>
      <c r="AN1713" s="104">
        <f t="shared" si="1843"/>
        <v>0</v>
      </c>
      <c r="AO1713" s="104">
        <f t="shared" si="2319"/>
        <v>0</v>
      </c>
      <c r="AP1713" s="120">
        <f t="shared" si="1844"/>
        <v>0</v>
      </c>
      <c r="AQ1713" s="104"/>
      <c r="AR1713" s="104"/>
      <c r="AS1713" s="104"/>
      <c r="AT1713" s="104"/>
      <c r="AU1713" s="104">
        <f t="shared" si="1796"/>
        <v>3.0001799999999999E-4</v>
      </c>
      <c r="AV1713" s="105">
        <f t="shared" si="2256"/>
        <v>1.0000599999999999</v>
      </c>
      <c r="AW1713" s="105"/>
      <c r="AX1713" s="106">
        <f>0.0005</f>
        <v>5.0000000000000001E-4</v>
      </c>
      <c r="AY1713" s="120">
        <f>0.2*$R$1713</f>
        <v>5.9999999999999995E-5</v>
      </c>
      <c r="AZ1713" s="106">
        <f t="shared" si="2257"/>
        <v>2.9999999999999997E-8</v>
      </c>
      <c r="BA1713" s="145">
        <v>0.5</v>
      </c>
      <c r="BB1713" s="196">
        <f t="shared" si="2259"/>
        <v>2.5000000000000001E-4</v>
      </c>
      <c r="BC1713" s="145">
        <v>0.5</v>
      </c>
      <c r="BD1713" s="196">
        <f t="shared" si="2261"/>
        <v>2.5000000000000001E-4</v>
      </c>
      <c r="BE1713" s="120">
        <v>0</v>
      </c>
      <c r="BF1713" s="196">
        <f t="shared" si="2263"/>
        <v>0</v>
      </c>
      <c r="BG1713" s="120">
        <v>0</v>
      </c>
      <c r="BH1713" s="196">
        <f t="shared" si="2081"/>
        <v>0</v>
      </c>
      <c r="BI1713" s="120">
        <f t="shared" ref="BI1713" si="2320">0*$R$1713</f>
        <v>0</v>
      </c>
      <c r="BJ1713" s="196">
        <f t="shared" si="1845"/>
        <v>0</v>
      </c>
      <c r="BK1713" s="120">
        <f t="shared" ref="BK1713" si="2321">0*$R$1713</f>
        <v>0</v>
      </c>
      <c r="BL1713" s="196">
        <f t="shared" si="1846"/>
        <v>0</v>
      </c>
      <c r="BM1713" s="120">
        <f t="shared" ref="BM1713" si="2322">0*$R$1713</f>
        <v>0</v>
      </c>
      <c r="BN1713" s="197">
        <f t="shared" si="1847"/>
        <v>0</v>
      </c>
      <c r="BO1713" s="120">
        <v>0</v>
      </c>
      <c r="BP1713" s="197">
        <f t="shared" si="1848"/>
        <v>0</v>
      </c>
      <c r="BQ1713" s="120">
        <f t="shared" ref="BQ1713" si="2323">0*$R$1713</f>
        <v>0</v>
      </c>
      <c r="BR1713" s="197">
        <f t="shared" si="1849"/>
        <v>0</v>
      </c>
      <c r="BS1713" s="120">
        <f t="shared" ref="BS1713" si="2324">0*$R$1713</f>
        <v>0</v>
      </c>
      <c r="BT1713" s="197">
        <f t="shared" si="1850"/>
        <v>0</v>
      </c>
      <c r="BU1713" s="120">
        <f t="shared" ref="BU1713" si="2325">0*$R$1713</f>
        <v>0</v>
      </c>
      <c r="BV1713" s="197">
        <f t="shared" si="1851"/>
        <v>0</v>
      </c>
      <c r="BW1713" s="107"/>
      <c r="BX1713" s="107"/>
      <c r="BY1713" s="107"/>
      <c r="BZ1713" s="107"/>
      <c r="CA1713" s="199">
        <f>0.0005</f>
        <v>5.0000000000000001E-4</v>
      </c>
      <c r="CB1713" s="120">
        <f>0.2*$R$1713</f>
        <v>5.9999999999999995E-5</v>
      </c>
      <c r="CC1713" s="199">
        <f t="shared" si="2266"/>
        <v>2.9999999999999997E-8</v>
      </c>
      <c r="CD1713" s="145">
        <v>0.5</v>
      </c>
      <c r="CE1713" s="204">
        <f t="shared" si="2268"/>
        <v>2.5000000000000001E-4</v>
      </c>
      <c r="CF1713" s="145">
        <v>0.5</v>
      </c>
      <c r="CG1713" s="204">
        <f t="shared" si="2270"/>
        <v>2.5000000000000001E-4</v>
      </c>
      <c r="CH1713" s="120">
        <v>0</v>
      </c>
      <c r="CI1713" s="204">
        <f t="shared" si="2272"/>
        <v>0</v>
      </c>
      <c r="CJ1713" s="120">
        <v>0</v>
      </c>
      <c r="CK1713" s="204">
        <f t="shared" si="2273"/>
        <v>0</v>
      </c>
      <c r="CL1713" s="120">
        <f t="shared" ref="CL1713" si="2326">0*$R$1713</f>
        <v>0</v>
      </c>
      <c r="CM1713" s="204">
        <f t="shared" si="2274"/>
        <v>0</v>
      </c>
      <c r="CN1713" s="120">
        <f t="shared" ref="CN1713" si="2327">0*$R$1713</f>
        <v>0</v>
      </c>
      <c r="CO1713" s="204">
        <f t="shared" si="2276"/>
        <v>0</v>
      </c>
      <c r="CP1713" s="120">
        <f t="shared" ref="CP1713" si="2328">0*$R$1713</f>
        <v>0</v>
      </c>
      <c r="CQ1713" s="206">
        <f t="shared" si="2277"/>
        <v>0</v>
      </c>
      <c r="CR1713" s="120">
        <v>0</v>
      </c>
      <c r="CS1713" s="206">
        <f t="shared" si="2278"/>
        <v>0</v>
      </c>
      <c r="CT1713" s="120">
        <f t="shared" ref="CT1713" si="2329">0*$R$1713</f>
        <v>0</v>
      </c>
      <c r="CU1713" s="206">
        <f t="shared" si="2280"/>
        <v>0</v>
      </c>
      <c r="CV1713" s="120">
        <f t="shared" ref="CV1713" si="2330">0*$R$1713</f>
        <v>0</v>
      </c>
      <c r="CW1713" s="206">
        <f t="shared" si="2281"/>
        <v>0</v>
      </c>
      <c r="CX1713" s="120">
        <f t="shared" ref="CX1713" si="2331">0*$R$1713</f>
        <v>0</v>
      </c>
      <c r="CY1713" s="206">
        <f t="shared" si="2282"/>
        <v>0</v>
      </c>
      <c r="CZ1713" s="107"/>
      <c r="DA1713" s="107"/>
      <c r="DB1713" s="107"/>
      <c r="DC1713" s="109"/>
      <c r="DD1713" s="109"/>
      <c r="DE1713" s="109"/>
      <c r="DF1713" s="110">
        <f>0.0005</f>
        <v>5.0000000000000001E-4</v>
      </c>
      <c r="DG1713" s="120">
        <f>0.2*$R$1713</f>
        <v>5.9999999999999995E-5</v>
      </c>
      <c r="DH1713" s="120">
        <f t="shared" si="2283"/>
        <v>2.9999999999999997E-8</v>
      </c>
      <c r="DI1713" s="145">
        <v>0.5</v>
      </c>
      <c r="DJ1713" s="120">
        <f t="shared" si="2285"/>
        <v>2.5000000000000001E-4</v>
      </c>
      <c r="DK1713" s="145">
        <v>0.5</v>
      </c>
      <c r="DL1713" s="120">
        <f t="shared" si="2286"/>
        <v>2.5000000000000001E-4</v>
      </c>
      <c r="DM1713" s="120">
        <v>0</v>
      </c>
      <c r="DN1713" s="120">
        <f t="shared" si="2287"/>
        <v>0</v>
      </c>
      <c r="DO1713" s="120">
        <v>0</v>
      </c>
      <c r="DP1713" s="120">
        <f t="shared" si="2288"/>
        <v>0</v>
      </c>
      <c r="DQ1713" s="120">
        <f t="shared" ref="DQ1713:EC1713" si="2332">0*$R$1713</f>
        <v>0</v>
      </c>
      <c r="DR1713" s="120">
        <f t="shared" si="2289"/>
        <v>0</v>
      </c>
      <c r="DS1713" s="120">
        <f t="shared" si="2332"/>
        <v>0</v>
      </c>
      <c r="DT1713" s="120">
        <f t="shared" si="2290"/>
        <v>0</v>
      </c>
      <c r="DU1713" s="120">
        <f t="shared" si="2332"/>
        <v>0</v>
      </c>
      <c r="DV1713" s="120">
        <f t="shared" si="2291"/>
        <v>0</v>
      </c>
      <c r="DW1713" s="120">
        <v>0</v>
      </c>
      <c r="DX1713" s="120">
        <f t="shared" si="2292"/>
        <v>0</v>
      </c>
      <c r="DY1713" s="120">
        <f t="shared" si="2332"/>
        <v>0</v>
      </c>
      <c r="DZ1713" s="120">
        <f t="shared" si="2293"/>
        <v>0</v>
      </c>
      <c r="EA1713" s="120">
        <f t="shared" si="2332"/>
        <v>0</v>
      </c>
      <c r="EB1713" s="120">
        <f t="shared" si="2294"/>
        <v>0</v>
      </c>
      <c r="EC1713" s="120">
        <f t="shared" si="2332"/>
        <v>0</v>
      </c>
      <c r="ED1713" s="120">
        <f t="shared" si="2295"/>
        <v>0</v>
      </c>
      <c r="EE1713" s="120"/>
      <c r="EF1713" s="120"/>
      <c r="EG1713" s="120"/>
      <c r="EH1713" s="120"/>
      <c r="EI1713" s="120">
        <f t="shared" si="1827"/>
        <v>5.0003000000000005E-4</v>
      </c>
      <c r="EJ1713" s="148">
        <f t="shared" si="2296"/>
        <v>1.0000599999999999</v>
      </c>
    </row>
    <row r="1714" spans="1:140" s="10" customFormat="1" ht="35.25" customHeight="1" x14ac:dyDescent="0.25">
      <c r="A1714" s="33"/>
      <c r="B1714" s="34"/>
      <c r="C1714" s="35"/>
      <c r="D1714" s="49"/>
      <c r="E1714" s="36"/>
      <c r="F1714" s="36"/>
      <c r="G1714" s="52"/>
      <c r="H1714" s="38"/>
      <c r="I1714" s="50"/>
      <c r="J1714" s="54" t="s">
        <v>892</v>
      </c>
      <c r="K1714" s="46" t="s">
        <v>1753</v>
      </c>
      <c r="L1714" s="46" t="s">
        <v>69</v>
      </c>
      <c r="M1714" s="46" t="s">
        <v>887</v>
      </c>
      <c r="R1714" s="104">
        <v>2.8E-3</v>
      </c>
      <c r="S1714" s="104">
        <f>0*$R$1714</f>
        <v>0</v>
      </c>
      <c r="T1714" s="104">
        <f t="shared" si="2252"/>
        <v>0</v>
      </c>
      <c r="U1714" s="144">
        <v>0.5</v>
      </c>
      <c r="V1714" s="120">
        <f t="shared" si="2254"/>
        <v>1.4E-3</v>
      </c>
      <c r="W1714" s="144">
        <v>0.5</v>
      </c>
      <c r="X1714" s="104">
        <f t="shared" si="2255"/>
        <v>1.4E-3</v>
      </c>
      <c r="Y1714" s="104">
        <v>0</v>
      </c>
      <c r="Z1714" s="120">
        <f t="shared" si="1836"/>
        <v>0</v>
      </c>
      <c r="AA1714" s="104">
        <v>0</v>
      </c>
      <c r="AB1714" s="104">
        <f t="shared" si="1837"/>
        <v>0</v>
      </c>
      <c r="AC1714" s="104">
        <f t="shared" ref="AC1714:AO1714" si="2333">0*$R$1714</f>
        <v>0</v>
      </c>
      <c r="AD1714" s="104">
        <f t="shared" si="1838"/>
        <v>0</v>
      </c>
      <c r="AE1714" s="104">
        <f t="shared" si="2333"/>
        <v>0</v>
      </c>
      <c r="AF1714" s="104">
        <f t="shared" si="1839"/>
        <v>0</v>
      </c>
      <c r="AG1714" s="104">
        <f t="shared" si="2333"/>
        <v>0</v>
      </c>
      <c r="AH1714" s="104">
        <f t="shared" si="1840"/>
        <v>0</v>
      </c>
      <c r="AI1714" s="104">
        <v>0</v>
      </c>
      <c r="AJ1714" s="104">
        <f t="shared" si="1841"/>
        <v>0</v>
      </c>
      <c r="AK1714" s="104">
        <f t="shared" si="2333"/>
        <v>0</v>
      </c>
      <c r="AL1714" s="104">
        <f t="shared" si="1842"/>
        <v>0</v>
      </c>
      <c r="AM1714" s="104">
        <f t="shared" si="2333"/>
        <v>0</v>
      </c>
      <c r="AN1714" s="104">
        <f t="shared" si="1843"/>
        <v>0</v>
      </c>
      <c r="AO1714" s="104">
        <f t="shared" si="2333"/>
        <v>0</v>
      </c>
      <c r="AP1714" s="120">
        <f t="shared" si="1844"/>
        <v>0</v>
      </c>
      <c r="AQ1714" s="104"/>
      <c r="AR1714" s="104"/>
      <c r="AS1714" s="104"/>
      <c r="AT1714" s="104"/>
      <c r="AU1714" s="104">
        <f t="shared" si="1796"/>
        <v>2.8E-3</v>
      </c>
      <c r="AV1714" s="105">
        <f t="shared" si="2256"/>
        <v>1</v>
      </c>
      <c r="AW1714" s="105"/>
      <c r="AX1714" s="106">
        <f>0.0008+0.0004</f>
        <v>1.2000000000000001E-3</v>
      </c>
      <c r="AY1714" s="120">
        <f>0*$R$1714</f>
        <v>0</v>
      </c>
      <c r="AZ1714" s="106">
        <f t="shared" si="2257"/>
        <v>0</v>
      </c>
      <c r="BA1714" s="145">
        <v>0.5</v>
      </c>
      <c r="BB1714" s="196">
        <f t="shared" si="2259"/>
        <v>6.0000000000000006E-4</v>
      </c>
      <c r="BC1714" s="145">
        <v>0.5</v>
      </c>
      <c r="BD1714" s="196">
        <f t="shared" si="2261"/>
        <v>6.0000000000000006E-4</v>
      </c>
      <c r="BE1714" s="120">
        <v>0</v>
      </c>
      <c r="BF1714" s="196">
        <f t="shared" si="2263"/>
        <v>0</v>
      </c>
      <c r="BG1714" s="120">
        <v>0</v>
      </c>
      <c r="BH1714" s="196">
        <f t="shared" si="2081"/>
        <v>0</v>
      </c>
      <c r="BI1714" s="120">
        <f t="shared" ref="BI1714" si="2334">0*$R$1714</f>
        <v>0</v>
      </c>
      <c r="BJ1714" s="196">
        <f t="shared" si="1845"/>
        <v>0</v>
      </c>
      <c r="BK1714" s="120">
        <f t="shared" ref="BK1714" si="2335">0*$R$1714</f>
        <v>0</v>
      </c>
      <c r="BL1714" s="196">
        <f t="shared" si="1846"/>
        <v>0</v>
      </c>
      <c r="BM1714" s="120">
        <f t="shared" ref="BM1714" si="2336">0*$R$1714</f>
        <v>0</v>
      </c>
      <c r="BN1714" s="197">
        <f t="shared" si="1847"/>
        <v>0</v>
      </c>
      <c r="BO1714" s="120">
        <v>0</v>
      </c>
      <c r="BP1714" s="197">
        <f t="shared" si="1848"/>
        <v>0</v>
      </c>
      <c r="BQ1714" s="120">
        <f t="shared" ref="BQ1714" si="2337">0*$R$1714</f>
        <v>0</v>
      </c>
      <c r="BR1714" s="197">
        <f t="shared" si="1849"/>
        <v>0</v>
      </c>
      <c r="BS1714" s="120">
        <f t="shared" ref="BS1714" si="2338">0*$R$1714</f>
        <v>0</v>
      </c>
      <c r="BT1714" s="197">
        <f t="shared" si="1850"/>
        <v>0</v>
      </c>
      <c r="BU1714" s="120">
        <f t="shared" ref="BU1714" si="2339">0*$R$1714</f>
        <v>0</v>
      </c>
      <c r="BV1714" s="197">
        <f t="shared" si="1851"/>
        <v>0</v>
      </c>
      <c r="BW1714" s="107"/>
      <c r="BX1714" s="107"/>
      <c r="BY1714" s="107"/>
      <c r="BZ1714" s="107"/>
      <c r="CA1714" s="199">
        <f>0.0008+0.0004</f>
        <v>1.2000000000000001E-3</v>
      </c>
      <c r="CB1714" s="120">
        <f>0*$R$1714</f>
        <v>0</v>
      </c>
      <c r="CC1714" s="199">
        <f t="shared" si="2266"/>
        <v>0</v>
      </c>
      <c r="CD1714" s="145">
        <v>0.5</v>
      </c>
      <c r="CE1714" s="204">
        <f t="shared" si="2268"/>
        <v>6.0000000000000006E-4</v>
      </c>
      <c r="CF1714" s="145">
        <v>0.5</v>
      </c>
      <c r="CG1714" s="204">
        <f t="shared" si="2270"/>
        <v>6.0000000000000006E-4</v>
      </c>
      <c r="CH1714" s="120">
        <v>0</v>
      </c>
      <c r="CI1714" s="204">
        <f t="shared" si="2272"/>
        <v>0</v>
      </c>
      <c r="CJ1714" s="120">
        <v>0</v>
      </c>
      <c r="CK1714" s="204">
        <f t="shared" si="2273"/>
        <v>0</v>
      </c>
      <c r="CL1714" s="120">
        <f t="shared" ref="CL1714" si="2340">0*$R$1714</f>
        <v>0</v>
      </c>
      <c r="CM1714" s="204">
        <f t="shared" si="2274"/>
        <v>0</v>
      </c>
      <c r="CN1714" s="120">
        <f t="shared" ref="CN1714" si="2341">0*$R$1714</f>
        <v>0</v>
      </c>
      <c r="CO1714" s="204">
        <f t="shared" si="2276"/>
        <v>0</v>
      </c>
      <c r="CP1714" s="120">
        <f t="shared" ref="CP1714" si="2342">0*$R$1714</f>
        <v>0</v>
      </c>
      <c r="CQ1714" s="206">
        <f t="shared" si="2277"/>
        <v>0</v>
      </c>
      <c r="CR1714" s="120">
        <v>0</v>
      </c>
      <c r="CS1714" s="206">
        <f t="shared" si="2278"/>
        <v>0</v>
      </c>
      <c r="CT1714" s="120">
        <f t="shared" ref="CT1714" si="2343">0*$R$1714</f>
        <v>0</v>
      </c>
      <c r="CU1714" s="206">
        <f t="shared" si="2280"/>
        <v>0</v>
      </c>
      <c r="CV1714" s="120">
        <f t="shared" ref="CV1714" si="2344">0*$R$1714</f>
        <v>0</v>
      </c>
      <c r="CW1714" s="206">
        <f t="shared" si="2281"/>
        <v>0</v>
      </c>
      <c r="CX1714" s="120">
        <f t="shared" ref="CX1714" si="2345">0*$R$1714</f>
        <v>0</v>
      </c>
      <c r="CY1714" s="206">
        <f t="shared" si="2282"/>
        <v>0</v>
      </c>
      <c r="CZ1714" s="107"/>
      <c r="DA1714" s="107"/>
      <c r="DB1714" s="107"/>
      <c r="DC1714" s="109"/>
      <c r="DD1714" s="109"/>
      <c r="DE1714" s="109"/>
      <c r="DF1714" s="110">
        <f>0.0008+0.0004</f>
        <v>1.2000000000000001E-3</v>
      </c>
      <c r="DG1714" s="120">
        <f>0*$R$1714</f>
        <v>0</v>
      </c>
      <c r="DH1714" s="120">
        <f t="shared" si="2283"/>
        <v>0</v>
      </c>
      <c r="DI1714" s="145">
        <v>0.5</v>
      </c>
      <c r="DJ1714" s="120">
        <f t="shared" si="2285"/>
        <v>6.0000000000000006E-4</v>
      </c>
      <c r="DK1714" s="145">
        <v>0.5</v>
      </c>
      <c r="DL1714" s="120">
        <f t="shared" si="2286"/>
        <v>6.0000000000000006E-4</v>
      </c>
      <c r="DM1714" s="120">
        <v>0</v>
      </c>
      <c r="DN1714" s="120">
        <f t="shared" si="2287"/>
        <v>0</v>
      </c>
      <c r="DO1714" s="120">
        <v>0</v>
      </c>
      <c r="DP1714" s="120">
        <f t="shared" si="2288"/>
        <v>0</v>
      </c>
      <c r="DQ1714" s="120">
        <f t="shared" ref="DQ1714:EC1714" si="2346">0*$R$1714</f>
        <v>0</v>
      </c>
      <c r="DR1714" s="120">
        <f t="shared" si="2289"/>
        <v>0</v>
      </c>
      <c r="DS1714" s="120">
        <f t="shared" si="2346"/>
        <v>0</v>
      </c>
      <c r="DT1714" s="120">
        <f t="shared" si="2290"/>
        <v>0</v>
      </c>
      <c r="DU1714" s="120">
        <f t="shared" si="2346"/>
        <v>0</v>
      </c>
      <c r="DV1714" s="120">
        <f t="shared" si="2291"/>
        <v>0</v>
      </c>
      <c r="DW1714" s="120">
        <v>0</v>
      </c>
      <c r="DX1714" s="120">
        <f t="shared" si="2292"/>
        <v>0</v>
      </c>
      <c r="DY1714" s="120">
        <f t="shared" si="2346"/>
        <v>0</v>
      </c>
      <c r="DZ1714" s="120">
        <f t="shared" si="2293"/>
        <v>0</v>
      </c>
      <c r="EA1714" s="120">
        <f t="shared" si="2346"/>
        <v>0</v>
      </c>
      <c r="EB1714" s="120">
        <f t="shared" si="2294"/>
        <v>0</v>
      </c>
      <c r="EC1714" s="120">
        <f t="shared" si="2346"/>
        <v>0</v>
      </c>
      <c r="ED1714" s="120">
        <f t="shared" si="2295"/>
        <v>0</v>
      </c>
      <c r="EE1714" s="120"/>
      <c r="EF1714" s="120"/>
      <c r="EG1714" s="120"/>
      <c r="EH1714" s="120"/>
      <c r="EI1714" s="120">
        <f t="shared" si="1827"/>
        <v>1.2000000000000001E-3</v>
      </c>
      <c r="EJ1714" s="148">
        <f t="shared" si="2296"/>
        <v>1</v>
      </c>
    </row>
    <row r="1715" spans="1:140" s="10" customFormat="1" ht="27" customHeight="1" x14ac:dyDescent="0.25">
      <c r="A1715" s="33"/>
      <c r="B1715" s="34"/>
      <c r="C1715" s="35"/>
      <c r="D1715" s="49"/>
      <c r="E1715" s="36"/>
      <c r="F1715" s="36"/>
      <c r="G1715" s="52"/>
      <c r="H1715" s="38"/>
      <c r="I1715" s="50"/>
      <c r="J1715" s="54" t="s">
        <v>894</v>
      </c>
      <c r="K1715" s="46" t="s">
        <v>1755</v>
      </c>
      <c r="L1715" s="46" t="s">
        <v>69</v>
      </c>
      <c r="M1715" s="46" t="s">
        <v>1754</v>
      </c>
      <c r="R1715" s="104">
        <v>3.5000000000000001E-3</v>
      </c>
      <c r="S1715" s="104">
        <f>0.9*$R$1715</f>
        <v>3.15E-3</v>
      </c>
      <c r="T1715" s="104">
        <f t="shared" si="2252"/>
        <v>1.1025E-5</v>
      </c>
      <c r="U1715" s="145">
        <v>1</v>
      </c>
      <c r="V1715" s="120">
        <f t="shared" si="2254"/>
        <v>3.5000000000000001E-3</v>
      </c>
      <c r="W1715" s="104">
        <f>0.1*$R$1715</f>
        <v>3.5000000000000005E-4</v>
      </c>
      <c r="X1715" s="104">
        <f t="shared" si="2255"/>
        <v>1.2250000000000001E-6</v>
      </c>
      <c r="Y1715" s="104">
        <v>0</v>
      </c>
      <c r="Z1715" s="120">
        <f t="shared" si="1836"/>
        <v>0</v>
      </c>
      <c r="AA1715" s="104">
        <v>0</v>
      </c>
      <c r="AB1715" s="104">
        <f t="shared" si="1837"/>
        <v>0</v>
      </c>
      <c r="AC1715" s="104">
        <f t="shared" ref="AC1715:AO1715" si="2347">0*$R$1715</f>
        <v>0</v>
      </c>
      <c r="AD1715" s="104">
        <f t="shared" si="1838"/>
        <v>0</v>
      </c>
      <c r="AE1715" s="104">
        <f t="shared" si="2347"/>
        <v>0</v>
      </c>
      <c r="AF1715" s="104">
        <f t="shared" si="1839"/>
        <v>0</v>
      </c>
      <c r="AG1715" s="104">
        <f t="shared" si="2347"/>
        <v>0</v>
      </c>
      <c r="AH1715" s="104">
        <f t="shared" si="1840"/>
        <v>0</v>
      </c>
      <c r="AI1715" s="104">
        <v>0</v>
      </c>
      <c r="AJ1715" s="104">
        <f t="shared" si="1841"/>
        <v>0</v>
      </c>
      <c r="AK1715" s="104">
        <f t="shared" si="2347"/>
        <v>0</v>
      </c>
      <c r="AL1715" s="104">
        <f t="shared" si="1842"/>
        <v>0</v>
      </c>
      <c r="AM1715" s="104">
        <f t="shared" si="2347"/>
        <v>0</v>
      </c>
      <c r="AN1715" s="104">
        <f t="shared" si="1843"/>
        <v>0</v>
      </c>
      <c r="AO1715" s="104">
        <f t="shared" si="2347"/>
        <v>0</v>
      </c>
      <c r="AP1715" s="120">
        <f t="shared" si="1844"/>
        <v>0</v>
      </c>
      <c r="AQ1715" s="104"/>
      <c r="AR1715" s="104"/>
      <c r="AS1715" s="104"/>
      <c r="AT1715" s="104"/>
      <c r="AU1715" s="104">
        <f t="shared" si="1796"/>
        <v>3.5122500000000002E-3</v>
      </c>
      <c r="AV1715" s="105">
        <f t="shared" si="2256"/>
        <v>1.0035000000000001</v>
      </c>
      <c r="AW1715" s="105"/>
      <c r="AX1715" s="106">
        <f>0.0061</f>
        <v>6.1000000000000004E-3</v>
      </c>
      <c r="AY1715" s="120">
        <f>0.9*$R$1715</f>
        <v>3.15E-3</v>
      </c>
      <c r="AZ1715" s="106">
        <f t="shared" si="2257"/>
        <v>1.9215000000000002E-5</v>
      </c>
      <c r="BA1715" s="145">
        <v>1</v>
      </c>
      <c r="BB1715" s="196">
        <f t="shared" si="2259"/>
        <v>6.1000000000000004E-3</v>
      </c>
      <c r="BC1715" s="120">
        <f>0.1*$R$1715</f>
        <v>3.5000000000000005E-4</v>
      </c>
      <c r="BD1715" s="196">
        <f t="shared" si="2261"/>
        <v>2.1350000000000003E-6</v>
      </c>
      <c r="BE1715" s="120">
        <v>0</v>
      </c>
      <c r="BF1715" s="196">
        <f t="shared" si="2263"/>
        <v>0</v>
      </c>
      <c r="BG1715" s="120">
        <v>0</v>
      </c>
      <c r="BH1715" s="196">
        <f t="shared" si="2081"/>
        <v>0</v>
      </c>
      <c r="BI1715" s="120">
        <f t="shared" ref="BI1715" si="2348">0*$R$1715</f>
        <v>0</v>
      </c>
      <c r="BJ1715" s="196">
        <f t="shared" si="1845"/>
        <v>0</v>
      </c>
      <c r="BK1715" s="120">
        <f t="shared" ref="BK1715" si="2349">0*$R$1715</f>
        <v>0</v>
      </c>
      <c r="BL1715" s="196">
        <f t="shared" si="1846"/>
        <v>0</v>
      </c>
      <c r="BM1715" s="120">
        <f t="shared" ref="BM1715" si="2350">0*$R$1715</f>
        <v>0</v>
      </c>
      <c r="BN1715" s="197">
        <f t="shared" si="1847"/>
        <v>0</v>
      </c>
      <c r="BO1715" s="120">
        <v>0</v>
      </c>
      <c r="BP1715" s="197">
        <f t="shared" si="1848"/>
        <v>0</v>
      </c>
      <c r="BQ1715" s="120">
        <f t="shared" ref="BQ1715" si="2351">0*$R$1715</f>
        <v>0</v>
      </c>
      <c r="BR1715" s="197">
        <f t="shared" si="1849"/>
        <v>0</v>
      </c>
      <c r="BS1715" s="120">
        <f t="shared" ref="BS1715" si="2352">0*$R$1715</f>
        <v>0</v>
      </c>
      <c r="BT1715" s="197">
        <f t="shared" si="1850"/>
        <v>0</v>
      </c>
      <c r="BU1715" s="120">
        <f t="shared" ref="BU1715" si="2353">0*$R$1715</f>
        <v>0</v>
      </c>
      <c r="BV1715" s="197">
        <f t="shared" si="1851"/>
        <v>0</v>
      </c>
      <c r="BW1715" s="107"/>
      <c r="BX1715" s="107"/>
      <c r="BY1715" s="107"/>
      <c r="BZ1715" s="107"/>
      <c r="CA1715" s="199">
        <f>0.0061</f>
        <v>6.1000000000000004E-3</v>
      </c>
      <c r="CB1715" s="120">
        <f>0.9*$R$1715</f>
        <v>3.15E-3</v>
      </c>
      <c r="CC1715" s="199">
        <f t="shared" si="2266"/>
        <v>1.9215000000000002E-5</v>
      </c>
      <c r="CD1715" s="145">
        <v>1</v>
      </c>
      <c r="CE1715" s="204">
        <f t="shared" si="2268"/>
        <v>6.1000000000000004E-3</v>
      </c>
      <c r="CF1715" s="120">
        <f>0.1*$R$1715</f>
        <v>3.5000000000000005E-4</v>
      </c>
      <c r="CG1715" s="204">
        <f t="shared" si="2270"/>
        <v>2.1350000000000003E-6</v>
      </c>
      <c r="CH1715" s="120">
        <v>0</v>
      </c>
      <c r="CI1715" s="204">
        <f t="shared" si="2272"/>
        <v>0</v>
      </c>
      <c r="CJ1715" s="120">
        <v>0</v>
      </c>
      <c r="CK1715" s="204">
        <f t="shared" si="2273"/>
        <v>0</v>
      </c>
      <c r="CL1715" s="120">
        <f t="shared" ref="CL1715" si="2354">0*$R$1715</f>
        <v>0</v>
      </c>
      <c r="CM1715" s="204">
        <f t="shared" si="2274"/>
        <v>0</v>
      </c>
      <c r="CN1715" s="120">
        <f t="shared" ref="CN1715" si="2355">0*$R$1715</f>
        <v>0</v>
      </c>
      <c r="CO1715" s="204">
        <f t="shared" si="2276"/>
        <v>0</v>
      </c>
      <c r="CP1715" s="120">
        <f t="shared" ref="CP1715" si="2356">0*$R$1715</f>
        <v>0</v>
      </c>
      <c r="CQ1715" s="206">
        <f t="shared" si="2277"/>
        <v>0</v>
      </c>
      <c r="CR1715" s="120">
        <v>0</v>
      </c>
      <c r="CS1715" s="206">
        <f t="shared" si="2278"/>
        <v>0</v>
      </c>
      <c r="CT1715" s="120">
        <f t="shared" ref="CT1715" si="2357">0*$R$1715</f>
        <v>0</v>
      </c>
      <c r="CU1715" s="206">
        <f t="shared" si="2280"/>
        <v>0</v>
      </c>
      <c r="CV1715" s="120">
        <f t="shared" ref="CV1715" si="2358">0*$R$1715</f>
        <v>0</v>
      </c>
      <c r="CW1715" s="206">
        <f t="shared" si="2281"/>
        <v>0</v>
      </c>
      <c r="CX1715" s="120">
        <f t="shared" ref="CX1715" si="2359">0*$R$1715</f>
        <v>0</v>
      </c>
      <c r="CY1715" s="206">
        <f t="shared" si="2282"/>
        <v>0</v>
      </c>
      <c r="CZ1715" s="107"/>
      <c r="DA1715" s="107"/>
      <c r="DB1715" s="107"/>
      <c r="DC1715" s="109"/>
      <c r="DD1715" s="109"/>
      <c r="DE1715" s="109"/>
      <c r="DF1715" s="110">
        <f>0.0061</f>
        <v>6.1000000000000004E-3</v>
      </c>
      <c r="DG1715" s="120">
        <f>0.9*$R$1715</f>
        <v>3.15E-3</v>
      </c>
      <c r="DH1715" s="120">
        <f t="shared" si="2283"/>
        <v>1.9215000000000002E-5</v>
      </c>
      <c r="DI1715" s="145">
        <v>1</v>
      </c>
      <c r="DJ1715" s="120">
        <f t="shared" si="2285"/>
        <v>6.1000000000000004E-3</v>
      </c>
      <c r="DK1715" s="120">
        <f>0.1*$R$1715</f>
        <v>3.5000000000000005E-4</v>
      </c>
      <c r="DL1715" s="120">
        <f t="shared" si="2286"/>
        <v>2.1350000000000003E-6</v>
      </c>
      <c r="DM1715" s="120">
        <v>0</v>
      </c>
      <c r="DN1715" s="120">
        <f t="shared" si="2287"/>
        <v>0</v>
      </c>
      <c r="DO1715" s="120">
        <v>0</v>
      </c>
      <c r="DP1715" s="120">
        <f t="shared" si="2288"/>
        <v>0</v>
      </c>
      <c r="DQ1715" s="120">
        <f t="shared" ref="DQ1715:EC1715" si="2360">0*$R$1715</f>
        <v>0</v>
      </c>
      <c r="DR1715" s="120">
        <f t="shared" si="2289"/>
        <v>0</v>
      </c>
      <c r="DS1715" s="120">
        <f t="shared" si="2360"/>
        <v>0</v>
      </c>
      <c r="DT1715" s="120">
        <f t="shared" si="2290"/>
        <v>0</v>
      </c>
      <c r="DU1715" s="120">
        <f t="shared" si="2360"/>
        <v>0</v>
      </c>
      <c r="DV1715" s="120">
        <f t="shared" si="2291"/>
        <v>0</v>
      </c>
      <c r="DW1715" s="120">
        <v>0</v>
      </c>
      <c r="DX1715" s="120">
        <f t="shared" si="2292"/>
        <v>0</v>
      </c>
      <c r="DY1715" s="120">
        <f t="shared" si="2360"/>
        <v>0</v>
      </c>
      <c r="DZ1715" s="120">
        <f t="shared" si="2293"/>
        <v>0</v>
      </c>
      <c r="EA1715" s="120">
        <f t="shared" si="2360"/>
        <v>0</v>
      </c>
      <c r="EB1715" s="120">
        <f t="shared" si="2294"/>
        <v>0</v>
      </c>
      <c r="EC1715" s="120">
        <f t="shared" si="2360"/>
        <v>0</v>
      </c>
      <c r="ED1715" s="120">
        <f t="shared" si="2295"/>
        <v>0</v>
      </c>
      <c r="EE1715" s="120"/>
      <c r="EF1715" s="120"/>
      <c r="EG1715" s="120"/>
      <c r="EH1715" s="120"/>
      <c r="EI1715" s="120">
        <f t="shared" si="1827"/>
        <v>6.1213500000000011E-3</v>
      </c>
      <c r="EJ1715" s="148">
        <f t="shared" si="2296"/>
        <v>1.0035000000000001</v>
      </c>
    </row>
    <row r="1716" spans="1:140" s="10" customFormat="1" ht="27" customHeight="1" x14ac:dyDescent="0.25">
      <c r="A1716" s="33"/>
      <c r="B1716" s="34"/>
      <c r="C1716" s="35"/>
      <c r="D1716" s="49"/>
      <c r="E1716" s="36"/>
      <c r="F1716" s="36"/>
      <c r="G1716" s="52"/>
      <c r="H1716" s="38"/>
      <c r="I1716" s="50"/>
      <c r="J1716" s="272" t="s">
        <v>1894</v>
      </c>
      <c r="K1716" s="264" t="s">
        <v>2137</v>
      </c>
      <c r="Q1716" s="9" t="s">
        <v>1899</v>
      </c>
      <c r="R1716" s="104"/>
      <c r="S1716" s="104"/>
      <c r="T1716" s="104"/>
      <c r="U1716" s="145"/>
      <c r="V1716" s="120"/>
      <c r="W1716" s="104"/>
      <c r="X1716" s="104"/>
      <c r="Y1716" s="104"/>
      <c r="Z1716" s="120"/>
      <c r="AA1716" s="104"/>
      <c r="AB1716" s="104"/>
      <c r="AC1716" s="104"/>
      <c r="AD1716" s="104"/>
      <c r="AE1716" s="104"/>
      <c r="AF1716" s="104"/>
      <c r="AG1716" s="104"/>
      <c r="AH1716" s="104"/>
      <c r="AI1716" s="104"/>
      <c r="AJ1716" s="104"/>
      <c r="AK1716" s="104"/>
      <c r="AL1716" s="104"/>
      <c r="AM1716" s="104"/>
      <c r="AN1716" s="104"/>
      <c r="AO1716" s="104"/>
      <c r="AP1716" s="120"/>
      <c r="AQ1716" s="104"/>
      <c r="AR1716" s="104"/>
      <c r="AS1716" s="104"/>
      <c r="AT1716" s="104"/>
      <c r="AU1716" s="104"/>
      <c r="AV1716" s="105"/>
      <c r="AW1716" s="105"/>
      <c r="AX1716" s="106"/>
      <c r="AY1716" s="120"/>
      <c r="AZ1716" s="106"/>
      <c r="BA1716" s="145"/>
      <c r="BB1716" s="196"/>
      <c r="BC1716" s="120"/>
      <c r="BD1716" s="196"/>
      <c r="BE1716" s="120"/>
      <c r="BF1716" s="196"/>
      <c r="BG1716" s="120"/>
      <c r="BH1716" s="196"/>
      <c r="BI1716" s="120"/>
      <c r="BJ1716" s="196"/>
      <c r="BK1716" s="120"/>
      <c r="BL1716" s="196"/>
      <c r="BM1716" s="120"/>
      <c r="BN1716" s="197"/>
      <c r="BO1716" s="120"/>
      <c r="BP1716" s="197"/>
      <c r="BQ1716" s="120"/>
      <c r="BR1716" s="197"/>
      <c r="BS1716" s="120"/>
      <c r="BT1716" s="197"/>
      <c r="BU1716" s="120"/>
      <c r="BV1716" s="197"/>
      <c r="BW1716" s="107"/>
      <c r="BX1716" s="107"/>
      <c r="BY1716" s="107"/>
      <c r="BZ1716" s="107"/>
      <c r="CA1716" s="199"/>
      <c r="CB1716" s="120"/>
      <c r="CC1716" s="199"/>
      <c r="CD1716" s="145"/>
      <c r="CE1716" s="204"/>
      <c r="CF1716" s="120"/>
      <c r="CG1716" s="204"/>
      <c r="CH1716" s="120"/>
      <c r="CI1716" s="204"/>
      <c r="CJ1716" s="120"/>
      <c r="CK1716" s="204"/>
      <c r="CL1716" s="120"/>
      <c r="CM1716" s="204"/>
      <c r="CN1716" s="120"/>
      <c r="CO1716" s="204"/>
      <c r="CP1716" s="120"/>
      <c r="CQ1716" s="206"/>
      <c r="CR1716" s="120"/>
      <c r="CS1716" s="206"/>
      <c r="CT1716" s="120"/>
      <c r="CU1716" s="206"/>
      <c r="CV1716" s="120"/>
      <c r="CW1716" s="206"/>
      <c r="CX1716" s="120"/>
      <c r="CY1716" s="206"/>
      <c r="CZ1716" s="107"/>
      <c r="DA1716" s="107"/>
      <c r="DB1716" s="107"/>
      <c r="DC1716" s="109"/>
      <c r="DD1716" s="109"/>
      <c r="DE1716" s="109"/>
      <c r="DF1716" s="110"/>
      <c r="DG1716" s="120"/>
      <c r="DH1716" s="120"/>
      <c r="DI1716" s="145"/>
      <c r="DJ1716" s="120"/>
      <c r="DK1716" s="120"/>
      <c r="DL1716" s="120"/>
      <c r="DM1716" s="120"/>
      <c r="DN1716" s="120"/>
      <c r="DO1716" s="120"/>
      <c r="DP1716" s="120"/>
      <c r="DQ1716" s="120"/>
      <c r="DR1716" s="120"/>
      <c r="DS1716" s="120"/>
      <c r="DT1716" s="120"/>
      <c r="DU1716" s="120"/>
      <c r="DV1716" s="120"/>
      <c r="DW1716" s="120"/>
      <c r="DX1716" s="120"/>
      <c r="DY1716" s="120"/>
      <c r="DZ1716" s="120"/>
      <c r="EA1716" s="120"/>
      <c r="EB1716" s="120"/>
      <c r="EC1716" s="120"/>
      <c r="ED1716" s="120"/>
      <c r="EE1716" s="120"/>
      <c r="EF1716" s="120"/>
      <c r="EG1716" s="120"/>
      <c r="EH1716" s="120"/>
      <c r="EI1716" s="120"/>
      <c r="EJ1716" s="148"/>
    </row>
    <row r="1717" spans="1:140" s="10" customFormat="1" ht="27" customHeight="1" x14ac:dyDescent="0.25">
      <c r="A1717" s="33"/>
      <c r="B1717" s="34"/>
      <c r="C1717" s="35"/>
      <c r="D1717" s="49"/>
      <c r="E1717" s="36"/>
      <c r="F1717" s="36"/>
      <c r="G1717" s="52"/>
      <c r="H1717" s="38"/>
      <c r="I1717" s="50"/>
      <c r="J1717" s="272"/>
      <c r="K1717" s="264" t="s">
        <v>2134</v>
      </c>
      <c r="Q1717" s="9" t="s">
        <v>1899</v>
      </c>
      <c r="R1717" s="104"/>
      <c r="S1717" s="104"/>
      <c r="T1717" s="104"/>
      <c r="U1717" s="145"/>
      <c r="V1717" s="120"/>
      <c r="W1717" s="104"/>
      <c r="X1717" s="104"/>
      <c r="Y1717" s="104"/>
      <c r="Z1717" s="120"/>
      <c r="AA1717" s="104"/>
      <c r="AB1717" s="104"/>
      <c r="AC1717" s="104"/>
      <c r="AD1717" s="104"/>
      <c r="AE1717" s="104"/>
      <c r="AF1717" s="104"/>
      <c r="AG1717" s="104"/>
      <c r="AH1717" s="104"/>
      <c r="AI1717" s="104"/>
      <c r="AJ1717" s="104"/>
      <c r="AK1717" s="104"/>
      <c r="AL1717" s="104"/>
      <c r="AM1717" s="104"/>
      <c r="AN1717" s="104"/>
      <c r="AO1717" s="104"/>
      <c r="AP1717" s="120"/>
      <c r="AQ1717" s="104"/>
      <c r="AR1717" s="104"/>
      <c r="AS1717" s="104"/>
      <c r="AT1717" s="104"/>
      <c r="AU1717" s="104"/>
      <c r="AV1717" s="105"/>
      <c r="AW1717" s="105"/>
      <c r="AX1717" s="106"/>
      <c r="AY1717" s="120"/>
      <c r="AZ1717" s="106"/>
      <c r="BA1717" s="145"/>
      <c r="BB1717" s="196"/>
      <c r="BC1717" s="120"/>
      <c r="BD1717" s="196"/>
      <c r="BE1717" s="120"/>
      <c r="BF1717" s="196"/>
      <c r="BG1717" s="120"/>
      <c r="BH1717" s="196"/>
      <c r="BI1717" s="120"/>
      <c r="BJ1717" s="196"/>
      <c r="BK1717" s="120"/>
      <c r="BL1717" s="196"/>
      <c r="BM1717" s="120"/>
      <c r="BN1717" s="197"/>
      <c r="BO1717" s="120"/>
      <c r="BP1717" s="197"/>
      <c r="BQ1717" s="120"/>
      <c r="BR1717" s="197"/>
      <c r="BS1717" s="120"/>
      <c r="BT1717" s="197"/>
      <c r="BU1717" s="120"/>
      <c r="BV1717" s="197"/>
      <c r="BW1717" s="107"/>
      <c r="BX1717" s="107"/>
      <c r="BY1717" s="107"/>
      <c r="BZ1717" s="107"/>
      <c r="CA1717" s="199"/>
      <c r="CB1717" s="120"/>
      <c r="CC1717" s="199"/>
      <c r="CD1717" s="145"/>
      <c r="CE1717" s="204"/>
      <c r="CF1717" s="120"/>
      <c r="CG1717" s="204"/>
      <c r="CH1717" s="120"/>
      <c r="CI1717" s="204"/>
      <c r="CJ1717" s="120"/>
      <c r="CK1717" s="204"/>
      <c r="CL1717" s="120"/>
      <c r="CM1717" s="204"/>
      <c r="CN1717" s="120"/>
      <c r="CO1717" s="204"/>
      <c r="CP1717" s="120"/>
      <c r="CQ1717" s="206"/>
      <c r="CR1717" s="120"/>
      <c r="CS1717" s="206"/>
      <c r="CT1717" s="120"/>
      <c r="CU1717" s="206"/>
      <c r="CV1717" s="120"/>
      <c r="CW1717" s="206"/>
      <c r="CX1717" s="120"/>
      <c r="CY1717" s="206"/>
      <c r="CZ1717" s="107"/>
      <c r="DA1717" s="107"/>
      <c r="DB1717" s="107"/>
      <c r="DC1717" s="109"/>
      <c r="DD1717" s="109"/>
      <c r="DE1717" s="109"/>
      <c r="DF1717" s="110"/>
      <c r="DG1717" s="120"/>
      <c r="DH1717" s="120"/>
      <c r="DI1717" s="145"/>
      <c r="DJ1717" s="120"/>
      <c r="DK1717" s="120"/>
      <c r="DL1717" s="120"/>
      <c r="DM1717" s="120"/>
      <c r="DN1717" s="120"/>
      <c r="DO1717" s="120"/>
      <c r="DP1717" s="120"/>
      <c r="DQ1717" s="120"/>
      <c r="DR1717" s="120"/>
      <c r="DS1717" s="120"/>
      <c r="DT1717" s="120"/>
      <c r="DU1717" s="120"/>
      <c r="DV1717" s="120"/>
      <c r="DW1717" s="120"/>
      <c r="DX1717" s="120"/>
      <c r="DY1717" s="120"/>
      <c r="DZ1717" s="120"/>
      <c r="EA1717" s="120"/>
      <c r="EB1717" s="120"/>
      <c r="EC1717" s="120"/>
      <c r="ED1717" s="120"/>
      <c r="EE1717" s="120"/>
      <c r="EF1717" s="120"/>
      <c r="EG1717" s="120"/>
      <c r="EH1717" s="120"/>
      <c r="EI1717" s="120"/>
      <c r="EJ1717" s="148"/>
    </row>
    <row r="1718" spans="1:140" s="10" customFormat="1" ht="27" customHeight="1" x14ac:dyDescent="0.25">
      <c r="A1718" s="33"/>
      <c r="B1718" s="34"/>
      <c r="C1718" s="35"/>
      <c r="D1718" s="49"/>
      <c r="E1718" s="36"/>
      <c r="F1718" s="36"/>
      <c r="G1718" s="52"/>
      <c r="H1718" s="38"/>
      <c r="I1718" s="50"/>
      <c r="J1718" s="272"/>
      <c r="K1718" s="264" t="s">
        <v>2136</v>
      </c>
      <c r="Q1718" s="9" t="s">
        <v>1899</v>
      </c>
      <c r="R1718" s="104"/>
      <c r="S1718" s="104"/>
      <c r="T1718" s="104"/>
      <c r="U1718" s="145"/>
      <c r="V1718" s="120"/>
      <c r="W1718" s="104"/>
      <c r="X1718" s="104"/>
      <c r="Y1718" s="104"/>
      <c r="Z1718" s="120"/>
      <c r="AA1718" s="104"/>
      <c r="AB1718" s="104"/>
      <c r="AC1718" s="104"/>
      <c r="AD1718" s="104"/>
      <c r="AE1718" s="104"/>
      <c r="AF1718" s="104"/>
      <c r="AG1718" s="104"/>
      <c r="AH1718" s="104"/>
      <c r="AI1718" s="104"/>
      <c r="AJ1718" s="104"/>
      <c r="AK1718" s="104"/>
      <c r="AL1718" s="104"/>
      <c r="AM1718" s="104"/>
      <c r="AN1718" s="104"/>
      <c r="AO1718" s="104"/>
      <c r="AP1718" s="120"/>
      <c r="AQ1718" s="104"/>
      <c r="AR1718" s="104"/>
      <c r="AS1718" s="104"/>
      <c r="AT1718" s="104"/>
      <c r="AU1718" s="104"/>
      <c r="AV1718" s="105"/>
      <c r="AW1718" s="105"/>
      <c r="AX1718" s="106"/>
      <c r="AY1718" s="120"/>
      <c r="AZ1718" s="106"/>
      <c r="BA1718" s="145"/>
      <c r="BB1718" s="196"/>
      <c r="BC1718" s="120"/>
      <c r="BD1718" s="196"/>
      <c r="BE1718" s="120"/>
      <c r="BF1718" s="196"/>
      <c r="BG1718" s="120"/>
      <c r="BH1718" s="196"/>
      <c r="BI1718" s="120"/>
      <c r="BJ1718" s="196"/>
      <c r="BK1718" s="120"/>
      <c r="BL1718" s="196"/>
      <c r="BM1718" s="120"/>
      <c r="BN1718" s="197"/>
      <c r="BO1718" s="120"/>
      <c r="BP1718" s="197"/>
      <c r="BQ1718" s="120"/>
      <c r="BR1718" s="197"/>
      <c r="BS1718" s="120"/>
      <c r="BT1718" s="197"/>
      <c r="BU1718" s="120"/>
      <c r="BV1718" s="197"/>
      <c r="BW1718" s="107"/>
      <c r="BX1718" s="107"/>
      <c r="BY1718" s="107"/>
      <c r="BZ1718" s="107"/>
      <c r="CA1718" s="199"/>
      <c r="CB1718" s="120"/>
      <c r="CC1718" s="199"/>
      <c r="CD1718" s="145"/>
      <c r="CE1718" s="204"/>
      <c r="CF1718" s="120"/>
      <c r="CG1718" s="204"/>
      <c r="CH1718" s="120"/>
      <c r="CI1718" s="204"/>
      <c r="CJ1718" s="120"/>
      <c r="CK1718" s="204"/>
      <c r="CL1718" s="120"/>
      <c r="CM1718" s="204"/>
      <c r="CN1718" s="120"/>
      <c r="CO1718" s="204"/>
      <c r="CP1718" s="120"/>
      <c r="CQ1718" s="206"/>
      <c r="CR1718" s="120"/>
      <c r="CS1718" s="206"/>
      <c r="CT1718" s="120"/>
      <c r="CU1718" s="206"/>
      <c r="CV1718" s="120"/>
      <c r="CW1718" s="206"/>
      <c r="CX1718" s="120"/>
      <c r="CY1718" s="206"/>
      <c r="CZ1718" s="107"/>
      <c r="DA1718" s="107"/>
      <c r="DB1718" s="107"/>
      <c r="DC1718" s="109"/>
      <c r="DD1718" s="109"/>
      <c r="DE1718" s="109"/>
      <c r="DF1718" s="110"/>
      <c r="DG1718" s="120"/>
      <c r="DH1718" s="120"/>
      <c r="DI1718" s="145"/>
      <c r="DJ1718" s="120"/>
      <c r="DK1718" s="120"/>
      <c r="DL1718" s="120"/>
      <c r="DM1718" s="120"/>
      <c r="DN1718" s="120"/>
      <c r="DO1718" s="120"/>
      <c r="DP1718" s="120"/>
      <c r="DQ1718" s="120"/>
      <c r="DR1718" s="120"/>
      <c r="DS1718" s="120"/>
      <c r="DT1718" s="120"/>
      <c r="DU1718" s="120"/>
      <c r="DV1718" s="120"/>
      <c r="DW1718" s="120"/>
      <c r="DX1718" s="120"/>
      <c r="DY1718" s="120"/>
      <c r="DZ1718" s="120"/>
      <c r="EA1718" s="120"/>
      <c r="EB1718" s="120"/>
      <c r="EC1718" s="120"/>
      <c r="ED1718" s="120"/>
      <c r="EE1718" s="120"/>
      <c r="EF1718" s="120"/>
      <c r="EG1718" s="120"/>
      <c r="EH1718" s="120"/>
      <c r="EI1718" s="120"/>
      <c r="EJ1718" s="148"/>
    </row>
    <row r="1719" spans="1:140" s="10" customFormat="1" ht="27" customHeight="1" x14ac:dyDescent="0.25">
      <c r="A1719" s="33"/>
      <c r="B1719" s="34"/>
      <c r="C1719" s="35"/>
      <c r="D1719" s="49"/>
      <c r="E1719" s="36"/>
      <c r="F1719" s="36"/>
      <c r="G1719" s="52"/>
      <c r="H1719" s="38"/>
      <c r="I1719" s="50"/>
      <c r="J1719" s="272"/>
      <c r="K1719" s="264" t="s">
        <v>2135</v>
      </c>
      <c r="Q1719" s="9" t="s">
        <v>1899</v>
      </c>
      <c r="R1719" s="104"/>
      <c r="S1719" s="104"/>
      <c r="T1719" s="104"/>
      <c r="U1719" s="145"/>
      <c r="V1719" s="120"/>
      <c r="W1719" s="104"/>
      <c r="X1719" s="104"/>
      <c r="Y1719" s="104"/>
      <c r="Z1719" s="120"/>
      <c r="AA1719" s="104"/>
      <c r="AB1719" s="104"/>
      <c r="AC1719" s="104"/>
      <c r="AD1719" s="104"/>
      <c r="AE1719" s="104"/>
      <c r="AF1719" s="104"/>
      <c r="AG1719" s="104"/>
      <c r="AH1719" s="104"/>
      <c r="AI1719" s="104"/>
      <c r="AJ1719" s="104"/>
      <c r="AK1719" s="104"/>
      <c r="AL1719" s="104"/>
      <c r="AM1719" s="104"/>
      <c r="AN1719" s="104"/>
      <c r="AO1719" s="104"/>
      <c r="AP1719" s="120"/>
      <c r="AQ1719" s="104"/>
      <c r="AR1719" s="104"/>
      <c r="AS1719" s="104"/>
      <c r="AT1719" s="104"/>
      <c r="AU1719" s="104"/>
      <c r="AV1719" s="105"/>
      <c r="AW1719" s="105"/>
      <c r="AX1719" s="106"/>
      <c r="AY1719" s="120"/>
      <c r="AZ1719" s="106"/>
      <c r="BA1719" s="145"/>
      <c r="BB1719" s="196"/>
      <c r="BC1719" s="120"/>
      <c r="BD1719" s="196"/>
      <c r="BE1719" s="120"/>
      <c r="BF1719" s="196"/>
      <c r="BG1719" s="120"/>
      <c r="BH1719" s="196"/>
      <c r="BI1719" s="120"/>
      <c r="BJ1719" s="196"/>
      <c r="BK1719" s="120"/>
      <c r="BL1719" s="196"/>
      <c r="BM1719" s="120"/>
      <c r="BN1719" s="197"/>
      <c r="BO1719" s="120"/>
      <c r="BP1719" s="197"/>
      <c r="BQ1719" s="120"/>
      <c r="BR1719" s="197"/>
      <c r="BS1719" s="120"/>
      <c r="BT1719" s="197"/>
      <c r="BU1719" s="120"/>
      <c r="BV1719" s="197"/>
      <c r="BW1719" s="107"/>
      <c r="BX1719" s="107"/>
      <c r="BY1719" s="107"/>
      <c r="BZ1719" s="107"/>
      <c r="CA1719" s="199"/>
      <c r="CB1719" s="120"/>
      <c r="CC1719" s="199"/>
      <c r="CD1719" s="145"/>
      <c r="CE1719" s="204"/>
      <c r="CF1719" s="120"/>
      <c r="CG1719" s="204"/>
      <c r="CH1719" s="120"/>
      <c r="CI1719" s="204"/>
      <c r="CJ1719" s="120"/>
      <c r="CK1719" s="204"/>
      <c r="CL1719" s="120"/>
      <c r="CM1719" s="204"/>
      <c r="CN1719" s="120"/>
      <c r="CO1719" s="204"/>
      <c r="CP1719" s="120"/>
      <c r="CQ1719" s="206"/>
      <c r="CR1719" s="120"/>
      <c r="CS1719" s="206"/>
      <c r="CT1719" s="120"/>
      <c r="CU1719" s="206"/>
      <c r="CV1719" s="120"/>
      <c r="CW1719" s="206"/>
      <c r="CX1719" s="120"/>
      <c r="CY1719" s="206"/>
      <c r="CZ1719" s="107"/>
      <c r="DA1719" s="107"/>
      <c r="DB1719" s="107"/>
      <c r="DC1719" s="109"/>
      <c r="DD1719" s="109"/>
      <c r="DE1719" s="109"/>
      <c r="DF1719" s="110"/>
      <c r="DG1719" s="120"/>
      <c r="DH1719" s="120"/>
      <c r="DI1719" s="145"/>
      <c r="DJ1719" s="120"/>
      <c r="DK1719" s="120"/>
      <c r="DL1719" s="120"/>
      <c r="DM1719" s="120"/>
      <c r="DN1719" s="120"/>
      <c r="DO1719" s="120"/>
      <c r="DP1719" s="120"/>
      <c r="DQ1719" s="120"/>
      <c r="DR1719" s="120"/>
      <c r="DS1719" s="120"/>
      <c r="DT1719" s="120"/>
      <c r="DU1719" s="120"/>
      <c r="DV1719" s="120"/>
      <c r="DW1719" s="120"/>
      <c r="DX1719" s="120"/>
      <c r="DY1719" s="120"/>
      <c r="DZ1719" s="120"/>
      <c r="EA1719" s="120"/>
      <c r="EB1719" s="120"/>
      <c r="EC1719" s="120"/>
      <c r="ED1719" s="120"/>
      <c r="EE1719" s="120"/>
      <c r="EF1719" s="120"/>
      <c r="EG1719" s="120"/>
      <c r="EH1719" s="120"/>
      <c r="EI1719" s="120"/>
      <c r="EJ1719" s="148"/>
    </row>
    <row r="1720" spans="1:140" s="10" customFormat="1" ht="27" customHeight="1" x14ac:dyDescent="0.25">
      <c r="A1720" s="33"/>
      <c r="B1720" s="34"/>
      <c r="C1720" s="35"/>
      <c r="D1720" s="49"/>
      <c r="E1720" s="36"/>
      <c r="F1720" s="36"/>
      <c r="G1720" s="52"/>
      <c r="H1720" s="38"/>
      <c r="I1720" s="50"/>
      <c r="J1720" s="272"/>
      <c r="K1720" s="264" t="s">
        <v>2138</v>
      </c>
      <c r="Q1720" s="9" t="s">
        <v>1899</v>
      </c>
      <c r="R1720" s="104"/>
      <c r="S1720" s="104"/>
      <c r="T1720" s="104"/>
      <c r="U1720" s="145"/>
      <c r="V1720" s="120"/>
      <c r="W1720" s="104"/>
      <c r="X1720" s="104"/>
      <c r="Y1720" s="104"/>
      <c r="Z1720" s="120"/>
      <c r="AA1720" s="104"/>
      <c r="AB1720" s="104"/>
      <c r="AC1720" s="104"/>
      <c r="AD1720" s="104"/>
      <c r="AE1720" s="104"/>
      <c r="AF1720" s="104"/>
      <c r="AG1720" s="104"/>
      <c r="AH1720" s="104"/>
      <c r="AI1720" s="104"/>
      <c r="AJ1720" s="104"/>
      <c r="AK1720" s="104"/>
      <c r="AL1720" s="104"/>
      <c r="AM1720" s="104"/>
      <c r="AN1720" s="104"/>
      <c r="AO1720" s="104"/>
      <c r="AP1720" s="120"/>
      <c r="AQ1720" s="104"/>
      <c r="AR1720" s="104"/>
      <c r="AS1720" s="104"/>
      <c r="AT1720" s="104"/>
      <c r="AU1720" s="104"/>
      <c r="AV1720" s="105"/>
      <c r="AW1720" s="105"/>
      <c r="AX1720" s="106"/>
      <c r="AY1720" s="120"/>
      <c r="AZ1720" s="106"/>
      <c r="BA1720" s="145"/>
      <c r="BB1720" s="196"/>
      <c r="BC1720" s="120"/>
      <c r="BD1720" s="196"/>
      <c r="BE1720" s="120"/>
      <c r="BF1720" s="196"/>
      <c r="BG1720" s="120"/>
      <c r="BH1720" s="196"/>
      <c r="BI1720" s="120"/>
      <c r="BJ1720" s="196"/>
      <c r="BK1720" s="120"/>
      <c r="BL1720" s="196"/>
      <c r="BM1720" s="120"/>
      <c r="BN1720" s="197"/>
      <c r="BO1720" s="120"/>
      <c r="BP1720" s="197"/>
      <c r="BQ1720" s="120"/>
      <c r="BR1720" s="197"/>
      <c r="BS1720" s="120"/>
      <c r="BT1720" s="197"/>
      <c r="BU1720" s="120"/>
      <c r="BV1720" s="197"/>
      <c r="BW1720" s="107"/>
      <c r="BX1720" s="107"/>
      <c r="BY1720" s="107"/>
      <c r="BZ1720" s="107"/>
      <c r="CA1720" s="199"/>
      <c r="CB1720" s="120"/>
      <c r="CC1720" s="199"/>
      <c r="CD1720" s="145"/>
      <c r="CE1720" s="204"/>
      <c r="CF1720" s="120"/>
      <c r="CG1720" s="204"/>
      <c r="CH1720" s="120"/>
      <c r="CI1720" s="204"/>
      <c r="CJ1720" s="120"/>
      <c r="CK1720" s="204"/>
      <c r="CL1720" s="120"/>
      <c r="CM1720" s="204"/>
      <c r="CN1720" s="120"/>
      <c r="CO1720" s="204"/>
      <c r="CP1720" s="120"/>
      <c r="CQ1720" s="206"/>
      <c r="CR1720" s="120"/>
      <c r="CS1720" s="206"/>
      <c r="CT1720" s="120"/>
      <c r="CU1720" s="206"/>
      <c r="CV1720" s="120"/>
      <c r="CW1720" s="206"/>
      <c r="CX1720" s="120"/>
      <c r="CY1720" s="206"/>
      <c r="CZ1720" s="107"/>
      <c r="DA1720" s="107"/>
      <c r="DB1720" s="107"/>
      <c r="DC1720" s="109"/>
      <c r="DD1720" s="109"/>
      <c r="DE1720" s="109"/>
      <c r="DF1720" s="110"/>
      <c r="DG1720" s="120"/>
      <c r="DH1720" s="120"/>
      <c r="DI1720" s="145"/>
      <c r="DJ1720" s="120"/>
      <c r="DK1720" s="120"/>
      <c r="DL1720" s="120"/>
      <c r="DM1720" s="120"/>
      <c r="DN1720" s="120"/>
      <c r="DO1720" s="120"/>
      <c r="DP1720" s="120"/>
      <c r="DQ1720" s="120"/>
      <c r="DR1720" s="120"/>
      <c r="DS1720" s="120"/>
      <c r="DT1720" s="120"/>
      <c r="DU1720" s="120"/>
      <c r="DV1720" s="120"/>
      <c r="DW1720" s="120"/>
      <c r="DX1720" s="120"/>
      <c r="DY1720" s="120"/>
      <c r="DZ1720" s="120"/>
      <c r="EA1720" s="120"/>
      <c r="EB1720" s="120"/>
      <c r="EC1720" s="120"/>
      <c r="ED1720" s="120"/>
      <c r="EE1720" s="120"/>
      <c r="EF1720" s="120"/>
      <c r="EG1720" s="120"/>
      <c r="EH1720" s="120"/>
      <c r="EI1720" s="120"/>
      <c r="EJ1720" s="148"/>
    </row>
    <row r="1721" spans="1:140" s="10" customFormat="1" ht="27" customHeight="1" x14ac:dyDescent="0.25">
      <c r="A1721" s="33"/>
      <c r="B1721" s="34"/>
      <c r="C1721" s="35"/>
      <c r="D1721" s="49"/>
      <c r="E1721" s="36"/>
      <c r="F1721" s="36"/>
      <c r="G1721" s="52"/>
      <c r="H1721" s="38"/>
      <c r="I1721" s="50"/>
      <c r="J1721" s="275" t="s">
        <v>1921</v>
      </c>
      <c r="K1721" s="271" t="s">
        <v>2139</v>
      </c>
      <c r="L1721" s="276">
        <v>245</v>
      </c>
      <c r="M1721" s="46"/>
      <c r="R1721" s="104"/>
      <c r="S1721" s="104"/>
      <c r="T1721" s="104"/>
      <c r="U1721" s="145"/>
      <c r="V1721" s="120"/>
      <c r="W1721" s="104"/>
      <c r="X1721" s="104"/>
      <c r="Y1721" s="104"/>
      <c r="Z1721" s="120"/>
      <c r="AA1721" s="104"/>
      <c r="AB1721" s="104"/>
      <c r="AC1721" s="104"/>
      <c r="AD1721" s="104"/>
      <c r="AE1721" s="104"/>
      <c r="AF1721" s="104"/>
      <c r="AG1721" s="104"/>
      <c r="AH1721" s="104"/>
      <c r="AI1721" s="104"/>
      <c r="AJ1721" s="104"/>
      <c r="AK1721" s="104"/>
      <c r="AL1721" s="104"/>
      <c r="AM1721" s="104"/>
      <c r="AN1721" s="104"/>
      <c r="AO1721" s="104"/>
      <c r="AP1721" s="120"/>
      <c r="AQ1721" s="104"/>
      <c r="AR1721" s="104"/>
      <c r="AS1721" s="104"/>
      <c r="AT1721" s="104"/>
      <c r="AU1721" s="104"/>
      <c r="AV1721" s="105"/>
      <c r="AW1721" s="105"/>
      <c r="AX1721" s="106"/>
      <c r="AY1721" s="120"/>
      <c r="AZ1721" s="106"/>
      <c r="BA1721" s="145"/>
      <c r="BB1721" s="196"/>
      <c r="BC1721" s="120"/>
      <c r="BD1721" s="196"/>
      <c r="BE1721" s="120"/>
      <c r="BF1721" s="196"/>
      <c r="BG1721" s="120"/>
      <c r="BH1721" s="196"/>
      <c r="BI1721" s="120"/>
      <c r="BJ1721" s="196"/>
      <c r="BK1721" s="120"/>
      <c r="BL1721" s="196"/>
      <c r="BM1721" s="120"/>
      <c r="BN1721" s="197"/>
      <c r="BO1721" s="120"/>
      <c r="BP1721" s="197"/>
      <c r="BQ1721" s="120"/>
      <c r="BR1721" s="197"/>
      <c r="BS1721" s="120"/>
      <c r="BT1721" s="197"/>
      <c r="BU1721" s="120"/>
      <c r="BV1721" s="197"/>
      <c r="BW1721" s="107"/>
      <c r="BX1721" s="107"/>
      <c r="BY1721" s="107"/>
      <c r="BZ1721" s="107"/>
      <c r="CA1721" s="199"/>
      <c r="CB1721" s="120"/>
      <c r="CC1721" s="199"/>
      <c r="CD1721" s="145"/>
      <c r="CE1721" s="204"/>
      <c r="CF1721" s="120"/>
      <c r="CG1721" s="204"/>
      <c r="CH1721" s="120"/>
      <c r="CI1721" s="204"/>
      <c r="CJ1721" s="120"/>
      <c r="CK1721" s="204"/>
      <c r="CL1721" s="120"/>
      <c r="CM1721" s="204"/>
      <c r="CN1721" s="120"/>
      <c r="CO1721" s="204"/>
      <c r="CP1721" s="120"/>
      <c r="CQ1721" s="206"/>
      <c r="CR1721" s="120"/>
      <c r="CS1721" s="206"/>
      <c r="CT1721" s="120"/>
      <c r="CU1721" s="206"/>
      <c r="CV1721" s="120"/>
      <c r="CW1721" s="206"/>
      <c r="CX1721" s="120"/>
      <c r="CY1721" s="206"/>
      <c r="CZ1721" s="107"/>
      <c r="DA1721" s="107"/>
      <c r="DB1721" s="107"/>
      <c r="DC1721" s="109"/>
      <c r="DD1721" s="109"/>
      <c r="DE1721" s="109"/>
      <c r="DF1721" s="110"/>
      <c r="DG1721" s="120"/>
      <c r="DH1721" s="120"/>
      <c r="DI1721" s="145"/>
      <c r="DJ1721" s="120"/>
      <c r="DK1721" s="120"/>
      <c r="DL1721" s="120"/>
      <c r="DM1721" s="120"/>
      <c r="DN1721" s="120"/>
      <c r="DO1721" s="120"/>
      <c r="DP1721" s="120"/>
      <c r="DQ1721" s="120"/>
      <c r="DR1721" s="120"/>
      <c r="DS1721" s="120"/>
      <c r="DT1721" s="120"/>
      <c r="DU1721" s="120"/>
      <c r="DV1721" s="120"/>
      <c r="DW1721" s="120"/>
      <c r="DX1721" s="120"/>
      <c r="DY1721" s="120"/>
      <c r="DZ1721" s="120"/>
      <c r="EA1721" s="120"/>
      <c r="EB1721" s="120"/>
      <c r="EC1721" s="120"/>
      <c r="ED1721" s="120"/>
      <c r="EE1721" s="120"/>
      <c r="EF1721" s="120"/>
      <c r="EG1721" s="120"/>
      <c r="EH1721" s="120"/>
      <c r="EI1721" s="120"/>
      <c r="EJ1721" s="148"/>
    </row>
    <row r="1722" spans="1:140" s="10" customFormat="1" ht="27" customHeight="1" x14ac:dyDescent="0.25">
      <c r="A1722" s="33"/>
      <c r="B1722" s="34"/>
      <c r="C1722" s="35"/>
      <c r="D1722" s="49"/>
      <c r="E1722" s="36"/>
      <c r="F1722" s="36"/>
      <c r="G1722" s="52"/>
      <c r="H1722" s="38"/>
      <c r="I1722" s="50"/>
      <c r="J1722" s="275"/>
      <c r="K1722" s="271" t="s">
        <v>2140</v>
      </c>
      <c r="L1722" s="276">
        <v>245</v>
      </c>
      <c r="M1722" s="46"/>
      <c r="R1722" s="104"/>
      <c r="S1722" s="104"/>
      <c r="T1722" s="104"/>
      <c r="U1722" s="145"/>
      <c r="V1722" s="120"/>
      <c r="W1722" s="104"/>
      <c r="X1722" s="104"/>
      <c r="Y1722" s="104"/>
      <c r="Z1722" s="120"/>
      <c r="AA1722" s="104"/>
      <c r="AB1722" s="104"/>
      <c r="AC1722" s="104"/>
      <c r="AD1722" s="104"/>
      <c r="AE1722" s="104"/>
      <c r="AF1722" s="104"/>
      <c r="AG1722" s="104"/>
      <c r="AH1722" s="104"/>
      <c r="AI1722" s="104"/>
      <c r="AJ1722" s="104"/>
      <c r="AK1722" s="104"/>
      <c r="AL1722" s="104"/>
      <c r="AM1722" s="104"/>
      <c r="AN1722" s="104"/>
      <c r="AO1722" s="104"/>
      <c r="AP1722" s="120"/>
      <c r="AQ1722" s="104"/>
      <c r="AR1722" s="104"/>
      <c r="AS1722" s="104"/>
      <c r="AT1722" s="104"/>
      <c r="AU1722" s="104"/>
      <c r="AV1722" s="105"/>
      <c r="AW1722" s="105"/>
      <c r="AX1722" s="106"/>
      <c r="AY1722" s="120"/>
      <c r="AZ1722" s="106"/>
      <c r="BA1722" s="145"/>
      <c r="BB1722" s="196"/>
      <c r="BC1722" s="120"/>
      <c r="BD1722" s="196"/>
      <c r="BE1722" s="120"/>
      <c r="BF1722" s="196"/>
      <c r="BG1722" s="120"/>
      <c r="BH1722" s="196"/>
      <c r="BI1722" s="120"/>
      <c r="BJ1722" s="196"/>
      <c r="BK1722" s="120"/>
      <c r="BL1722" s="196"/>
      <c r="BM1722" s="120"/>
      <c r="BN1722" s="197"/>
      <c r="BO1722" s="120"/>
      <c r="BP1722" s="197"/>
      <c r="BQ1722" s="120"/>
      <c r="BR1722" s="197"/>
      <c r="BS1722" s="120"/>
      <c r="BT1722" s="197"/>
      <c r="BU1722" s="120"/>
      <c r="BV1722" s="197"/>
      <c r="BW1722" s="107"/>
      <c r="BX1722" s="107"/>
      <c r="BY1722" s="107"/>
      <c r="BZ1722" s="107"/>
      <c r="CA1722" s="199"/>
      <c r="CB1722" s="120"/>
      <c r="CC1722" s="199"/>
      <c r="CD1722" s="145"/>
      <c r="CE1722" s="204"/>
      <c r="CF1722" s="120"/>
      <c r="CG1722" s="204"/>
      <c r="CH1722" s="120"/>
      <c r="CI1722" s="204"/>
      <c r="CJ1722" s="120"/>
      <c r="CK1722" s="204"/>
      <c r="CL1722" s="120"/>
      <c r="CM1722" s="204"/>
      <c r="CN1722" s="120"/>
      <c r="CO1722" s="204"/>
      <c r="CP1722" s="120"/>
      <c r="CQ1722" s="206"/>
      <c r="CR1722" s="120"/>
      <c r="CS1722" s="206"/>
      <c r="CT1722" s="120"/>
      <c r="CU1722" s="206"/>
      <c r="CV1722" s="120"/>
      <c r="CW1722" s="206"/>
      <c r="CX1722" s="120"/>
      <c r="CY1722" s="206"/>
      <c r="CZ1722" s="107"/>
      <c r="DA1722" s="107"/>
      <c r="DB1722" s="107"/>
      <c r="DC1722" s="109"/>
      <c r="DD1722" s="109"/>
      <c r="DE1722" s="109"/>
      <c r="DF1722" s="110"/>
      <c r="DG1722" s="120"/>
      <c r="DH1722" s="120"/>
      <c r="DI1722" s="145"/>
      <c r="DJ1722" s="120"/>
      <c r="DK1722" s="120"/>
      <c r="DL1722" s="120"/>
      <c r="DM1722" s="120"/>
      <c r="DN1722" s="120"/>
      <c r="DO1722" s="120"/>
      <c r="DP1722" s="120"/>
      <c r="DQ1722" s="120"/>
      <c r="DR1722" s="120"/>
      <c r="DS1722" s="120"/>
      <c r="DT1722" s="120"/>
      <c r="DU1722" s="120"/>
      <c r="DV1722" s="120"/>
      <c r="DW1722" s="120"/>
      <c r="DX1722" s="120"/>
      <c r="DY1722" s="120"/>
      <c r="DZ1722" s="120"/>
      <c r="EA1722" s="120"/>
      <c r="EB1722" s="120"/>
      <c r="EC1722" s="120"/>
      <c r="ED1722" s="120"/>
      <c r="EE1722" s="120"/>
      <c r="EF1722" s="120"/>
      <c r="EG1722" s="120"/>
      <c r="EH1722" s="120"/>
      <c r="EI1722" s="120"/>
      <c r="EJ1722" s="148"/>
    </row>
    <row r="1723" spans="1:140" s="10" customFormat="1" ht="30" customHeight="1" x14ac:dyDescent="0.25">
      <c r="A1723" s="33"/>
      <c r="B1723" s="34"/>
      <c r="C1723" s="35"/>
      <c r="D1723" s="49"/>
      <c r="E1723" s="36"/>
      <c r="F1723" s="36"/>
      <c r="G1723" s="52"/>
      <c r="H1723" s="38"/>
      <c r="I1723" s="50"/>
      <c r="J1723" s="54" t="s">
        <v>896</v>
      </c>
      <c r="K1723" s="46" t="s">
        <v>1756</v>
      </c>
      <c r="L1723" s="46" t="s">
        <v>69</v>
      </c>
      <c r="M1723" s="46" t="s">
        <v>1446</v>
      </c>
      <c r="R1723" s="104">
        <v>4.5999999999999999E-3</v>
      </c>
      <c r="S1723" s="104">
        <f>0.7*$R$1723</f>
        <v>3.2199999999999998E-3</v>
      </c>
      <c r="T1723" s="104">
        <f t="shared" si="2252"/>
        <v>1.4811999999999998E-5</v>
      </c>
      <c r="U1723" s="144">
        <v>0.5</v>
      </c>
      <c r="V1723" s="120">
        <f t="shared" si="2254"/>
        <v>2.3E-3</v>
      </c>
      <c r="W1723" s="144">
        <v>0.5</v>
      </c>
      <c r="X1723" s="104">
        <f t="shared" si="2255"/>
        <v>2.3E-3</v>
      </c>
      <c r="Y1723" s="104">
        <f>0.3*$R$1723</f>
        <v>1.3799999999999999E-3</v>
      </c>
      <c r="Z1723" s="120">
        <f t="shared" si="1836"/>
        <v>6.3479999999999992E-6</v>
      </c>
      <c r="AA1723" s="104">
        <v>0</v>
      </c>
      <c r="AB1723" s="104">
        <f t="shared" si="1837"/>
        <v>0</v>
      </c>
      <c r="AC1723" s="104">
        <f t="shared" ref="AC1723:AO1723" si="2361">0*$R$1723</f>
        <v>0</v>
      </c>
      <c r="AD1723" s="104">
        <f t="shared" si="1838"/>
        <v>0</v>
      </c>
      <c r="AE1723" s="104">
        <f t="shared" si="2361"/>
        <v>0</v>
      </c>
      <c r="AF1723" s="104">
        <f t="shared" si="1839"/>
        <v>0</v>
      </c>
      <c r="AG1723" s="104">
        <f t="shared" si="2361"/>
        <v>0</v>
      </c>
      <c r="AH1723" s="104">
        <f t="shared" si="1840"/>
        <v>0</v>
      </c>
      <c r="AI1723" s="104">
        <v>0</v>
      </c>
      <c r="AJ1723" s="104">
        <f t="shared" si="1841"/>
        <v>0</v>
      </c>
      <c r="AK1723" s="104">
        <f t="shared" si="2361"/>
        <v>0</v>
      </c>
      <c r="AL1723" s="104">
        <f t="shared" si="1842"/>
        <v>0</v>
      </c>
      <c r="AM1723" s="104">
        <f t="shared" si="2361"/>
        <v>0</v>
      </c>
      <c r="AN1723" s="104">
        <f t="shared" si="1843"/>
        <v>0</v>
      </c>
      <c r="AO1723" s="104">
        <f t="shared" si="2361"/>
        <v>0</v>
      </c>
      <c r="AP1723" s="120">
        <f t="shared" si="1844"/>
        <v>0</v>
      </c>
      <c r="AQ1723" s="104"/>
      <c r="AR1723" s="104"/>
      <c r="AS1723" s="104"/>
      <c r="AT1723" s="104"/>
      <c r="AU1723" s="104">
        <f t="shared" si="1796"/>
        <v>4.6211599999999992E-3</v>
      </c>
      <c r="AV1723" s="105">
        <f t="shared" si="2256"/>
        <v>1.0045999999999999</v>
      </c>
      <c r="AW1723" s="105"/>
      <c r="AX1723" s="106">
        <f>0.0016+0.0059+0.0006</f>
        <v>8.0999999999999996E-3</v>
      </c>
      <c r="AY1723" s="120">
        <f>0.7*$R$1723</f>
        <v>3.2199999999999998E-3</v>
      </c>
      <c r="AZ1723" s="106">
        <f t="shared" si="2257"/>
        <v>2.6081999999999995E-5</v>
      </c>
      <c r="BA1723" s="145">
        <v>0.5</v>
      </c>
      <c r="BB1723" s="196">
        <f t="shared" si="2259"/>
        <v>4.0499999999999998E-3</v>
      </c>
      <c r="BC1723" s="145">
        <v>0.5</v>
      </c>
      <c r="BD1723" s="196">
        <f t="shared" si="2261"/>
        <v>4.0499999999999998E-3</v>
      </c>
      <c r="BE1723" s="120">
        <f>0.3*$R$1723</f>
        <v>1.3799999999999999E-3</v>
      </c>
      <c r="BF1723" s="196">
        <f t="shared" si="2263"/>
        <v>1.1177999999999999E-5</v>
      </c>
      <c r="BG1723" s="120">
        <v>0</v>
      </c>
      <c r="BH1723" s="196">
        <f t="shared" si="2081"/>
        <v>0</v>
      </c>
      <c r="BI1723" s="120">
        <f t="shared" ref="BI1723" si="2362">0*$R$1723</f>
        <v>0</v>
      </c>
      <c r="BJ1723" s="196">
        <f t="shared" si="1845"/>
        <v>0</v>
      </c>
      <c r="BK1723" s="120">
        <f t="shared" ref="BK1723" si="2363">0*$R$1723</f>
        <v>0</v>
      </c>
      <c r="BL1723" s="196">
        <f t="shared" si="1846"/>
        <v>0</v>
      </c>
      <c r="BM1723" s="120">
        <f t="shared" ref="BM1723" si="2364">0*$R$1723</f>
        <v>0</v>
      </c>
      <c r="BN1723" s="197">
        <f t="shared" si="1847"/>
        <v>0</v>
      </c>
      <c r="BO1723" s="120">
        <v>0</v>
      </c>
      <c r="BP1723" s="197">
        <f t="shared" si="1848"/>
        <v>0</v>
      </c>
      <c r="BQ1723" s="120">
        <f t="shared" ref="BQ1723" si="2365">0*$R$1723</f>
        <v>0</v>
      </c>
      <c r="BR1723" s="197">
        <f t="shared" si="1849"/>
        <v>0</v>
      </c>
      <c r="BS1723" s="120">
        <f t="shared" ref="BS1723" si="2366">0*$R$1723</f>
        <v>0</v>
      </c>
      <c r="BT1723" s="197">
        <f t="shared" si="1850"/>
        <v>0</v>
      </c>
      <c r="BU1723" s="120">
        <f t="shared" ref="BU1723" si="2367">0*$R$1723</f>
        <v>0</v>
      </c>
      <c r="BV1723" s="197">
        <f t="shared" si="1851"/>
        <v>0</v>
      </c>
      <c r="BW1723" s="107"/>
      <c r="BX1723" s="107"/>
      <c r="BY1723" s="107"/>
      <c r="BZ1723" s="107"/>
      <c r="CA1723" s="199">
        <f>0.0016+0.0059+0.0006</f>
        <v>8.0999999999999996E-3</v>
      </c>
      <c r="CB1723" s="120">
        <f>0.7*$R$1723</f>
        <v>3.2199999999999998E-3</v>
      </c>
      <c r="CC1723" s="199">
        <f t="shared" si="2266"/>
        <v>2.6081999999999995E-5</v>
      </c>
      <c r="CD1723" s="145">
        <v>0.5</v>
      </c>
      <c r="CE1723" s="204">
        <f t="shared" si="2268"/>
        <v>4.0499999999999998E-3</v>
      </c>
      <c r="CF1723" s="145">
        <v>0.5</v>
      </c>
      <c r="CG1723" s="204">
        <f t="shared" si="2270"/>
        <v>4.0499999999999998E-3</v>
      </c>
      <c r="CH1723" s="120">
        <f>0.3*$R$1723</f>
        <v>1.3799999999999999E-3</v>
      </c>
      <c r="CI1723" s="204">
        <f t="shared" si="2272"/>
        <v>1.1177999999999999E-5</v>
      </c>
      <c r="CJ1723" s="120">
        <v>0</v>
      </c>
      <c r="CK1723" s="204">
        <f t="shared" si="2273"/>
        <v>0</v>
      </c>
      <c r="CL1723" s="120">
        <f t="shared" ref="CL1723" si="2368">0*$R$1723</f>
        <v>0</v>
      </c>
      <c r="CM1723" s="204">
        <f t="shared" si="2274"/>
        <v>0</v>
      </c>
      <c r="CN1723" s="120">
        <f t="shared" ref="CN1723" si="2369">0*$R$1723</f>
        <v>0</v>
      </c>
      <c r="CO1723" s="204">
        <f t="shared" si="2276"/>
        <v>0</v>
      </c>
      <c r="CP1723" s="120">
        <f t="shared" ref="CP1723" si="2370">0*$R$1723</f>
        <v>0</v>
      </c>
      <c r="CQ1723" s="206">
        <f t="shared" si="2277"/>
        <v>0</v>
      </c>
      <c r="CR1723" s="120">
        <v>0</v>
      </c>
      <c r="CS1723" s="206">
        <f t="shared" si="2278"/>
        <v>0</v>
      </c>
      <c r="CT1723" s="120">
        <f t="shared" ref="CT1723" si="2371">0*$R$1723</f>
        <v>0</v>
      </c>
      <c r="CU1723" s="206">
        <f t="shared" si="2280"/>
        <v>0</v>
      </c>
      <c r="CV1723" s="120">
        <f t="shared" ref="CV1723" si="2372">0*$R$1723</f>
        <v>0</v>
      </c>
      <c r="CW1723" s="206">
        <f t="shared" si="2281"/>
        <v>0</v>
      </c>
      <c r="CX1723" s="120">
        <f t="shared" ref="CX1723" si="2373">0*$R$1723</f>
        <v>0</v>
      </c>
      <c r="CY1723" s="206">
        <f t="shared" si="2282"/>
        <v>0</v>
      </c>
      <c r="CZ1723" s="107"/>
      <c r="DA1723" s="107"/>
      <c r="DB1723" s="107"/>
      <c r="DC1723" s="109"/>
      <c r="DD1723" s="109"/>
      <c r="DE1723" s="109"/>
      <c r="DF1723" s="110">
        <f>0.0016+0.0059+0.0006</f>
        <v>8.0999999999999996E-3</v>
      </c>
      <c r="DG1723" s="120">
        <f>0.7*$R$1723</f>
        <v>3.2199999999999998E-3</v>
      </c>
      <c r="DH1723" s="120">
        <f t="shared" si="2283"/>
        <v>2.6081999999999995E-5</v>
      </c>
      <c r="DI1723" s="145">
        <v>0.5</v>
      </c>
      <c r="DJ1723" s="120">
        <f t="shared" si="2285"/>
        <v>4.0499999999999998E-3</v>
      </c>
      <c r="DK1723" s="145">
        <v>0.5</v>
      </c>
      <c r="DL1723" s="120">
        <f t="shared" si="2286"/>
        <v>4.0499999999999998E-3</v>
      </c>
      <c r="DM1723" s="120">
        <f>0.3*$R$1723</f>
        <v>1.3799999999999999E-3</v>
      </c>
      <c r="DN1723" s="120">
        <f t="shared" si="2287"/>
        <v>1.1177999999999999E-5</v>
      </c>
      <c r="DO1723" s="120">
        <v>0</v>
      </c>
      <c r="DP1723" s="120">
        <f t="shared" si="2288"/>
        <v>0</v>
      </c>
      <c r="DQ1723" s="120">
        <f t="shared" ref="DQ1723:EC1723" si="2374">0*$R$1723</f>
        <v>0</v>
      </c>
      <c r="DR1723" s="120">
        <f t="shared" si="2289"/>
        <v>0</v>
      </c>
      <c r="DS1723" s="120">
        <f t="shared" si="2374"/>
        <v>0</v>
      </c>
      <c r="DT1723" s="120">
        <f t="shared" si="2290"/>
        <v>0</v>
      </c>
      <c r="DU1723" s="120">
        <f t="shared" si="2374"/>
        <v>0</v>
      </c>
      <c r="DV1723" s="120">
        <f t="shared" si="2291"/>
        <v>0</v>
      </c>
      <c r="DW1723" s="120">
        <v>0</v>
      </c>
      <c r="DX1723" s="120">
        <f t="shared" si="2292"/>
        <v>0</v>
      </c>
      <c r="DY1723" s="120">
        <f t="shared" si="2374"/>
        <v>0</v>
      </c>
      <c r="DZ1723" s="120">
        <f t="shared" si="2293"/>
        <v>0</v>
      </c>
      <c r="EA1723" s="120">
        <f t="shared" si="2374"/>
        <v>0</v>
      </c>
      <c r="EB1723" s="120">
        <f t="shared" si="2294"/>
        <v>0</v>
      </c>
      <c r="EC1723" s="120">
        <f t="shared" si="2374"/>
        <v>0</v>
      </c>
      <c r="ED1723" s="120">
        <f t="shared" si="2295"/>
        <v>0</v>
      </c>
      <c r="EE1723" s="120"/>
      <c r="EF1723" s="120"/>
      <c r="EG1723" s="120"/>
      <c r="EH1723" s="120"/>
      <c r="EI1723" s="120">
        <f t="shared" si="1827"/>
        <v>8.1372600000000003E-3</v>
      </c>
      <c r="EJ1723" s="148">
        <f t="shared" si="2296"/>
        <v>1.0045999999999999</v>
      </c>
    </row>
    <row r="1724" spans="1:140" s="10" customFormat="1" ht="33.75" customHeight="1" x14ac:dyDescent="0.25">
      <c r="A1724" s="33"/>
      <c r="B1724" s="34"/>
      <c r="C1724" s="35"/>
      <c r="D1724" s="49"/>
      <c r="E1724" s="36"/>
      <c r="F1724" s="36"/>
      <c r="G1724" s="52"/>
      <c r="H1724" s="38"/>
      <c r="I1724" s="50"/>
      <c r="J1724" s="54" t="s">
        <v>1588</v>
      </c>
      <c r="K1724" s="46" t="s">
        <v>1757</v>
      </c>
      <c r="L1724" s="46" t="s">
        <v>69</v>
      </c>
      <c r="M1724" s="46" t="s">
        <v>893</v>
      </c>
      <c r="R1724" s="104">
        <v>1E-4</v>
      </c>
      <c r="S1724" s="104">
        <f>0*$R$1724</f>
        <v>0</v>
      </c>
      <c r="T1724" s="104">
        <f t="shared" si="2252"/>
        <v>0</v>
      </c>
      <c r="U1724" s="104">
        <f>0*$R$1724</f>
        <v>0</v>
      </c>
      <c r="V1724" s="120">
        <f t="shared" si="2254"/>
        <v>0</v>
      </c>
      <c r="W1724" s="144">
        <v>0.5</v>
      </c>
      <c r="X1724" s="104">
        <f t="shared" si="2255"/>
        <v>5.0000000000000002E-5</v>
      </c>
      <c r="Y1724" s="104">
        <f>0*$R$1724</f>
        <v>0</v>
      </c>
      <c r="Z1724" s="120">
        <f t="shared" si="1836"/>
        <v>0</v>
      </c>
      <c r="AA1724" s="144">
        <v>0.5</v>
      </c>
      <c r="AB1724" s="104">
        <f t="shared" si="1837"/>
        <v>5.0000000000000002E-5</v>
      </c>
      <c r="AC1724" s="104">
        <v>0</v>
      </c>
      <c r="AD1724" s="104">
        <f t="shared" si="1838"/>
        <v>0</v>
      </c>
      <c r="AE1724" s="104">
        <f>0*$R$1724</f>
        <v>0</v>
      </c>
      <c r="AF1724" s="104">
        <f t="shared" si="1839"/>
        <v>0</v>
      </c>
      <c r="AG1724" s="104">
        <f>0*$R$1724</f>
        <v>0</v>
      </c>
      <c r="AH1724" s="104">
        <f t="shared" si="1840"/>
        <v>0</v>
      </c>
      <c r="AI1724" s="104">
        <v>0</v>
      </c>
      <c r="AJ1724" s="104">
        <f t="shared" si="1841"/>
        <v>0</v>
      </c>
      <c r="AK1724" s="104">
        <f>0*$R$1724</f>
        <v>0</v>
      </c>
      <c r="AL1724" s="104">
        <f t="shared" si="1842"/>
        <v>0</v>
      </c>
      <c r="AM1724" s="104">
        <f>0*$R$1724</f>
        <v>0</v>
      </c>
      <c r="AN1724" s="104">
        <f t="shared" si="1843"/>
        <v>0</v>
      </c>
      <c r="AO1724" s="104">
        <f>0*$R$1724</f>
        <v>0</v>
      </c>
      <c r="AP1724" s="120">
        <f t="shared" si="1844"/>
        <v>0</v>
      </c>
      <c r="AQ1724" s="104"/>
      <c r="AR1724" s="104"/>
      <c r="AS1724" s="104"/>
      <c r="AT1724" s="104"/>
      <c r="AU1724" s="104">
        <f t="shared" si="1796"/>
        <v>1E-4</v>
      </c>
      <c r="AV1724" s="105">
        <f t="shared" si="2256"/>
        <v>1</v>
      </c>
      <c r="AW1724" s="105"/>
      <c r="AX1724" s="106">
        <f>0.0008+0.0006</f>
        <v>1.4E-3</v>
      </c>
      <c r="AY1724" s="120">
        <f>0*$R$1724</f>
        <v>0</v>
      </c>
      <c r="AZ1724" s="106">
        <f t="shared" si="2257"/>
        <v>0</v>
      </c>
      <c r="BA1724" s="120">
        <f>0*$R$1724</f>
        <v>0</v>
      </c>
      <c r="BB1724" s="196">
        <f t="shared" si="2259"/>
        <v>0</v>
      </c>
      <c r="BC1724" s="145">
        <v>0.5</v>
      </c>
      <c r="BD1724" s="196">
        <f t="shared" si="2261"/>
        <v>6.9999999999999999E-4</v>
      </c>
      <c r="BE1724" s="120">
        <f>0*$R$1724</f>
        <v>0</v>
      </c>
      <c r="BF1724" s="196">
        <f t="shared" si="2263"/>
        <v>0</v>
      </c>
      <c r="BG1724" s="145">
        <v>0.5</v>
      </c>
      <c r="BH1724" s="196">
        <f t="shared" si="2081"/>
        <v>6.9999999999999999E-4</v>
      </c>
      <c r="BI1724" s="120">
        <v>0</v>
      </c>
      <c r="BJ1724" s="196">
        <f t="shared" si="1845"/>
        <v>0</v>
      </c>
      <c r="BK1724" s="120">
        <f>0*$R$1724</f>
        <v>0</v>
      </c>
      <c r="BL1724" s="196">
        <f t="shared" si="1846"/>
        <v>0</v>
      </c>
      <c r="BM1724" s="120">
        <f>0*$R$1724</f>
        <v>0</v>
      </c>
      <c r="BN1724" s="197">
        <f t="shared" si="1847"/>
        <v>0</v>
      </c>
      <c r="BO1724" s="120">
        <v>0</v>
      </c>
      <c r="BP1724" s="197">
        <f t="shared" si="1848"/>
        <v>0</v>
      </c>
      <c r="BQ1724" s="120">
        <f>0*$R$1724</f>
        <v>0</v>
      </c>
      <c r="BR1724" s="197">
        <f t="shared" si="1849"/>
        <v>0</v>
      </c>
      <c r="BS1724" s="120">
        <f>0*$R$1724</f>
        <v>0</v>
      </c>
      <c r="BT1724" s="197">
        <f t="shared" si="1850"/>
        <v>0</v>
      </c>
      <c r="BU1724" s="120">
        <f>0*$R$1724</f>
        <v>0</v>
      </c>
      <c r="BV1724" s="197">
        <f t="shared" si="1851"/>
        <v>0</v>
      </c>
      <c r="BW1724" s="107"/>
      <c r="BX1724" s="107"/>
      <c r="BY1724" s="107"/>
      <c r="BZ1724" s="107"/>
      <c r="CA1724" s="199">
        <f>0.0008+0.0006</f>
        <v>1.4E-3</v>
      </c>
      <c r="CB1724" s="120">
        <f>0*$R$1724</f>
        <v>0</v>
      </c>
      <c r="CC1724" s="199">
        <f t="shared" si="2266"/>
        <v>0</v>
      </c>
      <c r="CD1724" s="120">
        <f>0*$R$1724</f>
        <v>0</v>
      </c>
      <c r="CE1724" s="204">
        <f t="shared" si="2268"/>
        <v>0</v>
      </c>
      <c r="CF1724" s="145">
        <v>0.5</v>
      </c>
      <c r="CG1724" s="204">
        <f t="shared" si="2270"/>
        <v>6.9999999999999999E-4</v>
      </c>
      <c r="CH1724" s="120">
        <f>0*$R$1724</f>
        <v>0</v>
      </c>
      <c r="CI1724" s="204">
        <f t="shared" si="2272"/>
        <v>0</v>
      </c>
      <c r="CJ1724" s="145">
        <v>0.5</v>
      </c>
      <c r="CK1724" s="204">
        <f t="shared" si="2273"/>
        <v>6.9999999999999999E-4</v>
      </c>
      <c r="CL1724" s="120">
        <v>0</v>
      </c>
      <c r="CM1724" s="204">
        <f t="shared" si="2274"/>
        <v>0</v>
      </c>
      <c r="CN1724" s="120">
        <f>0*$R$1724</f>
        <v>0</v>
      </c>
      <c r="CO1724" s="204">
        <f t="shared" si="2276"/>
        <v>0</v>
      </c>
      <c r="CP1724" s="120">
        <f>0*$R$1724</f>
        <v>0</v>
      </c>
      <c r="CQ1724" s="206">
        <f t="shared" si="2277"/>
        <v>0</v>
      </c>
      <c r="CR1724" s="120">
        <v>0</v>
      </c>
      <c r="CS1724" s="206">
        <f t="shared" si="2278"/>
        <v>0</v>
      </c>
      <c r="CT1724" s="120">
        <f>0*$R$1724</f>
        <v>0</v>
      </c>
      <c r="CU1724" s="206">
        <f t="shared" si="2280"/>
        <v>0</v>
      </c>
      <c r="CV1724" s="120">
        <f>0*$R$1724</f>
        <v>0</v>
      </c>
      <c r="CW1724" s="206">
        <f t="shared" si="2281"/>
        <v>0</v>
      </c>
      <c r="CX1724" s="120">
        <f>0*$R$1724</f>
        <v>0</v>
      </c>
      <c r="CY1724" s="206">
        <f t="shared" si="2282"/>
        <v>0</v>
      </c>
      <c r="CZ1724" s="107"/>
      <c r="DA1724" s="107"/>
      <c r="DB1724" s="107"/>
      <c r="DC1724" s="109"/>
      <c r="DD1724" s="109"/>
      <c r="DE1724" s="109"/>
      <c r="DF1724" s="110">
        <f>0.0008+0.0006</f>
        <v>1.4E-3</v>
      </c>
      <c r="DG1724" s="120">
        <f>0*$R$1724</f>
        <v>0</v>
      </c>
      <c r="DH1724" s="120">
        <f t="shared" si="2283"/>
        <v>0</v>
      </c>
      <c r="DI1724" s="120">
        <f>0*$R$1724</f>
        <v>0</v>
      </c>
      <c r="DJ1724" s="120">
        <f t="shared" si="2285"/>
        <v>0</v>
      </c>
      <c r="DK1724" s="145">
        <v>0.5</v>
      </c>
      <c r="DL1724" s="120">
        <f t="shared" si="2286"/>
        <v>6.9999999999999999E-4</v>
      </c>
      <c r="DM1724" s="120">
        <f>0*$R$1724</f>
        <v>0</v>
      </c>
      <c r="DN1724" s="120">
        <f t="shared" si="2287"/>
        <v>0</v>
      </c>
      <c r="DO1724" s="145">
        <v>0.5</v>
      </c>
      <c r="DP1724" s="120">
        <f t="shared" si="2288"/>
        <v>6.9999999999999999E-4</v>
      </c>
      <c r="DQ1724" s="120">
        <v>0</v>
      </c>
      <c r="DR1724" s="120">
        <f t="shared" si="2289"/>
        <v>0</v>
      </c>
      <c r="DS1724" s="120">
        <f>0*$R$1724</f>
        <v>0</v>
      </c>
      <c r="DT1724" s="120">
        <f t="shared" si="2290"/>
        <v>0</v>
      </c>
      <c r="DU1724" s="120">
        <f>0*$R$1724</f>
        <v>0</v>
      </c>
      <c r="DV1724" s="120">
        <f t="shared" si="2291"/>
        <v>0</v>
      </c>
      <c r="DW1724" s="120">
        <v>0</v>
      </c>
      <c r="DX1724" s="120">
        <f t="shared" si="2292"/>
        <v>0</v>
      </c>
      <c r="DY1724" s="120">
        <f>0*$R$1724</f>
        <v>0</v>
      </c>
      <c r="DZ1724" s="120">
        <f t="shared" si="2293"/>
        <v>0</v>
      </c>
      <c r="EA1724" s="120">
        <f>0*$R$1724</f>
        <v>0</v>
      </c>
      <c r="EB1724" s="120">
        <f t="shared" si="2294"/>
        <v>0</v>
      </c>
      <c r="EC1724" s="120">
        <f>0*$R$1724</f>
        <v>0</v>
      </c>
      <c r="ED1724" s="120">
        <f t="shared" si="2295"/>
        <v>0</v>
      </c>
      <c r="EE1724" s="120"/>
      <c r="EF1724" s="120"/>
      <c r="EG1724" s="120"/>
      <c r="EH1724" s="120"/>
      <c r="EI1724" s="120">
        <f t="shared" si="1827"/>
        <v>1.4E-3</v>
      </c>
      <c r="EJ1724" s="148">
        <f t="shared" si="2296"/>
        <v>1</v>
      </c>
    </row>
    <row r="1725" spans="1:140" s="10" customFormat="1" ht="17.25" customHeight="1" x14ac:dyDescent="0.25">
      <c r="A1725" s="33"/>
      <c r="B1725" s="34"/>
      <c r="C1725" s="35"/>
      <c r="D1725" s="49"/>
      <c r="E1725" s="36"/>
      <c r="F1725" s="36"/>
      <c r="G1725" s="52"/>
      <c r="H1725" s="38"/>
      <c r="I1725" s="50"/>
      <c r="J1725" s="54" t="s">
        <v>1589</v>
      </c>
      <c r="K1725" s="46" t="s">
        <v>1750</v>
      </c>
      <c r="L1725" s="46" t="s">
        <v>65</v>
      </c>
      <c r="M1725" s="46" t="s">
        <v>1719</v>
      </c>
      <c r="R1725" s="104">
        <v>4.5999999999999999E-3</v>
      </c>
      <c r="S1725" s="104">
        <f>0.85*$R$1725</f>
        <v>3.9099999999999994E-3</v>
      </c>
      <c r="T1725" s="104">
        <f t="shared" si="2252"/>
        <v>1.7985999999999997E-5</v>
      </c>
      <c r="U1725" s="104">
        <f>0*$R$1725</f>
        <v>0</v>
      </c>
      <c r="V1725" s="120">
        <f t="shared" si="2254"/>
        <v>0</v>
      </c>
      <c r="W1725" s="104">
        <v>0</v>
      </c>
      <c r="X1725" s="104">
        <f t="shared" si="2255"/>
        <v>0</v>
      </c>
      <c r="Y1725" s="104">
        <f>0*$R$1725</f>
        <v>0</v>
      </c>
      <c r="Z1725" s="120">
        <f t="shared" si="1836"/>
        <v>0</v>
      </c>
      <c r="AA1725" s="252">
        <v>0.75</v>
      </c>
      <c r="AB1725" s="104">
        <f t="shared" si="1837"/>
        <v>3.4499999999999999E-3</v>
      </c>
      <c r="AC1725" s="104">
        <f>0*$R$1725</f>
        <v>0</v>
      </c>
      <c r="AD1725" s="104">
        <f t="shared" si="1838"/>
        <v>0</v>
      </c>
      <c r="AE1725" s="144">
        <v>0</v>
      </c>
      <c r="AF1725" s="104">
        <f t="shared" si="1839"/>
        <v>0</v>
      </c>
      <c r="AG1725" s="104">
        <f>0*$R$1725</f>
        <v>0</v>
      </c>
      <c r="AH1725" s="104">
        <f t="shared" si="1840"/>
        <v>0</v>
      </c>
      <c r="AI1725" s="104">
        <v>0</v>
      </c>
      <c r="AJ1725" s="104">
        <f t="shared" si="1841"/>
        <v>0</v>
      </c>
      <c r="AK1725" s="144">
        <v>0.25</v>
      </c>
      <c r="AL1725" s="104">
        <f t="shared" si="1842"/>
        <v>1.15E-3</v>
      </c>
      <c r="AM1725" s="104">
        <f>0*$R$1725</f>
        <v>0</v>
      </c>
      <c r="AN1725" s="104">
        <f t="shared" si="1843"/>
        <v>0</v>
      </c>
      <c r="AO1725" s="104">
        <f>0*$R$1725</f>
        <v>0</v>
      </c>
      <c r="AP1725" s="120">
        <f t="shared" si="1844"/>
        <v>0</v>
      </c>
      <c r="AQ1725" s="104"/>
      <c r="AR1725" s="104"/>
      <c r="AS1725" s="104"/>
      <c r="AT1725" s="104"/>
      <c r="AU1725" s="104">
        <f t="shared" si="1796"/>
        <v>4.6179859999999993E-3</v>
      </c>
      <c r="AV1725" s="105">
        <f t="shared" si="2256"/>
        <v>1.0039099999999999</v>
      </c>
      <c r="AW1725" s="105"/>
      <c r="AX1725" s="106">
        <f>0.0042+0.0039</f>
        <v>8.0999999999999996E-3</v>
      </c>
      <c r="AY1725" s="120">
        <f>0.85*$R$1725</f>
        <v>3.9099999999999994E-3</v>
      </c>
      <c r="AZ1725" s="106">
        <f t="shared" si="2257"/>
        <v>3.1670999999999995E-5</v>
      </c>
      <c r="BA1725" s="120">
        <f>0*$R$1725</f>
        <v>0</v>
      </c>
      <c r="BB1725" s="196">
        <f t="shared" si="2259"/>
        <v>0</v>
      </c>
      <c r="BC1725" s="120">
        <v>0</v>
      </c>
      <c r="BD1725" s="196">
        <f t="shared" si="2261"/>
        <v>0</v>
      </c>
      <c r="BE1725" s="120">
        <f>0*$R$1725</f>
        <v>0</v>
      </c>
      <c r="BF1725" s="196">
        <f t="shared" si="2263"/>
        <v>0</v>
      </c>
      <c r="BG1725" s="120">
        <f>0*$R$1725</f>
        <v>0</v>
      </c>
      <c r="BH1725" s="196">
        <f t="shared" si="2081"/>
        <v>0</v>
      </c>
      <c r="BI1725" s="120">
        <f>0*$R$1725</f>
        <v>0</v>
      </c>
      <c r="BJ1725" s="196">
        <f t="shared" si="1845"/>
        <v>0</v>
      </c>
      <c r="BK1725" s="145">
        <v>0.75</v>
      </c>
      <c r="BL1725" s="196">
        <f t="shared" si="1846"/>
        <v>6.0749999999999997E-3</v>
      </c>
      <c r="BM1725" s="120">
        <f>0*$R$1725</f>
        <v>0</v>
      </c>
      <c r="BN1725" s="197">
        <f t="shared" si="1847"/>
        <v>0</v>
      </c>
      <c r="BO1725" s="120">
        <v>0</v>
      </c>
      <c r="BP1725" s="197">
        <f t="shared" si="1848"/>
        <v>0</v>
      </c>
      <c r="BQ1725" s="145">
        <v>0.25</v>
      </c>
      <c r="BR1725" s="197">
        <f t="shared" si="1849"/>
        <v>2.0249999999999999E-3</v>
      </c>
      <c r="BS1725" s="120">
        <f>0*$R$1725</f>
        <v>0</v>
      </c>
      <c r="BT1725" s="197">
        <f t="shared" si="1850"/>
        <v>0</v>
      </c>
      <c r="BU1725" s="120">
        <f>0*$R$1725</f>
        <v>0</v>
      </c>
      <c r="BV1725" s="197">
        <f t="shared" si="1851"/>
        <v>0</v>
      </c>
      <c r="BW1725" s="107"/>
      <c r="BX1725" s="107"/>
      <c r="BY1725" s="107"/>
      <c r="BZ1725" s="107"/>
      <c r="CA1725" s="199">
        <f>0.0042+0.0039</f>
        <v>8.0999999999999996E-3</v>
      </c>
      <c r="CB1725" s="120">
        <f>0.85*$R$1725</f>
        <v>3.9099999999999994E-3</v>
      </c>
      <c r="CC1725" s="199">
        <f t="shared" si="2266"/>
        <v>3.1670999999999995E-5</v>
      </c>
      <c r="CD1725" s="120">
        <f>0*$R$1725</f>
        <v>0</v>
      </c>
      <c r="CE1725" s="204">
        <f t="shared" si="2268"/>
        <v>0</v>
      </c>
      <c r="CF1725" s="120">
        <v>0</v>
      </c>
      <c r="CG1725" s="204">
        <f t="shared" si="2270"/>
        <v>0</v>
      </c>
      <c r="CH1725" s="120">
        <f>0*$R$1725</f>
        <v>0</v>
      </c>
      <c r="CI1725" s="204">
        <f t="shared" si="2272"/>
        <v>0</v>
      </c>
      <c r="CJ1725" s="120">
        <f>0*$R$1725</f>
        <v>0</v>
      </c>
      <c r="CK1725" s="204">
        <f t="shared" si="2273"/>
        <v>0</v>
      </c>
      <c r="CL1725" s="120">
        <f>0*$R$1725</f>
        <v>0</v>
      </c>
      <c r="CM1725" s="204">
        <f t="shared" si="2274"/>
        <v>0</v>
      </c>
      <c r="CN1725" s="145">
        <v>0.75</v>
      </c>
      <c r="CO1725" s="204">
        <f t="shared" si="2276"/>
        <v>6.0749999999999997E-3</v>
      </c>
      <c r="CP1725" s="120">
        <f>0*$R$1725</f>
        <v>0</v>
      </c>
      <c r="CQ1725" s="206">
        <f t="shared" si="2277"/>
        <v>0</v>
      </c>
      <c r="CR1725" s="120">
        <v>0</v>
      </c>
      <c r="CS1725" s="206">
        <f t="shared" si="2278"/>
        <v>0</v>
      </c>
      <c r="CT1725" s="145">
        <v>0.25</v>
      </c>
      <c r="CU1725" s="206">
        <f t="shared" si="2280"/>
        <v>2.0249999999999999E-3</v>
      </c>
      <c r="CV1725" s="120">
        <f>0*$R$1725</f>
        <v>0</v>
      </c>
      <c r="CW1725" s="206">
        <f t="shared" si="2281"/>
        <v>0</v>
      </c>
      <c r="CX1725" s="120">
        <f>0*$R$1725</f>
        <v>0</v>
      </c>
      <c r="CY1725" s="206">
        <f t="shared" si="2282"/>
        <v>0</v>
      </c>
      <c r="CZ1725" s="107"/>
      <c r="DA1725" s="107"/>
      <c r="DB1725" s="107"/>
      <c r="DC1725" s="109"/>
      <c r="DD1725" s="109"/>
      <c r="DE1725" s="109"/>
      <c r="DF1725" s="110">
        <f>0.0042+0.0039</f>
        <v>8.0999999999999996E-3</v>
      </c>
      <c r="DG1725" s="120">
        <f>0.85*$R$1725</f>
        <v>3.9099999999999994E-3</v>
      </c>
      <c r="DH1725" s="120">
        <f t="shared" si="2283"/>
        <v>3.1670999999999995E-5</v>
      </c>
      <c r="DI1725" s="120">
        <f>0*$R$1725</f>
        <v>0</v>
      </c>
      <c r="DJ1725" s="120">
        <f t="shared" si="2285"/>
        <v>0</v>
      </c>
      <c r="DK1725" s="120">
        <v>0</v>
      </c>
      <c r="DL1725" s="120">
        <f t="shared" si="2286"/>
        <v>0</v>
      </c>
      <c r="DM1725" s="120">
        <f>0*$R$1725</f>
        <v>0</v>
      </c>
      <c r="DN1725" s="120">
        <f t="shared" si="2287"/>
        <v>0</v>
      </c>
      <c r="DO1725" s="120">
        <f>0*$R$1725</f>
        <v>0</v>
      </c>
      <c r="DP1725" s="120">
        <f t="shared" si="2288"/>
        <v>0</v>
      </c>
      <c r="DQ1725" s="120">
        <f>0*$R$1725</f>
        <v>0</v>
      </c>
      <c r="DR1725" s="120">
        <f t="shared" si="2289"/>
        <v>0</v>
      </c>
      <c r="DS1725" s="145">
        <v>0.75</v>
      </c>
      <c r="DT1725" s="120">
        <f t="shared" si="2290"/>
        <v>6.0749999999999997E-3</v>
      </c>
      <c r="DU1725" s="120">
        <f>0*$R$1725</f>
        <v>0</v>
      </c>
      <c r="DV1725" s="120">
        <f t="shared" si="2291"/>
        <v>0</v>
      </c>
      <c r="DW1725" s="120">
        <v>0</v>
      </c>
      <c r="DX1725" s="120">
        <f t="shared" si="2292"/>
        <v>0</v>
      </c>
      <c r="DY1725" s="145">
        <v>0.25</v>
      </c>
      <c r="DZ1725" s="120">
        <f t="shared" si="2293"/>
        <v>2.0249999999999999E-3</v>
      </c>
      <c r="EA1725" s="120">
        <f>0*$R$1725</f>
        <v>0</v>
      </c>
      <c r="EB1725" s="120">
        <f t="shared" si="2294"/>
        <v>0</v>
      </c>
      <c r="EC1725" s="120">
        <f>0*$R$1725</f>
        <v>0</v>
      </c>
      <c r="ED1725" s="120">
        <f t="shared" si="2295"/>
        <v>0</v>
      </c>
      <c r="EE1725" s="120"/>
      <c r="EF1725" s="120"/>
      <c r="EG1725" s="120"/>
      <c r="EH1725" s="120"/>
      <c r="EI1725" s="120">
        <f t="shared" si="1827"/>
        <v>8.131671E-3</v>
      </c>
      <c r="EJ1725" s="148">
        <f t="shared" si="2296"/>
        <v>1.0039099999999999</v>
      </c>
    </row>
    <row r="1726" spans="1:140" s="10" customFormat="1" ht="32.25" customHeight="1" x14ac:dyDescent="0.25">
      <c r="A1726" s="33"/>
      <c r="B1726" s="34"/>
      <c r="C1726" s="35"/>
      <c r="D1726" s="49"/>
      <c r="E1726" s="36"/>
      <c r="F1726" s="36"/>
      <c r="G1726" s="52"/>
      <c r="H1726" s="38"/>
      <c r="I1726" s="50"/>
      <c r="J1726" s="54" t="s">
        <v>1590</v>
      </c>
      <c r="K1726" s="46" t="s">
        <v>1456</v>
      </c>
      <c r="L1726" s="46" t="s">
        <v>57</v>
      </c>
      <c r="M1726" s="46"/>
      <c r="R1726" s="104">
        <v>4.1000000000000003E-3</v>
      </c>
      <c r="S1726" s="104">
        <f>0.1*$R$1726</f>
        <v>4.1000000000000005E-4</v>
      </c>
      <c r="T1726" s="104">
        <f t="shared" si="2252"/>
        <v>1.6810000000000003E-6</v>
      </c>
      <c r="U1726" s="145">
        <v>0.5</v>
      </c>
      <c r="V1726" s="120">
        <f t="shared" si="2254"/>
        <v>2.0500000000000002E-3</v>
      </c>
      <c r="W1726" s="104">
        <f>0*$R$1726</f>
        <v>0</v>
      </c>
      <c r="X1726" s="104">
        <f t="shared" si="2255"/>
        <v>0</v>
      </c>
      <c r="Y1726" s="104">
        <f>0*$R$1725</f>
        <v>0</v>
      </c>
      <c r="Z1726" s="120">
        <f>U1726*R1726</f>
        <v>2.0500000000000002E-3</v>
      </c>
      <c r="AA1726" s="104">
        <f>0*$R$1726</f>
        <v>0</v>
      </c>
      <c r="AB1726" s="104">
        <f t="shared" si="1837"/>
        <v>0</v>
      </c>
      <c r="AC1726" s="104">
        <f>0*$R$1726</f>
        <v>0</v>
      </c>
      <c r="AD1726" s="104">
        <f t="shared" si="1838"/>
        <v>0</v>
      </c>
      <c r="AE1726" s="104">
        <f>0*$R$1726</f>
        <v>0</v>
      </c>
      <c r="AF1726" s="104">
        <f t="shared" si="1839"/>
        <v>0</v>
      </c>
      <c r="AG1726" s="104">
        <f>0*$R$1726</f>
        <v>0</v>
      </c>
      <c r="AH1726" s="104">
        <f t="shared" si="1840"/>
        <v>0</v>
      </c>
      <c r="AI1726" s="104">
        <v>0</v>
      </c>
      <c r="AJ1726" s="104">
        <f t="shared" si="1841"/>
        <v>0</v>
      </c>
      <c r="AK1726" s="104">
        <f>0*$R$1726</f>
        <v>0</v>
      </c>
      <c r="AL1726" s="104">
        <f t="shared" si="1842"/>
        <v>0</v>
      </c>
      <c r="AM1726" s="145">
        <v>0</v>
      </c>
      <c r="AN1726" s="104">
        <f t="shared" si="1843"/>
        <v>0</v>
      </c>
      <c r="AO1726" s="186">
        <v>0.5</v>
      </c>
      <c r="AP1726" s="120">
        <f t="shared" si="1844"/>
        <v>2.0500000000000002E-3</v>
      </c>
      <c r="AQ1726" s="104"/>
      <c r="AR1726" s="104"/>
      <c r="AS1726" s="104"/>
      <c r="AT1726" s="104"/>
      <c r="AU1726" s="104">
        <f t="shared" si="1796"/>
        <v>6.1516810000000009E-3</v>
      </c>
      <c r="AV1726" s="105" t="e">
        <f>S1726+#REF!+W1726+U1726+AA1726+AC1726+AE1726+AG1726+AI1726+AK1726+AM1726+AO1726+AQ1726+AS1726</f>
        <v>#REF!</v>
      </c>
      <c r="AW1726" s="105"/>
      <c r="AX1726" s="106">
        <f>0.0019+0.0012+0.0008+0.0012+0.0004+0.0007+0.0007+0.0035+0.0008+0.0004+0.0063+0.0018</f>
        <v>1.9699999999999999E-2</v>
      </c>
      <c r="AY1726" s="120">
        <f>0.1*$R$1726</f>
        <v>4.1000000000000005E-4</v>
      </c>
      <c r="AZ1726" s="106">
        <f t="shared" si="2257"/>
        <v>8.0770000000000008E-6</v>
      </c>
      <c r="BA1726" s="145">
        <v>0.5</v>
      </c>
      <c r="BB1726" s="196">
        <f t="shared" si="2259"/>
        <v>9.8499999999999994E-3</v>
      </c>
      <c r="BC1726" s="120">
        <f>0*$R$1726</f>
        <v>0</v>
      </c>
      <c r="BD1726" s="196">
        <f t="shared" si="2261"/>
        <v>0</v>
      </c>
      <c r="BE1726" s="120">
        <f>0*$R$1725</f>
        <v>0</v>
      </c>
      <c r="BF1726" s="196">
        <f t="shared" si="2263"/>
        <v>0</v>
      </c>
      <c r="BG1726" s="120">
        <f>0*$R$1726</f>
        <v>0</v>
      </c>
      <c r="BH1726" s="196">
        <f t="shared" si="2081"/>
        <v>0</v>
      </c>
      <c r="BI1726" s="120">
        <f>0*$R$1726</f>
        <v>0</v>
      </c>
      <c r="BJ1726" s="196">
        <f t="shared" si="1845"/>
        <v>0</v>
      </c>
      <c r="BK1726" s="120">
        <f>0*$R$1726</f>
        <v>0</v>
      </c>
      <c r="BL1726" s="196">
        <f t="shared" si="1846"/>
        <v>0</v>
      </c>
      <c r="BM1726" s="120">
        <f>0*$R$1726</f>
        <v>0</v>
      </c>
      <c r="BN1726" s="197">
        <f t="shared" si="1847"/>
        <v>0</v>
      </c>
      <c r="BO1726" s="120">
        <v>0</v>
      </c>
      <c r="BP1726" s="197">
        <f t="shared" si="1848"/>
        <v>0</v>
      </c>
      <c r="BQ1726" s="120">
        <f>0*$R$1726</f>
        <v>0</v>
      </c>
      <c r="BR1726" s="197">
        <f t="shared" si="1849"/>
        <v>0</v>
      </c>
      <c r="BS1726" s="145">
        <v>0</v>
      </c>
      <c r="BT1726" s="197">
        <f t="shared" si="1850"/>
        <v>0</v>
      </c>
      <c r="BU1726" s="186">
        <v>0.5</v>
      </c>
      <c r="BV1726" s="197">
        <f t="shared" si="1851"/>
        <v>9.8499999999999994E-3</v>
      </c>
      <c r="BW1726" s="107"/>
      <c r="BX1726" s="107"/>
      <c r="BY1726" s="107"/>
      <c r="BZ1726" s="107"/>
      <c r="CA1726" s="199">
        <f>0.0019+0.0012+0.0008+0.0012+0.0004+0.0007+0.0007+0.0035+0.0008+0.0004+0.0063+0.0018</f>
        <v>1.9699999999999999E-2</v>
      </c>
      <c r="CB1726" s="120">
        <f>0.1*$R$1726</f>
        <v>4.1000000000000005E-4</v>
      </c>
      <c r="CC1726" s="199">
        <f t="shared" si="2266"/>
        <v>8.0770000000000008E-6</v>
      </c>
      <c r="CD1726" s="145">
        <v>0.5</v>
      </c>
      <c r="CE1726" s="204">
        <f t="shared" si="2268"/>
        <v>9.8499999999999994E-3</v>
      </c>
      <c r="CF1726" s="120">
        <f>0*$R$1726</f>
        <v>0</v>
      </c>
      <c r="CG1726" s="204">
        <f t="shared" si="2270"/>
        <v>0</v>
      </c>
      <c r="CH1726" s="120">
        <f>0*$R$1725</f>
        <v>0</v>
      </c>
      <c r="CI1726" s="204">
        <f t="shared" si="2272"/>
        <v>0</v>
      </c>
      <c r="CJ1726" s="120">
        <f>0*$R$1726</f>
        <v>0</v>
      </c>
      <c r="CK1726" s="204">
        <f t="shared" si="2273"/>
        <v>0</v>
      </c>
      <c r="CL1726" s="120">
        <f>0*$R$1726</f>
        <v>0</v>
      </c>
      <c r="CM1726" s="204">
        <f t="shared" si="2274"/>
        <v>0</v>
      </c>
      <c r="CN1726" s="120">
        <f>0*$R$1726</f>
        <v>0</v>
      </c>
      <c r="CO1726" s="204">
        <f t="shared" si="2276"/>
        <v>0</v>
      </c>
      <c r="CP1726" s="120">
        <f>0*$R$1726</f>
        <v>0</v>
      </c>
      <c r="CQ1726" s="206">
        <f t="shared" si="2277"/>
        <v>0</v>
      </c>
      <c r="CR1726" s="120">
        <v>0</v>
      </c>
      <c r="CS1726" s="206">
        <f t="shared" si="2278"/>
        <v>0</v>
      </c>
      <c r="CT1726" s="120">
        <f>0*$R$1726</f>
        <v>0</v>
      </c>
      <c r="CU1726" s="206">
        <f t="shared" si="2280"/>
        <v>0</v>
      </c>
      <c r="CV1726" s="145">
        <v>0</v>
      </c>
      <c r="CW1726" s="206">
        <f t="shared" si="2281"/>
        <v>0</v>
      </c>
      <c r="CX1726" s="186">
        <v>0.5</v>
      </c>
      <c r="CY1726" s="206">
        <f t="shared" si="2282"/>
        <v>9.8499999999999994E-3</v>
      </c>
      <c r="CZ1726" s="107"/>
      <c r="DA1726" s="107"/>
      <c r="DB1726" s="107"/>
      <c r="DC1726" s="109"/>
      <c r="DD1726" s="109"/>
      <c r="DE1726" s="109"/>
      <c r="DF1726" s="110">
        <f>0.0019+0.0012+0.0008+0.0012+0.0004+0.0007+0.0007+0.0035+0.0008+0.0004+0.0063+0.0018</f>
        <v>1.9699999999999999E-2</v>
      </c>
      <c r="DG1726" s="120">
        <f>0.1*$R$1726</f>
        <v>4.1000000000000005E-4</v>
      </c>
      <c r="DH1726" s="120">
        <f t="shared" si="2283"/>
        <v>8.0770000000000008E-6</v>
      </c>
      <c r="DI1726" s="145">
        <v>0.5</v>
      </c>
      <c r="DJ1726" s="120">
        <f t="shared" si="2285"/>
        <v>9.8499999999999994E-3</v>
      </c>
      <c r="DK1726" s="120">
        <f>0*$R$1726</f>
        <v>0</v>
      </c>
      <c r="DL1726" s="120">
        <f t="shared" si="2286"/>
        <v>0</v>
      </c>
      <c r="DM1726" s="120">
        <f>0*$R$1725</f>
        <v>0</v>
      </c>
      <c r="DN1726" s="120">
        <f>DI1726*DF1726</f>
        <v>9.8499999999999994E-3</v>
      </c>
      <c r="DO1726" s="120">
        <f>0*$R$1726</f>
        <v>0</v>
      </c>
      <c r="DP1726" s="120">
        <f t="shared" si="2288"/>
        <v>0</v>
      </c>
      <c r="DQ1726" s="120">
        <f>0*$R$1726</f>
        <v>0</v>
      </c>
      <c r="DR1726" s="120">
        <f t="shared" si="2289"/>
        <v>0</v>
      </c>
      <c r="DS1726" s="120">
        <f>0*$R$1726</f>
        <v>0</v>
      </c>
      <c r="DT1726" s="120">
        <f t="shared" si="2290"/>
        <v>0</v>
      </c>
      <c r="DU1726" s="120">
        <f>0*$R$1726</f>
        <v>0</v>
      </c>
      <c r="DV1726" s="120">
        <f t="shared" si="2291"/>
        <v>0</v>
      </c>
      <c r="DW1726" s="120">
        <v>0</v>
      </c>
      <c r="DX1726" s="120">
        <f t="shared" si="2292"/>
        <v>0</v>
      </c>
      <c r="DY1726" s="120">
        <f>0*$R$1726</f>
        <v>0</v>
      </c>
      <c r="DZ1726" s="120">
        <f t="shared" si="2293"/>
        <v>0</v>
      </c>
      <c r="EA1726" s="145">
        <v>0</v>
      </c>
      <c r="EB1726" s="120">
        <f t="shared" si="2294"/>
        <v>0</v>
      </c>
      <c r="EC1726" s="186">
        <v>0.5</v>
      </c>
      <c r="ED1726" s="120">
        <f t="shared" si="2295"/>
        <v>9.8499999999999994E-3</v>
      </c>
      <c r="EE1726" s="120"/>
      <c r="EF1726" s="120"/>
      <c r="EG1726" s="120"/>
      <c r="EH1726" s="120"/>
      <c r="EI1726" s="120">
        <f t="shared" si="1827"/>
        <v>2.9558076999999995E-2</v>
      </c>
      <c r="EJ1726" s="148" t="e">
        <f>DG1726+#REF!+DK1726+DI1726+DO1726+DQ1726+DS1726+DU1726+DW1726+DY1726+EA1726+EC1726+EE1726+EG1726</f>
        <v>#REF!</v>
      </c>
    </row>
    <row r="1727" spans="1:140" s="161" customFormat="1" ht="17.25" customHeight="1" x14ac:dyDescent="0.25">
      <c r="A1727" s="150"/>
      <c r="B1727" s="151"/>
      <c r="C1727" s="152"/>
      <c r="D1727" s="153"/>
      <c r="E1727" s="154"/>
      <c r="F1727" s="154"/>
      <c r="G1727" s="155"/>
      <c r="H1727" s="156"/>
      <c r="I1727" s="157"/>
      <c r="J1727" s="158" t="s">
        <v>898</v>
      </c>
      <c r="K1727" s="159" t="s">
        <v>899</v>
      </c>
      <c r="L1727" s="160" t="s">
        <v>77</v>
      </c>
      <c r="M1727" s="160"/>
      <c r="R1727" s="162"/>
      <c r="S1727" s="162"/>
      <c r="T1727" s="162">
        <f>SUM(T1728:T1736)</f>
        <v>3.7210000000000009E-6</v>
      </c>
      <c r="U1727" s="162"/>
      <c r="V1727" s="162">
        <f t="shared" ref="V1727:AV1727" si="2375">SUM(V1728:V1736)</f>
        <v>0</v>
      </c>
      <c r="W1727" s="162"/>
      <c r="X1727" s="162">
        <f t="shared" si="2375"/>
        <v>4.7100000000000006E-3</v>
      </c>
      <c r="Y1727" s="162"/>
      <c r="Z1727" s="162">
        <f t="shared" si="2375"/>
        <v>2.1420000000000004E-6</v>
      </c>
      <c r="AA1727" s="162"/>
      <c r="AB1727" s="162">
        <f t="shared" si="2375"/>
        <v>0</v>
      </c>
      <c r="AC1727" s="162"/>
      <c r="AD1727" s="162">
        <f t="shared" si="2375"/>
        <v>0</v>
      </c>
      <c r="AE1727" s="162"/>
      <c r="AF1727" s="162">
        <f t="shared" si="2375"/>
        <v>0</v>
      </c>
      <c r="AG1727" s="162"/>
      <c r="AH1727" s="162">
        <f t="shared" si="2375"/>
        <v>5.2500000000000003E-3</v>
      </c>
      <c r="AI1727" s="162"/>
      <c r="AJ1727" s="162">
        <f t="shared" si="2375"/>
        <v>0</v>
      </c>
      <c r="AK1727" s="162"/>
      <c r="AL1727" s="162">
        <f t="shared" si="2375"/>
        <v>1.7700000000000001E-3</v>
      </c>
      <c r="AM1727" s="162"/>
      <c r="AN1727" s="162">
        <f t="shared" si="2375"/>
        <v>0</v>
      </c>
      <c r="AO1727" s="162"/>
      <c r="AP1727" s="162">
        <f t="shared" si="2375"/>
        <v>1.0070000000000001E-2</v>
      </c>
      <c r="AQ1727" s="162"/>
      <c r="AR1727" s="162"/>
      <c r="AS1727" s="162"/>
      <c r="AT1727" s="162"/>
      <c r="AU1727" s="104">
        <f t="shared" si="1796"/>
        <v>2.1805863000000002E-2</v>
      </c>
      <c r="AV1727" s="162">
        <f t="shared" si="2375"/>
        <v>9.0014500000000002</v>
      </c>
      <c r="AW1727" s="162"/>
      <c r="AX1727" s="164">
        <f>SUM(AX1728:AX1736)</f>
        <v>5.6300000000000003E-2</v>
      </c>
      <c r="AY1727" s="168"/>
      <c r="AZ1727" s="164">
        <f t="shared" ref="AZ1727:BD1727" si="2376">SUM(AZ1728:AZ1736)</f>
        <v>8.6620000000000011E-6</v>
      </c>
      <c r="BA1727" s="168"/>
      <c r="BB1727" s="164">
        <f t="shared" si="2376"/>
        <v>0</v>
      </c>
      <c r="BC1727" s="168"/>
      <c r="BD1727" s="164">
        <f t="shared" si="2376"/>
        <v>1.2630000000000001E-2</v>
      </c>
      <c r="BE1727" s="168"/>
      <c r="BF1727" s="164">
        <f>SUM(BF1728:BF1736)</f>
        <v>4.1020000000000007E-6</v>
      </c>
      <c r="BG1727" s="168"/>
      <c r="BH1727" s="164">
        <f>SUM(BH1728:BH1736)</f>
        <v>0</v>
      </c>
      <c r="BI1727" s="168"/>
      <c r="BJ1727" s="164">
        <f>SUM(BJ1728:BJ1736)</f>
        <v>0</v>
      </c>
      <c r="BK1727" s="168"/>
      <c r="BL1727" s="164">
        <f>SUM(BL1728:BL1736)</f>
        <v>0</v>
      </c>
      <c r="BM1727" s="168"/>
      <c r="BN1727" s="164">
        <f>SUM(BN1728:BN1736)</f>
        <v>1.2145000000000001E-2</v>
      </c>
      <c r="BO1727" s="168"/>
      <c r="BP1727" s="164">
        <f>SUM(BP1728:BP1736)</f>
        <v>0</v>
      </c>
      <c r="BQ1727" s="168"/>
      <c r="BR1727" s="164">
        <f>SUM(BR1728:BR1736)</f>
        <v>6.1399999999999996E-3</v>
      </c>
      <c r="BS1727" s="168"/>
      <c r="BT1727" s="164">
        <f>SUM(BT1728:BT1736)</f>
        <v>0</v>
      </c>
      <c r="BU1727" s="168"/>
      <c r="BV1727" s="164">
        <f>SUM(BV1728:BV1736)</f>
        <v>2.5385000000000001E-2</v>
      </c>
      <c r="BW1727" s="165"/>
      <c r="BX1727" s="165"/>
      <c r="BY1727" s="165"/>
      <c r="BZ1727" s="165"/>
      <c r="CA1727" s="199">
        <f>SUM(CA1728:CA1736)</f>
        <v>5.5300000000000002E-2</v>
      </c>
      <c r="CB1727" s="168"/>
      <c r="CC1727" s="199">
        <f t="shared" ref="CC1727" si="2377">SUM(CC1728:CC1736)</f>
        <v>8.6620000000000011E-6</v>
      </c>
      <c r="CD1727" s="168"/>
      <c r="CE1727" s="199">
        <f t="shared" ref="CE1727" si="2378">SUM(CE1728:CE1736)</f>
        <v>0</v>
      </c>
      <c r="CF1727" s="168"/>
      <c r="CG1727" s="199">
        <f t="shared" ref="CG1727" si="2379">SUM(CG1728:CG1736)</f>
        <v>1.2330000000000001E-2</v>
      </c>
      <c r="CH1727" s="168"/>
      <c r="CI1727" s="199">
        <f>SUM(CI1728:CI1736)</f>
        <v>3.9620000000000004E-6</v>
      </c>
      <c r="CJ1727" s="168"/>
      <c r="CK1727" s="199">
        <f>SUM(CK1728:CK1736)</f>
        <v>0</v>
      </c>
      <c r="CL1727" s="168"/>
      <c r="CM1727" s="199">
        <f>SUM(CM1728:CM1736)</f>
        <v>0</v>
      </c>
      <c r="CN1727" s="168"/>
      <c r="CO1727" s="199">
        <f>SUM(CO1728:CO1736)</f>
        <v>0</v>
      </c>
      <c r="CP1727" s="168"/>
      <c r="CQ1727" s="199">
        <f>SUM(CQ1728:CQ1736)</f>
        <v>1.2145000000000001E-2</v>
      </c>
      <c r="CR1727" s="168"/>
      <c r="CS1727" s="199">
        <f>SUM(CS1728:CS1736)</f>
        <v>0</v>
      </c>
      <c r="CT1727" s="168"/>
      <c r="CU1727" s="199">
        <f>SUM(CU1728:CU1736)</f>
        <v>5.79E-3</v>
      </c>
      <c r="CV1727" s="168"/>
      <c r="CW1727" s="199">
        <f>SUM(CW1728:CW1736)</f>
        <v>0</v>
      </c>
      <c r="CX1727" s="168"/>
      <c r="CY1727" s="199">
        <f>SUM(CY1728:CY1736)</f>
        <v>2.5035000000000002E-2</v>
      </c>
      <c r="CZ1727" s="165"/>
      <c r="DA1727" s="165"/>
      <c r="DB1727" s="165"/>
      <c r="DC1727" s="166"/>
      <c r="DD1727" s="166"/>
      <c r="DE1727" s="166"/>
      <c r="DF1727" s="167">
        <f>SUM(DF1728:DF1736)</f>
        <v>5.6300000000000003E-2</v>
      </c>
      <c r="DG1727" s="168"/>
      <c r="DH1727" s="168">
        <f>SUM(DH1728:DH1736)</f>
        <v>8.6620000000000011E-6</v>
      </c>
      <c r="DI1727" s="168"/>
      <c r="DJ1727" s="168">
        <f t="shared" ref="DJ1727" si="2380">SUM(DJ1728:DJ1736)</f>
        <v>0</v>
      </c>
      <c r="DK1727" s="168"/>
      <c r="DL1727" s="168">
        <f t="shared" ref="DL1727" si="2381">SUM(DL1728:DL1736)</f>
        <v>1.2630000000000001E-2</v>
      </c>
      <c r="DM1727" s="168"/>
      <c r="DN1727" s="168">
        <f t="shared" ref="DN1727" si="2382">SUM(DN1728:DN1736)</f>
        <v>4.1020000000000007E-6</v>
      </c>
      <c r="DO1727" s="168"/>
      <c r="DP1727" s="168">
        <f t="shared" ref="DP1727" si="2383">SUM(DP1728:DP1736)</f>
        <v>0</v>
      </c>
      <c r="DQ1727" s="168"/>
      <c r="DR1727" s="168">
        <f t="shared" ref="DR1727" si="2384">SUM(DR1728:DR1736)</f>
        <v>0</v>
      </c>
      <c r="DS1727" s="168"/>
      <c r="DT1727" s="168">
        <f t="shared" ref="DT1727" si="2385">SUM(DT1728:DT1736)</f>
        <v>0</v>
      </c>
      <c r="DU1727" s="168"/>
      <c r="DV1727" s="168">
        <f t="shared" ref="DV1727" si="2386">SUM(DV1728:DV1736)</f>
        <v>1.2145000000000001E-2</v>
      </c>
      <c r="DW1727" s="168"/>
      <c r="DX1727" s="168">
        <f t="shared" ref="DX1727" si="2387">SUM(DX1728:DX1736)</f>
        <v>0</v>
      </c>
      <c r="DY1727" s="168"/>
      <c r="DZ1727" s="168">
        <f t="shared" ref="DZ1727" si="2388">SUM(DZ1728:DZ1736)</f>
        <v>6.1399999999999996E-3</v>
      </c>
      <c r="EA1727" s="168"/>
      <c r="EB1727" s="168">
        <f t="shared" ref="EB1727" si="2389">SUM(EB1728:EB1736)</f>
        <v>0</v>
      </c>
      <c r="EC1727" s="168"/>
      <c r="ED1727" s="168">
        <f t="shared" ref="ED1727" si="2390">SUM(ED1728:ED1736)</f>
        <v>2.5385000000000001E-2</v>
      </c>
      <c r="EE1727" s="168"/>
      <c r="EF1727" s="168"/>
      <c r="EG1727" s="168"/>
      <c r="EH1727" s="168"/>
      <c r="EI1727" s="120">
        <f t="shared" si="1827"/>
        <v>5.6312764000000001E-2</v>
      </c>
      <c r="EJ1727" s="168">
        <f t="shared" ref="EJ1727" si="2391">SUM(EJ1728:EJ1736)</f>
        <v>8.0013100000000001</v>
      </c>
    </row>
    <row r="1728" spans="1:140" s="10" customFormat="1" ht="30.75" customHeight="1" x14ac:dyDescent="0.25">
      <c r="A1728" s="33"/>
      <c r="B1728" s="34"/>
      <c r="C1728" s="35"/>
      <c r="D1728" s="49"/>
      <c r="E1728" s="36"/>
      <c r="F1728" s="36"/>
      <c r="G1728" s="52"/>
      <c r="H1728" s="38"/>
      <c r="I1728" s="50"/>
      <c r="J1728" s="54" t="s">
        <v>900</v>
      </c>
      <c r="K1728" s="46" t="s">
        <v>1720</v>
      </c>
      <c r="L1728" s="46" t="s">
        <v>77</v>
      </c>
      <c r="M1728" s="46" t="s">
        <v>1591</v>
      </c>
      <c r="R1728" s="104">
        <v>8.8000000000000005E-3</v>
      </c>
      <c r="S1728" s="104">
        <f>0*$R$1728</f>
        <v>0</v>
      </c>
      <c r="T1728" s="104">
        <f t="shared" ref="T1728:T1736" si="2392">S1728*R1728</f>
        <v>0</v>
      </c>
      <c r="U1728" s="104">
        <f t="shared" ref="U1728:AE1728" si="2393">0*$R$1728</f>
        <v>0</v>
      </c>
      <c r="V1728" s="120">
        <f t="shared" ref="V1728:V1736" si="2394">U1728*R1728</f>
        <v>0</v>
      </c>
      <c r="W1728" s="184">
        <v>0.3</v>
      </c>
      <c r="X1728" s="104">
        <f t="shared" si="2255"/>
        <v>2.64E-3</v>
      </c>
      <c r="Y1728" s="104">
        <f t="shared" ref="Y1728:Y1732" si="2395">0.2*$R$1733</f>
        <v>1.4000000000000001E-4</v>
      </c>
      <c r="Z1728" s="120">
        <f t="shared" si="1836"/>
        <v>1.2320000000000002E-6</v>
      </c>
      <c r="AA1728" s="144">
        <f>30%-30%</f>
        <v>0</v>
      </c>
      <c r="AB1728" s="104">
        <f t="shared" si="1837"/>
        <v>0</v>
      </c>
      <c r="AC1728" s="104">
        <f t="shared" ref="AC1728:AC1735" si="2396">0*$R$1733</f>
        <v>0</v>
      </c>
      <c r="AD1728" s="104">
        <f t="shared" si="1838"/>
        <v>0</v>
      </c>
      <c r="AE1728" s="104">
        <f t="shared" si="2393"/>
        <v>0</v>
      </c>
      <c r="AF1728" s="104">
        <f t="shared" si="1839"/>
        <v>0</v>
      </c>
      <c r="AG1728" s="145">
        <v>0.35</v>
      </c>
      <c r="AH1728" s="104">
        <f t="shared" si="1840"/>
        <v>3.0799999999999998E-3</v>
      </c>
      <c r="AI1728" s="104">
        <v>0</v>
      </c>
      <c r="AJ1728" s="104">
        <f t="shared" si="1841"/>
        <v>0</v>
      </c>
      <c r="AK1728" s="104">
        <f t="shared" ref="AK1728:AK1732" si="2397">0*$R$1733</f>
        <v>0</v>
      </c>
      <c r="AL1728" s="104">
        <f t="shared" si="1842"/>
        <v>0</v>
      </c>
      <c r="AM1728" s="145">
        <v>0</v>
      </c>
      <c r="AN1728" s="104">
        <f t="shared" si="1843"/>
        <v>0</v>
      </c>
      <c r="AO1728" s="186">
        <v>0.35</v>
      </c>
      <c r="AP1728" s="120">
        <f t="shared" si="1844"/>
        <v>3.0799999999999998E-3</v>
      </c>
      <c r="AQ1728" s="104"/>
      <c r="AR1728" s="104"/>
      <c r="AS1728" s="104"/>
      <c r="AT1728" s="104"/>
      <c r="AU1728" s="104">
        <f t="shared" si="1796"/>
        <v>8.8012319999999991E-3</v>
      </c>
      <c r="AV1728" s="105">
        <f t="shared" ref="AV1728:AV1736" si="2398">S1728+U1728+W1728+Y1728+AA1728+AC1728+AE1728+AG1728+AI1728+AK1728+AM1728+AO1728+AQ1728+AS1728</f>
        <v>1.00014</v>
      </c>
      <c r="AW1728" s="105"/>
      <c r="AX1728" s="106">
        <f>0.0051+0.0006+0.0013+0.001+0.001+0.0006+0.0031</f>
        <v>1.2700000000000001E-2</v>
      </c>
      <c r="AY1728" s="120">
        <f>0*$R$1728</f>
        <v>0</v>
      </c>
      <c r="AZ1728" s="106">
        <f t="shared" ref="AZ1728:AZ1736" si="2399">AY1728*AX1728</f>
        <v>0</v>
      </c>
      <c r="BA1728" s="120">
        <f t="shared" ref="BA1728" si="2400">0*$R$1728</f>
        <v>0</v>
      </c>
      <c r="BB1728" s="196">
        <f t="shared" ref="BB1728:BB1736" si="2401">BA1728*AX1728</f>
        <v>0</v>
      </c>
      <c r="BC1728" s="186">
        <v>0.3</v>
      </c>
      <c r="BD1728" s="196">
        <f t="shared" ref="BD1728:BD1736" si="2402">BC1728*AX1728</f>
        <v>3.81E-3</v>
      </c>
      <c r="BE1728" s="120">
        <f>0.2*$R$1733</f>
        <v>1.4000000000000001E-4</v>
      </c>
      <c r="BF1728" s="196">
        <f t="shared" ref="BF1728:BF1736" si="2403">BE1728*AX1728</f>
        <v>1.7780000000000004E-6</v>
      </c>
      <c r="BG1728" s="145">
        <f>30%-30%</f>
        <v>0</v>
      </c>
      <c r="BH1728" s="196">
        <f t="shared" si="2081"/>
        <v>0</v>
      </c>
      <c r="BI1728" s="120">
        <f>0*$R$1733</f>
        <v>0</v>
      </c>
      <c r="BJ1728" s="196">
        <f t="shared" si="1845"/>
        <v>0</v>
      </c>
      <c r="BK1728" s="120">
        <f t="shared" ref="BK1728" si="2404">0*$R$1728</f>
        <v>0</v>
      </c>
      <c r="BL1728" s="196">
        <f t="shared" si="1846"/>
        <v>0</v>
      </c>
      <c r="BM1728" s="145">
        <v>0.35</v>
      </c>
      <c r="BN1728" s="197">
        <f t="shared" si="1847"/>
        <v>4.4450000000000002E-3</v>
      </c>
      <c r="BO1728" s="120">
        <v>0</v>
      </c>
      <c r="BP1728" s="197">
        <f t="shared" si="1848"/>
        <v>0</v>
      </c>
      <c r="BQ1728" s="120">
        <f>0*$R$1733</f>
        <v>0</v>
      </c>
      <c r="BR1728" s="197">
        <f t="shared" si="1849"/>
        <v>0</v>
      </c>
      <c r="BS1728" s="145">
        <v>0</v>
      </c>
      <c r="BT1728" s="197">
        <f t="shared" si="1850"/>
        <v>0</v>
      </c>
      <c r="BU1728" s="186">
        <v>0.35</v>
      </c>
      <c r="BV1728" s="197">
        <f t="shared" si="1851"/>
        <v>4.4450000000000002E-3</v>
      </c>
      <c r="BW1728" s="107"/>
      <c r="BX1728" s="107"/>
      <c r="BY1728" s="107"/>
      <c r="BZ1728" s="107"/>
      <c r="CA1728" s="199">
        <f>0.0051+0.0006+0.0013+0.001+0.001+0.0006+0.0031</f>
        <v>1.2700000000000001E-2</v>
      </c>
      <c r="CB1728" s="120">
        <f>0*$R$1728</f>
        <v>0</v>
      </c>
      <c r="CC1728" s="199">
        <f t="shared" ref="CC1728:CC1736" si="2405">CB1728*CA1728</f>
        <v>0</v>
      </c>
      <c r="CD1728" s="120">
        <f t="shared" ref="CD1728" si="2406">0*$R$1728</f>
        <v>0</v>
      </c>
      <c r="CE1728" s="204">
        <f t="shared" ref="CE1728:CE1736" si="2407">CD1728*CA1728</f>
        <v>0</v>
      </c>
      <c r="CF1728" s="186">
        <v>0.3</v>
      </c>
      <c r="CG1728" s="204">
        <f t="shared" ref="CG1728:CG1736" si="2408">CF1728*CA1728</f>
        <v>3.81E-3</v>
      </c>
      <c r="CH1728" s="120">
        <f>0.2*$R$1733</f>
        <v>1.4000000000000001E-4</v>
      </c>
      <c r="CI1728" s="204">
        <f t="shared" ref="CI1728:CI1736" si="2409">CH1728*CA1728</f>
        <v>1.7780000000000004E-6</v>
      </c>
      <c r="CJ1728" s="145">
        <f>30%-30%</f>
        <v>0</v>
      </c>
      <c r="CK1728" s="204">
        <f t="shared" ref="CK1728:CK1736" si="2410">CJ1728*CA1728</f>
        <v>0</v>
      </c>
      <c r="CL1728" s="120">
        <f>0*$R$1733</f>
        <v>0</v>
      </c>
      <c r="CM1728" s="204">
        <f t="shared" ref="CM1728:CM1736" si="2411">CL1728*CA1728</f>
        <v>0</v>
      </c>
      <c r="CN1728" s="120">
        <f t="shared" ref="CN1728" si="2412">0*$R$1728</f>
        <v>0</v>
      </c>
      <c r="CO1728" s="204">
        <f t="shared" ref="CO1728:CO1736" si="2413">CN1728*CA1728</f>
        <v>0</v>
      </c>
      <c r="CP1728" s="145">
        <v>0.35</v>
      </c>
      <c r="CQ1728" s="206">
        <f t="shared" ref="CQ1728:CQ1736" si="2414">CP1728*CA1728</f>
        <v>4.4450000000000002E-3</v>
      </c>
      <c r="CR1728" s="120">
        <v>0</v>
      </c>
      <c r="CS1728" s="206">
        <f t="shared" ref="CS1728:CS1736" si="2415">CR1728*CA1728</f>
        <v>0</v>
      </c>
      <c r="CT1728" s="120">
        <f>0*$R$1733</f>
        <v>0</v>
      </c>
      <c r="CU1728" s="206">
        <f t="shared" ref="CU1728:CU1736" si="2416">CT1728*CA1728</f>
        <v>0</v>
      </c>
      <c r="CV1728" s="145">
        <v>0</v>
      </c>
      <c r="CW1728" s="206">
        <f t="shared" ref="CW1728:CW1736" si="2417">CV1728*CA1728</f>
        <v>0</v>
      </c>
      <c r="CX1728" s="186">
        <v>0.35</v>
      </c>
      <c r="CY1728" s="206">
        <f t="shared" ref="CY1728:CY1736" si="2418">CX1728*CA1728</f>
        <v>4.4450000000000002E-3</v>
      </c>
      <c r="CZ1728" s="107"/>
      <c r="DA1728" s="107"/>
      <c r="DB1728" s="107"/>
      <c r="DC1728" s="109"/>
      <c r="DD1728" s="109"/>
      <c r="DE1728" s="109"/>
      <c r="DF1728" s="110">
        <f>0.0051+0.0006+0.0013+0.001+0.001+0.0006+0.0031</f>
        <v>1.2700000000000001E-2</v>
      </c>
      <c r="DG1728" s="120">
        <f>0*$R$1728</f>
        <v>0</v>
      </c>
      <c r="DH1728" s="120">
        <f t="shared" ref="DH1728:DH1736" si="2419">DG1728*DF1728</f>
        <v>0</v>
      </c>
      <c r="DI1728" s="120">
        <f t="shared" ref="DI1728:DS1728" si="2420">0*$R$1728</f>
        <v>0</v>
      </c>
      <c r="DJ1728" s="120">
        <f t="shared" ref="DJ1728:DJ1736" si="2421">DI1728*DF1728</f>
        <v>0</v>
      </c>
      <c r="DK1728" s="186">
        <v>0.3</v>
      </c>
      <c r="DL1728" s="120">
        <f t="shared" ref="DL1728:DL1736" si="2422">DK1728*DF1728</f>
        <v>3.81E-3</v>
      </c>
      <c r="DM1728" s="120">
        <f>0.2*$R$1733</f>
        <v>1.4000000000000001E-4</v>
      </c>
      <c r="DN1728" s="120">
        <f t="shared" ref="DN1728:DN1736" si="2423">DM1728*DF1728</f>
        <v>1.7780000000000004E-6</v>
      </c>
      <c r="DO1728" s="145">
        <f>30%-30%</f>
        <v>0</v>
      </c>
      <c r="DP1728" s="120">
        <f t="shared" ref="DP1728:DP1736" si="2424">DO1728*DF1728</f>
        <v>0</v>
      </c>
      <c r="DQ1728" s="120">
        <f>0*$R$1733</f>
        <v>0</v>
      </c>
      <c r="DR1728" s="120">
        <f t="shared" ref="DR1728:DR1736" si="2425">DQ1728*DF1728</f>
        <v>0</v>
      </c>
      <c r="DS1728" s="120">
        <f t="shared" si="2420"/>
        <v>0</v>
      </c>
      <c r="DT1728" s="120">
        <f t="shared" ref="DT1728:DT1736" si="2426">DS1728*DF1728</f>
        <v>0</v>
      </c>
      <c r="DU1728" s="145">
        <v>0.35</v>
      </c>
      <c r="DV1728" s="120">
        <f t="shared" ref="DV1728:DV1736" si="2427">DU1728*DF1728</f>
        <v>4.4450000000000002E-3</v>
      </c>
      <c r="DW1728" s="120">
        <v>0</v>
      </c>
      <c r="DX1728" s="120">
        <f t="shared" ref="DX1728:DX1736" si="2428">DW1728*DF1728</f>
        <v>0</v>
      </c>
      <c r="DY1728" s="120">
        <f>0*$R$1733</f>
        <v>0</v>
      </c>
      <c r="DZ1728" s="120">
        <f t="shared" ref="DZ1728:DZ1736" si="2429">DY1728*DF1728</f>
        <v>0</v>
      </c>
      <c r="EA1728" s="145">
        <v>0</v>
      </c>
      <c r="EB1728" s="120">
        <f t="shared" ref="EB1728:EB1736" si="2430">EA1728*DF1728</f>
        <v>0</v>
      </c>
      <c r="EC1728" s="186">
        <v>0.35</v>
      </c>
      <c r="ED1728" s="120">
        <f t="shared" ref="ED1728:ED1736" si="2431">EC1728*DF1728</f>
        <v>4.4450000000000002E-3</v>
      </c>
      <c r="EE1728" s="120"/>
      <c r="EF1728" s="120"/>
      <c r="EG1728" s="120"/>
      <c r="EH1728" s="120"/>
      <c r="EI1728" s="120">
        <f t="shared" si="1827"/>
        <v>1.2701778E-2</v>
      </c>
      <c r="EJ1728" s="148">
        <f t="shared" ref="EJ1728:EJ1736" si="2432">DG1728+DI1728+DK1728+DM1728+DO1728+DQ1728+DS1728+DU1728+DW1728+DY1728+EA1728+EC1728+EE1728+EG1728</f>
        <v>1.00014</v>
      </c>
    </row>
    <row r="1729" spans="1:140" s="10" customFormat="1" ht="30.75" customHeight="1" x14ac:dyDescent="0.25">
      <c r="A1729" s="33"/>
      <c r="B1729" s="34"/>
      <c r="C1729" s="35"/>
      <c r="D1729" s="49"/>
      <c r="E1729" s="36"/>
      <c r="F1729" s="36"/>
      <c r="G1729" s="52"/>
      <c r="H1729" s="38"/>
      <c r="I1729" s="50"/>
      <c r="J1729" s="54" t="s">
        <v>902</v>
      </c>
      <c r="K1729" s="46" t="s">
        <v>1721</v>
      </c>
      <c r="L1729" s="46" t="s">
        <v>77</v>
      </c>
      <c r="M1729" s="46" t="s">
        <v>1597</v>
      </c>
      <c r="R1729" s="104">
        <v>4.1000000000000003E-3</v>
      </c>
      <c r="S1729" s="104">
        <f>0*$R$1729</f>
        <v>0</v>
      </c>
      <c r="T1729" s="104">
        <f t="shared" si="2392"/>
        <v>0</v>
      </c>
      <c r="U1729" s="104">
        <f>0*$R$1729</f>
        <v>0</v>
      </c>
      <c r="V1729" s="120">
        <f t="shared" si="2394"/>
        <v>0</v>
      </c>
      <c r="W1729" s="184">
        <v>0.3</v>
      </c>
      <c r="X1729" s="104">
        <f t="shared" si="2255"/>
        <v>1.23E-3</v>
      </c>
      <c r="Y1729" s="104">
        <f t="shared" si="2395"/>
        <v>1.4000000000000001E-4</v>
      </c>
      <c r="Z1729" s="120">
        <f t="shared" si="1836"/>
        <v>5.7400000000000014E-7</v>
      </c>
      <c r="AA1729" s="144">
        <f t="shared" ref="AA1729:AA1735" si="2433">30%-30%</f>
        <v>0</v>
      </c>
      <c r="AB1729" s="104">
        <f t="shared" si="1837"/>
        <v>0</v>
      </c>
      <c r="AC1729" s="104">
        <f t="shared" si="2396"/>
        <v>0</v>
      </c>
      <c r="AD1729" s="104">
        <f t="shared" si="1838"/>
        <v>0</v>
      </c>
      <c r="AE1729" s="104">
        <f>0*$R$1729</f>
        <v>0</v>
      </c>
      <c r="AF1729" s="104">
        <f t="shared" si="1839"/>
        <v>0</v>
      </c>
      <c r="AG1729" s="145">
        <v>0.35</v>
      </c>
      <c r="AH1729" s="104">
        <f t="shared" si="1840"/>
        <v>1.4350000000000001E-3</v>
      </c>
      <c r="AI1729" s="104">
        <v>0</v>
      </c>
      <c r="AJ1729" s="104">
        <f t="shared" si="1841"/>
        <v>0</v>
      </c>
      <c r="AK1729" s="104">
        <f t="shared" si="2397"/>
        <v>0</v>
      </c>
      <c r="AL1729" s="104">
        <f t="shared" si="1842"/>
        <v>0</v>
      </c>
      <c r="AM1729" s="145">
        <v>0</v>
      </c>
      <c r="AN1729" s="104">
        <f t="shared" si="1843"/>
        <v>0</v>
      </c>
      <c r="AO1729" s="186">
        <v>0.35</v>
      </c>
      <c r="AP1729" s="120">
        <f t="shared" si="1844"/>
        <v>1.4350000000000001E-3</v>
      </c>
      <c r="AQ1729" s="104"/>
      <c r="AR1729" s="104"/>
      <c r="AS1729" s="104"/>
      <c r="AT1729" s="104"/>
      <c r="AU1729" s="104">
        <f t="shared" ref="AU1729:AU1748" si="2434">T1729+V1729+X1729+Z1729+AB1729+AD1729+AF1729+AH1729+AJ1729+AL1729+AN1729+AP1729+AR1729+AT1729</f>
        <v>4.1005740000000001E-3</v>
      </c>
      <c r="AV1729" s="105">
        <f t="shared" si="2398"/>
        <v>1.00014</v>
      </c>
      <c r="AW1729" s="105"/>
      <c r="AX1729" s="106">
        <f>0.0004+0.0004+0.0004+0.0013+0.0077+0.0009+0.0016</f>
        <v>1.2700000000000001E-2</v>
      </c>
      <c r="AY1729" s="120">
        <f>0*$R$1729</f>
        <v>0</v>
      </c>
      <c r="AZ1729" s="106">
        <f t="shared" si="2399"/>
        <v>0</v>
      </c>
      <c r="BA1729" s="120">
        <f>0*$R$1729</f>
        <v>0</v>
      </c>
      <c r="BB1729" s="196">
        <f t="shared" si="2401"/>
        <v>0</v>
      </c>
      <c r="BC1729" s="186">
        <v>0.3</v>
      </c>
      <c r="BD1729" s="196">
        <f t="shared" si="2402"/>
        <v>3.81E-3</v>
      </c>
      <c r="BE1729" s="120">
        <f>0.2*$R$1733</f>
        <v>1.4000000000000001E-4</v>
      </c>
      <c r="BF1729" s="196">
        <f t="shared" si="2403"/>
        <v>1.7780000000000004E-6</v>
      </c>
      <c r="BG1729" s="145">
        <f t="shared" ref="BG1729:BG1735" si="2435">30%-30%</f>
        <v>0</v>
      </c>
      <c r="BH1729" s="196">
        <f t="shared" si="2081"/>
        <v>0</v>
      </c>
      <c r="BI1729" s="120">
        <f>0*$R$1733</f>
        <v>0</v>
      </c>
      <c r="BJ1729" s="196">
        <f t="shared" si="1845"/>
        <v>0</v>
      </c>
      <c r="BK1729" s="120">
        <f>0*$R$1729</f>
        <v>0</v>
      </c>
      <c r="BL1729" s="196">
        <f t="shared" si="1846"/>
        <v>0</v>
      </c>
      <c r="BM1729" s="145">
        <v>0.35</v>
      </c>
      <c r="BN1729" s="197">
        <f t="shared" si="1847"/>
        <v>4.4450000000000002E-3</v>
      </c>
      <c r="BO1729" s="120">
        <v>0</v>
      </c>
      <c r="BP1729" s="197">
        <f t="shared" si="1848"/>
        <v>0</v>
      </c>
      <c r="BQ1729" s="120">
        <f>0*$R$1733</f>
        <v>0</v>
      </c>
      <c r="BR1729" s="197">
        <f t="shared" si="1849"/>
        <v>0</v>
      </c>
      <c r="BS1729" s="145">
        <v>0</v>
      </c>
      <c r="BT1729" s="197">
        <f t="shared" si="1850"/>
        <v>0</v>
      </c>
      <c r="BU1729" s="186">
        <v>0.35</v>
      </c>
      <c r="BV1729" s="197">
        <f t="shared" si="1851"/>
        <v>4.4450000000000002E-3</v>
      </c>
      <c r="BW1729" s="107"/>
      <c r="BX1729" s="107"/>
      <c r="BY1729" s="107"/>
      <c r="BZ1729" s="107"/>
      <c r="CA1729" s="199">
        <f>0.0004+0.0004+0.0004+0.0013+0.0077+0.0009+0.0016</f>
        <v>1.2700000000000001E-2</v>
      </c>
      <c r="CB1729" s="120">
        <f>0*$R$1729</f>
        <v>0</v>
      </c>
      <c r="CC1729" s="199">
        <f t="shared" si="2405"/>
        <v>0</v>
      </c>
      <c r="CD1729" s="120">
        <f>0*$R$1729</f>
        <v>0</v>
      </c>
      <c r="CE1729" s="204">
        <f t="shared" si="2407"/>
        <v>0</v>
      </c>
      <c r="CF1729" s="186">
        <v>0.3</v>
      </c>
      <c r="CG1729" s="204">
        <f t="shared" si="2408"/>
        <v>3.81E-3</v>
      </c>
      <c r="CH1729" s="120">
        <f>0.2*$R$1733</f>
        <v>1.4000000000000001E-4</v>
      </c>
      <c r="CI1729" s="204">
        <f t="shared" si="2409"/>
        <v>1.7780000000000004E-6</v>
      </c>
      <c r="CJ1729" s="145">
        <f t="shared" ref="CJ1729:CJ1735" si="2436">30%-30%</f>
        <v>0</v>
      </c>
      <c r="CK1729" s="204">
        <f t="shared" si="2410"/>
        <v>0</v>
      </c>
      <c r="CL1729" s="120">
        <f>0*$R$1733</f>
        <v>0</v>
      </c>
      <c r="CM1729" s="204">
        <f t="shared" si="2411"/>
        <v>0</v>
      </c>
      <c r="CN1729" s="120">
        <f>0*$R$1729</f>
        <v>0</v>
      </c>
      <c r="CO1729" s="204">
        <f t="shared" si="2413"/>
        <v>0</v>
      </c>
      <c r="CP1729" s="145">
        <v>0.35</v>
      </c>
      <c r="CQ1729" s="206">
        <f t="shared" si="2414"/>
        <v>4.4450000000000002E-3</v>
      </c>
      <c r="CR1729" s="120">
        <v>0</v>
      </c>
      <c r="CS1729" s="206">
        <f t="shared" si="2415"/>
        <v>0</v>
      </c>
      <c r="CT1729" s="120">
        <f>0*$R$1733</f>
        <v>0</v>
      </c>
      <c r="CU1729" s="206">
        <f t="shared" si="2416"/>
        <v>0</v>
      </c>
      <c r="CV1729" s="145">
        <v>0</v>
      </c>
      <c r="CW1729" s="206">
        <f t="shared" si="2417"/>
        <v>0</v>
      </c>
      <c r="CX1729" s="186">
        <v>0.35</v>
      </c>
      <c r="CY1729" s="206">
        <f t="shared" si="2418"/>
        <v>4.4450000000000002E-3</v>
      </c>
      <c r="CZ1729" s="107"/>
      <c r="DA1729" s="107"/>
      <c r="DB1729" s="107"/>
      <c r="DC1729" s="109"/>
      <c r="DD1729" s="109"/>
      <c r="DE1729" s="109"/>
      <c r="DF1729" s="110">
        <f>0.0004+0.0004+0.0004+0.0013+0.0077+0.0009+0.0016</f>
        <v>1.2700000000000001E-2</v>
      </c>
      <c r="DG1729" s="120">
        <f>0*$R$1729</f>
        <v>0</v>
      </c>
      <c r="DH1729" s="120">
        <f t="shared" si="2419"/>
        <v>0</v>
      </c>
      <c r="DI1729" s="120">
        <f>0*$R$1729</f>
        <v>0</v>
      </c>
      <c r="DJ1729" s="120">
        <f t="shared" si="2421"/>
        <v>0</v>
      </c>
      <c r="DK1729" s="186">
        <v>0.3</v>
      </c>
      <c r="DL1729" s="120">
        <f t="shared" si="2422"/>
        <v>3.81E-3</v>
      </c>
      <c r="DM1729" s="120">
        <f>0.2*$R$1733</f>
        <v>1.4000000000000001E-4</v>
      </c>
      <c r="DN1729" s="120">
        <f t="shared" si="2423"/>
        <v>1.7780000000000004E-6</v>
      </c>
      <c r="DO1729" s="145">
        <f t="shared" ref="DO1729:DO1735" si="2437">30%-30%</f>
        <v>0</v>
      </c>
      <c r="DP1729" s="120">
        <f t="shared" si="2424"/>
        <v>0</v>
      </c>
      <c r="DQ1729" s="120">
        <f>0*$R$1733</f>
        <v>0</v>
      </c>
      <c r="DR1729" s="120">
        <f t="shared" si="2425"/>
        <v>0</v>
      </c>
      <c r="DS1729" s="120">
        <f>0*$R$1729</f>
        <v>0</v>
      </c>
      <c r="DT1729" s="120">
        <f t="shared" si="2426"/>
        <v>0</v>
      </c>
      <c r="DU1729" s="145">
        <v>0.35</v>
      </c>
      <c r="DV1729" s="120">
        <f t="shared" si="2427"/>
        <v>4.4450000000000002E-3</v>
      </c>
      <c r="DW1729" s="120">
        <v>0</v>
      </c>
      <c r="DX1729" s="120">
        <f t="shared" si="2428"/>
        <v>0</v>
      </c>
      <c r="DY1729" s="120">
        <f>0*$R$1733</f>
        <v>0</v>
      </c>
      <c r="DZ1729" s="120">
        <f t="shared" si="2429"/>
        <v>0</v>
      </c>
      <c r="EA1729" s="145">
        <v>0</v>
      </c>
      <c r="EB1729" s="120">
        <f t="shared" si="2430"/>
        <v>0</v>
      </c>
      <c r="EC1729" s="186">
        <v>0.35</v>
      </c>
      <c r="ED1729" s="120">
        <f t="shared" si="2431"/>
        <v>4.4450000000000002E-3</v>
      </c>
      <c r="EE1729" s="120"/>
      <c r="EF1729" s="120"/>
      <c r="EG1729" s="120"/>
      <c r="EH1729" s="120"/>
      <c r="EI1729" s="120">
        <f t="shared" ref="EI1729:EI1748" si="2438">DH1729+DJ1729+DL1729+DN1729+DP1729+DR1729+DT1729+DV1729+DX1729+DZ1729+EB1729+ED1729+EF1729+EH1729</f>
        <v>1.2701778E-2</v>
      </c>
      <c r="EJ1729" s="148">
        <f t="shared" si="2432"/>
        <v>1.00014</v>
      </c>
    </row>
    <row r="1730" spans="1:140" s="10" customFormat="1" ht="36" customHeight="1" x14ac:dyDescent="0.25">
      <c r="A1730" s="33"/>
      <c r="B1730" s="34"/>
      <c r="C1730" s="35"/>
      <c r="D1730" s="49"/>
      <c r="E1730" s="36"/>
      <c r="F1730" s="36"/>
      <c r="G1730" s="52"/>
      <c r="H1730" s="38"/>
      <c r="I1730" s="50"/>
      <c r="J1730" s="54" t="s">
        <v>904</v>
      </c>
      <c r="K1730" s="46" t="s">
        <v>1722</v>
      </c>
      <c r="L1730" s="46" t="s">
        <v>77</v>
      </c>
      <c r="M1730" s="46" t="s">
        <v>1592</v>
      </c>
      <c r="R1730" s="104">
        <v>1.2999999999999999E-3</v>
      </c>
      <c r="S1730" s="104">
        <f>0*$R$1730</f>
        <v>0</v>
      </c>
      <c r="T1730" s="104">
        <f t="shared" si="2392"/>
        <v>0</v>
      </c>
      <c r="U1730" s="104">
        <f t="shared" ref="U1730:AE1730" si="2439">0*$R$1730</f>
        <v>0</v>
      </c>
      <c r="V1730" s="120">
        <f t="shared" si="2394"/>
        <v>0</v>
      </c>
      <c r="W1730" s="184">
        <v>0.3</v>
      </c>
      <c r="X1730" s="104">
        <f t="shared" si="2255"/>
        <v>3.8999999999999999E-4</v>
      </c>
      <c r="Y1730" s="104">
        <f t="shared" si="2395"/>
        <v>1.4000000000000001E-4</v>
      </c>
      <c r="Z1730" s="120">
        <f t="shared" si="1836"/>
        <v>1.8200000000000002E-7</v>
      </c>
      <c r="AA1730" s="144">
        <f t="shared" si="2433"/>
        <v>0</v>
      </c>
      <c r="AB1730" s="104">
        <f t="shared" si="1837"/>
        <v>0</v>
      </c>
      <c r="AC1730" s="104">
        <f t="shared" si="2396"/>
        <v>0</v>
      </c>
      <c r="AD1730" s="104">
        <f t="shared" si="1838"/>
        <v>0</v>
      </c>
      <c r="AE1730" s="104">
        <f t="shared" si="2439"/>
        <v>0</v>
      </c>
      <c r="AF1730" s="104">
        <f t="shared" si="1839"/>
        <v>0</v>
      </c>
      <c r="AG1730" s="145">
        <v>0.35</v>
      </c>
      <c r="AH1730" s="104">
        <f t="shared" si="1840"/>
        <v>4.5499999999999995E-4</v>
      </c>
      <c r="AI1730" s="104">
        <v>0</v>
      </c>
      <c r="AJ1730" s="104">
        <f t="shared" si="1841"/>
        <v>0</v>
      </c>
      <c r="AK1730" s="104">
        <f t="shared" si="2397"/>
        <v>0</v>
      </c>
      <c r="AL1730" s="104">
        <f t="shared" si="1842"/>
        <v>0</v>
      </c>
      <c r="AM1730" s="145">
        <v>0</v>
      </c>
      <c r="AN1730" s="104">
        <f t="shared" si="1843"/>
        <v>0</v>
      </c>
      <c r="AO1730" s="186">
        <v>0.35</v>
      </c>
      <c r="AP1730" s="120">
        <f t="shared" si="1844"/>
        <v>4.5499999999999995E-4</v>
      </c>
      <c r="AQ1730" s="104"/>
      <c r="AR1730" s="104"/>
      <c r="AS1730" s="104"/>
      <c r="AT1730" s="104"/>
      <c r="AU1730" s="104">
        <f t="shared" si="2434"/>
        <v>1.3001819999999998E-3</v>
      </c>
      <c r="AV1730" s="105">
        <f t="shared" si="2398"/>
        <v>1.00014</v>
      </c>
      <c r="AW1730" s="105"/>
      <c r="AX1730" s="106">
        <f>0.0003+0.0005</f>
        <v>7.9999999999999993E-4</v>
      </c>
      <c r="AY1730" s="120">
        <f>0*$R$1730</f>
        <v>0</v>
      </c>
      <c r="AZ1730" s="106">
        <f t="shared" si="2399"/>
        <v>0</v>
      </c>
      <c r="BA1730" s="120">
        <f t="shared" ref="BA1730" si="2440">0*$R$1730</f>
        <v>0</v>
      </c>
      <c r="BB1730" s="196">
        <f t="shared" si="2401"/>
        <v>0</v>
      </c>
      <c r="BC1730" s="186">
        <v>0.3</v>
      </c>
      <c r="BD1730" s="196">
        <f t="shared" si="2402"/>
        <v>2.3999999999999998E-4</v>
      </c>
      <c r="BE1730" s="120">
        <f>0.2*$R$1733</f>
        <v>1.4000000000000001E-4</v>
      </c>
      <c r="BF1730" s="196">
        <f t="shared" si="2403"/>
        <v>1.12E-7</v>
      </c>
      <c r="BG1730" s="145">
        <f t="shared" si="2435"/>
        <v>0</v>
      </c>
      <c r="BH1730" s="196">
        <f t="shared" si="2081"/>
        <v>0</v>
      </c>
      <c r="BI1730" s="120">
        <f>0*$R$1733</f>
        <v>0</v>
      </c>
      <c r="BJ1730" s="196">
        <f t="shared" si="1845"/>
        <v>0</v>
      </c>
      <c r="BK1730" s="120">
        <f t="shared" ref="BK1730" si="2441">0*$R$1730</f>
        <v>0</v>
      </c>
      <c r="BL1730" s="196">
        <f t="shared" si="1846"/>
        <v>0</v>
      </c>
      <c r="BM1730" s="145">
        <v>0.35</v>
      </c>
      <c r="BN1730" s="197">
        <f t="shared" si="1847"/>
        <v>2.7999999999999998E-4</v>
      </c>
      <c r="BO1730" s="120">
        <v>0</v>
      </c>
      <c r="BP1730" s="197">
        <f t="shared" si="1848"/>
        <v>0</v>
      </c>
      <c r="BQ1730" s="120">
        <f>0*$R$1733</f>
        <v>0</v>
      </c>
      <c r="BR1730" s="197">
        <f t="shared" si="1849"/>
        <v>0</v>
      </c>
      <c r="BS1730" s="145">
        <v>0</v>
      </c>
      <c r="BT1730" s="197">
        <f t="shared" si="1850"/>
        <v>0</v>
      </c>
      <c r="BU1730" s="186">
        <v>0.35</v>
      </c>
      <c r="BV1730" s="197">
        <f t="shared" si="1851"/>
        <v>2.7999999999999998E-4</v>
      </c>
      <c r="BW1730" s="107"/>
      <c r="BX1730" s="107"/>
      <c r="BY1730" s="107"/>
      <c r="BZ1730" s="107"/>
      <c r="CA1730" s="199">
        <f>0.0003+0.0005</f>
        <v>7.9999999999999993E-4</v>
      </c>
      <c r="CB1730" s="120">
        <f>0*$R$1730</f>
        <v>0</v>
      </c>
      <c r="CC1730" s="199">
        <f t="shared" si="2405"/>
        <v>0</v>
      </c>
      <c r="CD1730" s="120">
        <f t="shared" ref="CD1730" si="2442">0*$R$1730</f>
        <v>0</v>
      </c>
      <c r="CE1730" s="204">
        <f t="shared" si="2407"/>
        <v>0</v>
      </c>
      <c r="CF1730" s="186">
        <v>0.3</v>
      </c>
      <c r="CG1730" s="204">
        <f t="shared" si="2408"/>
        <v>2.3999999999999998E-4</v>
      </c>
      <c r="CH1730" s="120">
        <f>0.2*$R$1733</f>
        <v>1.4000000000000001E-4</v>
      </c>
      <c r="CI1730" s="204">
        <f t="shared" si="2409"/>
        <v>1.12E-7</v>
      </c>
      <c r="CJ1730" s="145">
        <f t="shared" si="2436"/>
        <v>0</v>
      </c>
      <c r="CK1730" s="204">
        <f t="shared" si="2410"/>
        <v>0</v>
      </c>
      <c r="CL1730" s="120">
        <f>0*$R$1733</f>
        <v>0</v>
      </c>
      <c r="CM1730" s="204">
        <f t="shared" si="2411"/>
        <v>0</v>
      </c>
      <c r="CN1730" s="120">
        <f t="shared" ref="CN1730" si="2443">0*$R$1730</f>
        <v>0</v>
      </c>
      <c r="CO1730" s="204">
        <f t="shared" si="2413"/>
        <v>0</v>
      </c>
      <c r="CP1730" s="145">
        <v>0.35</v>
      </c>
      <c r="CQ1730" s="206">
        <f t="shared" si="2414"/>
        <v>2.7999999999999998E-4</v>
      </c>
      <c r="CR1730" s="120">
        <v>0</v>
      </c>
      <c r="CS1730" s="206">
        <f t="shared" si="2415"/>
        <v>0</v>
      </c>
      <c r="CT1730" s="120">
        <f>0*$R$1733</f>
        <v>0</v>
      </c>
      <c r="CU1730" s="206">
        <f t="shared" si="2416"/>
        <v>0</v>
      </c>
      <c r="CV1730" s="145">
        <v>0</v>
      </c>
      <c r="CW1730" s="206">
        <f t="shared" si="2417"/>
        <v>0</v>
      </c>
      <c r="CX1730" s="186">
        <v>0.35</v>
      </c>
      <c r="CY1730" s="206">
        <f t="shared" si="2418"/>
        <v>2.7999999999999998E-4</v>
      </c>
      <c r="CZ1730" s="107"/>
      <c r="DA1730" s="107"/>
      <c r="DB1730" s="107"/>
      <c r="DC1730" s="109"/>
      <c r="DD1730" s="109"/>
      <c r="DE1730" s="109"/>
      <c r="DF1730" s="110">
        <f>0.0003+0.0005</f>
        <v>7.9999999999999993E-4</v>
      </c>
      <c r="DG1730" s="120">
        <f>0*$R$1730</f>
        <v>0</v>
      </c>
      <c r="DH1730" s="120">
        <f t="shared" si="2419"/>
        <v>0</v>
      </c>
      <c r="DI1730" s="120">
        <f t="shared" ref="DI1730:DS1730" si="2444">0*$R$1730</f>
        <v>0</v>
      </c>
      <c r="DJ1730" s="120">
        <f t="shared" si="2421"/>
        <v>0</v>
      </c>
      <c r="DK1730" s="186">
        <v>0.3</v>
      </c>
      <c r="DL1730" s="120">
        <f t="shared" si="2422"/>
        <v>2.3999999999999998E-4</v>
      </c>
      <c r="DM1730" s="120">
        <f>0.2*$R$1733</f>
        <v>1.4000000000000001E-4</v>
      </c>
      <c r="DN1730" s="120">
        <f t="shared" si="2423"/>
        <v>1.12E-7</v>
      </c>
      <c r="DO1730" s="145">
        <f t="shared" si="2437"/>
        <v>0</v>
      </c>
      <c r="DP1730" s="120">
        <f t="shared" si="2424"/>
        <v>0</v>
      </c>
      <c r="DQ1730" s="120">
        <f>0*$R$1733</f>
        <v>0</v>
      </c>
      <c r="DR1730" s="120">
        <f t="shared" si="2425"/>
        <v>0</v>
      </c>
      <c r="DS1730" s="120">
        <f t="shared" si="2444"/>
        <v>0</v>
      </c>
      <c r="DT1730" s="120">
        <f t="shared" si="2426"/>
        <v>0</v>
      </c>
      <c r="DU1730" s="145">
        <v>0.35</v>
      </c>
      <c r="DV1730" s="120">
        <f t="shared" si="2427"/>
        <v>2.7999999999999998E-4</v>
      </c>
      <c r="DW1730" s="120">
        <v>0</v>
      </c>
      <c r="DX1730" s="120">
        <f t="shared" si="2428"/>
        <v>0</v>
      </c>
      <c r="DY1730" s="120">
        <f>0*$R$1733</f>
        <v>0</v>
      </c>
      <c r="DZ1730" s="120">
        <f t="shared" si="2429"/>
        <v>0</v>
      </c>
      <c r="EA1730" s="145">
        <v>0</v>
      </c>
      <c r="EB1730" s="120">
        <f t="shared" si="2430"/>
        <v>0</v>
      </c>
      <c r="EC1730" s="186">
        <v>0.35</v>
      </c>
      <c r="ED1730" s="120">
        <f t="shared" si="2431"/>
        <v>2.7999999999999998E-4</v>
      </c>
      <c r="EE1730" s="120"/>
      <c r="EF1730" s="120"/>
      <c r="EG1730" s="120"/>
      <c r="EH1730" s="120"/>
      <c r="EI1730" s="120">
        <f t="shared" si="2438"/>
        <v>8.0011199999999996E-4</v>
      </c>
      <c r="EJ1730" s="148">
        <f t="shared" si="2432"/>
        <v>1.00014</v>
      </c>
    </row>
    <row r="1731" spans="1:140" s="10" customFormat="1" ht="37.5" customHeight="1" x14ac:dyDescent="0.25">
      <c r="A1731" s="33"/>
      <c r="B1731" s="34"/>
      <c r="C1731" s="35"/>
      <c r="D1731" s="49"/>
      <c r="E1731" s="36"/>
      <c r="F1731" s="36"/>
      <c r="G1731" s="52"/>
      <c r="H1731" s="38"/>
      <c r="I1731" s="50"/>
      <c r="J1731" s="54" t="s">
        <v>906</v>
      </c>
      <c r="K1731" s="46" t="s">
        <v>1723</v>
      </c>
      <c r="L1731" s="46" t="s">
        <v>77</v>
      </c>
      <c r="M1731" s="46" t="s">
        <v>1593</v>
      </c>
      <c r="R1731" s="104"/>
      <c r="S1731" s="104">
        <f>0*$R$1731</f>
        <v>0</v>
      </c>
      <c r="T1731" s="104">
        <f t="shared" si="2392"/>
        <v>0</v>
      </c>
      <c r="U1731" s="104">
        <f t="shared" ref="U1731:AE1731" si="2445">0*$R$1731</f>
        <v>0</v>
      </c>
      <c r="V1731" s="120">
        <f t="shared" si="2394"/>
        <v>0</v>
      </c>
      <c r="W1731" s="184">
        <v>0.3</v>
      </c>
      <c r="X1731" s="104">
        <f t="shared" si="2255"/>
        <v>0</v>
      </c>
      <c r="Y1731" s="104">
        <f t="shared" si="2395"/>
        <v>1.4000000000000001E-4</v>
      </c>
      <c r="Z1731" s="120">
        <f t="shared" si="1836"/>
        <v>0</v>
      </c>
      <c r="AA1731" s="144">
        <f t="shared" si="2433"/>
        <v>0</v>
      </c>
      <c r="AB1731" s="104">
        <f t="shared" si="1837"/>
        <v>0</v>
      </c>
      <c r="AC1731" s="104">
        <f t="shared" si="2396"/>
        <v>0</v>
      </c>
      <c r="AD1731" s="104">
        <f t="shared" si="1838"/>
        <v>0</v>
      </c>
      <c r="AE1731" s="104">
        <f t="shared" si="2445"/>
        <v>0</v>
      </c>
      <c r="AF1731" s="104">
        <f t="shared" si="1839"/>
        <v>0</v>
      </c>
      <c r="AG1731" s="145">
        <v>0.35</v>
      </c>
      <c r="AH1731" s="104">
        <f t="shared" si="1840"/>
        <v>0</v>
      </c>
      <c r="AI1731" s="104">
        <v>0</v>
      </c>
      <c r="AJ1731" s="104">
        <f t="shared" si="1841"/>
        <v>0</v>
      </c>
      <c r="AK1731" s="104">
        <f t="shared" si="2397"/>
        <v>0</v>
      </c>
      <c r="AL1731" s="104">
        <f t="shared" si="1842"/>
        <v>0</v>
      </c>
      <c r="AM1731" s="145">
        <v>0</v>
      </c>
      <c r="AN1731" s="104">
        <f t="shared" si="1843"/>
        <v>0</v>
      </c>
      <c r="AO1731" s="186">
        <v>0.35</v>
      </c>
      <c r="AP1731" s="120">
        <f t="shared" si="1844"/>
        <v>0</v>
      </c>
      <c r="AQ1731" s="104"/>
      <c r="AR1731" s="104"/>
      <c r="AS1731" s="104"/>
      <c r="AT1731" s="104"/>
      <c r="AU1731" s="104">
        <f t="shared" si="2434"/>
        <v>0</v>
      </c>
      <c r="AV1731" s="105">
        <f t="shared" si="2398"/>
        <v>1.00014</v>
      </c>
      <c r="AW1731" s="112"/>
      <c r="AX1731" s="112"/>
      <c r="AY1731" s="209"/>
      <c r="AZ1731" s="210"/>
      <c r="BA1731" s="209"/>
      <c r="BB1731" s="211"/>
      <c r="BC1731" s="209"/>
      <c r="BD1731" s="211"/>
      <c r="BE1731" s="209"/>
      <c r="BF1731" s="211"/>
      <c r="BG1731" s="209"/>
      <c r="BH1731" s="211"/>
      <c r="BI1731" s="209"/>
      <c r="BJ1731" s="211"/>
      <c r="BK1731" s="209"/>
      <c r="BL1731" s="211"/>
      <c r="BM1731" s="209"/>
      <c r="BN1731" s="212"/>
      <c r="BO1731" s="209"/>
      <c r="BP1731" s="212"/>
      <c r="BQ1731" s="209"/>
      <c r="BR1731" s="212"/>
      <c r="BS1731" s="209"/>
      <c r="BT1731" s="212"/>
      <c r="BU1731" s="209"/>
      <c r="BV1731" s="212"/>
      <c r="BW1731" s="112"/>
      <c r="BX1731" s="112"/>
      <c r="BY1731" s="112"/>
      <c r="BZ1731" s="208"/>
      <c r="CA1731" s="208"/>
      <c r="CB1731" s="209"/>
      <c r="CC1731" s="210"/>
      <c r="CD1731" s="209"/>
      <c r="CE1731" s="211"/>
      <c r="CF1731" s="209"/>
      <c r="CG1731" s="211"/>
      <c r="CH1731" s="209"/>
      <c r="CI1731" s="211"/>
      <c r="CJ1731" s="209"/>
      <c r="CK1731" s="211"/>
      <c r="CL1731" s="209"/>
      <c r="CM1731" s="211"/>
      <c r="CN1731" s="209"/>
      <c r="CO1731" s="211"/>
      <c r="CP1731" s="209"/>
      <c r="CQ1731" s="212"/>
      <c r="CR1731" s="209"/>
      <c r="CS1731" s="212"/>
      <c r="CT1731" s="209"/>
      <c r="CU1731" s="212"/>
      <c r="CV1731" s="209"/>
      <c r="CW1731" s="212"/>
      <c r="CX1731" s="209"/>
      <c r="CY1731" s="212"/>
      <c r="CZ1731" s="112"/>
      <c r="DA1731" s="112"/>
      <c r="DB1731" s="112"/>
      <c r="DC1731" s="109"/>
      <c r="DD1731" s="109"/>
      <c r="DE1731" s="112"/>
      <c r="DF1731" s="112"/>
      <c r="DG1731" s="209"/>
      <c r="DH1731" s="209"/>
      <c r="DI1731" s="209"/>
      <c r="DJ1731" s="209"/>
      <c r="DK1731" s="209"/>
      <c r="DL1731" s="209"/>
      <c r="DM1731" s="209"/>
      <c r="DN1731" s="209"/>
      <c r="DO1731" s="209"/>
      <c r="DP1731" s="209"/>
      <c r="DQ1731" s="209"/>
      <c r="DR1731" s="209"/>
      <c r="DS1731" s="209"/>
      <c r="DT1731" s="209"/>
      <c r="DU1731" s="209"/>
      <c r="DV1731" s="209"/>
      <c r="DW1731" s="209"/>
      <c r="DX1731" s="209"/>
      <c r="DY1731" s="209"/>
      <c r="DZ1731" s="209"/>
      <c r="EA1731" s="209"/>
      <c r="EB1731" s="209"/>
      <c r="EC1731" s="209"/>
      <c r="ED1731" s="209"/>
      <c r="EE1731" s="209"/>
      <c r="EF1731" s="209"/>
      <c r="EG1731" s="209"/>
      <c r="EH1731" s="209"/>
      <c r="EI1731" s="209"/>
      <c r="EJ1731" s="221"/>
    </row>
    <row r="1732" spans="1:140" s="10" customFormat="1" ht="30" customHeight="1" x14ac:dyDescent="0.25">
      <c r="A1732" s="33"/>
      <c r="B1732" s="34"/>
      <c r="C1732" s="35"/>
      <c r="D1732" s="49"/>
      <c r="E1732" s="36"/>
      <c r="F1732" s="36"/>
      <c r="G1732" s="52"/>
      <c r="H1732" s="38"/>
      <c r="I1732" s="50"/>
      <c r="J1732" s="54" t="s">
        <v>908</v>
      </c>
      <c r="K1732" s="46" t="s">
        <v>909</v>
      </c>
      <c r="L1732" s="46" t="s">
        <v>77</v>
      </c>
      <c r="M1732" s="46" t="s">
        <v>1596</v>
      </c>
      <c r="R1732" s="104">
        <v>4.0000000000000002E-4</v>
      </c>
      <c r="S1732" s="104">
        <f>0*$R$1732</f>
        <v>0</v>
      </c>
      <c r="T1732" s="104">
        <f t="shared" si="2392"/>
        <v>0</v>
      </c>
      <c r="U1732" s="104">
        <f t="shared" ref="U1732:AE1735" si="2446">0*$R$1732</f>
        <v>0</v>
      </c>
      <c r="V1732" s="120">
        <f t="shared" si="2394"/>
        <v>0</v>
      </c>
      <c r="W1732" s="184">
        <v>0.3</v>
      </c>
      <c r="X1732" s="104">
        <f t="shared" si="2255"/>
        <v>1.2E-4</v>
      </c>
      <c r="Y1732" s="104">
        <f t="shared" si="2395"/>
        <v>1.4000000000000001E-4</v>
      </c>
      <c r="Z1732" s="120">
        <f t="shared" si="1836"/>
        <v>5.6000000000000012E-8</v>
      </c>
      <c r="AA1732" s="144">
        <f t="shared" si="2433"/>
        <v>0</v>
      </c>
      <c r="AB1732" s="104">
        <f t="shared" si="1837"/>
        <v>0</v>
      </c>
      <c r="AC1732" s="104">
        <f t="shared" si="2396"/>
        <v>0</v>
      </c>
      <c r="AD1732" s="104">
        <f t="shared" si="1838"/>
        <v>0</v>
      </c>
      <c r="AE1732" s="104">
        <f t="shared" si="2446"/>
        <v>0</v>
      </c>
      <c r="AF1732" s="104">
        <f t="shared" si="1839"/>
        <v>0</v>
      </c>
      <c r="AG1732" s="145">
        <v>0.35</v>
      </c>
      <c r="AH1732" s="104">
        <f t="shared" si="1840"/>
        <v>1.3999999999999999E-4</v>
      </c>
      <c r="AI1732" s="104">
        <v>0</v>
      </c>
      <c r="AJ1732" s="104">
        <f t="shared" si="1841"/>
        <v>0</v>
      </c>
      <c r="AK1732" s="104">
        <f t="shared" si="2397"/>
        <v>0</v>
      </c>
      <c r="AL1732" s="104">
        <f t="shared" si="1842"/>
        <v>0</v>
      </c>
      <c r="AM1732" s="145">
        <v>0</v>
      </c>
      <c r="AN1732" s="104">
        <f t="shared" si="1843"/>
        <v>0</v>
      </c>
      <c r="AO1732" s="186">
        <v>0.35</v>
      </c>
      <c r="AP1732" s="120">
        <f t="shared" si="1844"/>
        <v>1.3999999999999999E-4</v>
      </c>
      <c r="AQ1732" s="104"/>
      <c r="AR1732" s="104"/>
      <c r="AS1732" s="104"/>
      <c r="AT1732" s="104"/>
      <c r="AU1732" s="104">
        <f t="shared" si="2434"/>
        <v>4.0005599999999998E-4</v>
      </c>
      <c r="AV1732" s="105">
        <f t="shared" si="2398"/>
        <v>1.00014</v>
      </c>
      <c r="AW1732" s="105"/>
      <c r="AX1732" s="106">
        <f>0.0013+0.0008</f>
        <v>2.0999999999999999E-3</v>
      </c>
      <c r="AY1732" s="120">
        <f>0*$R$1732</f>
        <v>0</v>
      </c>
      <c r="AZ1732" s="106">
        <f t="shared" si="2399"/>
        <v>0</v>
      </c>
      <c r="BA1732" s="120">
        <f t="shared" ref="BA1732" si="2447">0*$R$1732</f>
        <v>0</v>
      </c>
      <c r="BB1732" s="196">
        <f t="shared" si="2401"/>
        <v>0</v>
      </c>
      <c r="BC1732" s="186">
        <v>0.3</v>
      </c>
      <c r="BD1732" s="196">
        <f t="shared" si="2402"/>
        <v>6.2999999999999992E-4</v>
      </c>
      <c r="BE1732" s="120">
        <f>0.2*$R$1733</f>
        <v>1.4000000000000001E-4</v>
      </c>
      <c r="BF1732" s="196">
        <f t="shared" si="2403"/>
        <v>2.9400000000000001E-7</v>
      </c>
      <c r="BG1732" s="145">
        <f t="shared" si="2435"/>
        <v>0</v>
      </c>
      <c r="BH1732" s="196">
        <f t="shared" si="2081"/>
        <v>0</v>
      </c>
      <c r="BI1732" s="120">
        <f>0*$R$1733</f>
        <v>0</v>
      </c>
      <c r="BJ1732" s="196">
        <f t="shared" ref="BJ1732:BJ1748" si="2448">BI1732*AX1732</f>
        <v>0</v>
      </c>
      <c r="BK1732" s="120">
        <f t="shared" ref="BK1732:BK1735" si="2449">0*$R$1732</f>
        <v>0</v>
      </c>
      <c r="BL1732" s="196">
        <f t="shared" ref="BL1732:BL1748" si="2450">BK1732*AX1732</f>
        <v>0</v>
      </c>
      <c r="BM1732" s="145">
        <v>0.35</v>
      </c>
      <c r="BN1732" s="197">
        <f t="shared" ref="BN1732:BN1748" si="2451">BM1732*AX1732</f>
        <v>7.3499999999999987E-4</v>
      </c>
      <c r="BO1732" s="120">
        <v>0</v>
      </c>
      <c r="BP1732" s="197">
        <f t="shared" ref="BP1732:BP1748" si="2452">BO1732*AX1732</f>
        <v>0</v>
      </c>
      <c r="BQ1732" s="120">
        <f>0*$R$1733</f>
        <v>0</v>
      </c>
      <c r="BR1732" s="197">
        <f t="shared" ref="BR1732:BR1748" si="2453">BQ1732*AX1732</f>
        <v>0</v>
      </c>
      <c r="BS1732" s="145">
        <v>0</v>
      </c>
      <c r="BT1732" s="197">
        <f t="shared" ref="BT1732:BT1748" si="2454">BS1732*AX1732</f>
        <v>0</v>
      </c>
      <c r="BU1732" s="186">
        <v>0.35</v>
      </c>
      <c r="BV1732" s="197">
        <f t="shared" ref="BV1732:BV1748" si="2455">BU1732*AX1732</f>
        <v>7.3499999999999987E-4</v>
      </c>
      <c r="BW1732" s="107"/>
      <c r="BX1732" s="107"/>
      <c r="BY1732" s="107"/>
      <c r="BZ1732" s="107"/>
      <c r="CA1732" s="199">
        <f>0.0013+0.0008</f>
        <v>2.0999999999999999E-3</v>
      </c>
      <c r="CB1732" s="120">
        <f>0*$R$1732</f>
        <v>0</v>
      </c>
      <c r="CC1732" s="199">
        <f t="shared" si="2405"/>
        <v>0</v>
      </c>
      <c r="CD1732" s="120">
        <f t="shared" ref="CD1732" si="2456">0*$R$1732</f>
        <v>0</v>
      </c>
      <c r="CE1732" s="204">
        <f t="shared" si="2407"/>
        <v>0</v>
      </c>
      <c r="CF1732" s="186">
        <v>0.3</v>
      </c>
      <c r="CG1732" s="204">
        <f t="shared" si="2408"/>
        <v>6.2999999999999992E-4</v>
      </c>
      <c r="CH1732" s="120">
        <f>0.2*$R$1733</f>
        <v>1.4000000000000001E-4</v>
      </c>
      <c r="CI1732" s="204">
        <f t="shared" si="2409"/>
        <v>2.9400000000000001E-7</v>
      </c>
      <c r="CJ1732" s="145">
        <f t="shared" si="2436"/>
        <v>0</v>
      </c>
      <c r="CK1732" s="204">
        <f t="shared" si="2410"/>
        <v>0</v>
      </c>
      <c r="CL1732" s="120">
        <f>0*$R$1733</f>
        <v>0</v>
      </c>
      <c r="CM1732" s="204">
        <f t="shared" si="2411"/>
        <v>0</v>
      </c>
      <c r="CN1732" s="120">
        <f t="shared" ref="CN1732:CN1735" si="2457">0*$R$1732</f>
        <v>0</v>
      </c>
      <c r="CO1732" s="204">
        <f t="shared" si="2413"/>
        <v>0</v>
      </c>
      <c r="CP1732" s="145">
        <v>0.35</v>
      </c>
      <c r="CQ1732" s="206">
        <f t="shared" si="2414"/>
        <v>7.3499999999999987E-4</v>
      </c>
      <c r="CR1732" s="120">
        <v>0</v>
      </c>
      <c r="CS1732" s="206">
        <f t="shared" si="2415"/>
        <v>0</v>
      </c>
      <c r="CT1732" s="120">
        <f>0*$R$1733</f>
        <v>0</v>
      </c>
      <c r="CU1732" s="206">
        <f t="shared" si="2416"/>
        <v>0</v>
      </c>
      <c r="CV1732" s="145">
        <v>0</v>
      </c>
      <c r="CW1732" s="206">
        <f t="shared" si="2417"/>
        <v>0</v>
      </c>
      <c r="CX1732" s="186">
        <v>0.35</v>
      </c>
      <c r="CY1732" s="206">
        <f t="shared" si="2418"/>
        <v>7.3499999999999987E-4</v>
      </c>
      <c r="CZ1732" s="107"/>
      <c r="DA1732" s="107"/>
      <c r="DB1732" s="107"/>
      <c r="DC1732" s="109"/>
      <c r="DD1732" s="109"/>
      <c r="DE1732" s="109"/>
      <c r="DF1732" s="110">
        <f>0.0013+0.0008</f>
        <v>2.0999999999999999E-3</v>
      </c>
      <c r="DG1732" s="120">
        <f>0*$R$1732</f>
        <v>0</v>
      </c>
      <c r="DH1732" s="120">
        <f t="shared" si="2419"/>
        <v>0</v>
      </c>
      <c r="DI1732" s="120">
        <f t="shared" ref="DI1732:DS1735" si="2458">0*$R$1732</f>
        <v>0</v>
      </c>
      <c r="DJ1732" s="120">
        <f t="shared" si="2421"/>
        <v>0</v>
      </c>
      <c r="DK1732" s="186">
        <v>0.3</v>
      </c>
      <c r="DL1732" s="120">
        <f t="shared" si="2422"/>
        <v>6.2999999999999992E-4</v>
      </c>
      <c r="DM1732" s="120">
        <f>0.2*$R$1733</f>
        <v>1.4000000000000001E-4</v>
      </c>
      <c r="DN1732" s="120">
        <f t="shared" si="2423"/>
        <v>2.9400000000000001E-7</v>
      </c>
      <c r="DO1732" s="145">
        <f t="shared" si="2437"/>
        <v>0</v>
      </c>
      <c r="DP1732" s="120">
        <f t="shared" si="2424"/>
        <v>0</v>
      </c>
      <c r="DQ1732" s="120">
        <f>0*$R$1733</f>
        <v>0</v>
      </c>
      <c r="DR1732" s="120">
        <f t="shared" si="2425"/>
        <v>0</v>
      </c>
      <c r="DS1732" s="120">
        <f t="shared" si="2458"/>
        <v>0</v>
      </c>
      <c r="DT1732" s="120">
        <f t="shared" si="2426"/>
        <v>0</v>
      </c>
      <c r="DU1732" s="145">
        <v>0.35</v>
      </c>
      <c r="DV1732" s="120">
        <f t="shared" si="2427"/>
        <v>7.3499999999999987E-4</v>
      </c>
      <c r="DW1732" s="120">
        <v>0</v>
      </c>
      <c r="DX1732" s="120">
        <f t="shared" si="2428"/>
        <v>0</v>
      </c>
      <c r="DY1732" s="120">
        <f>0*$R$1733</f>
        <v>0</v>
      </c>
      <c r="DZ1732" s="120">
        <f t="shared" si="2429"/>
        <v>0</v>
      </c>
      <c r="EA1732" s="145">
        <v>0</v>
      </c>
      <c r="EB1732" s="120">
        <f t="shared" si="2430"/>
        <v>0</v>
      </c>
      <c r="EC1732" s="186">
        <v>0.35</v>
      </c>
      <c r="ED1732" s="120">
        <f t="shared" si="2431"/>
        <v>7.3499999999999987E-4</v>
      </c>
      <c r="EE1732" s="120"/>
      <c r="EF1732" s="120"/>
      <c r="EG1732" s="120"/>
      <c r="EH1732" s="120"/>
      <c r="EI1732" s="120">
        <f t="shared" si="2438"/>
        <v>2.1002939999999995E-3</v>
      </c>
      <c r="EJ1732" s="148">
        <f t="shared" si="2432"/>
        <v>1.00014</v>
      </c>
    </row>
    <row r="1733" spans="1:140" s="10" customFormat="1" ht="28.5" customHeight="1" x14ac:dyDescent="0.25">
      <c r="A1733" s="33"/>
      <c r="B1733" s="34"/>
      <c r="C1733" s="35"/>
      <c r="D1733" s="49"/>
      <c r="E1733" s="36"/>
      <c r="F1733" s="36"/>
      <c r="G1733" s="52"/>
      <c r="H1733" s="38"/>
      <c r="I1733" s="50"/>
      <c r="J1733" s="54" t="s">
        <v>910</v>
      </c>
      <c r="K1733" s="46" t="s">
        <v>1724</v>
      </c>
      <c r="L1733" s="46" t="s">
        <v>77</v>
      </c>
      <c r="M1733" s="46" t="s">
        <v>1594</v>
      </c>
      <c r="R1733" s="104">
        <v>6.9999999999999999E-4</v>
      </c>
      <c r="S1733" s="104">
        <f>0*$R$1733</f>
        <v>0</v>
      </c>
      <c r="T1733" s="104">
        <f t="shared" si="2392"/>
        <v>0</v>
      </c>
      <c r="U1733" s="104">
        <f>0*$R$1733</f>
        <v>0</v>
      </c>
      <c r="V1733" s="120">
        <f t="shared" si="2394"/>
        <v>0</v>
      </c>
      <c r="W1733" s="184">
        <v>0.3</v>
      </c>
      <c r="X1733" s="104">
        <f t="shared" si="2255"/>
        <v>2.0999999999999998E-4</v>
      </c>
      <c r="Y1733" s="104">
        <f>0.2*$R$1733</f>
        <v>1.4000000000000001E-4</v>
      </c>
      <c r="Z1733" s="120">
        <f t="shared" ref="Z1733:Z1748" si="2459">Y1733*R1733</f>
        <v>9.8000000000000004E-8</v>
      </c>
      <c r="AA1733" s="144">
        <f t="shared" si="2433"/>
        <v>0</v>
      </c>
      <c r="AB1733" s="104">
        <f t="shared" ref="AB1733:AB1748" si="2460">AA1733*R1733</f>
        <v>0</v>
      </c>
      <c r="AC1733" s="104">
        <f>0*$R$1733</f>
        <v>0</v>
      </c>
      <c r="AD1733" s="104">
        <f t="shared" ref="AD1733:AD1748" si="2461">AC1733*R1733</f>
        <v>0</v>
      </c>
      <c r="AE1733" s="104">
        <f>0*$R$1733</f>
        <v>0</v>
      </c>
      <c r="AF1733" s="104">
        <f t="shared" ref="AF1733:AF1748" si="2462">AE1733*R1733</f>
        <v>0</v>
      </c>
      <c r="AG1733" s="145">
        <v>0</v>
      </c>
      <c r="AH1733" s="104">
        <f t="shared" ref="AH1733:AH1748" si="2463">AG1733*R1733</f>
        <v>0</v>
      </c>
      <c r="AI1733" s="104">
        <v>0</v>
      </c>
      <c r="AJ1733" s="104">
        <f t="shared" ref="AJ1733:AJ1748" si="2464">AI1733*R1733</f>
        <v>0</v>
      </c>
      <c r="AK1733" s="186">
        <v>0.35</v>
      </c>
      <c r="AL1733" s="104">
        <f t="shared" si="1842"/>
        <v>2.4499999999999999E-4</v>
      </c>
      <c r="AM1733" s="145">
        <v>0</v>
      </c>
      <c r="AN1733" s="104">
        <f t="shared" si="1843"/>
        <v>0</v>
      </c>
      <c r="AO1733" s="186">
        <v>0.35</v>
      </c>
      <c r="AP1733" s="120">
        <f t="shared" ref="AP1733:AP1748" si="2465">AO1733*R1733</f>
        <v>2.4499999999999999E-4</v>
      </c>
      <c r="AQ1733" s="104"/>
      <c r="AR1733" s="104"/>
      <c r="AS1733" s="104"/>
      <c r="AT1733" s="104"/>
      <c r="AU1733" s="104">
        <f t="shared" si="2434"/>
        <v>7.0009799999999991E-4</v>
      </c>
      <c r="AV1733" s="105">
        <f t="shared" si="2398"/>
        <v>1.00014</v>
      </c>
      <c r="AW1733" s="105"/>
      <c r="AX1733" s="106">
        <f>0.001</f>
        <v>1E-3</v>
      </c>
      <c r="AY1733" s="120">
        <f>0*$R$1733</f>
        <v>0</v>
      </c>
      <c r="AZ1733" s="106">
        <f t="shared" si="2399"/>
        <v>0</v>
      </c>
      <c r="BA1733" s="120">
        <f>0*$R$1733</f>
        <v>0</v>
      </c>
      <c r="BB1733" s="196">
        <f t="shared" si="2401"/>
        <v>0</v>
      </c>
      <c r="BC1733" s="186">
        <v>0.3</v>
      </c>
      <c r="BD1733" s="196">
        <f t="shared" si="2402"/>
        <v>2.9999999999999997E-4</v>
      </c>
      <c r="BE1733" s="120">
        <f>0.2*$R$1733</f>
        <v>1.4000000000000001E-4</v>
      </c>
      <c r="BF1733" s="196">
        <f t="shared" si="2403"/>
        <v>1.4000000000000001E-7</v>
      </c>
      <c r="BG1733" s="145">
        <f t="shared" si="2435"/>
        <v>0</v>
      </c>
      <c r="BH1733" s="196">
        <f t="shared" si="2081"/>
        <v>0</v>
      </c>
      <c r="BI1733" s="120">
        <f>0*$R$1733</f>
        <v>0</v>
      </c>
      <c r="BJ1733" s="196">
        <f t="shared" si="2448"/>
        <v>0</v>
      </c>
      <c r="BK1733" s="120">
        <f>0*$R$1733</f>
        <v>0</v>
      </c>
      <c r="BL1733" s="196">
        <f t="shared" si="2450"/>
        <v>0</v>
      </c>
      <c r="BM1733" s="145">
        <v>0</v>
      </c>
      <c r="BN1733" s="197">
        <f t="shared" si="2451"/>
        <v>0</v>
      </c>
      <c r="BO1733" s="120">
        <v>0</v>
      </c>
      <c r="BP1733" s="197">
        <f t="shared" si="2452"/>
        <v>0</v>
      </c>
      <c r="BQ1733" s="186">
        <v>0.35</v>
      </c>
      <c r="BR1733" s="197">
        <f t="shared" si="2453"/>
        <v>3.5E-4</v>
      </c>
      <c r="BS1733" s="145">
        <v>0</v>
      </c>
      <c r="BT1733" s="197">
        <f t="shared" si="2454"/>
        <v>0</v>
      </c>
      <c r="BU1733" s="186">
        <v>0.35</v>
      </c>
      <c r="BV1733" s="197">
        <f t="shared" si="2455"/>
        <v>3.5E-4</v>
      </c>
      <c r="BW1733" s="112"/>
      <c r="BX1733" s="112"/>
      <c r="BY1733" s="208"/>
      <c r="BZ1733" s="208"/>
      <c r="CA1733" s="210"/>
      <c r="CB1733" s="209"/>
      <c r="CC1733" s="210"/>
      <c r="CD1733" s="209"/>
      <c r="CE1733" s="211"/>
      <c r="CF1733" s="209"/>
      <c r="CG1733" s="211"/>
      <c r="CH1733" s="209"/>
      <c r="CI1733" s="211"/>
      <c r="CJ1733" s="209"/>
      <c r="CK1733" s="211"/>
      <c r="CL1733" s="209"/>
      <c r="CM1733" s="211"/>
      <c r="CN1733" s="209"/>
      <c r="CO1733" s="211"/>
      <c r="CP1733" s="209"/>
      <c r="CQ1733" s="212"/>
      <c r="CR1733" s="209"/>
      <c r="CS1733" s="212"/>
      <c r="CT1733" s="209"/>
      <c r="CU1733" s="212"/>
      <c r="CV1733" s="209"/>
      <c r="CW1733" s="212"/>
      <c r="CX1733" s="209"/>
      <c r="CY1733" s="212"/>
      <c r="CZ1733" s="112"/>
      <c r="DA1733" s="112"/>
      <c r="DB1733" s="112"/>
      <c r="DC1733" s="109"/>
      <c r="DD1733" s="109"/>
      <c r="DE1733" s="109"/>
      <c r="DF1733" s="110">
        <f>0.001</f>
        <v>1E-3</v>
      </c>
      <c r="DG1733" s="120">
        <f>0*$R$1733</f>
        <v>0</v>
      </c>
      <c r="DH1733" s="120">
        <f t="shared" si="2419"/>
        <v>0</v>
      </c>
      <c r="DI1733" s="120">
        <f>0*$R$1733</f>
        <v>0</v>
      </c>
      <c r="DJ1733" s="120">
        <f t="shared" si="2421"/>
        <v>0</v>
      </c>
      <c r="DK1733" s="186">
        <v>0.3</v>
      </c>
      <c r="DL1733" s="120">
        <f t="shared" si="2422"/>
        <v>2.9999999999999997E-4</v>
      </c>
      <c r="DM1733" s="120">
        <f>0.2*$R$1733</f>
        <v>1.4000000000000001E-4</v>
      </c>
      <c r="DN1733" s="120">
        <f t="shared" si="2423"/>
        <v>1.4000000000000001E-7</v>
      </c>
      <c r="DO1733" s="145">
        <f t="shared" si="2437"/>
        <v>0</v>
      </c>
      <c r="DP1733" s="120">
        <f t="shared" si="2424"/>
        <v>0</v>
      </c>
      <c r="DQ1733" s="120">
        <f>0*$R$1733</f>
        <v>0</v>
      </c>
      <c r="DR1733" s="120">
        <f t="shared" si="2425"/>
        <v>0</v>
      </c>
      <c r="DS1733" s="120">
        <f>0*$R$1733</f>
        <v>0</v>
      </c>
      <c r="DT1733" s="120">
        <f t="shared" si="2426"/>
        <v>0</v>
      </c>
      <c r="DU1733" s="145">
        <v>0</v>
      </c>
      <c r="DV1733" s="120">
        <f t="shared" si="2427"/>
        <v>0</v>
      </c>
      <c r="DW1733" s="120">
        <v>0</v>
      </c>
      <c r="DX1733" s="120">
        <f t="shared" si="2428"/>
        <v>0</v>
      </c>
      <c r="DY1733" s="186">
        <v>0.35</v>
      </c>
      <c r="DZ1733" s="120">
        <f t="shared" si="2429"/>
        <v>3.5E-4</v>
      </c>
      <c r="EA1733" s="145">
        <v>0</v>
      </c>
      <c r="EB1733" s="120">
        <f t="shared" si="2430"/>
        <v>0</v>
      </c>
      <c r="EC1733" s="186">
        <v>0.35</v>
      </c>
      <c r="ED1733" s="120">
        <f t="shared" si="2431"/>
        <v>3.5E-4</v>
      </c>
      <c r="EE1733" s="120"/>
      <c r="EF1733" s="120"/>
      <c r="EG1733" s="120"/>
      <c r="EH1733" s="120"/>
      <c r="EI1733" s="120">
        <f t="shared" si="2438"/>
        <v>1.0001400000000001E-3</v>
      </c>
      <c r="EJ1733" s="148">
        <f t="shared" si="2432"/>
        <v>1.00014</v>
      </c>
    </row>
    <row r="1734" spans="1:140" s="10" customFormat="1" ht="37.5" customHeight="1" x14ac:dyDescent="0.25">
      <c r="A1734" s="33"/>
      <c r="B1734" s="34"/>
      <c r="C1734" s="35"/>
      <c r="D1734" s="49"/>
      <c r="E1734" s="36"/>
      <c r="F1734" s="36"/>
      <c r="G1734" s="52"/>
      <c r="H1734" s="38"/>
      <c r="I1734" s="50"/>
      <c r="J1734" s="54" t="s">
        <v>912</v>
      </c>
      <c r="K1734" s="46" t="s">
        <v>1725</v>
      </c>
      <c r="L1734" s="46" t="s">
        <v>77</v>
      </c>
      <c r="M1734" s="46" t="s">
        <v>1595</v>
      </c>
      <c r="R1734" s="104"/>
      <c r="S1734" s="104">
        <f>0*$R$1734</f>
        <v>0</v>
      </c>
      <c r="T1734" s="104">
        <f t="shared" si="2392"/>
        <v>0</v>
      </c>
      <c r="U1734" s="104">
        <f>0*$R$1734</f>
        <v>0</v>
      </c>
      <c r="V1734" s="120">
        <f t="shared" si="2394"/>
        <v>0</v>
      </c>
      <c r="W1734" s="184">
        <v>0.3</v>
      </c>
      <c r="X1734" s="104">
        <f t="shared" si="2255"/>
        <v>0</v>
      </c>
      <c r="Y1734" s="104">
        <f>0*$R$1734</f>
        <v>0</v>
      </c>
      <c r="Z1734" s="120">
        <f t="shared" si="2459"/>
        <v>0</v>
      </c>
      <c r="AA1734" s="144">
        <f t="shared" si="2433"/>
        <v>0</v>
      </c>
      <c r="AB1734" s="104">
        <f t="shared" si="2460"/>
        <v>0</v>
      </c>
      <c r="AC1734" s="104">
        <f t="shared" si="2396"/>
        <v>0</v>
      </c>
      <c r="AD1734" s="104">
        <f t="shared" si="2461"/>
        <v>0</v>
      </c>
      <c r="AE1734" s="104">
        <f t="shared" si="2446"/>
        <v>0</v>
      </c>
      <c r="AF1734" s="104">
        <f t="shared" si="2462"/>
        <v>0</v>
      </c>
      <c r="AG1734" s="145">
        <v>0</v>
      </c>
      <c r="AH1734" s="104">
        <f t="shared" si="2463"/>
        <v>0</v>
      </c>
      <c r="AI1734" s="104">
        <v>0</v>
      </c>
      <c r="AJ1734" s="104">
        <f t="shared" si="2464"/>
        <v>0</v>
      </c>
      <c r="AK1734" s="186">
        <v>0.35</v>
      </c>
      <c r="AL1734" s="104">
        <f t="shared" ref="AL1734:AL1748" si="2466">AK1734*R1734</f>
        <v>0</v>
      </c>
      <c r="AM1734" s="145">
        <v>0</v>
      </c>
      <c r="AN1734" s="104">
        <f t="shared" si="1843"/>
        <v>0</v>
      </c>
      <c r="AO1734" s="186">
        <v>0.35</v>
      </c>
      <c r="AP1734" s="120">
        <f t="shared" si="2465"/>
        <v>0</v>
      </c>
      <c r="AQ1734" s="104"/>
      <c r="AR1734" s="104"/>
      <c r="AS1734" s="104"/>
      <c r="AT1734" s="104"/>
      <c r="AU1734" s="104">
        <f t="shared" si="2434"/>
        <v>0</v>
      </c>
      <c r="AV1734" s="105">
        <f t="shared" si="2398"/>
        <v>0.99999999999999989</v>
      </c>
      <c r="AW1734" s="105"/>
      <c r="AX1734" s="106">
        <f>0.0041+0.0015+0.0008</f>
        <v>6.4000000000000012E-3</v>
      </c>
      <c r="AY1734" s="120">
        <f>0*$R$1734</f>
        <v>0</v>
      </c>
      <c r="AZ1734" s="106">
        <f t="shared" si="2399"/>
        <v>0</v>
      </c>
      <c r="BA1734" s="120">
        <f>0*$R$1734</f>
        <v>0</v>
      </c>
      <c r="BB1734" s="196">
        <f t="shared" si="2401"/>
        <v>0</v>
      </c>
      <c r="BC1734" s="186">
        <v>0.3</v>
      </c>
      <c r="BD1734" s="196">
        <f t="shared" si="2402"/>
        <v>1.9200000000000003E-3</v>
      </c>
      <c r="BE1734" s="120">
        <f>0*$R$1734</f>
        <v>0</v>
      </c>
      <c r="BF1734" s="196">
        <f t="shared" si="2403"/>
        <v>0</v>
      </c>
      <c r="BG1734" s="145">
        <f t="shared" si="2435"/>
        <v>0</v>
      </c>
      <c r="BH1734" s="196">
        <f t="shared" si="2081"/>
        <v>0</v>
      </c>
      <c r="BI1734" s="120">
        <f>0*$R$1733</f>
        <v>0</v>
      </c>
      <c r="BJ1734" s="196">
        <f t="shared" si="2448"/>
        <v>0</v>
      </c>
      <c r="BK1734" s="120">
        <f t="shared" si="2449"/>
        <v>0</v>
      </c>
      <c r="BL1734" s="196">
        <f t="shared" si="2450"/>
        <v>0</v>
      </c>
      <c r="BM1734" s="145">
        <v>0</v>
      </c>
      <c r="BN1734" s="197">
        <f t="shared" si="2451"/>
        <v>0</v>
      </c>
      <c r="BO1734" s="120">
        <v>0</v>
      </c>
      <c r="BP1734" s="197">
        <f t="shared" si="2452"/>
        <v>0</v>
      </c>
      <c r="BQ1734" s="186">
        <v>0.35</v>
      </c>
      <c r="BR1734" s="197">
        <f t="shared" si="2453"/>
        <v>2.2400000000000002E-3</v>
      </c>
      <c r="BS1734" s="145">
        <v>0</v>
      </c>
      <c r="BT1734" s="197">
        <f t="shared" si="2454"/>
        <v>0</v>
      </c>
      <c r="BU1734" s="186">
        <v>0.35</v>
      </c>
      <c r="BV1734" s="197">
        <f t="shared" si="2455"/>
        <v>2.2400000000000002E-3</v>
      </c>
      <c r="BW1734" s="107"/>
      <c r="BX1734" s="107"/>
      <c r="BY1734" s="107"/>
      <c r="BZ1734" s="107"/>
      <c r="CA1734" s="199">
        <f>0.0041+0.0015+0.0008</f>
        <v>6.4000000000000012E-3</v>
      </c>
      <c r="CB1734" s="120">
        <f>0*$R$1734</f>
        <v>0</v>
      </c>
      <c r="CC1734" s="199">
        <f t="shared" si="2405"/>
        <v>0</v>
      </c>
      <c r="CD1734" s="120">
        <f>0*$R$1734</f>
        <v>0</v>
      </c>
      <c r="CE1734" s="204">
        <f t="shared" si="2407"/>
        <v>0</v>
      </c>
      <c r="CF1734" s="186">
        <v>0.3</v>
      </c>
      <c r="CG1734" s="204">
        <f t="shared" si="2408"/>
        <v>1.9200000000000003E-3</v>
      </c>
      <c r="CH1734" s="120">
        <f>0*$R$1734</f>
        <v>0</v>
      </c>
      <c r="CI1734" s="204">
        <f t="shared" si="2409"/>
        <v>0</v>
      </c>
      <c r="CJ1734" s="145">
        <f t="shared" si="2436"/>
        <v>0</v>
      </c>
      <c r="CK1734" s="204">
        <f t="shared" si="2410"/>
        <v>0</v>
      </c>
      <c r="CL1734" s="120">
        <f>0*$R$1733</f>
        <v>0</v>
      </c>
      <c r="CM1734" s="204">
        <f t="shared" si="2411"/>
        <v>0</v>
      </c>
      <c r="CN1734" s="120">
        <f t="shared" si="2457"/>
        <v>0</v>
      </c>
      <c r="CO1734" s="204">
        <f t="shared" si="2413"/>
        <v>0</v>
      </c>
      <c r="CP1734" s="145">
        <v>0</v>
      </c>
      <c r="CQ1734" s="206">
        <f t="shared" si="2414"/>
        <v>0</v>
      </c>
      <c r="CR1734" s="120">
        <v>0</v>
      </c>
      <c r="CS1734" s="206">
        <f t="shared" si="2415"/>
        <v>0</v>
      </c>
      <c r="CT1734" s="186">
        <v>0.35</v>
      </c>
      <c r="CU1734" s="206">
        <f t="shared" si="2416"/>
        <v>2.2400000000000002E-3</v>
      </c>
      <c r="CV1734" s="145">
        <v>0</v>
      </c>
      <c r="CW1734" s="206">
        <f t="shared" si="2417"/>
        <v>0</v>
      </c>
      <c r="CX1734" s="186">
        <v>0.35</v>
      </c>
      <c r="CY1734" s="206">
        <f t="shared" si="2418"/>
        <v>2.2400000000000002E-3</v>
      </c>
      <c r="CZ1734" s="107"/>
      <c r="DA1734" s="107"/>
      <c r="DB1734" s="107"/>
      <c r="DC1734" s="109"/>
      <c r="DD1734" s="109"/>
      <c r="DE1734" s="109"/>
      <c r="DF1734" s="110">
        <f>0.0041+0.0015+0.0008</f>
        <v>6.4000000000000012E-3</v>
      </c>
      <c r="DG1734" s="120">
        <f>0*$R$1734</f>
        <v>0</v>
      </c>
      <c r="DH1734" s="120">
        <f t="shared" si="2419"/>
        <v>0</v>
      </c>
      <c r="DI1734" s="120">
        <f>0*$R$1734</f>
        <v>0</v>
      </c>
      <c r="DJ1734" s="120">
        <f t="shared" si="2421"/>
        <v>0</v>
      </c>
      <c r="DK1734" s="186">
        <v>0.3</v>
      </c>
      <c r="DL1734" s="120">
        <f t="shared" si="2422"/>
        <v>1.9200000000000003E-3</v>
      </c>
      <c r="DM1734" s="120">
        <f>0*$R$1734</f>
        <v>0</v>
      </c>
      <c r="DN1734" s="120">
        <f t="shared" si="2423"/>
        <v>0</v>
      </c>
      <c r="DO1734" s="145">
        <f t="shared" si="2437"/>
        <v>0</v>
      </c>
      <c r="DP1734" s="120">
        <f t="shared" si="2424"/>
        <v>0</v>
      </c>
      <c r="DQ1734" s="120">
        <f>0*$R$1733</f>
        <v>0</v>
      </c>
      <c r="DR1734" s="120">
        <f t="shared" si="2425"/>
        <v>0</v>
      </c>
      <c r="DS1734" s="120">
        <f t="shared" si="2458"/>
        <v>0</v>
      </c>
      <c r="DT1734" s="120">
        <f t="shared" si="2426"/>
        <v>0</v>
      </c>
      <c r="DU1734" s="145">
        <v>0</v>
      </c>
      <c r="DV1734" s="120">
        <f t="shared" si="2427"/>
        <v>0</v>
      </c>
      <c r="DW1734" s="120">
        <v>0</v>
      </c>
      <c r="DX1734" s="120">
        <f t="shared" si="2428"/>
        <v>0</v>
      </c>
      <c r="DY1734" s="186">
        <v>0.35</v>
      </c>
      <c r="DZ1734" s="120">
        <f t="shared" si="2429"/>
        <v>2.2400000000000002E-3</v>
      </c>
      <c r="EA1734" s="145">
        <v>0</v>
      </c>
      <c r="EB1734" s="120">
        <f t="shared" si="2430"/>
        <v>0</v>
      </c>
      <c r="EC1734" s="186">
        <v>0.35</v>
      </c>
      <c r="ED1734" s="120">
        <f t="shared" si="2431"/>
        <v>2.2400000000000002E-3</v>
      </c>
      <c r="EE1734" s="120"/>
      <c r="EF1734" s="120"/>
      <c r="EG1734" s="120"/>
      <c r="EH1734" s="120"/>
      <c r="EI1734" s="120">
        <f t="shared" si="2438"/>
        <v>6.4000000000000012E-3</v>
      </c>
      <c r="EJ1734" s="148">
        <f t="shared" si="2432"/>
        <v>0.99999999999999989</v>
      </c>
    </row>
    <row r="1735" spans="1:140" s="10" customFormat="1" ht="37.5" customHeight="1" x14ac:dyDescent="0.25">
      <c r="A1735" s="33"/>
      <c r="B1735" s="34"/>
      <c r="C1735" s="35"/>
      <c r="D1735" s="49"/>
      <c r="E1735" s="36"/>
      <c r="F1735" s="36"/>
      <c r="G1735" s="52"/>
      <c r="H1735" s="38"/>
      <c r="I1735" s="50"/>
      <c r="J1735" s="54" t="s">
        <v>914</v>
      </c>
      <c r="K1735" s="46" t="s">
        <v>1454</v>
      </c>
      <c r="L1735" s="46" t="s">
        <v>73</v>
      </c>
      <c r="M1735" s="46" t="s">
        <v>1598</v>
      </c>
      <c r="R1735" s="104">
        <v>4.0000000000000002E-4</v>
      </c>
      <c r="S1735" s="104">
        <f>0*$R$1734</f>
        <v>0</v>
      </c>
      <c r="T1735" s="104">
        <f t="shared" ref="T1735" si="2467">S1735*R1735</f>
        <v>0</v>
      </c>
      <c r="U1735" s="104">
        <f>0*$R$1734</f>
        <v>0</v>
      </c>
      <c r="V1735" s="120">
        <f t="shared" ref="V1735" si="2468">U1735*R1735</f>
        <v>0</v>
      </c>
      <c r="W1735" s="184">
        <v>0.3</v>
      </c>
      <c r="X1735" s="104">
        <f t="shared" si="2255"/>
        <v>1.2E-4</v>
      </c>
      <c r="Y1735" s="104">
        <f>0*$R$1734</f>
        <v>0</v>
      </c>
      <c r="Z1735" s="120">
        <f t="shared" si="2459"/>
        <v>0</v>
      </c>
      <c r="AA1735" s="144">
        <f t="shared" si="2433"/>
        <v>0</v>
      </c>
      <c r="AB1735" s="104">
        <f t="shared" si="2460"/>
        <v>0</v>
      </c>
      <c r="AC1735" s="104">
        <f t="shared" si="2396"/>
        <v>0</v>
      </c>
      <c r="AD1735" s="104">
        <f t="shared" si="2461"/>
        <v>0</v>
      </c>
      <c r="AE1735" s="104">
        <f t="shared" si="2446"/>
        <v>0</v>
      </c>
      <c r="AF1735" s="104">
        <f t="shared" si="2462"/>
        <v>0</v>
      </c>
      <c r="AG1735" s="145">
        <v>0.35</v>
      </c>
      <c r="AH1735" s="104">
        <f t="shared" si="2463"/>
        <v>1.3999999999999999E-4</v>
      </c>
      <c r="AI1735" s="104">
        <v>0</v>
      </c>
      <c r="AJ1735" s="104">
        <f t="shared" si="2464"/>
        <v>0</v>
      </c>
      <c r="AK1735" s="104">
        <f>0*$R$1734</f>
        <v>0</v>
      </c>
      <c r="AL1735" s="104">
        <f t="shared" si="2466"/>
        <v>0</v>
      </c>
      <c r="AM1735" s="145">
        <v>0</v>
      </c>
      <c r="AN1735" s="104">
        <f t="shared" si="1843"/>
        <v>0</v>
      </c>
      <c r="AO1735" s="186">
        <v>0.35</v>
      </c>
      <c r="AP1735" s="120">
        <f t="shared" si="2465"/>
        <v>1.3999999999999999E-4</v>
      </c>
      <c r="AQ1735" s="104"/>
      <c r="AR1735" s="104"/>
      <c r="AS1735" s="104"/>
      <c r="AT1735" s="104"/>
      <c r="AU1735" s="104">
        <f t="shared" si="2434"/>
        <v>3.9999999999999996E-4</v>
      </c>
      <c r="AV1735" s="105">
        <f t="shared" ref="AV1735" si="2469">S1735+U1735+W1735+Y1735+AA1735+AC1735+AE1735+AG1735+AI1735+AK1735+AM1735+AO1735+AQ1735+AS1735</f>
        <v>0.99999999999999989</v>
      </c>
      <c r="AW1735" s="105"/>
      <c r="AX1735" s="106">
        <f>0.0041+0.0015+0.0008</f>
        <v>6.4000000000000012E-3</v>
      </c>
      <c r="AY1735" s="120">
        <f>0*$R$1734</f>
        <v>0</v>
      </c>
      <c r="AZ1735" s="106">
        <f t="shared" si="2399"/>
        <v>0</v>
      </c>
      <c r="BA1735" s="120">
        <f>0*$R$1734</f>
        <v>0</v>
      </c>
      <c r="BB1735" s="196">
        <f t="shared" si="2401"/>
        <v>0</v>
      </c>
      <c r="BC1735" s="186">
        <v>0.3</v>
      </c>
      <c r="BD1735" s="196">
        <f t="shared" si="2402"/>
        <v>1.9200000000000003E-3</v>
      </c>
      <c r="BE1735" s="120">
        <f>0*$R$1734</f>
        <v>0</v>
      </c>
      <c r="BF1735" s="196">
        <f t="shared" si="2403"/>
        <v>0</v>
      </c>
      <c r="BG1735" s="145">
        <f t="shared" si="2435"/>
        <v>0</v>
      </c>
      <c r="BH1735" s="196">
        <f t="shared" si="2081"/>
        <v>0</v>
      </c>
      <c r="BI1735" s="120">
        <f>0*$R$1733</f>
        <v>0</v>
      </c>
      <c r="BJ1735" s="196">
        <f t="shared" si="2448"/>
        <v>0</v>
      </c>
      <c r="BK1735" s="120">
        <f t="shared" si="2449"/>
        <v>0</v>
      </c>
      <c r="BL1735" s="196">
        <f t="shared" si="2450"/>
        <v>0</v>
      </c>
      <c r="BM1735" s="145">
        <v>0.35</v>
      </c>
      <c r="BN1735" s="197">
        <f t="shared" si="2451"/>
        <v>2.2400000000000002E-3</v>
      </c>
      <c r="BO1735" s="120">
        <v>0</v>
      </c>
      <c r="BP1735" s="197">
        <f t="shared" si="2452"/>
        <v>0</v>
      </c>
      <c r="BQ1735" s="120">
        <f>0*$R$1734</f>
        <v>0</v>
      </c>
      <c r="BR1735" s="197">
        <f t="shared" si="2453"/>
        <v>0</v>
      </c>
      <c r="BS1735" s="145">
        <v>0</v>
      </c>
      <c r="BT1735" s="197">
        <f t="shared" si="2454"/>
        <v>0</v>
      </c>
      <c r="BU1735" s="186">
        <v>0.35</v>
      </c>
      <c r="BV1735" s="197">
        <f t="shared" si="2455"/>
        <v>2.2400000000000002E-3</v>
      </c>
      <c r="BW1735" s="107"/>
      <c r="BX1735" s="107"/>
      <c r="BY1735" s="107"/>
      <c r="BZ1735" s="107"/>
      <c r="CA1735" s="199">
        <f>0.0041+0.0015+0.0008</f>
        <v>6.4000000000000012E-3</v>
      </c>
      <c r="CB1735" s="120">
        <f>0*$R$1734</f>
        <v>0</v>
      </c>
      <c r="CC1735" s="199">
        <f t="shared" si="2405"/>
        <v>0</v>
      </c>
      <c r="CD1735" s="120">
        <f>0*$R$1734</f>
        <v>0</v>
      </c>
      <c r="CE1735" s="204">
        <f t="shared" si="2407"/>
        <v>0</v>
      </c>
      <c r="CF1735" s="186">
        <v>0.3</v>
      </c>
      <c r="CG1735" s="204">
        <f t="shared" si="2408"/>
        <v>1.9200000000000003E-3</v>
      </c>
      <c r="CH1735" s="120">
        <f>0*$R$1734</f>
        <v>0</v>
      </c>
      <c r="CI1735" s="204">
        <f t="shared" si="2409"/>
        <v>0</v>
      </c>
      <c r="CJ1735" s="145">
        <f t="shared" si="2436"/>
        <v>0</v>
      </c>
      <c r="CK1735" s="204">
        <f t="shared" si="2410"/>
        <v>0</v>
      </c>
      <c r="CL1735" s="120">
        <f>0*$R$1733</f>
        <v>0</v>
      </c>
      <c r="CM1735" s="204">
        <f t="shared" si="2411"/>
        <v>0</v>
      </c>
      <c r="CN1735" s="120">
        <f t="shared" si="2457"/>
        <v>0</v>
      </c>
      <c r="CO1735" s="204">
        <f t="shared" si="2413"/>
        <v>0</v>
      </c>
      <c r="CP1735" s="145">
        <v>0.35</v>
      </c>
      <c r="CQ1735" s="206">
        <f t="shared" si="2414"/>
        <v>2.2400000000000002E-3</v>
      </c>
      <c r="CR1735" s="120">
        <v>0</v>
      </c>
      <c r="CS1735" s="206">
        <f t="shared" si="2415"/>
        <v>0</v>
      </c>
      <c r="CT1735" s="120">
        <f>0*$R$1734</f>
        <v>0</v>
      </c>
      <c r="CU1735" s="206">
        <f t="shared" si="2416"/>
        <v>0</v>
      </c>
      <c r="CV1735" s="145">
        <v>0</v>
      </c>
      <c r="CW1735" s="206">
        <f t="shared" si="2417"/>
        <v>0</v>
      </c>
      <c r="CX1735" s="186">
        <v>0.35</v>
      </c>
      <c r="CY1735" s="206">
        <f t="shared" si="2418"/>
        <v>2.2400000000000002E-3</v>
      </c>
      <c r="CZ1735" s="107"/>
      <c r="DA1735" s="107"/>
      <c r="DB1735" s="107"/>
      <c r="DC1735" s="109"/>
      <c r="DD1735" s="109"/>
      <c r="DE1735" s="109"/>
      <c r="DF1735" s="110">
        <f>0.0041+0.0015+0.0008</f>
        <v>6.4000000000000012E-3</v>
      </c>
      <c r="DG1735" s="120">
        <f>0*$R$1734</f>
        <v>0</v>
      </c>
      <c r="DH1735" s="120">
        <f t="shared" si="2419"/>
        <v>0</v>
      </c>
      <c r="DI1735" s="120">
        <f>0*$R$1734</f>
        <v>0</v>
      </c>
      <c r="DJ1735" s="120">
        <f t="shared" si="2421"/>
        <v>0</v>
      </c>
      <c r="DK1735" s="186">
        <v>0.3</v>
      </c>
      <c r="DL1735" s="120">
        <f t="shared" si="2422"/>
        <v>1.9200000000000003E-3</v>
      </c>
      <c r="DM1735" s="120">
        <f>0*$R$1734</f>
        <v>0</v>
      </c>
      <c r="DN1735" s="120">
        <f t="shared" si="2423"/>
        <v>0</v>
      </c>
      <c r="DO1735" s="145">
        <f t="shared" si="2437"/>
        <v>0</v>
      </c>
      <c r="DP1735" s="120">
        <f t="shared" si="2424"/>
        <v>0</v>
      </c>
      <c r="DQ1735" s="120">
        <f>0*$R$1733</f>
        <v>0</v>
      </c>
      <c r="DR1735" s="120">
        <f t="shared" si="2425"/>
        <v>0</v>
      </c>
      <c r="DS1735" s="120">
        <f t="shared" si="2458"/>
        <v>0</v>
      </c>
      <c r="DT1735" s="120">
        <f t="shared" si="2426"/>
        <v>0</v>
      </c>
      <c r="DU1735" s="145">
        <v>0.35</v>
      </c>
      <c r="DV1735" s="120">
        <f t="shared" si="2427"/>
        <v>2.2400000000000002E-3</v>
      </c>
      <c r="DW1735" s="120">
        <v>0</v>
      </c>
      <c r="DX1735" s="120">
        <f t="shared" si="2428"/>
        <v>0</v>
      </c>
      <c r="DY1735" s="120">
        <f>0*$R$1734</f>
        <v>0</v>
      </c>
      <c r="DZ1735" s="120">
        <f t="shared" si="2429"/>
        <v>0</v>
      </c>
      <c r="EA1735" s="145">
        <v>0</v>
      </c>
      <c r="EB1735" s="120">
        <f t="shared" si="2430"/>
        <v>0</v>
      </c>
      <c r="EC1735" s="186">
        <v>0.35</v>
      </c>
      <c r="ED1735" s="120">
        <f t="shared" si="2431"/>
        <v>2.2400000000000002E-3</v>
      </c>
      <c r="EE1735" s="120"/>
      <c r="EF1735" s="120"/>
      <c r="EG1735" s="120"/>
      <c r="EH1735" s="120"/>
      <c r="EI1735" s="120">
        <f t="shared" si="2438"/>
        <v>6.4000000000000012E-3</v>
      </c>
      <c r="EJ1735" s="148">
        <f t="shared" si="2432"/>
        <v>0.99999999999999989</v>
      </c>
    </row>
    <row r="1736" spans="1:140" s="10" customFormat="1" ht="43.5" customHeight="1" x14ac:dyDescent="0.25">
      <c r="A1736" s="33"/>
      <c r="B1736" s="34"/>
      <c r="C1736" s="35"/>
      <c r="D1736" s="49"/>
      <c r="E1736" s="36"/>
      <c r="F1736" s="36"/>
      <c r="G1736" s="52"/>
      <c r="H1736" s="38"/>
      <c r="I1736" s="50"/>
      <c r="J1736" s="54" t="s">
        <v>1599</v>
      </c>
      <c r="K1736" s="46" t="s">
        <v>1455</v>
      </c>
      <c r="L1736" s="46" t="s">
        <v>57</v>
      </c>
      <c r="M1736" s="46" t="s">
        <v>1600</v>
      </c>
      <c r="R1736" s="104">
        <v>6.1000000000000004E-3</v>
      </c>
      <c r="S1736" s="104">
        <f>0.1*$R$1736</f>
        <v>6.1000000000000008E-4</v>
      </c>
      <c r="T1736" s="104">
        <f t="shared" si="2392"/>
        <v>3.7210000000000009E-6</v>
      </c>
      <c r="U1736" s="104">
        <f>0*$R$1736</f>
        <v>0</v>
      </c>
      <c r="V1736" s="120">
        <f t="shared" si="2394"/>
        <v>0</v>
      </c>
      <c r="W1736" s="104">
        <v>0</v>
      </c>
      <c r="X1736" s="104">
        <f t="shared" si="2255"/>
        <v>0</v>
      </c>
      <c r="Y1736" s="104">
        <f>0*$R$1736</f>
        <v>0</v>
      </c>
      <c r="Z1736" s="120">
        <f t="shared" si="2459"/>
        <v>0</v>
      </c>
      <c r="AA1736" s="104">
        <v>0</v>
      </c>
      <c r="AB1736" s="104">
        <f t="shared" si="2460"/>
        <v>0</v>
      </c>
      <c r="AC1736" s="104">
        <f>0*$R$1736</f>
        <v>0</v>
      </c>
      <c r="AD1736" s="104">
        <f t="shared" si="2461"/>
        <v>0</v>
      </c>
      <c r="AE1736" s="104">
        <f>0*$R$1736</f>
        <v>0</v>
      </c>
      <c r="AF1736" s="104">
        <f t="shared" si="2462"/>
        <v>0</v>
      </c>
      <c r="AG1736" s="144">
        <v>0</v>
      </c>
      <c r="AH1736" s="104">
        <f t="shared" si="2463"/>
        <v>0</v>
      </c>
      <c r="AI1736" s="104">
        <v>0</v>
      </c>
      <c r="AJ1736" s="104">
        <f t="shared" si="2464"/>
        <v>0</v>
      </c>
      <c r="AK1736" s="184">
        <v>0.25</v>
      </c>
      <c r="AL1736" s="104">
        <f t="shared" si="2466"/>
        <v>1.5250000000000001E-3</v>
      </c>
      <c r="AM1736" s="145">
        <v>0</v>
      </c>
      <c r="AN1736" s="104">
        <f t="shared" si="1843"/>
        <v>0</v>
      </c>
      <c r="AO1736" s="186">
        <v>0.75</v>
      </c>
      <c r="AP1736" s="120">
        <f t="shared" si="2465"/>
        <v>4.5750000000000001E-3</v>
      </c>
      <c r="AQ1736" s="104"/>
      <c r="AR1736" s="104"/>
      <c r="AS1736" s="104"/>
      <c r="AT1736" s="104"/>
      <c r="AU1736" s="104">
        <f t="shared" si="2434"/>
        <v>6.1037210000000003E-3</v>
      </c>
      <c r="AV1736" s="105">
        <f t="shared" si="2398"/>
        <v>1.00061</v>
      </c>
      <c r="AW1736" s="105"/>
      <c r="AX1736" s="106">
        <f>0.0011+0.0015+0.0005+0.0036+0.0032+0.0011+0.0007+0.0002+0.0002+0.0001+0.0002+0.0001+0.0002+0.0003+0.0006+0.0003+0.0003</f>
        <v>1.4199999999999999E-2</v>
      </c>
      <c r="AY1736" s="120">
        <f>0.1*$R$1736</f>
        <v>6.1000000000000008E-4</v>
      </c>
      <c r="AZ1736" s="106">
        <f t="shared" si="2399"/>
        <v>8.6620000000000011E-6</v>
      </c>
      <c r="BA1736" s="120">
        <f>0*$R$1736</f>
        <v>0</v>
      </c>
      <c r="BB1736" s="196">
        <f t="shared" si="2401"/>
        <v>0</v>
      </c>
      <c r="BC1736" s="120">
        <v>0</v>
      </c>
      <c r="BD1736" s="196">
        <f t="shared" si="2402"/>
        <v>0</v>
      </c>
      <c r="BE1736" s="120">
        <f>0*$R$1736</f>
        <v>0</v>
      </c>
      <c r="BF1736" s="196">
        <f t="shared" si="2403"/>
        <v>0</v>
      </c>
      <c r="BG1736" s="120">
        <v>0</v>
      </c>
      <c r="BH1736" s="196">
        <f t="shared" si="2081"/>
        <v>0</v>
      </c>
      <c r="BI1736" s="120">
        <f>0*$R$1736</f>
        <v>0</v>
      </c>
      <c r="BJ1736" s="196">
        <f t="shared" si="2448"/>
        <v>0</v>
      </c>
      <c r="BK1736" s="120">
        <f>0*$R$1736</f>
        <v>0</v>
      </c>
      <c r="BL1736" s="196">
        <f t="shared" si="2450"/>
        <v>0</v>
      </c>
      <c r="BM1736" s="145">
        <v>0</v>
      </c>
      <c r="BN1736" s="197">
        <f t="shared" si="2451"/>
        <v>0</v>
      </c>
      <c r="BO1736" s="120">
        <v>0</v>
      </c>
      <c r="BP1736" s="197">
        <f t="shared" si="2452"/>
        <v>0</v>
      </c>
      <c r="BQ1736" s="186">
        <v>0.25</v>
      </c>
      <c r="BR1736" s="197">
        <f t="shared" si="2453"/>
        <v>3.5499999999999998E-3</v>
      </c>
      <c r="BS1736" s="145">
        <v>0</v>
      </c>
      <c r="BT1736" s="197">
        <f t="shared" si="2454"/>
        <v>0</v>
      </c>
      <c r="BU1736" s="186">
        <v>0.75</v>
      </c>
      <c r="BV1736" s="197">
        <f t="shared" si="2455"/>
        <v>1.065E-2</v>
      </c>
      <c r="BW1736" s="107"/>
      <c r="BX1736" s="107"/>
      <c r="BY1736" s="107"/>
      <c r="BZ1736" s="107"/>
      <c r="CA1736" s="199">
        <f>0.0011+0.0015+0.0005+0.0036+0.0032+0.0011+0.0007+0.0002+0.0002+0.0001+0.0002+0.0001+0.0002+0.0003+0.0006+0.0003+0.0003</f>
        <v>1.4199999999999999E-2</v>
      </c>
      <c r="CB1736" s="120">
        <f>0.1*$R$1736</f>
        <v>6.1000000000000008E-4</v>
      </c>
      <c r="CC1736" s="199">
        <f t="shared" si="2405"/>
        <v>8.6620000000000011E-6</v>
      </c>
      <c r="CD1736" s="120">
        <f>0*$R$1736</f>
        <v>0</v>
      </c>
      <c r="CE1736" s="204">
        <f t="shared" si="2407"/>
        <v>0</v>
      </c>
      <c r="CF1736" s="120">
        <v>0</v>
      </c>
      <c r="CG1736" s="204">
        <f t="shared" si="2408"/>
        <v>0</v>
      </c>
      <c r="CH1736" s="120">
        <f>0*$R$1736</f>
        <v>0</v>
      </c>
      <c r="CI1736" s="204">
        <f t="shared" si="2409"/>
        <v>0</v>
      </c>
      <c r="CJ1736" s="120">
        <v>0</v>
      </c>
      <c r="CK1736" s="204">
        <f t="shared" si="2410"/>
        <v>0</v>
      </c>
      <c r="CL1736" s="120">
        <f>0*$R$1736</f>
        <v>0</v>
      </c>
      <c r="CM1736" s="204">
        <f t="shared" si="2411"/>
        <v>0</v>
      </c>
      <c r="CN1736" s="120">
        <f>0*$R$1736</f>
        <v>0</v>
      </c>
      <c r="CO1736" s="204">
        <f t="shared" si="2413"/>
        <v>0</v>
      </c>
      <c r="CP1736" s="145">
        <v>0</v>
      </c>
      <c r="CQ1736" s="206">
        <f t="shared" si="2414"/>
        <v>0</v>
      </c>
      <c r="CR1736" s="120">
        <v>0</v>
      </c>
      <c r="CS1736" s="206">
        <f t="shared" si="2415"/>
        <v>0</v>
      </c>
      <c r="CT1736" s="186">
        <v>0.25</v>
      </c>
      <c r="CU1736" s="206">
        <f t="shared" si="2416"/>
        <v>3.5499999999999998E-3</v>
      </c>
      <c r="CV1736" s="145">
        <v>0</v>
      </c>
      <c r="CW1736" s="206">
        <f t="shared" si="2417"/>
        <v>0</v>
      </c>
      <c r="CX1736" s="186">
        <v>0.75</v>
      </c>
      <c r="CY1736" s="206">
        <f t="shared" si="2418"/>
        <v>1.065E-2</v>
      </c>
      <c r="CZ1736" s="107"/>
      <c r="DA1736" s="107"/>
      <c r="DB1736" s="107"/>
      <c r="DC1736" s="109"/>
      <c r="DD1736" s="109"/>
      <c r="DE1736" s="109"/>
      <c r="DF1736" s="110">
        <f>0.0011+0.0015+0.0005+0.0036+0.0032+0.0011+0.0007+0.0002+0.0002+0.0001+0.0002+0.0001+0.0002+0.0003+0.0006+0.0003+0.0003</f>
        <v>1.4199999999999999E-2</v>
      </c>
      <c r="DG1736" s="120">
        <f>0.1*$R$1736</f>
        <v>6.1000000000000008E-4</v>
      </c>
      <c r="DH1736" s="120">
        <f t="shared" si="2419"/>
        <v>8.6620000000000011E-6</v>
      </c>
      <c r="DI1736" s="120">
        <f>0*$R$1736</f>
        <v>0</v>
      </c>
      <c r="DJ1736" s="120">
        <f t="shared" si="2421"/>
        <v>0</v>
      </c>
      <c r="DK1736" s="120">
        <v>0</v>
      </c>
      <c r="DL1736" s="120">
        <f t="shared" si="2422"/>
        <v>0</v>
      </c>
      <c r="DM1736" s="120">
        <f>0*$R$1736</f>
        <v>0</v>
      </c>
      <c r="DN1736" s="120">
        <f t="shared" si="2423"/>
        <v>0</v>
      </c>
      <c r="DO1736" s="120">
        <v>0</v>
      </c>
      <c r="DP1736" s="120">
        <f t="shared" si="2424"/>
        <v>0</v>
      </c>
      <c r="DQ1736" s="120">
        <f>0*$R$1736</f>
        <v>0</v>
      </c>
      <c r="DR1736" s="120">
        <f t="shared" si="2425"/>
        <v>0</v>
      </c>
      <c r="DS1736" s="120">
        <f>0*$R$1736</f>
        <v>0</v>
      </c>
      <c r="DT1736" s="120">
        <f t="shared" si="2426"/>
        <v>0</v>
      </c>
      <c r="DU1736" s="145">
        <v>0</v>
      </c>
      <c r="DV1736" s="120">
        <f t="shared" si="2427"/>
        <v>0</v>
      </c>
      <c r="DW1736" s="120">
        <v>0</v>
      </c>
      <c r="DX1736" s="120">
        <f t="shared" si="2428"/>
        <v>0</v>
      </c>
      <c r="DY1736" s="186">
        <v>0.25</v>
      </c>
      <c r="DZ1736" s="120">
        <f t="shared" si="2429"/>
        <v>3.5499999999999998E-3</v>
      </c>
      <c r="EA1736" s="145">
        <v>0</v>
      </c>
      <c r="EB1736" s="120">
        <f t="shared" si="2430"/>
        <v>0</v>
      </c>
      <c r="EC1736" s="186">
        <v>0.75</v>
      </c>
      <c r="ED1736" s="120">
        <f t="shared" si="2431"/>
        <v>1.065E-2</v>
      </c>
      <c r="EE1736" s="120"/>
      <c r="EF1736" s="120"/>
      <c r="EG1736" s="120"/>
      <c r="EH1736" s="120"/>
      <c r="EI1736" s="120">
        <f t="shared" si="2438"/>
        <v>1.4208662E-2</v>
      </c>
      <c r="EJ1736" s="148">
        <f t="shared" si="2432"/>
        <v>1.00061</v>
      </c>
    </row>
    <row r="1737" spans="1:140" s="10" customFormat="1" ht="28.5" customHeight="1" x14ac:dyDescent="0.25">
      <c r="A1737" s="33"/>
      <c r="B1737" s="34"/>
      <c r="C1737" s="35"/>
      <c r="D1737" s="49"/>
      <c r="E1737" s="36"/>
      <c r="F1737" s="36"/>
      <c r="G1737" s="52"/>
      <c r="H1737" s="38"/>
      <c r="I1737" s="50"/>
      <c r="J1737" s="272" t="s">
        <v>1894</v>
      </c>
      <c r="K1737" s="264" t="s">
        <v>2141</v>
      </c>
      <c r="Q1737" s="9" t="s">
        <v>1899</v>
      </c>
      <c r="R1737" s="104"/>
      <c r="S1737" s="104"/>
      <c r="T1737" s="104"/>
      <c r="U1737" s="104"/>
      <c r="V1737" s="120"/>
      <c r="W1737" s="104"/>
      <c r="X1737" s="104"/>
      <c r="Y1737" s="104"/>
      <c r="Z1737" s="120"/>
      <c r="AA1737" s="104"/>
      <c r="AB1737" s="104"/>
      <c r="AC1737" s="104"/>
      <c r="AD1737" s="104"/>
      <c r="AE1737" s="104"/>
      <c r="AF1737" s="104"/>
      <c r="AG1737" s="144"/>
      <c r="AH1737" s="104"/>
      <c r="AI1737" s="104"/>
      <c r="AJ1737" s="104"/>
      <c r="AK1737" s="184"/>
      <c r="AL1737" s="104"/>
      <c r="AM1737" s="145"/>
      <c r="AN1737" s="104"/>
      <c r="AO1737" s="186"/>
      <c r="AP1737" s="120"/>
      <c r="AQ1737" s="104"/>
      <c r="AR1737" s="104"/>
      <c r="AS1737" s="104"/>
      <c r="AT1737" s="104"/>
      <c r="AU1737" s="104"/>
      <c r="AV1737" s="105"/>
      <c r="AW1737" s="105"/>
      <c r="AX1737" s="106"/>
      <c r="AY1737" s="120"/>
      <c r="AZ1737" s="106"/>
      <c r="BA1737" s="120"/>
      <c r="BB1737" s="196"/>
      <c r="BC1737" s="120"/>
      <c r="BD1737" s="196"/>
      <c r="BE1737" s="120"/>
      <c r="BF1737" s="196"/>
      <c r="BG1737" s="120"/>
      <c r="BH1737" s="196"/>
      <c r="BI1737" s="120"/>
      <c r="BJ1737" s="196"/>
      <c r="BK1737" s="120"/>
      <c r="BL1737" s="196"/>
      <c r="BM1737" s="145"/>
      <c r="BN1737" s="197"/>
      <c r="BO1737" s="120"/>
      <c r="BP1737" s="197"/>
      <c r="BQ1737" s="186"/>
      <c r="BR1737" s="197"/>
      <c r="BS1737" s="145"/>
      <c r="BT1737" s="197"/>
      <c r="BU1737" s="186"/>
      <c r="BV1737" s="197"/>
      <c r="BW1737" s="107"/>
      <c r="BX1737" s="107"/>
      <c r="BY1737" s="107"/>
      <c r="BZ1737" s="107"/>
      <c r="CA1737" s="199"/>
      <c r="CB1737" s="120"/>
      <c r="CC1737" s="199"/>
      <c r="CD1737" s="120"/>
      <c r="CE1737" s="204"/>
      <c r="CF1737" s="120"/>
      <c r="CG1737" s="204"/>
      <c r="CH1737" s="120"/>
      <c r="CI1737" s="204"/>
      <c r="CJ1737" s="120"/>
      <c r="CK1737" s="204"/>
      <c r="CL1737" s="120"/>
      <c r="CM1737" s="204"/>
      <c r="CN1737" s="120"/>
      <c r="CO1737" s="204"/>
      <c r="CP1737" s="145"/>
      <c r="CQ1737" s="206"/>
      <c r="CR1737" s="120"/>
      <c r="CS1737" s="206"/>
      <c r="CT1737" s="186"/>
      <c r="CU1737" s="206"/>
      <c r="CV1737" s="145"/>
      <c r="CW1737" s="206"/>
      <c r="CX1737" s="186"/>
      <c r="CY1737" s="206"/>
      <c r="CZ1737" s="107"/>
      <c r="DA1737" s="107"/>
      <c r="DB1737" s="107"/>
      <c r="DC1737" s="109"/>
      <c r="DD1737" s="109"/>
      <c r="DE1737" s="109"/>
      <c r="DF1737" s="110"/>
      <c r="DG1737" s="120"/>
      <c r="DH1737" s="120"/>
      <c r="DI1737" s="120"/>
      <c r="DJ1737" s="120"/>
      <c r="DK1737" s="120"/>
      <c r="DL1737" s="120"/>
      <c r="DM1737" s="120"/>
      <c r="DN1737" s="120"/>
      <c r="DO1737" s="120"/>
      <c r="DP1737" s="120"/>
      <c r="DQ1737" s="120"/>
      <c r="DR1737" s="120"/>
      <c r="DS1737" s="120"/>
      <c r="DT1737" s="120"/>
      <c r="DU1737" s="145"/>
      <c r="DV1737" s="120"/>
      <c r="DW1737" s="120"/>
      <c r="DX1737" s="120"/>
      <c r="DY1737" s="186"/>
      <c r="DZ1737" s="120"/>
      <c r="EA1737" s="145"/>
      <c r="EB1737" s="120"/>
      <c r="EC1737" s="186"/>
      <c r="ED1737" s="120"/>
      <c r="EE1737" s="120"/>
      <c r="EF1737" s="120"/>
      <c r="EG1737" s="120"/>
      <c r="EH1737" s="120"/>
      <c r="EI1737" s="120"/>
      <c r="EJ1737" s="148"/>
    </row>
    <row r="1738" spans="1:140" s="10" customFormat="1" ht="43.5" customHeight="1" x14ac:dyDescent="0.25">
      <c r="A1738" s="33"/>
      <c r="B1738" s="34"/>
      <c r="C1738" s="35"/>
      <c r="D1738" s="49"/>
      <c r="E1738" s="36"/>
      <c r="F1738" s="36"/>
      <c r="G1738" s="52"/>
      <c r="H1738" s="38"/>
      <c r="I1738" s="50"/>
      <c r="J1738" s="272"/>
      <c r="K1738" s="264" t="s">
        <v>2142</v>
      </c>
      <c r="Q1738" s="9" t="s">
        <v>1899</v>
      </c>
      <c r="R1738" s="104"/>
      <c r="S1738" s="104"/>
      <c r="T1738" s="104"/>
      <c r="U1738" s="104"/>
      <c r="V1738" s="120"/>
      <c r="W1738" s="104"/>
      <c r="X1738" s="104"/>
      <c r="Y1738" s="104"/>
      <c r="Z1738" s="120"/>
      <c r="AA1738" s="104"/>
      <c r="AB1738" s="104"/>
      <c r="AC1738" s="104"/>
      <c r="AD1738" s="104"/>
      <c r="AE1738" s="104"/>
      <c r="AF1738" s="104"/>
      <c r="AG1738" s="144"/>
      <c r="AH1738" s="104"/>
      <c r="AI1738" s="104"/>
      <c r="AJ1738" s="104"/>
      <c r="AK1738" s="184"/>
      <c r="AL1738" s="104"/>
      <c r="AM1738" s="145"/>
      <c r="AN1738" s="104"/>
      <c r="AO1738" s="186"/>
      <c r="AP1738" s="120"/>
      <c r="AQ1738" s="104"/>
      <c r="AR1738" s="104"/>
      <c r="AS1738" s="104"/>
      <c r="AT1738" s="104"/>
      <c r="AU1738" s="104"/>
      <c r="AV1738" s="105"/>
      <c r="AW1738" s="105"/>
      <c r="AX1738" s="106"/>
      <c r="AY1738" s="120"/>
      <c r="AZ1738" s="106"/>
      <c r="BA1738" s="120"/>
      <c r="BB1738" s="196"/>
      <c r="BC1738" s="120"/>
      <c r="BD1738" s="196"/>
      <c r="BE1738" s="120"/>
      <c r="BF1738" s="196"/>
      <c r="BG1738" s="120"/>
      <c r="BH1738" s="196"/>
      <c r="BI1738" s="120"/>
      <c r="BJ1738" s="196"/>
      <c r="BK1738" s="120"/>
      <c r="BL1738" s="196"/>
      <c r="BM1738" s="145"/>
      <c r="BN1738" s="197"/>
      <c r="BO1738" s="120"/>
      <c r="BP1738" s="197"/>
      <c r="BQ1738" s="186"/>
      <c r="BR1738" s="197"/>
      <c r="BS1738" s="145"/>
      <c r="BT1738" s="197"/>
      <c r="BU1738" s="186"/>
      <c r="BV1738" s="197"/>
      <c r="BW1738" s="107"/>
      <c r="BX1738" s="107"/>
      <c r="BY1738" s="107"/>
      <c r="BZ1738" s="107"/>
      <c r="CA1738" s="199"/>
      <c r="CB1738" s="120"/>
      <c r="CC1738" s="199"/>
      <c r="CD1738" s="120"/>
      <c r="CE1738" s="204"/>
      <c r="CF1738" s="120"/>
      <c r="CG1738" s="204"/>
      <c r="CH1738" s="120"/>
      <c r="CI1738" s="204"/>
      <c r="CJ1738" s="120"/>
      <c r="CK1738" s="204"/>
      <c r="CL1738" s="120"/>
      <c r="CM1738" s="204"/>
      <c r="CN1738" s="120"/>
      <c r="CO1738" s="204"/>
      <c r="CP1738" s="145"/>
      <c r="CQ1738" s="206"/>
      <c r="CR1738" s="120"/>
      <c r="CS1738" s="206"/>
      <c r="CT1738" s="186"/>
      <c r="CU1738" s="206"/>
      <c r="CV1738" s="145"/>
      <c r="CW1738" s="206"/>
      <c r="CX1738" s="186"/>
      <c r="CY1738" s="206"/>
      <c r="CZ1738" s="107"/>
      <c r="DA1738" s="107"/>
      <c r="DB1738" s="107"/>
      <c r="DC1738" s="109"/>
      <c r="DD1738" s="109"/>
      <c r="DE1738" s="109"/>
      <c r="DF1738" s="110"/>
      <c r="DG1738" s="120"/>
      <c r="DH1738" s="120"/>
      <c r="DI1738" s="120"/>
      <c r="DJ1738" s="120"/>
      <c r="DK1738" s="120"/>
      <c r="DL1738" s="120"/>
      <c r="DM1738" s="120"/>
      <c r="DN1738" s="120"/>
      <c r="DO1738" s="120"/>
      <c r="DP1738" s="120"/>
      <c r="DQ1738" s="120"/>
      <c r="DR1738" s="120"/>
      <c r="DS1738" s="120"/>
      <c r="DT1738" s="120"/>
      <c r="DU1738" s="145"/>
      <c r="DV1738" s="120"/>
      <c r="DW1738" s="120"/>
      <c r="DX1738" s="120"/>
      <c r="DY1738" s="186"/>
      <c r="DZ1738" s="120"/>
      <c r="EA1738" s="145"/>
      <c r="EB1738" s="120"/>
      <c r="EC1738" s="186"/>
      <c r="ED1738" s="120"/>
      <c r="EE1738" s="120"/>
      <c r="EF1738" s="120"/>
      <c r="EG1738" s="120"/>
      <c r="EH1738" s="120"/>
      <c r="EI1738" s="120"/>
      <c r="EJ1738" s="148"/>
    </row>
    <row r="1739" spans="1:140" s="10" customFormat="1" ht="43.5" customHeight="1" x14ac:dyDescent="0.25">
      <c r="A1739" s="33"/>
      <c r="B1739" s="34"/>
      <c r="C1739" s="35"/>
      <c r="D1739" s="49"/>
      <c r="E1739" s="36"/>
      <c r="F1739" s="36"/>
      <c r="G1739" s="52"/>
      <c r="H1739" s="38"/>
      <c r="I1739" s="50"/>
      <c r="J1739" s="272"/>
      <c r="K1739" s="264" t="s">
        <v>2143</v>
      </c>
      <c r="Q1739" s="9" t="s">
        <v>1899</v>
      </c>
      <c r="R1739" s="104"/>
      <c r="S1739" s="104"/>
      <c r="T1739" s="104"/>
      <c r="U1739" s="104"/>
      <c r="V1739" s="120"/>
      <c r="W1739" s="104"/>
      <c r="X1739" s="104"/>
      <c r="Y1739" s="104"/>
      <c r="Z1739" s="120"/>
      <c r="AA1739" s="104"/>
      <c r="AB1739" s="104"/>
      <c r="AC1739" s="104"/>
      <c r="AD1739" s="104"/>
      <c r="AE1739" s="104"/>
      <c r="AF1739" s="104"/>
      <c r="AG1739" s="144"/>
      <c r="AH1739" s="104"/>
      <c r="AI1739" s="104"/>
      <c r="AJ1739" s="104"/>
      <c r="AK1739" s="184"/>
      <c r="AL1739" s="104"/>
      <c r="AM1739" s="145"/>
      <c r="AN1739" s="104"/>
      <c r="AO1739" s="186"/>
      <c r="AP1739" s="120"/>
      <c r="AQ1739" s="104"/>
      <c r="AR1739" s="104"/>
      <c r="AS1739" s="104"/>
      <c r="AT1739" s="104"/>
      <c r="AU1739" s="104"/>
      <c r="AV1739" s="105"/>
      <c r="AW1739" s="105"/>
      <c r="AX1739" s="106"/>
      <c r="AY1739" s="120"/>
      <c r="AZ1739" s="106"/>
      <c r="BA1739" s="120"/>
      <c r="BB1739" s="196"/>
      <c r="BC1739" s="120"/>
      <c r="BD1739" s="196"/>
      <c r="BE1739" s="120"/>
      <c r="BF1739" s="196"/>
      <c r="BG1739" s="120"/>
      <c r="BH1739" s="196"/>
      <c r="BI1739" s="120"/>
      <c r="BJ1739" s="196"/>
      <c r="BK1739" s="120"/>
      <c r="BL1739" s="196"/>
      <c r="BM1739" s="145"/>
      <c r="BN1739" s="197"/>
      <c r="BO1739" s="120"/>
      <c r="BP1739" s="197"/>
      <c r="BQ1739" s="186"/>
      <c r="BR1739" s="197"/>
      <c r="BS1739" s="145"/>
      <c r="BT1739" s="197"/>
      <c r="BU1739" s="186"/>
      <c r="BV1739" s="197"/>
      <c r="BW1739" s="107"/>
      <c r="BX1739" s="107"/>
      <c r="BY1739" s="107"/>
      <c r="BZ1739" s="107"/>
      <c r="CA1739" s="199"/>
      <c r="CB1739" s="120"/>
      <c r="CC1739" s="199"/>
      <c r="CD1739" s="120"/>
      <c r="CE1739" s="204"/>
      <c r="CF1739" s="120"/>
      <c r="CG1739" s="204"/>
      <c r="CH1739" s="120"/>
      <c r="CI1739" s="204"/>
      <c r="CJ1739" s="120"/>
      <c r="CK1739" s="204"/>
      <c r="CL1739" s="120"/>
      <c r="CM1739" s="204"/>
      <c r="CN1739" s="120"/>
      <c r="CO1739" s="204"/>
      <c r="CP1739" s="145"/>
      <c r="CQ1739" s="206"/>
      <c r="CR1739" s="120"/>
      <c r="CS1739" s="206"/>
      <c r="CT1739" s="186"/>
      <c r="CU1739" s="206"/>
      <c r="CV1739" s="145"/>
      <c r="CW1739" s="206"/>
      <c r="CX1739" s="186"/>
      <c r="CY1739" s="206"/>
      <c r="CZ1739" s="107"/>
      <c r="DA1739" s="107"/>
      <c r="DB1739" s="107"/>
      <c r="DC1739" s="109"/>
      <c r="DD1739" s="109"/>
      <c r="DE1739" s="109"/>
      <c r="DF1739" s="110"/>
      <c r="DG1739" s="120"/>
      <c r="DH1739" s="120"/>
      <c r="DI1739" s="120"/>
      <c r="DJ1739" s="120"/>
      <c r="DK1739" s="120"/>
      <c r="DL1739" s="120"/>
      <c r="DM1739" s="120"/>
      <c r="DN1739" s="120"/>
      <c r="DO1739" s="120"/>
      <c r="DP1739" s="120"/>
      <c r="DQ1739" s="120"/>
      <c r="DR1739" s="120"/>
      <c r="DS1739" s="120"/>
      <c r="DT1739" s="120"/>
      <c r="DU1739" s="145"/>
      <c r="DV1739" s="120"/>
      <c r="DW1739" s="120"/>
      <c r="DX1739" s="120"/>
      <c r="DY1739" s="186"/>
      <c r="DZ1739" s="120"/>
      <c r="EA1739" s="145"/>
      <c r="EB1739" s="120"/>
      <c r="EC1739" s="186"/>
      <c r="ED1739" s="120"/>
      <c r="EE1739" s="120"/>
      <c r="EF1739" s="120"/>
      <c r="EG1739" s="120"/>
      <c r="EH1739" s="120"/>
      <c r="EI1739" s="120"/>
      <c r="EJ1739" s="148"/>
    </row>
    <row r="1740" spans="1:140" s="10" customFormat="1" ht="43.5" customHeight="1" x14ac:dyDescent="0.25">
      <c r="A1740" s="33"/>
      <c r="B1740" s="34"/>
      <c r="C1740" s="35"/>
      <c r="D1740" s="49"/>
      <c r="E1740" s="36"/>
      <c r="F1740" s="36"/>
      <c r="G1740" s="52"/>
      <c r="H1740" s="38"/>
      <c r="I1740" s="50"/>
      <c r="J1740" s="272"/>
      <c r="K1740" s="264" t="s">
        <v>2144</v>
      </c>
      <c r="Q1740" s="9" t="s">
        <v>1899</v>
      </c>
      <c r="R1740" s="104"/>
      <c r="S1740" s="104"/>
      <c r="T1740" s="104"/>
      <c r="U1740" s="104"/>
      <c r="V1740" s="120"/>
      <c r="W1740" s="104"/>
      <c r="X1740" s="104"/>
      <c r="Y1740" s="104"/>
      <c r="Z1740" s="120"/>
      <c r="AA1740" s="104"/>
      <c r="AB1740" s="104"/>
      <c r="AC1740" s="104"/>
      <c r="AD1740" s="104"/>
      <c r="AE1740" s="104"/>
      <c r="AF1740" s="104"/>
      <c r="AG1740" s="144"/>
      <c r="AH1740" s="104"/>
      <c r="AI1740" s="104"/>
      <c r="AJ1740" s="104"/>
      <c r="AK1740" s="184"/>
      <c r="AL1740" s="104"/>
      <c r="AM1740" s="145"/>
      <c r="AN1740" s="104"/>
      <c r="AO1740" s="186"/>
      <c r="AP1740" s="120"/>
      <c r="AQ1740" s="104"/>
      <c r="AR1740" s="104"/>
      <c r="AS1740" s="104"/>
      <c r="AT1740" s="104"/>
      <c r="AU1740" s="104"/>
      <c r="AV1740" s="105"/>
      <c r="AW1740" s="105"/>
      <c r="AX1740" s="106"/>
      <c r="AY1740" s="120"/>
      <c r="AZ1740" s="106"/>
      <c r="BA1740" s="120"/>
      <c r="BB1740" s="196"/>
      <c r="BC1740" s="120"/>
      <c r="BD1740" s="196"/>
      <c r="BE1740" s="120"/>
      <c r="BF1740" s="196"/>
      <c r="BG1740" s="120"/>
      <c r="BH1740" s="196"/>
      <c r="BI1740" s="120"/>
      <c r="BJ1740" s="196"/>
      <c r="BK1740" s="120"/>
      <c r="BL1740" s="196"/>
      <c r="BM1740" s="145"/>
      <c r="BN1740" s="197"/>
      <c r="BO1740" s="120"/>
      <c r="BP1740" s="197"/>
      <c r="BQ1740" s="186"/>
      <c r="BR1740" s="197"/>
      <c r="BS1740" s="145"/>
      <c r="BT1740" s="197"/>
      <c r="BU1740" s="186"/>
      <c r="BV1740" s="197"/>
      <c r="BW1740" s="107"/>
      <c r="BX1740" s="107"/>
      <c r="BY1740" s="107"/>
      <c r="BZ1740" s="107"/>
      <c r="CA1740" s="199"/>
      <c r="CB1740" s="120"/>
      <c r="CC1740" s="199"/>
      <c r="CD1740" s="120"/>
      <c r="CE1740" s="204"/>
      <c r="CF1740" s="120"/>
      <c r="CG1740" s="204"/>
      <c r="CH1740" s="120"/>
      <c r="CI1740" s="204"/>
      <c r="CJ1740" s="120"/>
      <c r="CK1740" s="204"/>
      <c r="CL1740" s="120"/>
      <c r="CM1740" s="204"/>
      <c r="CN1740" s="120"/>
      <c r="CO1740" s="204"/>
      <c r="CP1740" s="145"/>
      <c r="CQ1740" s="206"/>
      <c r="CR1740" s="120"/>
      <c r="CS1740" s="206"/>
      <c r="CT1740" s="186"/>
      <c r="CU1740" s="206"/>
      <c r="CV1740" s="145"/>
      <c r="CW1740" s="206"/>
      <c r="CX1740" s="186"/>
      <c r="CY1740" s="206"/>
      <c r="CZ1740" s="107"/>
      <c r="DA1740" s="107"/>
      <c r="DB1740" s="107"/>
      <c r="DC1740" s="109"/>
      <c r="DD1740" s="109"/>
      <c r="DE1740" s="109"/>
      <c r="DF1740" s="110"/>
      <c r="DG1740" s="120"/>
      <c r="DH1740" s="120"/>
      <c r="DI1740" s="120"/>
      <c r="DJ1740" s="120"/>
      <c r="DK1740" s="120"/>
      <c r="DL1740" s="120"/>
      <c r="DM1740" s="120"/>
      <c r="DN1740" s="120"/>
      <c r="DO1740" s="120"/>
      <c r="DP1740" s="120"/>
      <c r="DQ1740" s="120"/>
      <c r="DR1740" s="120"/>
      <c r="DS1740" s="120"/>
      <c r="DT1740" s="120"/>
      <c r="DU1740" s="145"/>
      <c r="DV1740" s="120"/>
      <c r="DW1740" s="120"/>
      <c r="DX1740" s="120"/>
      <c r="DY1740" s="186"/>
      <c r="DZ1740" s="120"/>
      <c r="EA1740" s="145"/>
      <c r="EB1740" s="120"/>
      <c r="EC1740" s="186"/>
      <c r="ED1740" s="120"/>
      <c r="EE1740" s="120"/>
      <c r="EF1740" s="120"/>
      <c r="EG1740" s="120"/>
      <c r="EH1740" s="120"/>
      <c r="EI1740" s="120"/>
      <c r="EJ1740" s="148"/>
    </row>
    <row r="1741" spans="1:140" s="10" customFormat="1" ht="43.5" customHeight="1" x14ac:dyDescent="0.25">
      <c r="A1741" s="33"/>
      <c r="B1741" s="34"/>
      <c r="C1741" s="35"/>
      <c r="D1741" s="49"/>
      <c r="E1741" s="36"/>
      <c r="F1741" s="36"/>
      <c r="G1741" s="52"/>
      <c r="H1741" s="38"/>
      <c r="I1741" s="50"/>
      <c r="J1741" s="275" t="s">
        <v>1921</v>
      </c>
      <c r="K1741" s="271" t="s">
        <v>2145</v>
      </c>
      <c r="L1741" s="276">
        <v>245</v>
      </c>
      <c r="M1741" s="46"/>
      <c r="R1741" s="104"/>
      <c r="S1741" s="104"/>
      <c r="T1741" s="104"/>
      <c r="U1741" s="104"/>
      <c r="V1741" s="120"/>
      <c r="W1741" s="104"/>
      <c r="X1741" s="104"/>
      <c r="Y1741" s="104"/>
      <c r="Z1741" s="120"/>
      <c r="AA1741" s="104"/>
      <c r="AB1741" s="104"/>
      <c r="AC1741" s="104"/>
      <c r="AD1741" s="104"/>
      <c r="AE1741" s="104"/>
      <c r="AF1741" s="104"/>
      <c r="AG1741" s="144"/>
      <c r="AH1741" s="104"/>
      <c r="AI1741" s="104"/>
      <c r="AJ1741" s="104"/>
      <c r="AK1741" s="184"/>
      <c r="AL1741" s="104"/>
      <c r="AM1741" s="145"/>
      <c r="AN1741" s="104"/>
      <c r="AO1741" s="186"/>
      <c r="AP1741" s="120"/>
      <c r="AQ1741" s="104"/>
      <c r="AR1741" s="104"/>
      <c r="AS1741" s="104"/>
      <c r="AT1741" s="104"/>
      <c r="AU1741" s="104"/>
      <c r="AV1741" s="105"/>
      <c r="AW1741" s="105"/>
      <c r="AX1741" s="106"/>
      <c r="AY1741" s="120"/>
      <c r="AZ1741" s="106"/>
      <c r="BA1741" s="120"/>
      <c r="BB1741" s="196"/>
      <c r="BC1741" s="120"/>
      <c r="BD1741" s="196"/>
      <c r="BE1741" s="120"/>
      <c r="BF1741" s="196"/>
      <c r="BG1741" s="120"/>
      <c r="BH1741" s="196"/>
      <c r="BI1741" s="120"/>
      <c r="BJ1741" s="196"/>
      <c r="BK1741" s="120"/>
      <c r="BL1741" s="196"/>
      <c r="BM1741" s="145"/>
      <c r="BN1741" s="197"/>
      <c r="BO1741" s="120"/>
      <c r="BP1741" s="197"/>
      <c r="BQ1741" s="186"/>
      <c r="BR1741" s="197"/>
      <c r="BS1741" s="145"/>
      <c r="BT1741" s="197"/>
      <c r="BU1741" s="186"/>
      <c r="BV1741" s="197"/>
      <c r="BW1741" s="107"/>
      <c r="BX1741" s="107"/>
      <c r="BY1741" s="107"/>
      <c r="BZ1741" s="107"/>
      <c r="CA1741" s="199"/>
      <c r="CB1741" s="120"/>
      <c r="CC1741" s="199"/>
      <c r="CD1741" s="120"/>
      <c r="CE1741" s="204"/>
      <c r="CF1741" s="120"/>
      <c r="CG1741" s="204"/>
      <c r="CH1741" s="120"/>
      <c r="CI1741" s="204"/>
      <c r="CJ1741" s="120"/>
      <c r="CK1741" s="204"/>
      <c r="CL1741" s="120"/>
      <c r="CM1741" s="204"/>
      <c r="CN1741" s="120"/>
      <c r="CO1741" s="204"/>
      <c r="CP1741" s="145"/>
      <c r="CQ1741" s="206"/>
      <c r="CR1741" s="120"/>
      <c r="CS1741" s="206"/>
      <c r="CT1741" s="186"/>
      <c r="CU1741" s="206"/>
      <c r="CV1741" s="145"/>
      <c r="CW1741" s="206"/>
      <c r="CX1741" s="186"/>
      <c r="CY1741" s="206"/>
      <c r="CZ1741" s="107"/>
      <c r="DA1741" s="107"/>
      <c r="DB1741" s="107"/>
      <c r="DC1741" s="109"/>
      <c r="DD1741" s="109"/>
      <c r="DE1741" s="109"/>
      <c r="DF1741" s="110"/>
      <c r="DG1741" s="120"/>
      <c r="DH1741" s="120"/>
      <c r="DI1741" s="120"/>
      <c r="DJ1741" s="120"/>
      <c r="DK1741" s="120"/>
      <c r="DL1741" s="120"/>
      <c r="DM1741" s="120"/>
      <c r="DN1741" s="120"/>
      <c r="DO1741" s="120"/>
      <c r="DP1741" s="120"/>
      <c r="DQ1741" s="120"/>
      <c r="DR1741" s="120"/>
      <c r="DS1741" s="120"/>
      <c r="DT1741" s="120"/>
      <c r="DU1741" s="145"/>
      <c r="DV1741" s="120"/>
      <c r="DW1741" s="120"/>
      <c r="DX1741" s="120"/>
      <c r="DY1741" s="186"/>
      <c r="DZ1741" s="120"/>
      <c r="EA1741" s="145"/>
      <c r="EB1741" s="120"/>
      <c r="EC1741" s="186"/>
      <c r="ED1741" s="120"/>
      <c r="EE1741" s="120"/>
      <c r="EF1741" s="120"/>
      <c r="EG1741" s="120"/>
      <c r="EH1741" s="120"/>
      <c r="EI1741" s="120"/>
      <c r="EJ1741" s="148"/>
    </row>
    <row r="1742" spans="1:140" s="10" customFormat="1" ht="43.5" customHeight="1" x14ac:dyDescent="0.25">
      <c r="A1742" s="33"/>
      <c r="B1742" s="34"/>
      <c r="C1742" s="35"/>
      <c r="D1742" s="49"/>
      <c r="E1742" s="36"/>
      <c r="F1742" s="36"/>
      <c r="G1742" s="52"/>
      <c r="H1742" s="38"/>
      <c r="I1742" s="50"/>
      <c r="J1742" s="275"/>
      <c r="K1742" s="271" t="s">
        <v>2146</v>
      </c>
      <c r="L1742" s="276">
        <v>245</v>
      </c>
      <c r="M1742" s="46"/>
      <c r="R1742" s="104"/>
      <c r="S1742" s="104"/>
      <c r="T1742" s="104"/>
      <c r="U1742" s="104"/>
      <c r="V1742" s="120"/>
      <c r="W1742" s="104"/>
      <c r="X1742" s="104"/>
      <c r="Y1742" s="104"/>
      <c r="Z1742" s="120"/>
      <c r="AA1742" s="104"/>
      <c r="AB1742" s="104"/>
      <c r="AC1742" s="104"/>
      <c r="AD1742" s="104"/>
      <c r="AE1742" s="104"/>
      <c r="AF1742" s="104"/>
      <c r="AG1742" s="144"/>
      <c r="AH1742" s="104"/>
      <c r="AI1742" s="104"/>
      <c r="AJ1742" s="104"/>
      <c r="AK1742" s="184"/>
      <c r="AL1742" s="104"/>
      <c r="AM1742" s="145"/>
      <c r="AN1742" s="104"/>
      <c r="AO1742" s="186"/>
      <c r="AP1742" s="120"/>
      <c r="AQ1742" s="104"/>
      <c r="AR1742" s="104"/>
      <c r="AS1742" s="104"/>
      <c r="AT1742" s="104"/>
      <c r="AU1742" s="104"/>
      <c r="AV1742" s="105"/>
      <c r="AW1742" s="105"/>
      <c r="AX1742" s="106"/>
      <c r="AY1742" s="120"/>
      <c r="AZ1742" s="106"/>
      <c r="BA1742" s="120"/>
      <c r="BB1742" s="196"/>
      <c r="BC1742" s="120"/>
      <c r="BD1742" s="196"/>
      <c r="BE1742" s="120"/>
      <c r="BF1742" s="196"/>
      <c r="BG1742" s="120"/>
      <c r="BH1742" s="196"/>
      <c r="BI1742" s="120"/>
      <c r="BJ1742" s="196"/>
      <c r="BK1742" s="120"/>
      <c r="BL1742" s="196"/>
      <c r="BM1742" s="145"/>
      <c r="BN1742" s="197"/>
      <c r="BO1742" s="120"/>
      <c r="BP1742" s="197"/>
      <c r="BQ1742" s="186"/>
      <c r="BR1742" s="197"/>
      <c r="BS1742" s="145"/>
      <c r="BT1742" s="197"/>
      <c r="BU1742" s="186"/>
      <c r="BV1742" s="197"/>
      <c r="BW1742" s="107"/>
      <c r="BX1742" s="107"/>
      <c r="BY1742" s="107"/>
      <c r="BZ1742" s="107"/>
      <c r="CA1742" s="199"/>
      <c r="CB1742" s="120"/>
      <c r="CC1742" s="199"/>
      <c r="CD1742" s="120"/>
      <c r="CE1742" s="204"/>
      <c r="CF1742" s="120"/>
      <c r="CG1742" s="204"/>
      <c r="CH1742" s="120"/>
      <c r="CI1742" s="204"/>
      <c r="CJ1742" s="120"/>
      <c r="CK1742" s="204"/>
      <c r="CL1742" s="120"/>
      <c r="CM1742" s="204"/>
      <c r="CN1742" s="120"/>
      <c r="CO1742" s="204"/>
      <c r="CP1742" s="145"/>
      <c r="CQ1742" s="206"/>
      <c r="CR1742" s="120"/>
      <c r="CS1742" s="206"/>
      <c r="CT1742" s="186"/>
      <c r="CU1742" s="206"/>
      <c r="CV1742" s="145"/>
      <c r="CW1742" s="206"/>
      <c r="CX1742" s="186"/>
      <c r="CY1742" s="206"/>
      <c r="CZ1742" s="107"/>
      <c r="DA1742" s="107"/>
      <c r="DB1742" s="107"/>
      <c r="DC1742" s="109"/>
      <c r="DD1742" s="109"/>
      <c r="DE1742" s="109"/>
      <c r="DF1742" s="110"/>
      <c r="DG1742" s="120"/>
      <c r="DH1742" s="120"/>
      <c r="DI1742" s="120"/>
      <c r="DJ1742" s="120"/>
      <c r="DK1742" s="120"/>
      <c r="DL1742" s="120"/>
      <c r="DM1742" s="120"/>
      <c r="DN1742" s="120"/>
      <c r="DO1742" s="120"/>
      <c r="DP1742" s="120"/>
      <c r="DQ1742" s="120"/>
      <c r="DR1742" s="120"/>
      <c r="DS1742" s="120"/>
      <c r="DT1742" s="120"/>
      <c r="DU1742" s="145"/>
      <c r="DV1742" s="120"/>
      <c r="DW1742" s="120"/>
      <c r="DX1742" s="120"/>
      <c r="DY1742" s="186"/>
      <c r="DZ1742" s="120"/>
      <c r="EA1742" s="145"/>
      <c r="EB1742" s="120"/>
      <c r="EC1742" s="186"/>
      <c r="ED1742" s="120"/>
      <c r="EE1742" s="120"/>
      <c r="EF1742" s="120"/>
      <c r="EG1742" s="120"/>
      <c r="EH1742" s="120"/>
      <c r="EI1742" s="120"/>
      <c r="EJ1742" s="148"/>
    </row>
    <row r="1743" spans="1:140" s="161" customFormat="1" ht="17.25" customHeight="1" x14ac:dyDescent="0.25">
      <c r="A1743" s="150"/>
      <c r="B1743" s="151"/>
      <c r="C1743" s="152"/>
      <c r="D1743" s="153"/>
      <c r="E1743" s="154"/>
      <c r="F1743" s="154"/>
      <c r="G1743" s="155"/>
      <c r="H1743" s="156"/>
      <c r="I1743" s="157"/>
      <c r="J1743" s="158" t="s">
        <v>916</v>
      </c>
      <c r="K1743" s="159" t="s">
        <v>917</v>
      </c>
      <c r="L1743" s="160" t="s">
        <v>41</v>
      </c>
      <c r="M1743" s="160"/>
      <c r="R1743" s="162"/>
      <c r="S1743" s="162"/>
      <c r="T1743" s="162">
        <f>SUM(T1744:T1745)</f>
        <v>2.4400000000000004E-6</v>
      </c>
      <c r="U1743" s="162"/>
      <c r="V1743" s="162">
        <f>SUM(V1744:V1745)</f>
        <v>0</v>
      </c>
      <c r="W1743" s="162"/>
      <c r="X1743" s="162">
        <f t="shared" ref="X1743:AV1743" si="2470">SUM(X1744:X1745)</f>
        <v>0</v>
      </c>
      <c r="Y1743" s="162"/>
      <c r="Z1743" s="162">
        <f t="shared" si="2470"/>
        <v>0</v>
      </c>
      <c r="AA1743" s="162"/>
      <c r="AB1743" s="162">
        <f t="shared" si="2470"/>
        <v>6.0000000000000001E-3</v>
      </c>
      <c r="AC1743" s="162"/>
      <c r="AD1743" s="162">
        <f t="shared" si="2470"/>
        <v>0</v>
      </c>
      <c r="AE1743" s="162"/>
      <c r="AF1743" s="162">
        <f t="shared" si="2470"/>
        <v>0</v>
      </c>
      <c r="AG1743" s="162"/>
      <c r="AH1743" s="162">
        <f t="shared" si="2470"/>
        <v>0</v>
      </c>
      <c r="AI1743" s="162"/>
      <c r="AJ1743" s="162">
        <f t="shared" si="2470"/>
        <v>0</v>
      </c>
      <c r="AK1743" s="162"/>
      <c r="AL1743" s="162">
        <f t="shared" si="2470"/>
        <v>1E-3</v>
      </c>
      <c r="AM1743" s="162"/>
      <c r="AN1743" s="162">
        <f t="shared" si="2470"/>
        <v>1E-3</v>
      </c>
      <c r="AO1743" s="162"/>
      <c r="AP1743" s="162">
        <f t="shared" si="2470"/>
        <v>0</v>
      </c>
      <c r="AQ1743" s="162"/>
      <c r="AR1743" s="162"/>
      <c r="AS1743" s="162"/>
      <c r="AT1743" s="162"/>
      <c r="AU1743" s="104">
        <f t="shared" si="2434"/>
        <v>8.0024399999999996E-3</v>
      </c>
      <c r="AV1743" s="162">
        <f t="shared" si="2470"/>
        <v>2.00061</v>
      </c>
      <c r="AW1743" s="162"/>
      <c r="AX1743" s="164">
        <f>0.0294+0.0105+0.01+0.0014+0.0062+0.0028+0.0007+0.0007</f>
        <v>6.1699999999999991E-2</v>
      </c>
      <c r="AY1743" s="168"/>
      <c r="AZ1743" s="164">
        <f>SUM(AZ1744:AZ1745)</f>
        <v>8.6620000000000011E-6</v>
      </c>
      <c r="BA1743" s="168"/>
      <c r="BB1743" s="164">
        <f>SUM(BB1744:BB1745)</f>
        <v>0</v>
      </c>
      <c r="BC1743" s="168"/>
      <c r="BD1743" s="164">
        <f>SUM(BD1744:BD1745)</f>
        <v>0</v>
      </c>
      <c r="BE1743" s="168"/>
      <c r="BF1743" s="164">
        <f>SUM(BF1744:BF1745)</f>
        <v>0</v>
      </c>
      <c r="BG1743" s="168"/>
      <c r="BH1743" s="164">
        <f>SUM(BH1744:BH1745)</f>
        <v>1.065E-2</v>
      </c>
      <c r="BI1743" s="168"/>
      <c r="BJ1743" s="164">
        <f>SUM(BJ1744:BJ1745)</f>
        <v>0</v>
      </c>
      <c r="BK1743" s="168"/>
      <c r="BL1743" s="164">
        <f>SUM(BL1744:BL1745)</f>
        <v>0</v>
      </c>
      <c r="BM1743" s="168"/>
      <c r="BN1743" s="164">
        <f>SUM(BN1744:BN1745)</f>
        <v>0</v>
      </c>
      <c r="BO1743" s="168"/>
      <c r="BP1743" s="164">
        <f>SUM(BP1744:BP1745)</f>
        <v>0</v>
      </c>
      <c r="BQ1743" s="168"/>
      <c r="BR1743" s="164">
        <f>SUM(BR1744:BR1745)</f>
        <v>0</v>
      </c>
      <c r="BS1743" s="168"/>
      <c r="BT1743" s="164">
        <f>SUM(BT1744:BT1745)</f>
        <v>3.5499999999999998E-3</v>
      </c>
      <c r="BU1743" s="168"/>
      <c r="BV1743" s="164">
        <f>SUM(BV1744:BV1745)</f>
        <v>0</v>
      </c>
      <c r="BW1743" s="165"/>
      <c r="BX1743" s="165"/>
      <c r="BY1743" s="165"/>
      <c r="BZ1743" s="165"/>
      <c r="CA1743" s="199">
        <f>0.0294+0.0105+0.01+0.0014+0.0062+0.0028+0.0007+0.0007</f>
        <v>6.1699999999999991E-2</v>
      </c>
      <c r="CB1743" s="168"/>
      <c r="CC1743" s="199">
        <f>SUM(CC1744:CC1745)</f>
        <v>8.6620000000000011E-6</v>
      </c>
      <c r="CD1743" s="168"/>
      <c r="CE1743" s="199">
        <f>SUM(CE1744:CE1745)</f>
        <v>0</v>
      </c>
      <c r="CF1743" s="168"/>
      <c r="CG1743" s="199">
        <f>SUM(CG1744:CG1745)</f>
        <v>0</v>
      </c>
      <c r="CH1743" s="168"/>
      <c r="CI1743" s="199">
        <f>SUM(CI1744:CI1745)</f>
        <v>0</v>
      </c>
      <c r="CJ1743" s="168"/>
      <c r="CK1743" s="199">
        <f>SUM(CK1744:CK1745)</f>
        <v>1.065E-2</v>
      </c>
      <c r="CL1743" s="168"/>
      <c r="CM1743" s="199">
        <f>SUM(CM1744:CM1745)</f>
        <v>0</v>
      </c>
      <c r="CN1743" s="168"/>
      <c r="CO1743" s="199">
        <f>SUM(CO1744:CO1745)</f>
        <v>0</v>
      </c>
      <c r="CP1743" s="168"/>
      <c r="CQ1743" s="199">
        <f>SUM(CQ1744:CQ1745)</f>
        <v>0</v>
      </c>
      <c r="CR1743" s="168"/>
      <c r="CS1743" s="199">
        <f>SUM(CS1744:CS1745)</f>
        <v>0</v>
      </c>
      <c r="CT1743" s="168"/>
      <c r="CU1743" s="199">
        <f>SUM(CU1744:CU1745)</f>
        <v>0</v>
      </c>
      <c r="CV1743" s="168"/>
      <c r="CW1743" s="199">
        <f>SUM(CW1744:CW1745)</f>
        <v>3.5499999999999998E-3</v>
      </c>
      <c r="CX1743" s="168"/>
      <c r="CY1743" s="199">
        <f>SUM(CY1744:CY1745)</f>
        <v>0</v>
      </c>
      <c r="CZ1743" s="165"/>
      <c r="DA1743" s="165"/>
      <c r="DB1743" s="165"/>
      <c r="DC1743" s="166"/>
      <c r="DD1743" s="166"/>
      <c r="DE1743" s="166"/>
      <c r="DF1743" s="167">
        <f>0.0294+0.0105+0.01+0.0014+0.0062+0.0028+0.0007+0.0007</f>
        <v>6.1699999999999991E-2</v>
      </c>
      <c r="DG1743" s="168"/>
      <c r="DH1743" s="168">
        <f>SUM(DH1744:DH1745)</f>
        <v>8.6620000000000011E-6</v>
      </c>
      <c r="DI1743" s="168"/>
      <c r="DJ1743" s="168">
        <f>SUM(DJ1744:DJ1745)</f>
        <v>0</v>
      </c>
      <c r="DK1743" s="168"/>
      <c r="DL1743" s="168">
        <f t="shared" ref="DL1743" si="2471">SUM(DL1744:DL1745)</f>
        <v>0</v>
      </c>
      <c r="DM1743" s="168"/>
      <c r="DN1743" s="168">
        <f t="shared" ref="DN1743" si="2472">SUM(DN1744:DN1745)</f>
        <v>0</v>
      </c>
      <c r="DO1743" s="168"/>
      <c r="DP1743" s="168">
        <f t="shared" ref="DP1743" si="2473">SUM(DP1744:DP1745)</f>
        <v>1.065E-2</v>
      </c>
      <c r="DQ1743" s="168"/>
      <c r="DR1743" s="168">
        <f t="shared" ref="DR1743" si="2474">SUM(DR1744:DR1745)</f>
        <v>0</v>
      </c>
      <c r="DS1743" s="168"/>
      <c r="DT1743" s="168">
        <f t="shared" ref="DT1743" si="2475">SUM(DT1744:DT1745)</f>
        <v>0</v>
      </c>
      <c r="DU1743" s="168"/>
      <c r="DV1743" s="168">
        <f t="shared" ref="DV1743" si="2476">SUM(DV1744:DV1745)</f>
        <v>0</v>
      </c>
      <c r="DW1743" s="168"/>
      <c r="DX1743" s="168">
        <f t="shared" ref="DX1743" si="2477">SUM(DX1744:DX1745)</f>
        <v>0</v>
      </c>
      <c r="DY1743" s="168"/>
      <c r="DZ1743" s="168">
        <f t="shared" ref="DZ1743" si="2478">SUM(DZ1744:DZ1745)</f>
        <v>0</v>
      </c>
      <c r="EA1743" s="168"/>
      <c r="EB1743" s="168">
        <f t="shared" ref="EB1743" si="2479">SUM(EB1744:EB1745)</f>
        <v>3.5499999999999998E-3</v>
      </c>
      <c r="EC1743" s="168"/>
      <c r="ED1743" s="168">
        <f t="shared" ref="ED1743" si="2480">SUM(ED1744:ED1745)</f>
        <v>0</v>
      </c>
      <c r="EE1743" s="168"/>
      <c r="EF1743" s="168"/>
      <c r="EG1743" s="168"/>
      <c r="EH1743" s="168"/>
      <c r="EI1743" s="120">
        <f t="shared" si="2438"/>
        <v>1.4208661999999999E-2</v>
      </c>
      <c r="EJ1743" s="168">
        <f t="shared" ref="EJ1743" si="2481">SUM(EJ1744:EJ1745)</f>
        <v>2.00061</v>
      </c>
    </row>
    <row r="1744" spans="1:140" s="10" customFormat="1" ht="17.25" customHeight="1" x14ac:dyDescent="0.25">
      <c r="A1744" s="33"/>
      <c r="B1744" s="34"/>
      <c r="C1744" s="35"/>
      <c r="D1744" s="49"/>
      <c r="E1744" s="36"/>
      <c r="F1744" s="36"/>
      <c r="G1744" s="52"/>
      <c r="H1744" s="38"/>
      <c r="I1744" s="50"/>
      <c r="J1744" s="102" t="s">
        <v>1601</v>
      </c>
      <c r="K1744" s="46" t="s">
        <v>1449</v>
      </c>
      <c r="L1744" s="46" t="s">
        <v>57</v>
      </c>
      <c r="M1744" s="46"/>
      <c r="R1744" s="104">
        <v>4.0000000000000001E-3</v>
      </c>
      <c r="S1744" s="104">
        <f>0.1*$R$1736</f>
        <v>6.1000000000000008E-4</v>
      </c>
      <c r="T1744" s="104">
        <f t="shared" ref="T1744:T1748" si="2482">S1744*R1744</f>
        <v>2.4400000000000004E-6</v>
      </c>
      <c r="U1744" s="104">
        <f>0*$R$1736</f>
        <v>0</v>
      </c>
      <c r="V1744" s="120">
        <f t="shared" ref="V1744:V1748" si="2483">U1744*R1744</f>
        <v>0</v>
      </c>
      <c r="W1744" s="104">
        <v>0</v>
      </c>
      <c r="X1744" s="104">
        <f t="shared" si="2255"/>
        <v>0</v>
      </c>
      <c r="Y1744" s="104">
        <f>0*$R$1736</f>
        <v>0</v>
      </c>
      <c r="Z1744" s="120">
        <f t="shared" si="2459"/>
        <v>0</v>
      </c>
      <c r="AA1744" s="145">
        <v>0.75</v>
      </c>
      <c r="AB1744" s="104">
        <f t="shared" si="2460"/>
        <v>3.0000000000000001E-3</v>
      </c>
      <c r="AC1744" s="104">
        <f>0*$R$1736</f>
        <v>0</v>
      </c>
      <c r="AD1744" s="104">
        <f t="shared" si="2461"/>
        <v>0</v>
      </c>
      <c r="AE1744" s="104">
        <f>0*$R$1736</f>
        <v>0</v>
      </c>
      <c r="AF1744" s="104">
        <f t="shared" si="2462"/>
        <v>0</v>
      </c>
      <c r="AG1744" s="104">
        <f>0*$R$1736</f>
        <v>0</v>
      </c>
      <c r="AH1744" s="104">
        <f t="shared" si="2463"/>
        <v>0</v>
      </c>
      <c r="AI1744" s="104">
        <v>0</v>
      </c>
      <c r="AJ1744" s="104">
        <f t="shared" si="2464"/>
        <v>0</v>
      </c>
      <c r="AK1744" s="104">
        <f>0*$R$1736</f>
        <v>0</v>
      </c>
      <c r="AL1744" s="104">
        <f t="shared" si="2466"/>
        <v>0</v>
      </c>
      <c r="AM1744" s="145">
        <v>0.25</v>
      </c>
      <c r="AN1744" s="104">
        <f t="shared" ref="AN1744:AN1748" si="2484">AM1744*R1744</f>
        <v>1E-3</v>
      </c>
      <c r="AO1744" s="104">
        <f>0*$R$1736</f>
        <v>0</v>
      </c>
      <c r="AP1744" s="120">
        <f t="shared" si="2465"/>
        <v>0</v>
      </c>
      <c r="AQ1744" s="104"/>
      <c r="AR1744" s="104"/>
      <c r="AS1744" s="104"/>
      <c r="AT1744" s="104"/>
      <c r="AU1744" s="104">
        <f t="shared" si="2434"/>
        <v>4.0024399999999995E-3</v>
      </c>
      <c r="AV1744" s="105">
        <f t="shared" ref="AV1744:AV1745" si="2485">S1744+U1744+W1744+Y1744+AA1744+AC1744+AE1744+AG1744+AI1744+AK1744+AM1744+AO1744+AQ1744+AS1744</f>
        <v>1.00061</v>
      </c>
      <c r="AW1744" s="105"/>
      <c r="AX1744" s="106">
        <f>0.0011+0.0015+0.0005+0.0036+0.0032+0.0011+0.0007+0.0002+0.0002+0.0001+0.0002+0.0001+0.0002+0.0003+0.0006+0.0003+0.0003</f>
        <v>1.4199999999999999E-2</v>
      </c>
      <c r="AY1744" s="120">
        <f>0.1*$R$1736</f>
        <v>6.1000000000000008E-4</v>
      </c>
      <c r="AZ1744" s="106">
        <f t="shared" ref="AZ1744:AZ1748" si="2486">AY1744*AX1744</f>
        <v>8.6620000000000011E-6</v>
      </c>
      <c r="BA1744" s="120">
        <f>0*$R$1736</f>
        <v>0</v>
      </c>
      <c r="BB1744" s="196">
        <f t="shared" ref="BB1744:BB1748" si="2487">BA1744*AX1744</f>
        <v>0</v>
      </c>
      <c r="BC1744" s="120">
        <v>0</v>
      </c>
      <c r="BD1744" s="196">
        <f t="shared" ref="BD1744:BD1748" si="2488">BC1744*AX1744</f>
        <v>0</v>
      </c>
      <c r="BE1744" s="120">
        <f>0*$R$1736</f>
        <v>0</v>
      </c>
      <c r="BF1744" s="196">
        <f t="shared" ref="BF1744:BF1748" si="2489">BE1744*AX1744</f>
        <v>0</v>
      </c>
      <c r="BG1744" s="145">
        <v>0.75</v>
      </c>
      <c r="BH1744" s="196">
        <f t="shared" si="2081"/>
        <v>1.065E-2</v>
      </c>
      <c r="BI1744" s="120">
        <f>0*$R$1736</f>
        <v>0</v>
      </c>
      <c r="BJ1744" s="196">
        <f t="shared" si="2448"/>
        <v>0</v>
      </c>
      <c r="BK1744" s="120">
        <f>0*$R$1736</f>
        <v>0</v>
      </c>
      <c r="BL1744" s="196">
        <f t="shared" si="2450"/>
        <v>0</v>
      </c>
      <c r="BM1744" s="120">
        <f>0*$R$1736</f>
        <v>0</v>
      </c>
      <c r="BN1744" s="197">
        <f t="shared" si="2451"/>
        <v>0</v>
      </c>
      <c r="BO1744" s="120">
        <v>0</v>
      </c>
      <c r="BP1744" s="197">
        <f t="shared" si="2452"/>
        <v>0</v>
      </c>
      <c r="BQ1744" s="120">
        <f>0*$R$1736</f>
        <v>0</v>
      </c>
      <c r="BR1744" s="197">
        <f t="shared" si="2453"/>
        <v>0</v>
      </c>
      <c r="BS1744" s="145">
        <v>0.25</v>
      </c>
      <c r="BT1744" s="197">
        <f t="shared" si="2454"/>
        <v>3.5499999999999998E-3</v>
      </c>
      <c r="BU1744" s="120">
        <f>0*$R$1736</f>
        <v>0</v>
      </c>
      <c r="BV1744" s="197">
        <f t="shared" si="2455"/>
        <v>0</v>
      </c>
      <c r="BW1744" s="107"/>
      <c r="BX1744" s="107"/>
      <c r="BY1744" s="107"/>
      <c r="BZ1744" s="107"/>
      <c r="CA1744" s="199">
        <f>0.0011+0.0015+0.0005+0.0036+0.0032+0.0011+0.0007+0.0002+0.0002+0.0001+0.0002+0.0001+0.0002+0.0003+0.0006+0.0003+0.0003</f>
        <v>1.4199999999999999E-2</v>
      </c>
      <c r="CB1744" s="120">
        <f>0.1*$R$1736</f>
        <v>6.1000000000000008E-4</v>
      </c>
      <c r="CC1744" s="199">
        <f t="shared" ref="CC1744:CC1748" si="2490">CB1744*CA1744</f>
        <v>8.6620000000000011E-6</v>
      </c>
      <c r="CD1744" s="120">
        <f>0*$R$1736</f>
        <v>0</v>
      </c>
      <c r="CE1744" s="204">
        <f t="shared" ref="CE1744:CE1748" si="2491">CD1744*CA1744</f>
        <v>0</v>
      </c>
      <c r="CF1744" s="120">
        <v>0</v>
      </c>
      <c r="CG1744" s="204">
        <f t="shared" ref="CG1744:CG1748" si="2492">CF1744*CA1744</f>
        <v>0</v>
      </c>
      <c r="CH1744" s="120">
        <f>0*$R$1736</f>
        <v>0</v>
      </c>
      <c r="CI1744" s="204">
        <f t="shared" ref="CI1744:CI1748" si="2493">CH1744*CA1744</f>
        <v>0</v>
      </c>
      <c r="CJ1744" s="145">
        <v>0.75</v>
      </c>
      <c r="CK1744" s="204">
        <f t="shared" ref="CK1744:CK1748" si="2494">CJ1744*CA1744</f>
        <v>1.065E-2</v>
      </c>
      <c r="CL1744" s="120">
        <f>0*$R$1736</f>
        <v>0</v>
      </c>
      <c r="CM1744" s="204">
        <f t="shared" ref="CM1744:CM1748" si="2495">CL1744*CA1744</f>
        <v>0</v>
      </c>
      <c r="CN1744" s="120">
        <f>0*$R$1736</f>
        <v>0</v>
      </c>
      <c r="CO1744" s="204">
        <f t="shared" ref="CO1744:CO1748" si="2496">CN1744*CA1744</f>
        <v>0</v>
      </c>
      <c r="CP1744" s="120">
        <f>0*$R$1736</f>
        <v>0</v>
      </c>
      <c r="CQ1744" s="206">
        <f t="shared" ref="CQ1744:CQ1748" si="2497">CP1744*CA1744</f>
        <v>0</v>
      </c>
      <c r="CR1744" s="120">
        <v>0</v>
      </c>
      <c r="CS1744" s="206">
        <f t="shared" ref="CS1744:CS1748" si="2498">CR1744*CA1744</f>
        <v>0</v>
      </c>
      <c r="CT1744" s="120">
        <f>0*$R$1736</f>
        <v>0</v>
      </c>
      <c r="CU1744" s="206">
        <f t="shared" ref="CU1744:CU1748" si="2499">CT1744*CA1744</f>
        <v>0</v>
      </c>
      <c r="CV1744" s="145">
        <v>0.25</v>
      </c>
      <c r="CW1744" s="206">
        <f t="shared" ref="CW1744:CW1748" si="2500">CV1744*CA1744</f>
        <v>3.5499999999999998E-3</v>
      </c>
      <c r="CX1744" s="120">
        <f>0*$R$1736</f>
        <v>0</v>
      </c>
      <c r="CY1744" s="206">
        <f t="shared" ref="CY1744:CY1748" si="2501">CX1744*CA1744</f>
        <v>0</v>
      </c>
      <c r="CZ1744" s="107"/>
      <c r="DA1744" s="107"/>
      <c r="DB1744" s="107"/>
      <c r="DC1744" s="109"/>
      <c r="DD1744" s="109"/>
      <c r="DE1744" s="109"/>
      <c r="DF1744" s="110">
        <f>0.0011+0.0015+0.0005+0.0036+0.0032+0.0011+0.0007+0.0002+0.0002+0.0001+0.0002+0.0001+0.0002+0.0003+0.0006+0.0003+0.0003</f>
        <v>1.4199999999999999E-2</v>
      </c>
      <c r="DG1744" s="120">
        <f>0.1*$R$1736</f>
        <v>6.1000000000000008E-4</v>
      </c>
      <c r="DH1744" s="120">
        <f t="shared" ref="DH1744:DH1748" si="2502">DG1744*DF1744</f>
        <v>8.6620000000000011E-6</v>
      </c>
      <c r="DI1744" s="120">
        <f>0*$R$1736</f>
        <v>0</v>
      </c>
      <c r="DJ1744" s="120">
        <f t="shared" ref="DJ1744:DJ1748" si="2503">DI1744*DF1744</f>
        <v>0</v>
      </c>
      <c r="DK1744" s="120">
        <v>0</v>
      </c>
      <c r="DL1744" s="120">
        <f t="shared" ref="DL1744:DL1748" si="2504">DK1744*DF1744</f>
        <v>0</v>
      </c>
      <c r="DM1744" s="120">
        <f>0*$R$1736</f>
        <v>0</v>
      </c>
      <c r="DN1744" s="120">
        <f t="shared" ref="DN1744:DN1748" si="2505">DM1744*DF1744</f>
        <v>0</v>
      </c>
      <c r="DO1744" s="145">
        <v>0.75</v>
      </c>
      <c r="DP1744" s="120">
        <f t="shared" ref="DP1744:DP1748" si="2506">DO1744*DF1744</f>
        <v>1.065E-2</v>
      </c>
      <c r="DQ1744" s="120">
        <f>0*$R$1736</f>
        <v>0</v>
      </c>
      <c r="DR1744" s="120">
        <f t="shared" ref="DR1744:DR1748" si="2507">DQ1744*DF1744</f>
        <v>0</v>
      </c>
      <c r="DS1744" s="120">
        <f>0*$R$1736</f>
        <v>0</v>
      </c>
      <c r="DT1744" s="120">
        <f t="shared" ref="DT1744:DT1748" si="2508">DS1744*DF1744</f>
        <v>0</v>
      </c>
      <c r="DU1744" s="120">
        <f>0*$R$1736</f>
        <v>0</v>
      </c>
      <c r="DV1744" s="120">
        <f t="shared" ref="DV1744:DV1748" si="2509">DU1744*DF1744</f>
        <v>0</v>
      </c>
      <c r="DW1744" s="120">
        <v>0</v>
      </c>
      <c r="DX1744" s="120">
        <f t="shared" ref="DX1744:DX1748" si="2510">DW1744*DF1744</f>
        <v>0</v>
      </c>
      <c r="DY1744" s="120">
        <f>0*$R$1736</f>
        <v>0</v>
      </c>
      <c r="DZ1744" s="120">
        <f t="shared" ref="DZ1744:DZ1748" si="2511">DY1744*DF1744</f>
        <v>0</v>
      </c>
      <c r="EA1744" s="145">
        <v>0.25</v>
      </c>
      <c r="EB1744" s="120">
        <f t="shared" ref="EB1744:EB1748" si="2512">EA1744*DF1744</f>
        <v>3.5499999999999998E-3</v>
      </c>
      <c r="EC1744" s="120">
        <f>0*$R$1736</f>
        <v>0</v>
      </c>
      <c r="ED1744" s="120">
        <f t="shared" ref="ED1744:ED1748" si="2513">EC1744*DF1744</f>
        <v>0</v>
      </c>
      <c r="EE1744" s="120"/>
      <c r="EF1744" s="120"/>
      <c r="EG1744" s="120"/>
      <c r="EH1744" s="120"/>
      <c r="EI1744" s="120">
        <f t="shared" si="2438"/>
        <v>1.4208661999999999E-2</v>
      </c>
      <c r="EJ1744" s="148">
        <f t="shared" ref="EJ1744:EJ1745" si="2514">DG1744+DI1744+DK1744+DM1744+DO1744+DQ1744+DS1744+DU1744+DW1744+DY1744+EA1744+EC1744+EE1744+EG1744</f>
        <v>1.00061</v>
      </c>
    </row>
    <row r="1745" spans="1:140" s="10" customFormat="1" ht="17.25" customHeight="1" x14ac:dyDescent="0.25">
      <c r="A1745" s="33"/>
      <c r="B1745" s="34"/>
      <c r="C1745" s="35"/>
      <c r="D1745" s="49"/>
      <c r="E1745" s="36"/>
      <c r="F1745" s="36"/>
      <c r="G1745" s="52"/>
      <c r="H1745" s="38"/>
      <c r="I1745" s="50"/>
      <c r="J1745" s="102" t="s">
        <v>1602</v>
      </c>
      <c r="K1745" s="46" t="s">
        <v>1450</v>
      </c>
      <c r="L1745" s="46"/>
      <c r="M1745" s="46"/>
      <c r="R1745" s="104">
        <v>4.0000000000000001E-3</v>
      </c>
      <c r="S1745" s="104"/>
      <c r="T1745" s="104">
        <f t="shared" si="2482"/>
        <v>0</v>
      </c>
      <c r="U1745" s="104"/>
      <c r="V1745" s="120">
        <f t="shared" si="2483"/>
        <v>0</v>
      </c>
      <c r="W1745" s="104"/>
      <c r="X1745" s="104">
        <f t="shared" si="2255"/>
        <v>0</v>
      </c>
      <c r="Y1745" s="104"/>
      <c r="Z1745" s="120">
        <f t="shared" si="2459"/>
        <v>0</v>
      </c>
      <c r="AA1745" s="145">
        <v>0.75</v>
      </c>
      <c r="AB1745" s="104">
        <f t="shared" si="2460"/>
        <v>3.0000000000000001E-3</v>
      </c>
      <c r="AC1745" s="186">
        <v>0</v>
      </c>
      <c r="AD1745" s="104">
        <f t="shared" si="2461"/>
        <v>0</v>
      </c>
      <c r="AE1745" s="104"/>
      <c r="AF1745" s="104">
        <f t="shared" si="2462"/>
        <v>0</v>
      </c>
      <c r="AG1745" s="104"/>
      <c r="AH1745" s="104">
        <f t="shared" si="2463"/>
        <v>0</v>
      </c>
      <c r="AI1745" s="145">
        <v>0</v>
      </c>
      <c r="AJ1745" s="104">
        <f t="shared" si="2464"/>
        <v>0</v>
      </c>
      <c r="AK1745" s="145">
        <v>0.25</v>
      </c>
      <c r="AL1745" s="104">
        <f t="shared" si="2466"/>
        <v>1E-3</v>
      </c>
      <c r="AM1745" s="104"/>
      <c r="AN1745" s="104">
        <f t="shared" si="2484"/>
        <v>0</v>
      </c>
      <c r="AO1745" s="104"/>
      <c r="AP1745" s="120">
        <f t="shared" si="2465"/>
        <v>0</v>
      </c>
      <c r="AQ1745" s="104"/>
      <c r="AR1745" s="104"/>
      <c r="AS1745" s="104"/>
      <c r="AT1745" s="104"/>
      <c r="AU1745" s="104">
        <f t="shared" si="2434"/>
        <v>4.0000000000000001E-3</v>
      </c>
      <c r="AV1745" s="105">
        <f t="shared" si="2485"/>
        <v>1</v>
      </c>
      <c r="AW1745" s="105"/>
      <c r="AX1745" s="106"/>
      <c r="AY1745" s="120"/>
      <c r="AZ1745" s="106">
        <f t="shared" si="2486"/>
        <v>0</v>
      </c>
      <c r="BA1745" s="120"/>
      <c r="BB1745" s="196">
        <f t="shared" si="2487"/>
        <v>0</v>
      </c>
      <c r="BC1745" s="120"/>
      <c r="BD1745" s="196">
        <f t="shared" si="2488"/>
        <v>0</v>
      </c>
      <c r="BE1745" s="120"/>
      <c r="BF1745" s="196">
        <f t="shared" si="2489"/>
        <v>0</v>
      </c>
      <c r="BG1745" s="145">
        <v>0.75</v>
      </c>
      <c r="BH1745" s="196">
        <f t="shared" si="2081"/>
        <v>0</v>
      </c>
      <c r="BI1745" s="120"/>
      <c r="BJ1745" s="196">
        <f t="shared" si="2448"/>
        <v>0</v>
      </c>
      <c r="BK1745" s="120"/>
      <c r="BL1745" s="196">
        <f t="shared" si="2450"/>
        <v>0</v>
      </c>
      <c r="BM1745" s="120"/>
      <c r="BN1745" s="197">
        <f t="shared" si="2451"/>
        <v>0</v>
      </c>
      <c r="BO1745" s="145">
        <v>0</v>
      </c>
      <c r="BP1745" s="197">
        <f t="shared" si="2452"/>
        <v>0</v>
      </c>
      <c r="BQ1745" s="145">
        <v>0.25</v>
      </c>
      <c r="BR1745" s="197">
        <f t="shared" si="2453"/>
        <v>0</v>
      </c>
      <c r="BS1745" s="120"/>
      <c r="BT1745" s="197">
        <f t="shared" si="2454"/>
        <v>0</v>
      </c>
      <c r="BU1745" s="120"/>
      <c r="BV1745" s="197">
        <f t="shared" si="2455"/>
        <v>0</v>
      </c>
      <c r="BW1745" s="107"/>
      <c r="BX1745" s="107"/>
      <c r="BY1745" s="107"/>
      <c r="BZ1745" s="107"/>
      <c r="CA1745" s="199"/>
      <c r="CB1745" s="120"/>
      <c r="CC1745" s="199">
        <f t="shared" si="2490"/>
        <v>0</v>
      </c>
      <c r="CD1745" s="120"/>
      <c r="CE1745" s="204">
        <f t="shared" si="2491"/>
        <v>0</v>
      </c>
      <c r="CF1745" s="120"/>
      <c r="CG1745" s="204">
        <f t="shared" si="2492"/>
        <v>0</v>
      </c>
      <c r="CH1745" s="120"/>
      <c r="CI1745" s="204">
        <f t="shared" si="2493"/>
        <v>0</v>
      </c>
      <c r="CJ1745" s="145">
        <v>0.75</v>
      </c>
      <c r="CK1745" s="204">
        <f t="shared" si="2494"/>
        <v>0</v>
      </c>
      <c r="CL1745" s="120"/>
      <c r="CM1745" s="204">
        <f t="shared" si="2495"/>
        <v>0</v>
      </c>
      <c r="CN1745" s="120"/>
      <c r="CO1745" s="204">
        <f t="shared" si="2496"/>
        <v>0</v>
      </c>
      <c r="CP1745" s="120"/>
      <c r="CQ1745" s="206">
        <f t="shared" si="2497"/>
        <v>0</v>
      </c>
      <c r="CR1745" s="145">
        <v>0</v>
      </c>
      <c r="CS1745" s="206">
        <f t="shared" si="2498"/>
        <v>0</v>
      </c>
      <c r="CT1745" s="145">
        <v>0.25</v>
      </c>
      <c r="CU1745" s="206">
        <f t="shared" si="2499"/>
        <v>0</v>
      </c>
      <c r="CV1745" s="120"/>
      <c r="CW1745" s="206">
        <f t="shared" si="2500"/>
        <v>0</v>
      </c>
      <c r="CX1745" s="120"/>
      <c r="CY1745" s="206">
        <f t="shared" si="2501"/>
        <v>0</v>
      </c>
      <c r="CZ1745" s="107"/>
      <c r="DA1745" s="107"/>
      <c r="DB1745" s="107"/>
      <c r="DC1745" s="109"/>
      <c r="DD1745" s="109"/>
      <c r="DE1745" s="109"/>
      <c r="DF1745" s="110"/>
      <c r="DG1745" s="120"/>
      <c r="DH1745" s="120">
        <f t="shared" si="2502"/>
        <v>0</v>
      </c>
      <c r="DI1745" s="120"/>
      <c r="DJ1745" s="120">
        <f t="shared" si="2503"/>
        <v>0</v>
      </c>
      <c r="DK1745" s="120"/>
      <c r="DL1745" s="120">
        <f t="shared" si="2504"/>
        <v>0</v>
      </c>
      <c r="DM1745" s="120"/>
      <c r="DN1745" s="120">
        <f t="shared" si="2505"/>
        <v>0</v>
      </c>
      <c r="DO1745" s="145">
        <v>0.75</v>
      </c>
      <c r="DP1745" s="120">
        <f t="shared" si="2506"/>
        <v>0</v>
      </c>
      <c r="DQ1745" s="120"/>
      <c r="DR1745" s="120">
        <f t="shared" si="2507"/>
        <v>0</v>
      </c>
      <c r="DS1745" s="120"/>
      <c r="DT1745" s="120">
        <f t="shared" si="2508"/>
        <v>0</v>
      </c>
      <c r="DU1745" s="120"/>
      <c r="DV1745" s="120">
        <f t="shared" si="2509"/>
        <v>0</v>
      </c>
      <c r="DW1745" s="145">
        <v>0</v>
      </c>
      <c r="DX1745" s="120">
        <f t="shared" si="2510"/>
        <v>0</v>
      </c>
      <c r="DY1745" s="145">
        <v>0.25</v>
      </c>
      <c r="DZ1745" s="120">
        <f t="shared" si="2511"/>
        <v>0</v>
      </c>
      <c r="EA1745" s="120"/>
      <c r="EB1745" s="120">
        <f t="shared" si="2512"/>
        <v>0</v>
      </c>
      <c r="EC1745" s="120"/>
      <c r="ED1745" s="120">
        <f t="shared" si="2513"/>
        <v>0</v>
      </c>
      <c r="EE1745" s="120"/>
      <c r="EF1745" s="120"/>
      <c r="EG1745" s="120"/>
      <c r="EH1745" s="120"/>
      <c r="EI1745" s="120">
        <f t="shared" si="2438"/>
        <v>0</v>
      </c>
      <c r="EJ1745" s="148">
        <f t="shared" si="2514"/>
        <v>1</v>
      </c>
    </row>
    <row r="1746" spans="1:140" s="161" customFormat="1" ht="17.25" customHeight="1" x14ac:dyDescent="0.25">
      <c r="A1746" s="150"/>
      <c r="B1746" s="151"/>
      <c r="C1746" s="152"/>
      <c r="D1746" s="153"/>
      <c r="E1746" s="154"/>
      <c r="F1746" s="154"/>
      <c r="G1746" s="155"/>
      <c r="H1746" s="156"/>
      <c r="I1746" s="157"/>
      <c r="J1746" s="158" t="s">
        <v>918</v>
      </c>
      <c r="K1746" s="159" t="s">
        <v>919</v>
      </c>
      <c r="L1746" s="160" t="s">
        <v>41</v>
      </c>
      <c r="M1746" s="160"/>
      <c r="R1746" s="162"/>
      <c r="S1746" s="162">
        <f>0*$R$1746</f>
        <v>0</v>
      </c>
      <c r="T1746" s="180">
        <f t="shared" si="2482"/>
        <v>0</v>
      </c>
      <c r="U1746" s="180">
        <f t="shared" ref="U1746:AO1746" si="2515">0*$R$1746</f>
        <v>0</v>
      </c>
      <c r="V1746" s="181">
        <f t="shared" si="2483"/>
        <v>0</v>
      </c>
      <c r="W1746" s="180">
        <f t="shared" si="2515"/>
        <v>0</v>
      </c>
      <c r="X1746" s="180">
        <f t="shared" si="2255"/>
        <v>0</v>
      </c>
      <c r="Y1746" s="180">
        <f t="shared" si="2515"/>
        <v>0</v>
      </c>
      <c r="Z1746" s="181">
        <f t="shared" si="2459"/>
        <v>0</v>
      </c>
      <c r="AA1746" s="180">
        <f>0*$R$1746</f>
        <v>0</v>
      </c>
      <c r="AB1746" s="180">
        <f t="shared" si="2460"/>
        <v>0</v>
      </c>
      <c r="AC1746" s="180">
        <f t="shared" si="2515"/>
        <v>0</v>
      </c>
      <c r="AD1746" s="180">
        <f t="shared" si="2461"/>
        <v>0</v>
      </c>
      <c r="AE1746" s="180">
        <f t="shared" si="2515"/>
        <v>0</v>
      </c>
      <c r="AF1746" s="180">
        <f t="shared" si="2462"/>
        <v>0</v>
      </c>
      <c r="AG1746" s="180">
        <f t="shared" si="2515"/>
        <v>0</v>
      </c>
      <c r="AH1746" s="180">
        <f t="shared" si="2463"/>
        <v>0</v>
      </c>
      <c r="AI1746" s="180">
        <f t="shared" si="2515"/>
        <v>0</v>
      </c>
      <c r="AJ1746" s="180">
        <f t="shared" si="2464"/>
        <v>0</v>
      </c>
      <c r="AK1746" s="180">
        <f t="shared" si="2515"/>
        <v>0</v>
      </c>
      <c r="AL1746" s="180">
        <f t="shared" si="2466"/>
        <v>0</v>
      </c>
      <c r="AM1746" s="180">
        <f t="shared" si="2515"/>
        <v>0</v>
      </c>
      <c r="AN1746" s="180">
        <f t="shared" si="2484"/>
        <v>0</v>
      </c>
      <c r="AO1746" s="180">
        <f t="shared" si="2515"/>
        <v>0</v>
      </c>
      <c r="AP1746" s="181">
        <f t="shared" si="2465"/>
        <v>0</v>
      </c>
      <c r="AQ1746" s="180"/>
      <c r="AR1746" s="180"/>
      <c r="AS1746" s="180"/>
      <c r="AT1746" s="180"/>
      <c r="AU1746" s="104">
        <f t="shared" si="2434"/>
        <v>0</v>
      </c>
      <c r="AV1746" s="182">
        <f t="shared" ref="AV1746:AV1748" si="2516">SUM(S1746:AS1746)</f>
        <v>0</v>
      </c>
      <c r="AW1746" s="182"/>
      <c r="AX1746" s="164">
        <f>0</f>
        <v>0</v>
      </c>
      <c r="AY1746" s="168">
        <f>0*$R$1746</f>
        <v>0</v>
      </c>
      <c r="AZ1746" s="168">
        <f t="shared" si="2486"/>
        <v>0</v>
      </c>
      <c r="BA1746" s="168">
        <f t="shared" ref="BA1746" si="2517">0*$R$1746</f>
        <v>0</v>
      </c>
      <c r="BB1746" s="168">
        <f t="shared" si="2487"/>
        <v>0</v>
      </c>
      <c r="BC1746" s="181">
        <f t="shared" ref="BC1746" si="2518">0*$R$1746</f>
        <v>0</v>
      </c>
      <c r="BD1746" s="181">
        <f t="shared" si="2488"/>
        <v>0</v>
      </c>
      <c r="BE1746" s="181">
        <f t="shared" ref="BE1746" si="2519">0*$R$1746</f>
        <v>0</v>
      </c>
      <c r="BF1746" s="181">
        <f t="shared" si="2489"/>
        <v>0</v>
      </c>
      <c r="BG1746" s="181">
        <f>0*$R$1746</f>
        <v>0</v>
      </c>
      <c r="BH1746" s="196">
        <f t="shared" si="2081"/>
        <v>0</v>
      </c>
      <c r="BI1746" s="181">
        <f t="shared" ref="BI1746" si="2520">0*$R$1746</f>
        <v>0</v>
      </c>
      <c r="BJ1746" s="196">
        <f t="shared" si="2448"/>
        <v>0</v>
      </c>
      <c r="BK1746" s="181">
        <f t="shared" ref="BK1746" si="2521">0*$R$1746</f>
        <v>0</v>
      </c>
      <c r="BL1746" s="196">
        <f t="shared" si="2450"/>
        <v>0</v>
      </c>
      <c r="BM1746" s="181">
        <f t="shared" ref="BM1746" si="2522">0*$R$1746</f>
        <v>0</v>
      </c>
      <c r="BN1746" s="197">
        <f t="shared" si="2451"/>
        <v>0</v>
      </c>
      <c r="BO1746" s="181">
        <f t="shared" ref="BO1746" si="2523">0*$R$1746</f>
        <v>0</v>
      </c>
      <c r="BP1746" s="197">
        <f t="shared" si="2452"/>
        <v>0</v>
      </c>
      <c r="BQ1746" s="181">
        <f t="shared" ref="BQ1746" si="2524">0*$R$1746</f>
        <v>0</v>
      </c>
      <c r="BR1746" s="197">
        <f t="shared" si="2453"/>
        <v>0</v>
      </c>
      <c r="BS1746" s="181">
        <f t="shared" ref="BS1746" si="2525">0*$R$1746</f>
        <v>0</v>
      </c>
      <c r="BT1746" s="197">
        <f t="shared" si="2454"/>
        <v>0</v>
      </c>
      <c r="BU1746" s="181">
        <f t="shared" ref="BU1746" si="2526">0*$R$1746</f>
        <v>0</v>
      </c>
      <c r="BV1746" s="197">
        <f t="shared" si="2455"/>
        <v>0</v>
      </c>
      <c r="BW1746" s="165"/>
      <c r="BX1746" s="165"/>
      <c r="BY1746" s="165"/>
      <c r="BZ1746" s="165"/>
      <c r="CA1746" s="199">
        <f>0</f>
        <v>0</v>
      </c>
      <c r="CB1746" s="168">
        <f>0*$R$1746</f>
        <v>0</v>
      </c>
      <c r="CC1746" s="203">
        <f t="shared" si="2490"/>
        <v>0</v>
      </c>
      <c r="CD1746" s="168">
        <f t="shared" ref="CD1746" si="2527">0*$R$1746</f>
        <v>0</v>
      </c>
      <c r="CE1746" s="203">
        <f t="shared" si="2491"/>
        <v>0</v>
      </c>
      <c r="CF1746" s="181">
        <f t="shared" ref="CF1746" si="2528">0*$R$1746</f>
        <v>0</v>
      </c>
      <c r="CG1746" s="203">
        <f t="shared" si="2492"/>
        <v>0</v>
      </c>
      <c r="CH1746" s="181">
        <f t="shared" ref="CH1746" si="2529">0*$R$1746</f>
        <v>0</v>
      </c>
      <c r="CI1746" s="203">
        <f t="shared" si="2493"/>
        <v>0</v>
      </c>
      <c r="CJ1746" s="181">
        <f>0*$R$1746</f>
        <v>0</v>
      </c>
      <c r="CK1746" s="204">
        <f t="shared" si="2494"/>
        <v>0</v>
      </c>
      <c r="CL1746" s="181">
        <f t="shared" ref="CL1746" si="2530">0*$R$1746</f>
        <v>0</v>
      </c>
      <c r="CM1746" s="204">
        <f t="shared" si="2495"/>
        <v>0</v>
      </c>
      <c r="CN1746" s="181">
        <f t="shared" ref="CN1746" si="2531">0*$R$1746</f>
        <v>0</v>
      </c>
      <c r="CO1746" s="204">
        <f t="shared" si="2496"/>
        <v>0</v>
      </c>
      <c r="CP1746" s="181">
        <f t="shared" ref="CP1746" si="2532">0*$R$1746</f>
        <v>0</v>
      </c>
      <c r="CQ1746" s="206">
        <f t="shared" si="2497"/>
        <v>0</v>
      </c>
      <c r="CR1746" s="181">
        <f t="shared" ref="CR1746" si="2533">0*$R$1746</f>
        <v>0</v>
      </c>
      <c r="CS1746" s="206">
        <f t="shared" si="2498"/>
        <v>0</v>
      </c>
      <c r="CT1746" s="181">
        <f t="shared" ref="CT1746" si="2534">0*$R$1746</f>
        <v>0</v>
      </c>
      <c r="CU1746" s="206">
        <f t="shared" si="2499"/>
        <v>0</v>
      </c>
      <c r="CV1746" s="181">
        <f t="shared" ref="CV1746" si="2535">0*$R$1746</f>
        <v>0</v>
      </c>
      <c r="CW1746" s="206">
        <f t="shared" si="2500"/>
        <v>0</v>
      </c>
      <c r="CX1746" s="181">
        <f t="shared" ref="CX1746" si="2536">0*$R$1746</f>
        <v>0</v>
      </c>
      <c r="CY1746" s="206">
        <f t="shared" si="2501"/>
        <v>0</v>
      </c>
      <c r="CZ1746" s="165"/>
      <c r="DA1746" s="165"/>
      <c r="DB1746" s="165"/>
      <c r="DC1746" s="166"/>
      <c r="DD1746" s="166"/>
      <c r="DE1746" s="166"/>
      <c r="DF1746" s="167">
        <f>0</f>
        <v>0</v>
      </c>
      <c r="DG1746" s="168">
        <f>0*$R$1746</f>
        <v>0</v>
      </c>
      <c r="DH1746" s="181">
        <f t="shared" si="2502"/>
        <v>0</v>
      </c>
      <c r="DI1746" s="181">
        <f t="shared" ref="DI1746:EC1746" si="2537">0*$R$1746</f>
        <v>0</v>
      </c>
      <c r="DJ1746" s="181">
        <f t="shared" si="2503"/>
        <v>0</v>
      </c>
      <c r="DK1746" s="181">
        <f t="shared" si="2537"/>
        <v>0</v>
      </c>
      <c r="DL1746" s="181">
        <f t="shared" si="2504"/>
        <v>0</v>
      </c>
      <c r="DM1746" s="181">
        <f t="shared" si="2537"/>
        <v>0</v>
      </c>
      <c r="DN1746" s="181">
        <f t="shared" si="2505"/>
        <v>0</v>
      </c>
      <c r="DO1746" s="181">
        <f>0*$R$1746</f>
        <v>0</v>
      </c>
      <c r="DP1746" s="181">
        <f t="shared" si="2506"/>
        <v>0</v>
      </c>
      <c r="DQ1746" s="181">
        <f t="shared" si="2537"/>
        <v>0</v>
      </c>
      <c r="DR1746" s="181">
        <f t="shared" si="2507"/>
        <v>0</v>
      </c>
      <c r="DS1746" s="181">
        <f t="shared" si="2537"/>
        <v>0</v>
      </c>
      <c r="DT1746" s="181">
        <f t="shared" si="2508"/>
        <v>0</v>
      </c>
      <c r="DU1746" s="181">
        <f t="shared" si="2537"/>
        <v>0</v>
      </c>
      <c r="DV1746" s="181">
        <f t="shared" si="2509"/>
        <v>0</v>
      </c>
      <c r="DW1746" s="181">
        <f t="shared" si="2537"/>
        <v>0</v>
      </c>
      <c r="DX1746" s="181">
        <f t="shared" si="2510"/>
        <v>0</v>
      </c>
      <c r="DY1746" s="181">
        <f t="shared" si="2537"/>
        <v>0</v>
      </c>
      <c r="DZ1746" s="181">
        <f t="shared" si="2511"/>
        <v>0</v>
      </c>
      <c r="EA1746" s="181">
        <f t="shared" si="2537"/>
        <v>0</v>
      </c>
      <c r="EB1746" s="181">
        <f t="shared" si="2512"/>
        <v>0</v>
      </c>
      <c r="EC1746" s="181">
        <f t="shared" si="2537"/>
        <v>0</v>
      </c>
      <c r="ED1746" s="181">
        <f t="shared" si="2513"/>
        <v>0</v>
      </c>
      <c r="EE1746" s="181"/>
      <c r="EF1746" s="181"/>
      <c r="EG1746" s="181"/>
      <c r="EH1746" s="181"/>
      <c r="EI1746" s="120">
        <f t="shared" si="2438"/>
        <v>0</v>
      </c>
      <c r="EJ1746" s="220">
        <f t="shared" ref="EJ1746:EJ1748" si="2538">SUM(DG1746:EG1746)</f>
        <v>0</v>
      </c>
    </row>
    <row r="1747" spans="1:140" s="161" customFormat="1" ht="17.25" customHeight="1" x14ac:dyDescent="0.25">
      <c r="A1747" s="150"/>
      <c r="B1747" s="151"/>
      <c r="C1747" s="152"/>
      <c r="D1747" s="153"/>
      <c r="E1747" s="154"/>
      <c r="F1747" s="154"/>
      <c r="G1747" s="155"/>
      <c r="H1747" s="156"/>
      <c r="I1747" s="157"/>
      <c r="J1747" s="158" t="s">
        <v>920</v>
      </c>
      <c r="K1747" s="159" t="s">
        <v>921</v>
      </c>
      <c r="L1747" s="160" t="s">
        <v>41</v>
      </c>
      <c r="M1747" s="160"/>
      <c r="R1747" s="162"/>
      <c r="S1747" s="162">
        <f>0*$R$1747</f>
        <v>0</v>
      </c>
      <c r="T1747" s="180">
        <f t="shared" si="2482"/>
        <v>0</v>
      </c>
      <c r="U1747" s="180">
        <f t="shared" ref="U1747:AO1748" si="2539">0*$R$1747</f>
        <v>0</v>
      </c>
      <c r="V1747" s="181">
        <f t="shared" si="2483"/>
        <v>0</v>
      </c>
      <c r="W1747" s="180">
        <f t="shared" si="2539"/>
        <v>0</v>
      </c>
      <c r="X1747" s="180">
        <f t="shared" si="2255"/>
        <v>0</v>
      </c>
      <c r="Y1747" s="180">
        <f t="shared" si="2539"/>
        <v>0</v>
      </c>
      <c r="Z1747" s="181">
        <f t="shared" si="2459"/>
        <v>0</v>
      </c>
      <c r="AA1747" s="180">
        <f>0.7*$R$1747</f>
        <v>0</v>
      </c>
      <c r="AB1747" s="180">
        <f t="shared" si="2460"/>
        <v>0</v>
      </c>
      <c r="AC1747" s="180">
        <f>0.3*$R$1747</f>
        <v>0</v>
      </c>
      <c r="AD1747" s="180">
        <f t="shared" si="2461"/>
        <v>0</v>
      </c>
      <c r="AE1747" s="180">
        <f t="shared" si="2539"/>
        <v>0</v>
      </c>
      <c r="AF1747" s="180">
        <f t="shared" si="2462"/>
        <v>0</v>
      </c>
      <c r="AG1747" s="180">
        <f t="shared" si="2539"/>
        <v>0</v>
      </c>
      <c r="AH1747" s="180">
        <f t="shared" si="2463"/>
        <v>0</v>
      </c>
      <c r="AI1747" s="180">
        <f t="shared" si="2539"/>
        <v>0</v>
      </c>
      <c r="AJ1747" s="180">
        <f t="shared" si="2464"/>
        <v>0</v>
      </c>
      <c r="AK1747" s="180">
        <f t="shared" si="2539"/>
        <v>0</v>
      </c>
      <c r="AL1747" s="180">
        <f t="shared" si="2466"/>
        <v>0</v>
      </c>
      <c r="AM1747" s="180">
        <f t="shared" si="2539"/>
        <v>0</v>
      </c>
      <c r="AN1747" s="180">
        <f t="shared" si="2484"/>
        <v>0</v>
      </c>
      <c r="AO1747" s="180">
        <f t="shared" si="2539"/>
        <v>0</v>
      </c>
      <c r="AP1747" s="181">
        <f t="shared" si="2465"/>
        <v>0</v>
      </c>
      <c r="AQ1747" s="180"/>
      <c r="AR1747" s="180"/>
      <c r="AS1747" s="180"/>
      <c r="AT1747" s="180"/>
      <c r="AU1747" s="104">
        <f t="shared" si="2434"/>
        <v>0</v>
      </c>
      <c r="AV1747" s="182">
        <f t="shared" si="2516"/>
        <v>0</v>
      </c>
      <c r="AW1747" s="182"/>
      <c r="AX1747" s="164">
        <f>0.0069+0.0012</f>
        <v>8.0999999999999996E-3</v>
      </c>
      <c r="AY1747" s="168">
        <f>0*$R$1747</f>
        <v>0</v>
      </c>
      <c r="AZ1747" s="168">
        <f t="shared" si="2486"/>
        <v>0</v>
      </c>
      <c r="BA1747" s="168">
        <f t="shared" ref="BA1747" si="2540">0*$R$1747</f>
        <v>0</v>
      </c>
      <c r="BB1747" s="168">
        <f t="shared" si="2487"/>
        <v>0</v>
      </c>
      <c r="BC1747" s="181">
        <f t="shared" ref="BC1747" si="2541">0*$R$1747</f>
        <v>0</v>
      </c>
      <c r="BD1747" s="181">
        <f t="shared" si="2488"/>
        <v>0</v>
      </c>
      <c r="BE1747" s="181">
        <f t="shared" ref="BE1747" si="2542">0*$R$1747</f>
        <v>0</v>
      </c>
      <c r="BF1747" s="181">
        <f t="shared" si="2489"/>
        <v>0</v>
      </c>
      <c r="BG1747" s="181">
        <f>0.7*$R$1747</f>
        <v>0</v>
      </c>
      <c r="BH1747" s="196">
        <f t="shared" si="2081"/>
        <v>0</v>
      </c>
      <c r="BI1747" s="181">
        <f>0.3*$R$1747</f>
        <v>0</v>
      </c>
      <c r="BJ1747" s="196">
        <f t="shared" si="2448"/>
        <v>0</v>
      </c>
      <c r="BK1747" s="181">
        <f t="shared" ref="BK1747" si="2543">0*$R$1747</f>
        <v>0</v>
      </c>
      <c r="BL1747" s="196">
        <f t="shared" si="2450"/>
        <v>0</v>
      </c>
      <c r="BM1747" s="181">
        <f t="shared" ref="BM1747" si="2544">0*$R$1747</f>
        <v>0</v>
      </c>
      <c r="BN1747" s="197">
        <f t="shared" si="2451"/>
        <v>0</v>
      </c>
      <c r="BO1747" s="181">
        <f t="shared" ref="BO1747:BO1748" si="2545">0*$R$1747</f>
        <v>0</v>
      </c>
      <c r="BP1747" s="197">
        <f t="shared" si="2452"/>
        <v>0</v>
      </c>
      <c r="BQ1747" s="181">
        <f t="shared" ref="BQ1747" si="2546">0*$R$1747</f>
        <v>0</v>
      </c>
      <c r="BR1747" s="197">
        <f t="shared" si="2453"/>
        <v>0</v>
      </c>
      <c r="BS1747" s="181">
        <f t="shared" ref="BS1747" si="2547">0*$R$1747</f>
        <v>0</v>
      </c>
      <c r="BT1747" s="197">
        <f t="shared" si="2454"/>
        <v>0</v>
      </c>
      <c r="BU1747" s="181">
        <f t="shared" ref="BU1747" si="2548">0*$R$1747</f>
        <v>0</v>
      </c>
      <c r="BV1747" s="197">
        <f t="shared" si="2455"/>
        <v>0</v>
      </c>
      <c r="BW1747" s="165"/>
      <c r="BX1747" s="165"/>
      <c r="BY1747" s="165"/>
      <c r="BZ1747" s="165"/>
      <c r="CA1747" s="199">
        <f>0.0069+0.0012</f>
        <v>8.0999999999999996E-3</v>
      </c>
      <c r="CB1747" s="168">
        <f>0*$R$1747</f>
        <v>0</v>
      </c>
      <c r="CC1747" s="203">
        <f t="shared" si="2490"/>
        <v>0</v>
      </c>
      <c r="CD1747" s="168">
        <f t="shared" ref="CD1747" si="2549">0*$R$1747</f>
        <v>0</v>
      </c>
      <c r="CE1747" s="203">
        <f t="shared" si="2491"/>
        <v>0</v>
      </c>
      <c r="CF1747" s="181">
        <f t="shared" ref="CF1747" si="2550">0*$R$1747</f>
        <v>0</v>
      </c>
      <c r="CG1747" s="203">
        <f t="shared" si="2492"/>
        <v>0</v>
      </c>
      <c r="CH1747" s="181">
        <f t="shared" ref="CH1747" si="2551">0*$R$1747</f>
        <v>0</v>
      </c>
      <c r="CI1747" s="203">
        <f t="shared" si="2493"/>
        <v>0</v>
      </c>
      <c r="CJ1747" s="181">
        <f>0.7*$R$1747</f>
        <v>0</v>
      </c>
      <c r="CK1747" s="204">
        <f t="shared" si="2494"/>
        <v>0</v>
      </c>
      <c r="CL1747" s="181">
        <f>0.3*$R$1747</f>
        <v>0</v>
      </c>
      <c r="CM1747" s="204">
        <f t="shared" si="2495"/>
        <v>0</v>
      </c>
      <c r="CN1747" s="181">
        <f t="shared" ref="CN1747" si="2552">0*$R$1747</f>
        <v>0</v>
      </c>
      <c r="CO1747" s="204">
        <f t="shared" si="2496"/>
        <v>0</v>
      </c>
      <c r="CP1747" s="181">
        <f t="shared" ref="CP1747" si="2553">0*$R$1747</f>
        <v>0</v>
      </c>
      <c r="CQ1747" s="206">
        <f t="shared" si="2497"/>
        <v>0</v>
      </c>
      <c r="CR1747" s="181">
        <f t="shared" ref="CR1747:CR1748" si="2554">0*$R$1747</f>
        <v>0</v>
      </c>
      <c r="CS1747" s="206">
        <f t="shared" si="2498"/>
        <v>0</v>
      </c>
      <c r="CT1747" s="181">
        <f t="shared" ref="CT1747" si="2555">0*$R$1747</f>
        <v>0</v>
      </c>
      <c r="CU1747" s="206">
        <f t="shared" si="2499"/>
        <v>0</v>
      </c>
      <c r="CV1747" s="181">
        <f t="shared" ref="CV1747" si="2556">0*$R$1747</f>
        <v>0</v>
      </c>
      <c r="CW1747" s="206">
        <f t="shared" si="2500"/>
        <v>0</v>
      </c>
      <c r="CX1747" s="181">
        <f t="shared" ref="CX1747" si="2557">0*$R$1747</f>
        <v>0</v>
      </c>
      <c r="CY1747" s="206">
        <f t="shared" si="2501"/>
        <v>0</v>
      </c>
      <c r="CZ1747" s="165"/>
      <c r="DA1747" s="165"/>
      <c r="DB1747" s="165"/>
      <c r="DC1747" s="166"/>
      <c r="DD1747" s="166"/>
      <c r="DE1747" s="166"/>
      <c r="DF1747" s="167">
        <f>0.0069+0.0012</f>
        <v>8.0999999999999996E-3</v>
      </c>
      <c r="DG1747" s="168">
        <f>0*$R$1747</f>
        <v>0</v>
      </c>
      <c r="DH1747" s="181">
        <f t="shared" si="2502"/>
        <v>0</v>
      </c>
      <c r="DI1747" s="181">
        <f t="shared" ref="DI1747:EC1748" si="2558">0*$R$1747</f>
        <v>0</v>
      </c>
      <c r="DJ1747" s="181">
        <f t="shared" si="2503"/>
        <v>0</v>
      </c>
      <c r="DK1747" s="181">
        <f t="shared" si="2558"/>
        <v>0</v>
      </c>
      <c r="DL1747" s="181">
        <f t="shared" si="2504"/>
        <v>0</v>
      </c>
      <c r="DM1747" s="181">
        <f t="shared" si="2558"/>
        <v>0</v>
      </c>
      <c r="DN1747" s="181">
        <f t="shared" si="2505"/>
        <v>0</v>
      </c>
      <c r="DO1747" s="181">
        <f>0.7*$R$1747</f>
        <v>0</v>
      </c>
      <c r="DP1747" s="181">
        <f t="shared" si="2506"/>
        <v>0</v>
      </c>
      <c r="DQ1747" s="181">
        <f>0.3*$R$1747</f>
        <v>0</v>
      </c>
      <c r="DR1747" s="181">
        <f t="shared" si="2507"/>
        <v>0</v>
      </c>
      <c r="DS1747" s="181">
        <f t="shared" si="2558"/>
        <v>0</v>
      </c>
      <c r="DT1747" s="181">
        <f t="shared" si="2508"/>
        <v>0</v>
      </c>
      <c r="DU1747" s="181">
        <f t="shared" si="2558"/>
        <v>0</v>
      </c>
      <c r="DV1747" s="181">
        <f t="shared" si="2509"/>
        <v>0</v>
      </c>
      <c r="DW1747" s="181">
        <f t="shared" si="2558"/>
        <v>0</v>
      </c>
      <c r="DX1747" s="181">
        <f t="shared" si="2510"/>
        <v>0</v>
      </c>
      <c r="DY1747" s="181">
        <f t="shared" si="2558"/>
        <v>0</v>
      </c>
      <c r="DZ1747" s="181">
        <f t="shared" si="2511"/>
        <v>0</v>
      </c>
      <c r="EA1747" s="181">
        <f t="shared" si="2558"/>
        <v>0</v>
      </c>
      <c r="EB1747" s="181">
        <f t="shared" si="2512"/>
        <v>0</v>
      </c>
      <c r="EC1747" s="181">
        <f t="shared" si="2558"/>
        <v>0</v>
      </c>
      <c r="ED1747" s="181">
        <f t="shared" si="2513"/>
        <v>0</v>
      </c>
      <c r="EE1747" s="181"/>
      <c r="EF1747" s="181"/>
      <c r="EG1747" s="181"/>
      <c r="EH1747" s="181"/>
      <c r="EI1747" s="120">
        <f t="shared" si="2438"/>
        <v>0</v>
      </c>
      <c r="EJ1747" s="220">
        <f t="shared" si="2538"/>
        <v>0</v>
      </c>
    </row>
    <row r="1748" spans="1:140" s="161" customFormat="1" ht="17.25" customHeight="1" x14ac:dyDescent="0.25">
      <c r="A1748" s="150"/>
      <c r="B1748" s="151"/>
      <c r="C1748" s="152"/>
      <c r="D1748" s="153"/>
      <c r="E1748" s="154"/>
      <c r="F1748" s="154"/>
      <c r="G1748" s="155"/>
      <c r="H1748" s="156"/>
      <c r="I1748" s="157"/>
      <c r="J1748" s="158" t="s">
        <v>922</v>
      </c>
      <c r="K1748" s="159" t="s">
        <v>923</v>
      </c>
      <c r="L1748" s="160" t="s">
        <v>57</v>
      </c>
      <c r="M1748" s="160"/>
      <c r="R1748" s="162">
        <v>3.9199999999999999E-2</v>
      </c>
      <c r="S1748" s="162">
        <f>0*$R$1748</f>
        <v>0</v>
      </c>
      <c r="T1748" s="180">
        <f t="shared" si="2482"/>
        <v>0</v>
      </c>
      <c r="U1748" s="180">
        <f>0*$R$1748</f>
        <v>0</v>
      </c>
      <c r="V1748" s="181">
        <f t="shared" si="2483"/>
        <v>0</v>
      </c>
      <c r="W1748" s="180">
        <f>0*$R$1748</f>
        <v>0</v>
      </c>
      <c r="X1748" s="180">
        <f t="shared" si="2255"/>
        <v>0</v>
      </c>
      <c r="Y1748" s="180">
        <f>0*$R$1748</f>
        <v>0</v>
      </c>
      <c r="Z1748" s="181">
        <f t="shared" si="2459"/>
        <v>0</v>
      </c>
      <c r="AA1748" s="180">
        <f>0*$R$1748</f>
        <v>0</v>
      </c>
      <c r="AB1748" s="180">
        <f t="shared" si="2460"/>
        <v>0</v>
      </c>
      <c r="AC1748" s="180">
        <f>0*$R$1748</f>
        <v>0</v>
      </c>
      <c r="AD1748" s="180">
        <f t="shared" si="2461"/>
        <v>0</v>
      </c>
      <c r="AE1748" s="180">
        <f>0*$R$1748</f>
        <v>0</v>
      </c>
      <c r="AF1748" s="180">
        <f t="shared" si="2462"/>
        <v>0</v>
      </c>
      <c r="AG1748" s="180">
        <f>0*$R$1748</f>
        <v>0</v>
      </c>
      <c r="AH1748" s="180">
        <f t="shared" si="2463"/>
        <v>0</v>
      </c>
      <c r="AI1748" s="180">
        <f t="shared" si="2539"/>
        <v>0</v>
      </c>
      <c r="AJ1748" s="180">
        <f t="shared" si="2464"/>
        <v>0</v>
      </c>
      <c r="AK1748" s="180">
        <f>0*$R$1748</f>
        <v>0</v>
      </c>
      <c r="AL1748" s="180">
        <f t="shared" si="2466"/>
        <v>0</v>
      </c>
      <c r="AM1748" s="149">
        <v>1</v>
      </c>
      <c r="AN1748" s="180">
        <f t="shared" si="2484"/>
        <v>3.9199999999999999E-2</v>
      </c>
      <c r="AO1748" s="180">
        <f>0*$R$1748</f>
        <v>0</v>
      </c>
      <c r="AP1748" s="181">
        <f t="shared" si="2465"/>
        <v>0</v>
      </c>
      <c r="AQ1748" s="180"/>
      <c r="AR1748" s="180"/>
      <c r="AS1748" s="180"/>
      <c r="AT1748" s="180"/>
      <c r="AU1748" s="104">
        <f t="shared" si="2434"/>
        <v>3.9199999999999999E-2</v>
      </c>
      <c r="AV1748" s="182">
        <f t="shared" si="2516"/>
        <v>1.0391999999999999</v>
      </c>
      <c r="AW1748" s="182"/>
      <c r="AX1748" s="164">
        <f>0</f>
        <v>0</v>
      </c>
      <c r="AY1748" s="168">
        <f>0*$R$1748</f>
        <v>0</v>
      </c>
      <c r="AZ1748" s="168">
        <f t="shared" si="2486"/>
        <v>0</v>
      </c>
      <c r="BA1748" s="168">
        <f>0*$R$1748</f>
        <v>0</v>
      </c>
      <c r="BB1748" s="168">
        <f t="shared" si="2487"/>
        <v>0</v>
      </c>
      <c r="BC1748" s="181">
        <f>0*$R$1748</f>
        <v>0</v>
      </c>
      <c r="BD1748" s="181">
        <f t="shared" si="2488"/>
        <v>0</v>
      </c>
      <c r="BE1748" s="181">
        <f>0*$R$1748</f>
        <v>0</v>
      </c>
      <c r="BF1748" s="181">
        <f t="shared" si="2489"/>
        <v>0</v>
      </c>
      <c r="BG1748" s="181">
        <f>0*$R$1748</f>
        <v>0</v>
      </c>
      <c r="BH1748" s="196">
        <f t="shared" si="2081"/>
        <v>0</v>
      </c>
      <c r="BI1748" s="181">
        <f>0*$R$1748</f>
        <v>0</v>
      </c>
      <c r="BJ1748" s="196">
        <f t="shared" si="2448"/>
        <v>0</v>
      </c>
      <c r="BK1748" s="181">
        <f>0*$R$1748</f>
        <v>0</v>
      </c>
      <c r="BL1748" s="196">
        <f t="shared" si="2450"/>
        <v>0</v>
      </c>
      <c r="BM1748" s="181">
        <f>0*$R$1748</f>
        <v>0</v>
      </c>
      <c r="BN1748" s="197">
        <f t="shared" si="2451"/>
        <v>0</v>
      </c>
      <c r="BO1748" s="181">
        <f t="shared" si="2545"/>
        <v>0</v>
      </c>
      <c r="BP1748" s="197">
        <f t="shared" si="2452"/>
        <v>0</v>
      </c>
      <c r="BQ1748" s="181">
        <f>0*$R$1748</f>
        <v>0</v>
      </c>
      <c r="BR1748" s="197">
        <f t="shared" si="2453"/>
        <v>0</v>
      </c>
      <c r="BS1748" s="149">
        <v>1</v>
      </c>
      <c r="BT1748" s="197">
        <f t="shared" si="2454"/>
        <v>0</v>
      </c>
      <c r="BU1748" s="181">
        <f>0*$R$1748</f>
        <v>0</v>
      </c>
      <c r="BV1748" s="197">
        <f t="shared" si="2455"/>
        <v>0</v>
      </c>
      <c r="BW1748" s="165"/>
      <c r="BX1748" s="165"/>
      <c r="BY1748" s="165"/>
      <c r="BZ1748" s="165"/>
      <c r="CA1748" s="199">
        <f>0</f>
        <v>0</v>
      </c>
      <c r="CB1748" s="168">
        <f>0*$R$1748</f>
        <v>0</v>
      </c>
      <c r="CC1748" s="203">
        <f t="shared" si="2490"/>
        <v>0</v>
      </c>
      <c r="CD1748" s="168">
        <f>0*$R$1748</f>
        <v>0</v>
      </c>
      <c r="CE1748" s="203">
        <f t="shared" si="2491"/>
        <v>0</v>
      </c>
      <c r="CF1748" s="181">
        <f>0*$R$1748</f>
        <v>0</v>
      </c>
      <c r="CG1748" s="203">
        <f t="shared" si="2492"/>
        <v>0</v>
      </c>
      <c r="CH1748" s="181">
        <f>0*$R$1748</f>
        <v>0</v>
      </c>
      <c r="CI1748" s="203">
        <f t="shared" si="2493"/>
        <v>0</v>
      </c>
      <c r="CJ1748" s="181">
        <f>0*$R$1748</f>
        <v>0</v>
      </c>
      <c r="CK1748" s="204">
        <f t="shared" si="2494"/>
        <v>0</v>
      </c>
      <c r="CL1748" s="181">
        <f>0*$R$1748</f>
        <v>0</v>
      </c>
      <c r="CM1748" s="204">
        <f t="shared" si="2495"/>
        <v>0</v>
      </c>
      <c r="CN1748" s="181">
        <f>0*$R$1748</f>
        <v>0</v>
      </c>
      <c r="CO1748" s="204">
        <f t="shared" si="2496"/>
        <v>0</v>
      </c>
      <c r="CP1748" s="181">
        <f>0*$R$1748</f>
        <v>0</v>
      </c>
      <c r="CQ1748" s="206">
        <f t="shared" si="2497"/>
        <v>0</v>
      </c>
      <c r="CR1748" s="181">
        <f t="shared" si="2554"/>
        <v>0</v>
      </c>
      <c r="CS1748" s="206">
        <f t="shared" si="2498"/>
        <v>0</v>
      </c>
      <c r="CT1748" s="181">
        <f>0*$R$1748</f>
        <v>0</v>
      </c>
      <c r="CU1748" s="206">
        <f t="shared" si="2499"/>
        <v>0</v>
      </c>
      <c r="CV1748" s="149">
        <v>1</v>
      </c>
      <c r="CW1748" s="206">
        <f t="shared" si="2500"/>
        <v>0</v>
      </c>
      <c r="CX1748" s="181">
        <f>0*$R$1748</f>
        <v>0</v>
      </c>
      <c r="CY1748" s="206">
        <f t="shared" si="2501"/>
        <v>0</v>
      </c>
      <c r="CZ1748" s="165"/>
      <c r="DA1748" s="165"/>
      <c r="DB1748" s="165"/>
      <c r="DC1748" s="166"/>
      <c r="DD1748" s="166"/>
      <c r="DE1748" s="166"/>
      <c r="DF1748" s="167">
        <f>0</f>
        <v>0</v>
      </c>
      <c r="DG1748" s="168">
        <f>0*$R$1748</f>
        <v>0</v>
      </c>
      <c r="DH1748" s="181">
        <f t="shared" si="2502"/>
        <v>0</v>
      </c>
      <c r="DI1748" s="181">
        <f>0*$R$1748</f>
        <v>0</v>
      </c>
      <c r="DJ1748" s="181">
        <f t="shared" si="2503"/>
        <v>0</v>
      </c>
      <c r="DK1748" s="181">
        <f>0*$R$1748</f>
        <v>0</v>
      </c>
      <c r="DL1748" s="181">
        <f t="shared" si="2504"/>
        <v>0</v>
      </c>
      <c r="DM1748" s="181">
        <f>0*$R$1748</f>
        <v>0</v>
      </c>
      <c r="DN1748" s="181">
        <f t="shared" si="2505"/>
        <v>0</v>
      </c>
      <c r="DO1748" s="181">
        <f>0*$R$1748</f>
        <v>0</v>
      </c>
      <c r="DP1748" s="181">
        <f t="shared" si="2506"/>
        <v>0</v>
      </c>
      <c r="DQ1748" s="181">
        <f>0*$R$1748</f>
        <v>0</v>
      </c>
      <c r="DR1748" s="181">
        <f t="shared" si="2507"/>
        <v>0</v>
      </c>
      <c r="DS1748" s="181">
        <f>0*$R$1748</f>
        <v>0</v>
      </c>
      <c r="DT1748" s="181">
        <f t="shared" si="2508"/>
        <v>0</v>
      </c>
      <c r="DU1748" s="181">
        <f>0*$R$1748</f>
        <v>0</v>
      </c>
      <c r="DV1748" s="181">
        <f t="shared" si="2509"/>
        <v>0</v>
      </c>
      <c r="DW1748" s="181">
        <f t="shared" si="2558"/>
        <v>0</v>
      </c>
      <c r="DX1748" s="181">
        <f t="shared" si="2510"/>
        <v>0</v>
      </c>
      <c r="DY1748" s="181">
        <f>0*$R$1748</f>
        <v>0</v>
      </c>
      <c r="DZ1748" s="181">
        <f t="shared" si="2511"/>
        <v>0</v>
      </c>
      <c r="EA1748" s="145">
        <v>1</v>
      </c>
      <c r="EB1748" s="181">
        <f t="shared" si="2512"/>
        <v>0</v>
      </c>
      <c r="EC1748" s="181">
        <f>0*$R$1748</f>
        <v>0</v>
      </c>
      <c r="ED1748" s="181">
        <f t="shared" si="2513"/>
        <v>0</v>
      </c>
      <c r="EE1748" s="181"/>
      <c r="EF1748" s="181"/>
      <c r="EG1748" s="181"/>
      <c r="EH1748" s="181"/>
      <c r="EI1748" s="120">
        <f t="shared" si="2438"/>
        <v>0</v>
      </c>
      <c r="EJ1748" s="220">
        <f t="shared" si="2538"/>
        <v>1</v>
      </c>
    </row>
    <row r="1749" spans="1:140" s="30" customFormat="1" ht="17.25" customHeight="1" x14ac:dyDescent="0.25">
      <c r="A1749" s="22" t="s">
        <v>36</v>
      </c>
      <c r="B1749" s="23" t="s">
        <v>740</v>
      </c>
      <c r="C1749" s="114" t="s">
        <v>741</v>
      </c>
      <c r="D1749" s="72">
        <v>312.10000000000002</v>
      </c>
      <c r="E1749" s="26" t="s">
        <v>95</v>
      </c>
      <c r="F1749" s="26" t="s">
        <v>742</v>
      </c>
      <c r="G1749" s="28" t="s">
        <v>743</v>
      </c>
      <c r="H1749" s="28" t="s">
        <v>946</v>
      </c>
      <c r="I1749" s="73" t="s">
        <v>925</v>
      </c>
      <c r="J1749" s="28"/>
      <c r="K1749" s="73"/>
      <c r="R1749" s="115">
        <f>R1748+R1747+R1746+R1743+R1727+R1706+R1672+R1640+R1609+R1567+R1550+R1512+R1392+R1256+R1201+R1194+R1189</f>
        <v>0.10520000000000002</v>
      </c>
      <c r="S1749" s="147"/>
      <c r="T1749" s="147">
        <f>T1748+T1747+T1746+T1743+T1727+T1706+T1672+T1640+T1609+T1567+T1550+T1512+T1392+T1256+T1201+T1194+T1189</f>
        <v>0.12619192499999998</v>
      </c>
      <c r="U1749" s="147"/>
      <c r="V1749" s="147">
        <f>V1748+V1747+V1746+V1743+V1727+V1706+V1672+V1640+V1609+V1567+V1550+V1512+V1392+V1256+V1201+V1194+V1189</f>
        <v>0.12383</v>
      </c>
      <c r="W1749" s="147"/>
      <c r="X1749" s="147">
        <f>X1748+X1747+X1746+X1743+X1727+X1706+X1672+X1640+X1609+X1567+X1550+X1512+X1392+X1256+X1201+X1194+X1189</f>
        <v>0.124761225</v>
      </c>
      <c r="Y1749" s="147"/>
      <c r="Z1749" s="257">
        <f>Z1748+Z1747+Z1746+Z1743+Z1727+Z1706+Z1672+Z1640+Z1609+Z1567+Z1550+Z1512+Z1392+Z1256+Z1201+Z1194+Z1189</f>
        <v>0.123023695</v>
      </c>
      <c r="AA1749" s="147"/>
      <c r="AB1749" s="147">
        <f>AB1748+AB1747+AB1746+AB1743+AB1727+AB1706+AB1672+AB1640+AB1609+AB1567+AB1550+AB1512+AB1392+AB1256+AB1201+AB1194+AB1189</f>
        <v>5.6080000000000005E-2</v>
      </c>
      <c r="AC1749" s="147"/>
      <c r="AD1749" s="147">
        <f>AD1748+AD1747+AD1746+AD1743+AD1727+AD1706+AD1672+AD1640+AD1609+AD1567+AD1550+AD1512+AD1392+AD1256+AD1201+AD1194+AD1189</f>
        <v>7.0525000000000004E-2</v>
      </c>
      <c r="AE1749" s="147"/>
      <c r="AF1749" s="147">
        <f>AF1748+AF1747+AF1746+AF1743+AF1727+AF1706+AF1672+AF1640+AF1609+AF1567+AF1550+AF1512+AF1392+AF1256+AF1201+AF1194+AF1189</f>
        <v>5.2325000000000003E-2</v>
      </c>
      <c r="AG1749" s="147"/>
      <c r="AH1749" s="147">
        <f>AH1748+AH1747+AH1746+AH1743+AH1727+AH1706+AH1672+AH1640+AH1609+AH1567+AH1550+AH1512+AH1392+AH1256+AH1201+AH1194+AH1189</f>
        <v>6.4697336000000008E-2</v>
      </c>
      <c r="AI1749" s="147"/>
      <c r="AJ1749" s="147">
        <f>AJ1748+AJ1747+AJ1746+AJ1743+AJ1727+AJ1706+AJ1672+AJ1640+AJ1609+AJ1567+AJ1550+AJ1512+AJ1392+AJ1256+AJ1201+AJ1194+AJ1189</f>
        <v>5.8724999999999999E-2</v>
      </c>
      <c r="AK1749" s="147"/>
      <c r="AL1749" s="147">
        <f>AL1748+AL1747+AL1746+AL1743+AL1727+AL1706+AL1672+AL1640+AL1609+AL1567+AL1550+AL1512+AL1392+AL1256+AL1201+AL1194+AL1189</f>
        <v>5.0494999999999998E-2</v>
      </c>
      <c r="AM1749" s="147"/>
      <c r="AN1749" s="147">
        <f>AN1748+AN1747+AN1746+AN1743+AN1727+AN1706+AN1672+AN1640+AN1609+AN1567+AN1550+AN1512+AN1392+AN1256+AN1201+AN1194+AN1189</f>
        <v>5.0575000000000002E-2</v>
      </c>
      <c r="AO1749" s="147"/>
      <c r="AP1749" s="147">
        <f>AP1748+AP1747+AP1746+AP1743+AP1727+AP1706+AP1672+AP1640+AP1609+AP1567+AP1550+AP1512+AP1392+AP1256+AP1201+AP1194+AP1189</f>
        <v>4.9645000000000002E-2</v>
      </c>
      <c r="AQ1749" s="147"/>
      <c r="AR1749" s="147"/>
      <c r="AS1749" s="147"/>
      <c r="AT1749" s="147"/>
      <c r="AU1749" s="147">
        <f>AU1748+AU1747+AU1746+AU1743+AU1727+AU1706+AU1672+AU1640+AU1609+AU1567+AU1550+AU1512+AU1392+AU1256+AU1201+AU1194+AU1189</f>
        <v>0.95087418099999998</v>
      </c>
      <c r="AV1749" s="148">
        <f t="shared" ref="AV1749" si="2559">S1749+U1749+W1749+Y1749+AA1749+AC1749+AE1749+AG1749+AI1749+AK1749+AM1749+AO1749+AQ1749+AS1749</f>
        <v>0</v>
      </c>
      <c r="AW1749" s="148"/>
      <c r="AX1749" s="116">
        <f t="shared" ref="AX1749:BV1749" si="2560">AX1748+AX1747+AX1746+AX1743+AX1727+AX1706+AX1672+AX1640+AX1609+AX1567+AX1550+AX1512+AX1392+AX1256+AX1201+AX1194+AX1189</f>
        <v>0.92979999999999996</v>
      </c>
      <c r="AY1749" s="116">
        <f t="shared" si="2560"/>
        <v>0</v>
      </c>
      <c r="AZ1749" s="116">
        <f t="shared" si="2560"/>
        <v>9.3953191000000005E-2</v>
      </c>
      <c r="BA1749" s="116">
        <f t="shared" si="2560"/>
        <v>0</v>
      </c>
      <c r="BB1749" s="195">
        <f t="shared" si="2560"/>
        <v>0.12545000000000001</v>
      </c>
      <c r="BC1749" s="116">
        <f t="shared" si="2560"/>
        <v>0</v>
      </c>
      <c r="BD1749" s="116">
        <f t="shared" si="2560"/>
        <v>9.7857135000000012E-2</v>
      </c>
      <c r="BE1749" s="116">
        <f t="shared" si="2560"/>
        <v>0</v>
      </c>
      <c r="BF1749" s="116">
        <f t="shared" si="2560"/>
        <v>8.3225735000000009E-2</v>
      </c>
      <c r="BG1749" s="116">
        <f t="shared" si="2560"/>
        <v>0</v>
      </c>
      <c r="BH1749" s="116">
        <f t="shared" si="2560"/>
        <v>8.1575000000000009E-2</v>
      </c>
      <c r="BI1749" s="116">
        <f t="shared" si="2560"/>
        <v>0</v>
      </c>
      <c r="BJ1749" s="116">
        <f t="shared" si="2560"/>
        <v>2.3550000000000001E-2</v>
      </c>
      <c r="BK1749" s="116">
        <f t="shared" si="2560"/>
        <v>0</v>
      </c>
      <c r="BL1749" s="116">
        <f t="shared" si="2560"/>
        <v>5.352763E-2</v>
      </c>
      <c r="BM1749" s="116">
        <f t="shared" si="2560"/>
        <v>7.3000000000000001E-3</v>
      </c>
      <c r="BN1749" s="116">
        <f t="shared" si="2560"/>
        <v>5.2811784000000007E-2</v>
      </c>
      <c r="BO1749" s="116">
        <f t="shared" si="2560"/>
        <v>0</v>
      </c>
      <c r="BP1749" s="116">
        <f t="shared" si="2560"/>
        <v>9.776E-2</v>
      </c>
      <c r="BQ1749" s="116">
        <f t="shared" si="2560"/>
        <v>0</v>
      </c>
      <c r="BR1749" s="116">
        <f t="shared" si="2560"/>
        <v>1.9040000000000001E-2</v>
      </c>
      <c r="BS1749" s="198">
        <f t="shared" si="2560"/>
        <v>1</v>
      </c>
      <c r="BT1749" s="116">
        <f t="shared" si="2560"/>
        <v>2.2774999999999997E-2</v>
      </c>
      <c r="BU1749" s="116">
        <f t="shared" si="2560"/>
        <v>0</v>
      </c>
      <c r="BV1749" s="116">
        <f t="shared" si="2560"/>
        <v>8.5285E-2</v>
      </c>
      <c r="BW1749" s="116"/>
      <c r="BX1749" s="116"/>
      <c r="BY1749" s="116"/>
      <c r="BZ1749" s="116"/>
      <c r="CA1749" s="201">
        <f t="shared" ref="CA1749:CY1749" si="2561">CA1748+CA1747+CA1746+CA1743+CA1727+CA1706+CA1672+CA1640+CA1609+CA1567+CA1550+CA1512+CA1392+CA1256+CA1201+CA1194+CA1189</f>
        <v>0.8792000000000002</v>
      </c>
      <c r="CB1749" s="116">
        <f t="shared" si="2561"/>
        <v>0</v>
      </c>
      <c r="CC1749" s="201">
        <f t="shared" si="2561"/>
        <v>9.3953191000000005E-2</v>
      </c>
      <c r="CD1749" s="116">
        <f t="shared" si="2561"/>
        <v>0</v>
      </c>
      <c r="CE1749" s="205">
        <f t="shared" si="2561"/>
        <v>0.12545000000000001</v>
      </c>
      <c r="CF1749" s="116">
        <f t="shared" si="2561"/>
        <v>0</v>
      </c>
      <c r="CG1749" s="201">
        <f t="shared" si="2561"/>
        <v>9.7357135000000011E-2</v>
      </c>
      <c r="CH1749" s="116">
        <f t="shared" si="2561"/>
        <v>0</v>
      </c>
      <c r="CI1749" s="201">
        <f t="shared" si="2561"/>
        <v>8.0375595000000008E-2</v>
      </c>
      <c r="CJ1749" s="116">
        <f t="shared" si="2561"/>
        <v>0</v>
      </c>
      <c r="CK1749" s="201">
        <f t="shared" si="2561"/>
        <v>6.5450000000000008E-2</v>
      </c>
      <c r="CL1749" s="116">
        <f t="shared" si="2561"/>
        <v>0</v>
      </c>
      <c r="CM1749" s="201">
        <f t="shared" si="2561"/>
        <v>1.485E-2</v>
      </c>
      <c r="CN1749" s="116">
        <f t="shared" si="2561"/>
        <v>0</v>
      </c>
      <c r="CO1749" s="201">
        <f t="shared" si="2561"/>
        <v>5.3245870000000001E-2</v>
      </c>
      <c r="CP1749" s="116">
        <f t="shared" si="2561"/>
        <v>7.3000000000000001E-3</v>
      </c>
      <c r="CQ1749" s="201">
        <f t="shared" si="2561"/>
        <v>5.2576744000000009E-2</v>
      </c>
      <c r="CR1749" s="116">
        <f t="shared" si="2561"/>
        <v>0</v>
      </c>
      <c r="CS1749" s="201">
        <f t="shared" si="2561"/>
        <v>8.1360000000000002E-2</v>
      </c>
      <c r="CT1749" s="116">
        <f t="shared" si="2561"/>
        <v>0</v>
      </c>
      <c r="CU1749" s="201">
        <f t="shared" si="2561"/>
        <v>1.3639999999999999E-2</v>
      </c>
      <c r="CV1749" s="198">
        <f t="shared" si="2561"/>
        <v>1</v>
      </c>
      <c r="CW1749" s="201">
        <f t="shared" si="2561"/>
        <v>2.2774999999999997E-2</v>
      </c>
      <c r="CX1749" s="116">
        <f t="shared" si="2561"/>
        <v>0</v>
      </c>
      <c r="CY1749" s="201">
        <f t="shared" si="2561"/>
        <v>8.4934999999999997E-2</v>
      </c>
      <c r="CZ1749" s="116"/>
      <c r="DA1749" s="116"/>
      <c r="DB1749" s="116"/>
      <c r="DC1749" s="117"/>
      <c r="DD1749" s="117"/>
      <c r="DE1749" s="117"/>
      <c r="DF1749" s="228">
        <f>DF1748+DF1747+DF1746+DF1743+DF1727+DF1706+DF1672+DF1640+DF1609+DF1567+DF1550+DF1512+DF1392+DF1256+DF1201+DF1194+DF1189</f>
        <v>1.0218</v>
      </c>
      <c r="DG1749" s="147"/>
      <c r="DH1749" s="147">
        <f>DH1748+DH1747+DH1746+DH1743+DH1727+DH1706+DH1672+DH1640+DH1609+DH1567+DH1550+DH1512+DH1392+DH1256+DH1201+DH1194+DH1189</f>
        <v>9.3953191000000005E-2</v>
      </c>
      <c r="DI1749" s="147"/>
      <c r="DJ1749" s="147">
        <f>DJ1748+DJ1747+DJ1746+DJ1743+DJ1727+DJ1706+DJ1672+DJ1640+DJ1609+DJ1567+DJ1550+DJ1512+DJ1392+DJ1256+DJ1201+DJ1194+DJ1189</f>
        <v>0.17790999999999998</v>
      </c>
      <c r="DK1749" s="147"/>
      <c r="DL1749" s="147">
        <f>DL1748+DL1747+DL1746+DL1743+DL1727+DL1706+DL1672+DL1640+DL1609+DL1567+DL1550+DL1512+DL1392+DL1256+DL1201+DL1194+DL1189</f>
        <v>0.151497135</v>
      </c>
      <c r="DM1749" s="147"/>
      <c r="DN1749" s="147">
        <f>DN1748+DN1747+DN1746+DN1743+DN1727+DN1706+DN1672+DN1640+DN1609+DN1567+DN1550+DN1512+DN1392+DN1256+DN1201+DN1194+DN1189</f>
        <v>0.12641027999999999</v>
      </c>
      <c r="DO1749" s="147"/>
      <c r="DP1749" s="147">
        <f>DP1748+DP1747+DP1746+DP1743+DP1727+DP1706+DP1672+DP1640+DP1609+DP1567+DP1550+DP1512+DP1392+DP1256+DP1201+DP1194+DP1189</f>
        <v>5.8174999999999998E-2</v>
      </c>
      <c r="DQ1749" s="147"/>
      <c r="DR1749" s="147">
        <f>DR1748+DR1747+DR1746+DR1743+DR1727+DR1706+DR1672+DR1640+DR1609+DR1567+DR1550+DR1512+DR1392+DR1256+DR1201+DR1194+DR1189</f>
        <v>1.9000000000000003E-2</v>
      </c>
      <c r="DS1749" s="147"/>
      <c r="DT1749" s="147">
        <f>DT1748+DT1747+DT1746+DT1743+DT1727+DT1706+DT1672+DT1640+DT1609+DT1567+DT1550+DT1512+DT1392+DT1256+DT1201+DT1194+DT1189</f>
        <v>5.5320870000000001E-2</v>
      </c>
      <c r="DU1749" s="147"/>
      <c r="DV1749" s="147">
        <f>DV1748+DV1747+DV1746+DV1743+DV1727+DV1706+DV1672+DV1640+DV1609+DV1567+DV1550+DV1512+DV1392+DV1256+DV1201+DV1194+DV1189</f>
        <v>5.2625498000000007E-2</v>
      </c>
      <c r="DW1749" s="147"/>
      <c r="DX1749" s="147">
        <f>DX1748+DX1747+DX1746+DX1743+DX1727+DX1706+DX1672+DX1640+DX1609+DX1567+DX1550+DX1512+DX1392+DX1256+DX1201+DX1194+DX1189</f>
        <v>8.1360000000000002E-2</v>
      </c>
      <c r="DY1749" s="147"/>
      <c r="DZ1749" s="147">
        <f>DZ1748+DZ1747+DZ1746+DZ1743+DZ1727+DZ1706+DZ1672+DZ1640+DZ1609+DZ1567+DZ1550+DZ1512+DZ1392+DZ1256+DZ1201+DZ1194+DZ1189</f>
        <v>1.9040000000000001E-2</v>
      </c>
      <c r="EA1749" s="147"/>
      <c r="EB1749" s="147">
        <f>EB1748+EB1747+EB1746+EB1743+EB1727+EB1706+EB1672+EB1640+EB1609+EB1567+EB1550+EB1512+EB1392+EB1256+EB1201+EB1194+EB1189</f>
        <v>2.2774999999999997E-2</v>
      </c>
      <c r="EC1749" s="147"/>
      <c r="ED1749" s="147">
        <f>ED1748+ED1747+ED1746+ED1743+ED1727+ED1706+ED1672+ED1640+ED1609+ED1567+ED1550+ED1512+ED1392+ED1256+ED1201+ED1194+ED1189</f>
        <v>8.5285E-2</v>
      </c>
      <c r="EE1749" s="147"/>
      <c r="EF1749" s="147"/>
      <c r="EG1749" s="147"/>
      <c r="EH1749" s="147"/>
      <c r="EI1749" s="147">
        <f>EI1748+EI1747+EI1746+EI1743+EI1727+EI1706+EI1672+EI1640+EI1609+EI1567+EI1550+EI1512+EI1392+EI1256+EI1201+EI1194+EI1189</f>
        <v>0.94335197400000004</v>
      </c>
      <c r="EJ1749" s="148">
        <f t="shared" ref="EJ1749" si="2562">DG1749+DI1749+DK1749+DM1749+DO1749+DQ1749+DS1749+DU1749+DW1749+DY1749+EA1749+EC1749+EE1749+EG1749</f>
        <v>0</v>
      </c>
    </row>
    <row r="1750" spans="1:140" s="10" customFormat="1" ht="17.25" customHeight="1" x14ac:dyDescent="0.25">
      <c r="A1750" s="33" t="s">
        <v>36</v>
      </c>
      <c r="B1750" s="34" t="s">
        <v>740</v>
      </c>
      <c r="C1750" s="35" t="s">
        <v>741</v>
      </c>
      <c r="D1750" s="49">
        <v>312.2</v>
      </c>
      <c r="E1750" s="36" t="s">
        <v>95</v>
      </c>
      <c r="F1750" s="36" t="s">
        <v>742</v>
      </c>
      <c r="G1750" s="52" t="s">
        <v>743</v>
      </c>
      <c r="J1750" s="38"/>
      <c r="K1750" s="50"/>
      <c r="L1750" s="46"/>
      <c r="M1750" s="46"/>
      <c r="R1750" s="105"/>
      <c r="S1750" s="119"/>
      <c r="T1750" s="119"/>
      <c r="U1750" s="104">
        <f>U1749+S1749</f>
        <v>0</v>
      </c>
      <c r="V1750" s="104"/>
      <c r="W1750" s="120">
        <f>W1749+U1750</f>
        <v>0</v>
      </c>
      <c r="X1750" s="120"/>
      <c r="Y1750" s="120">
        <f>Y1749+W1750</f>
        <v>0</v>
      </c>
      <c r="Z1750" s="120"/>
      <c r="AA1750" s="120"/>
      <c r="AB1750" s="120"/>
      <c r="AC1750" s="120"/>
      <c r="AD1750" s="120"/>
      <c r="AE1750" s="120"/>
      <c r="AF1750" s="120"/>
      <c r="AG1750" s="120"/>
      <c r="AH1750" s="120"/>
      <c r="AI1750" s="120"/>
      <c r="AJ1750" s="120"/>
      <c r="AK1750" s="120"/>
      <c r="AL1750" s="120"/>
      <c r="AM1750" s="120"/>
      <c r="AN1750" s="120"/>
      <c r="AO1750" s="120"/>
      <c r="AP1750" s="120"/>
      <c r="AQ1750" s="120"/>
      <c r="AR1750" s="120"/>
      <c r="AS1750" s="120"/>
      <c r="AT1750" s="120"/>
      <c r="AU1750" s="120"/>
      <c r="AV1750" s="148"/>
      <c r="AW1750" s="148"/>
      <c r="AX1750" s="107"/>
      <c r="AY1750" s="196"/>
      <c r="AZ1750" s="106"/>
      <c r="BA1750" s="106"/>
      <c r="BB1750" s="106"/>
      <c r="BC1750" s="106"/>
      <c r="BD1750" s="106"/>
      <c r="BE1750" s="106"/>
      <c r="BF1750" s="106"/>
      <c r="BG1750" s="106"/>
      <c r="BH1750" s="106"/>
      <c r="BI1750" s="106"/>
      <c r="BJ1750" s="106"/>
      <c r="BK1750" s="106"/>
      <c r="BL1750" s="106"/>
      <c r="BM1750" s="123"/>
      <c r="BN1750" s="123"/>
      <c r="BO1750" s="123"/>
      <c r="BP1750" s="123"/>
      <c r="BQ1750" s="123"/>
      <c r="BR1750" s="123"/>
      <c r="BS1750" s="123"/>
      <c r="BT1750" s="123"/>
      <c r="BU1750" s="123"/>
      <c r="BV1750" s="123"/>
      <c r="BW1750" s="123"/>
      <c r="BX1750" s="123"/>
      <c r="BY1750" s="123"/>
      <c r="BZ1750" s="123"/>
      <c r="CA1750" s="202"/>
      <c r="CB1750" s="196"/>
      <c r="CC1750" s="199"/>
      <c r="CD1750" s="106"/>
      <c r="CE1750" s="199"/>
      <c r="CF1750" s="106"/>
      <c r="CG1750" s="199"/>
      <c r="CH1750" s="106"/>
      <c r="CI1750" s="199"/>
      <c r="CJ1750" s="106"/>
      <c r="CK1750" s="199"/>
      <c r="CL1750" s="106"/>
      <c r="CM1750" s="199"/>
      <c r="CN1750" s="106"/>
      <c r="CO1750" s="199"/>
      <c r="CP1750" s="123"/>
      <c r="CQ1750" s="207"/>
      <c r="CR1750" s="123"/>
      <c r="CS1750" s="207"/>
      <c r="CT1750" s="123"/>
      <c r="CU1750" s="207"/>
      <c r="CV1750" s="123"/>
      <c r="CW1750" s="207"/>
      <c r="CX1750" s="123"/>
      <c r="CY1750" s="207"/>
      <c r="CZ1750" s="123"/>
      <c r="DA1750" s="123"/>
      <c r="DB1750" s="123"/>
      <c r="DC1750" s="125"/>
      <c r="DD1750" s="125"/>
      <c r="DE1750" s="125"/>
      <c r="DF1750" s="111"/>
      <c r="DG1750" s="126"/>
      <c r="DH1750" s="110">
        <f>DH1749+DG1749</f>
        <v>9.3953191000000005E-2</v>
      </c>
      <c r="DI1750" s="110">
        <f t="shared" ref="DI1750:DO1750" si="2563">DI1749+DH1750</f>
        <v>9.3953191000000005E-2</v>
      </c>
      <c r="DJ1750" s="227">
        <f t="shared" si="2563"/>
        <v>0.271863191</v>
      </c>
      <c r="DK1750" s="110">
        <f t="shared" si="2563"/>
        <v>0.271863191</v>
      </c>
      <c r="DL1750" s="227">
        <f t="shared" si="2563"/>
        <v>0.42336032600000001</v>
      </c>
      <c r="DM1750" s="110">
        <f t="shared" si="2563"/>
        <v>0.42336032600000001</v>
      </c>
      <c r="DN1750" s="227">
        <f t="shared" si="2563"/>
        <v>0.54977060600000005</v>
      </c>
      <c r="DO1750" s="110">
        <f t="shared" si="2563"/>
        <v>0.54977060600000005</v>
      </c>
      <c r="DP1750" s="110">
        <f t="shared" ref="DP1750:DR1750" si="2564">DP1749+DL1750</f>
        <v>0.48153532599999999</v>
      </c>
      <c r="DQ1750" s="110">
        <f t="shared" si="2564"/>
        <v>0.42336032600000001</v>
      </c>
      <c r="DR1750" s="110">
        <f t="shared" si="2564"/>
        <v>0.56877060600000007</v>
      </c>
      <c r="DS1750" s="110">
        <f>DS1749+DN1750</f>
        <v>0.54977060600000005</v>
      </c>
      <c r="DT1750" s="110">
        <f>DT1749+DO1750</f>
        <v>0.60509147600000002</v>
      </c>
      <c r="DU1750" s="127"/>
    </row>
    <row r="1751" spans="1:140" s="10" customFormat="1" ht="17.25" customHeight="1" x14ac:dyDescent="0.25">
      <c r="A1751" s="33" t="s">
        <v>36</v>
      </c>
      <c r="B1751" s="34" t="s">
        <v>740</v>
      </c>
      <c r="C1751" s="35" t="s">
        <v>741</v>
      </c>
      <c r="D1751" s="49">
        <v>312.3</v>
      </c>
      <c r="E1751" s="36" t="s">
        <v>95</v>
      </c>
      <c r="F1751" s="36" t="s">
        <v>742</v>
      </c>
      <c r="G1751" s="52" t="s">
        <v>743</v>
      </c>
      <c r="J1751" s="18"/>
      <c r="K1751" s="19"/>
      <c r="L1751" s="128"/>
      <c r="M1751" s="128"/>
      <c r="R1751" s="42">
        <f>SUM(R1756:R1761)</f>
        <v>1</v>
      </c>
      <c r="S1751" s="42">
        <f t="shared" ref="S1751:AO1751" si="2565">SUM(S1756:S1761)</f>
        <v>0.16999999999999998</v>
      </c>
      <c r="T1751" s="42"/>
      <c r="U1751" s="42">
        <f t="shared" si="2565"/>
        <v>0.64600000000000002</v>
      </c>
      <c r="V1751" s="42"/>
      <c r="W1751" s="42">
        <f t="shared" si="2565"/>
        <v>0.104</v>
      </c>
      <c r="X1751" s="42"/>
      <c r="Y1751" s="42">
        <f t="shared" si="2565"/>
        <v>0.08</v>
      </c>
      <c r="Z1751" s="42"/>
      <c r="AA1751" s="42">
        <f t="shared" si="2565"/>
        <v>0</v>
      </c>
      <c r="AB1751" s="42"/>
      <c r="AC1751" s="42">
        <f t="shared" si="2565"/>
        <v>0</v>
      </c>
      <c r="AD1751" s="42"/>
      <c r="AE1751" s="42">
        <f t="shared" si="2565"/>
        <v>0</v>
      </c>
      <c r="AF1751" s="42"/>
      <c r="AG1751" s="42">
        <f t="shared" si="2565"/>
        <v>0</v>
      </c>
      <c r="AH1751" s="42"/>
      <c r="AI1751" s="42">
        <f t="shared" si="2565"/>
        <v>0</v>
      </c>
      <c r="AJ1751" s="42"/>
      <c r="AK1751" s="42">
        <f t="shared" si="2565"/>
        <v>0</v>
      </c>
      <c r="AL1751" s="42"/>
      <c r="AM1751" s="42">
        <f t="shared" si="2565"/>
        <v>0</v>
      </c>
      <c r="AN1751" s="42"/>
      <c r="AO1751" s="42">
        <f t="shared" si="2565"/>
        <v>0</v>
      </c>
      <c r="AP1751" s="42"/>
      <c r="AQ1751" s="42"/>
      <c r="AR1751" s="42"/>
      <c r="AS1751" s="42"/>
      <c r="AT1751" s="42"/>
      <c r="AU1751" s="42"/>
      <c r="AV1751" s="48">
        <f>SUM(S1751:AS1751)</f>
        <v>1</v>
      </c>
      <c r="AW1751" s="48"/>
    </row>
    <row r="1752" spans="1:140" s="10" customFormat="1" ht="17.25" customHeight="1" x14ac:dyDescent="0.25">
      <c r="A1752" s="33"/>
      <c r="B1752" s="34"/>
      <c r="C1752" s="35"/>
      <c r="D1752" s="49"/>
      <c r="E1752" s="36"/>
      <c r="F1752" s="36"/>
      <c r="G1752" s="52"/>
      <c r="H1752" s="38" t="s">
        <v>1789</v>
      </c>
      <c r="I1752" s="50" t="s">
        <v>928</v>
      </c>
      <c r="J1752" s="18" t="s">
        <v>1776</v>
      </c>
      <c r="K1752" s="19" t="s">
        <v>1777</v>
      </c>
      <c r="L1752" s="128" t="s">
        <v>41</v>
      </c>
      <c r="M1752" s="128"/>
      <c r="R1752" s="42">
        <f>SUM(R1753:R1754)</f>
        <v>0.62500000000000011</v>
      </c>
      <c r="S1752" s="42">
        <f t="shared" ref="S1752:AV1752" si="2566">SUM(S1753:S1754)</f>
        <v>0.7</v>
      </c>
      <c r="T1752" s="42">
        <f t="shared" si="2566"/>
        <v>0</v>
      </c>
      <c r="U1752" s="42">
        <f t="shared" si="2566"/>
        <v>0</v>
      </c>
      <c r="V1752" s="42">
        <f t="shared" si="2566"/>
        <v>0</v>
      </c>
      <c r="W1752" s="42">
        <f t="shared" si="2566"/>
        <v>0</v>
      </c>
      <c r="X1752" s="42">
        <f t="shared" si="2566"/>
        <v>0</v>
      </c>
      <c r="Y1752" s="42">
        <f t="shared" si="2566"/>
        <v>0.05</v>
      </c>
      <c r="Z1752" s="42">
        <f t="shared" si="2566"/>
        <v>0</v>
      </c>
      <c r="AA1752" s="42">
        <f t="shared" si="2566"/>
        <v>0</v>
      </c>
      <c r="AB1752" s="42">
        <f t="shared" si="2566"/>
        <v>0</v>
      </c>
      <c r="AC1752" s="42">
        <f t="shared" si="2566"/>
        <v>0</v>
      </c>
      <c r="AD1752" s="42">
        <f t="shared" si="2566"/>
        <v>0</v>
      </c>
      <c r="AE1752" s="42">
        <f t="shared" si="2566"/>
        <v>0</v>
      </c>
      <c r="AF1752" s="42">
        <f t="shared" si="2566"/>
        <v>0</v>
      </c>
      <c r="AG1752" s="42">
        <f t="shared" si="2566"/>
        <v>0</v>
      </c>
      <c r="AH1752" s="42">
        <f t="shared" si="2566"/>
        <v>0</v>
      </c>
      <c r="AI1752" s="42">
        <f t="shared" si="2566"/>
        <v>0</v>
      </c>
      <c r="AJ1752" s="42">
        <f t="shared" si="2566"/>
        <v>0</v>
      </c>
      <c r="AK1752" s="42">
        <f t="shared" si="2566"/>
        <v>0</v>
      </c>
      <c r="AL1752" s="42">
        <f t="shared" si="2566"/>
        <v>0</v>
      </c>
      <c r="AM1752" s="42">
        <f t="shared" si="2566"/>
        <v>0</v>
      </c>
      <c r="AN1752" s="42">
        <f t="shared" si="2566"/>
        <v>0</v>
      </c>
      <c r="AO1752" s="42">
        <f t="shared" si="2566"/>
        <v>0</v>
      </c>
      <c r="AP1752" s="42">
        <f t="shared" si="2566"/>
        <v>0</v>
      </c>
      <c r="AQ1752" s="42">
        <f t="shared" si="2566"/>
        <v>0</v>
      </c>
      <c r="AR1752" s="42">
        <f t="shared" si="2566"/>
        <v>0</v>
      </c>
      <c r="AS1752" s="42">
        <f t="shared" si="2566"/>
        <v>0</v>
      </c>
      <c r="AT1752" s="42">
        <f t="shared" si="2566"/>
        <v>0</v>
      </c>
      <c r="AU1752" s="42">
        <f t="shared" si="2566"/>
        <v>0</v>
      </c>
      <c r="AV1752" s="42">
        <f t="shared" si="2566"/>
        <v>0.75</v>
      </c>
      <c r="AW1752" s="48"/>
    </row>
    <row r="1753" spans="1:140" s="10" customFormat="1" ht="17.25" customHeight="1" x14ac:dyDescent="0.25">
      <c r="A1753" s="33"/>
      <c r="B1753" s="34"/>
      <c r="C1753" s="35"/>
      <c r="D1753" s="49"/>
      <c r="E1753" s="36"/>
      <c r="F1753" s="36"/>
      <c r="G1753" s="52"/>
      <c r="H1753" s="38"/>
      <c r="I1753" s="50"/>
      <c r="J1753" s="18" t="s">
        <v>1778</v>
      </c>
      <c r="K1753" s="19" t="s">
        <v>1780</v>
      </c>
      <c r="L1753" s="128" t="s">
        <v>41</v>
      </c>
      <c r="M1753" s="128"/>
      <c r="R1753" s="43">
        <v>0.05</v>
      </c>
      <c r="S1753" s="43">
        <f>1*$R$41</f>
        <v>0.1</v>
      </c>
      <c r="T1753" s="43"/>
      <c r="U1753" s="43">
        <f>0*$R$41</f>
        <v>0</v>
      </c>
      <c r="V1753" s="43"/>
      <c r="W1753" s="43">
        <f>0*$R$41</f>
        <v>0</v>
      </c>
      <c r="X1753" s="43"/>
      <c r="Y1753" s="43">
        <f>0.5*$R$41</f>
        <v>0.05</v>
      </c>
      <c r="Z1753" s="43"/>
      <c r="AA1753" s="47"/>
      <c r="AB1753" s="47"/>
      <c r="AC1753" s="47"/>
      <c r="AD1753" s="47"/>
      <c r="AE1753" s="47"/>
      <c r="AF1753" s="47"/>
      <c r="AG1753" s="47"/>
      <c r="AH1753" s="47"/>
      <c r="AI1753" s="47"/>
      <c r="AJ1753" s="47"/>
      <c r="AK1753" s="47"/>
      <c r="AL1753" s="47"/>
      <c r="AM1753" s="47"/>
      <c r="AN1753" s="47"/>
      <c r="AO1753" s="47"/>
      <c r="AP1753" s="47"/>
      <c r="AQ1753" s="47"/>
      <c r="AR1753" s="47"/>
      <c r="AS1753" s="47"/>
      <c r="AT1753" s="47"/>
      <c r="AU1753" s="47"/>
      <c r="AV1753" s="48">
        <f t="shared" ref="AV1753:AV1754" si="2567">SUM(S1753:AS1753)</f>
        <v>0.15000000000000002</v>
      </c>
      <c r="AW1753" s="48"/>
    </row>
    <row r="1754" spans="1:140" s="10" customFormat="1" ht="17.25" customHeight="1" x14ac:dyDescent="0.25">
      <c r="A1754" s="33"/>
      <c r="B1754" s="34"/>
      <c r="C1754" s="35"/>
      <c r="D1754" s="49"/>
      <c r="E1754" s="36"/>
      <c r="F1754" s="36"/>
      <c r="G1754" s="52"/>
      <c r="H1754" s="38"/>
      <c r="I1754" s="50"/>
      <c r="J1754" s="18" t="s">
        <v>1779</v>
      </c>
      <c r="K1754" s="19" t="s">
        <v>1781</v>
      </c>
      <c r="L1754" s="128" t="s">
        <v>41</v>
      </c>
      <c r="M1754" s="128"/>
      <c r="R1754" s="43">
        <v>0.57500000000000007</v>
      </c>
      <c r="S1754" s="43">
        <f>1*$R$42</f>
        <v>0.6</v>
      </c>
      <c r="T1754" s="43"/>
      <c r="U1754" s="43">
        <f>0*$R$42</f>
        <v>0</v>
      </c>
      <c r="V1754" s="43"/>
      <c r="W1754" s="43">
        <f>0*$R$42</f>
        <v>0</v>
      </c>
      <c r="X1754" s="43"/>
      <c r="Y1754" s="43">
        <f>0*$R$42</f>
        <v>0</v>
      </c>
      <c r="Z1754" s="43"/>
      <c r="AA1754" s="47"/>
      <c r="AB1754" s="47"/>
      <c r="AC1754" s="47"/>
      <c r="AD1754" s="47"/>
      <c r="AE1754" s="47"/>
      <c r="AF1754" s="47"/>
      <c r="AG1754" s="47"/>
      <c r="AH1754" s="47"/>
      <c r="AI1754" s="47"/>
      <c r="AJ1754" s="47"/>
      <c r="AK1754" s="47"/>
      <c r="AL1754" s="47"/>
      <c r="AM1754" s="47"/>
      <c r="AN1754" s="47"/>
      <c r="AO1754" s="47"/>
      <c r="AP1754" s="47"/>
      <c r="AQ1754" s="47"/>
      <c r="AR1754" s="47"/>
      <c r="AS1754" s="47"/>
      <c r="AT1754" s="47"/>
      <c r="AU1754" s="47"/>
      <c r="AV1754" s="48">
        <f t="shared" si="2567"/>
        <v>0.6</v>
      </c>
      <c r="AW1754" s="48"/>
    </row>
    <row r="1755" spans="1:140" s="10" customFormat="1" ht="17.25" customHeight="1" x14ac:dyDescent="0.25">
      <c r="A1755" s="33"/>
      <c r="B1755" s="34"/>
      <c r="C1755" s="35"/>
      <c r="D1755" s="49"/>
      <c r="E1755" s="36"/>
      <c r="F1755" s="36"/>
      <c r="G1755" s="52"/>
      <c r="H1755" s="38" t="s">
        <v>1788</v>
      </c>
      <c r="I1755" s="50" t="s">
        <v>930</v>
      </c>
      <c r="J1755" s="18" t="s">
        <v>1770</v>
      </c>
      <c r="K1755" s="19" t="s">
        <v>930</v>
      </c>
      <c r="L1755" s="128" t="s">
        <v>198</v>
      </c>
      <c r="M1755" s="128"/>
      <c r="R1755" s="42">
        <f>SUM(R1756:R1761)</f>
        <v>1</v>
      </c>
      <c r="S1755" s="42">
        <f t="shared" ref="S1755:AV1755" si="2568">SUM(S1756:S1761)</f>
        <v>0.16999999999999998</v>
      </c>
      <c r="T1755" s="42">
        <f t="shared" si="2568"/>
        <v>0</v>
      </c>
      <c r="U1755" s="42">
        <f t="shared" si="2568"/>
        <v>0.64600000000000002</v>
      </c>
      <c r="V1755" s="42">
        <f t="shared" si="2568"/>
        <v>0</v>
      </c>
      <c r="W1755" s="42">
        <f t="shared" si="2568"/>
        <v>0.104</v>
      </c>
      <c r="X1755" s="42">
        <f t="shared" si="2568"/>
        <v>0</v>
      </c>
      <c r="Y1755" s="42">
        <f t="shared" si="2568"/>
        <v>0.08</v>
      </c>
      <c r="Z1755" s="42">
        <f t="shared" si="2568"/>
        <v>0</v>
      </c>
      <c r="AA1755" s="42">
        <f t="shared" si="2568"/>
        <v>0</v>
      </c>
      <c r="AB1755" s="42">
        <f t="shared" si="2568"/>
        <v>0</v>
      </c>
      <c r="AC1755" s="42">
        <f t="shared" si="2568"/>
        <v>0</v>
      </c>
      <c r="AD1755" s="42">
        <f t="shared" si="2568"/>
        <v>0</v>
      </c>
      <c r="AE1755" s="42">
        <f t="shared" si="2568"/>
        <v>0</v>
      </c>
      <c r="AF1755" s="42">
        <f t="shared" si="2568"/>
        <v>0</v>
      </c>
      <c r="AG1755" s="42">
        <f t="shared" si="2568"/>
        <v>0</v>
      </c>
      <c r="AH1755" s="42">
        <f t="shared" si="2568"/>
        <v>0</v>
      </c>
      <c r="AI1755" s="42">
        <f t="shared" si="2568"/>
        <v>0</v>
      </c>
      <c r="AJ1755" s="42">
        <f t="shared" si="2568"/>
        <v>0</v>
      </c>
      <c r="AK1755" s="42">
        <f t="shared" si="2568"/>
        <v>0</v>
      </c>
      <c r="AL1755" s="42">
        <f t="shared" si="2568"/>
        <v>0</v>
      </c>
      <c r="AM1755" s="42">
        <f t="shared" si="2568"/>
        <v>0</v>
      </c>
      <c r="AN1755" s="42">
        <f t="shared" si="2568"/>
        <v>0</v>
      </c>
      <c r="AO1755" s="42">
        <f t="shared" si="2568"/>
        <v>0</v>
      </c>
      <c r="AP1755" s="42">
        <f t="shared" si="2568"/>
        <v>0</v>
      </c>
      <c r="AQ1755" s="42">
        <f t="shared" si="2568"/>
        <v>0</v>
      </c>
      <c r="AR1755" s="42">
        <f t="shared" si="2568"/>
        <v>0</v>
      </c>
      <c r="AS1755" s="42">
        <f t="shared" si="2568"/>
        <v>0</v>
      </c>
      <c r="AT1755" s="42">
        <f t="shared" si="2568"/>
        <v>0</v>
      </c>
      <c r="AU1755" s="42">
        <f t="shared" si="2568"/>
        <v>0</v>
      </c>
      <c r="AV1755" s="42">
        <f t="shared" si="2568"/>
        <v>1</v>
      </c>
      <c r="AW1755" s="48"/>
    </row>
    <row r="1756" spans="1:140" s="10" customFormat="1" ht="27.75" customHeight="1" x14ac:dyDescent="0.25">
      <c r="A1756" s="33"/>
      <c r="B1756" s="34"/>
      <c r="C1756" s="35"/>
      <c r="D1756" s="49"/>
      <c r="E1756" s="36"/>
      <c r="F1756" s="36"/>
      <c r="G1756" s="52"/>
      <c r="H1756" s="38"/>
      <c r="I1756" s="50"/>
      <c r="J1756" s="129" t="s">
        <v>1771</v>
      </c>
      <c r="K1756" s="128" t="s">
        <v>56</v>
      </c>
      <c r="L1756" s="128" t="s">
        <v>57</v>
      </c>
      <c r="M1756" s="128"/>
      <c r="R1756" s="43">
        <v>0.05</v>
      </c>
      <c r="S1756" s="43">
        <f>0.5*$R$41</f>
        <v>0.05</v>
      </c>
      <c r="T1756" s="43"/>
      <c r="U1756" s="43">
        <f>0*$R$41</f>
        <v>0</v>
      </c>
      <c r="V1756" s="43"/>
      <c r="W1756" s="43">
        <f>0*$R$41</f>
        <v>0</v>
      </c>
      <c r="X1756" s="43"/>
      <c r="Y1756" s="43">
        <f>0.5*$R$41</f>
        <v>0.05</v>
      </c>
      <c r="Z1756" s="43"/>
      <c r="AA1756" s="47"/>
      <c r="AB1756" s="47"/>
      <c r="AC1756" s="47"/>
      <c r="AD1756" s="47"/>
      <c r="AE1756" s="47"/>
      <c r="AF1756" s="47"/>
      <c r="AG1756" s="47"/>
      <c r="AH1756" s="47"/>
      <c r="AI1756" s="47"/>
      <c r="AJ1756" s="47"/>
      <c r="AK1756" s="47"/>
      <c r="AL1756" s="47"/>
      <c r="AM1756" s="47"/>
      <c r="AN1756" s="47"/>
      <c r="AO1756" s="47"/>
      <c r="AP1756" s="47"/>
      <c r="AQ1756" s="47"/>
      <c r="AR1756" s="47"/>
      <c r="AS1756" s="47"/>
      <c r="AT1756" s="47"/>
      <c r="AU1756" s="47"/>
      <c r="AV1756" s="48">
        <f t="shared" ref="AV1756:AV1761" si="2569">SUM(S1756:AS1756)</f>
        <v>0.1</v>
      </c>
      <c r="AW1756" s="48"/>
    </row>
    <row r="1757" spans="1:140" s="10" customFormat="1" ht="36.75" customHeight="1" x14ac:dyDescent="0.25">
      <c r="A1757" s="33"/>
      <c r="B1757" s="34"/>
      <c r="C1757" s="35"/>
      <c r="D1757" s="49"/>
      <c r="E1757" s="36"/>
      <c r="F1757" s="36"/>
      <c r="G1757" s="52"/>
      <c r="H1757" s="38"/>
      <c r="I1757" s="50"/>
      <c r="J1757" s="129" t="s">
        <v>1772</v>
      </c>
      <c r="K1757" s="128" t="s">
        <v>1726</v>
      </c>
      <c r="L1757" s="128" t="s">
        <v>198</v>
      </c>
      <c r="M1757" s="128" t="s">
        <v>931</v>
      </c>
      <c r="R1757" s="43">
        <v>0.57500000000000007</v>
      </c>
      <c r="S1757" s="43">
        <f>0.2*$R$42</f>
        <v>0.12</v>
      </c>
      <c r="T1757" s="43"/>
      <c r="U1757" s="43">
        <f>0.8*$R$42</f>
        <v>0.48</v>
      </c>
      <c r="V1757" s="43"/>
      <c r="W1757" s="43">
        <f>0*$R$42</f>
        <v>0</v>
      </c>
      <c r="X1757" s="43"/>
      <c r="Y1757" s="43">
        <f>0*$R$42</f>
        <v>0</v>
      </c>
      <c r="Z1757" s="43"/>
      <c r="AA1757" s="47"/>
      <c r="AB1757" s="47"/>
      <c r="AC1757" s="47"/>
      <c r="AD1757" s="47"/>
      <c r="AE1757" s="47"/>
      <c r="AF1757" s="47"/>
      <c r="AG1757" s="47"/>
      <c r="AH1757" s="47"/>
      <c r="AI1757" s="47"/>
      <c r="AJ1757" s="47"/>
      <c r="AK1757" s="47"/>
      <c r="AL1757" s="47"/>
      <c r="AM1757" s="47"/>
      <c r="AN1757" s="47"/>
      <c r="AO1757" s="47"/>
      <c r="AP1757" s="47"/>
      <c r="AQ1757" s="47"/>
      <c r="AR1757" s="47"/>
      <c r="AS1757" s="47"/>
      <c r="AT1757" s="47"/>
      <c r="AU1757" s="47"/>
      <c r="AV1757" s="48">
        <f t="shared" si="2569"/>
        <v>0.6</v>
      </c>
      <c r="AW1757" s="48"/>
    </row>
    <row r="1758" spans="1:140" s="10" customFormat="1" ht="17.25" customHeight="1" x14ac:dyDescent="0.25">
      <c r="A1758" s="33"/>
      <c r="B1758" s="34"/>
      <c r="C1758" s="35"/>
      <c r="D1758" s="49"/>
      <c r="E1758" s="36"/>
      <c r="F1758" s="36"/>
      <c r="G1758" s="52"/>
      <c r="H1758" s="38"/>
      <c r="I1758" s="50"/>
      <c r="J1758" s="129" t="s">
        <v>1773</v>
      </c>
      <c r="K1758" s="128" t="s">
        <v>932</v>
      </c>
      <c r="L1758" s="128" t="s">
        <v>77</v>
      </c>
      <c r="M1758" s="128"/>
      <c r="R1758" s="43">
        <v>0.1</v>
      </c>
      <c r="S1758" s="43">
        <f>0*$R$43</f>
        <v>0</v>
      </c>
      <c r="T1758" s="43"/>
      <c r="U1758" s="43">
        <f>0.8*$R$43</f>
        <v>0.12</v>
      </c>
      <c r="V1758" s="43"/>
      <c r="W1758" s="43">
        <f>0.2*$R$43</f>
        <v>0.03</v>
      </c>
      <c r="X1758" s="43"/>
      <c r="Y1758" s="43">
        <f>0*$R$43</f>
        <v>0</v>
      </c>
      <c r="Z1758" s="43"/>
      <c r="AA1758" s="47"/>
      <c r="AB1758" s="47"/>
      <c r="AC1758" s="47"/>
      <c r="AD1758" s="47"/>
      <c r="AE1758" s="47"/>
      <c r="AF1758" s="47"/>
      <c r="AG1758" s="47"/>
      <c r="AH1758" s="47"/>
      <c r="AI1758" s="47"/>
      <c r="AJ1758" s="47"/>
      <c r="AK1758" s="47"/>
      <c r="AL1758" s="47"/>
      <c r="AM1758" s="47"/>
      <c r="AN1758" s="47"/>
      <c r="AO1758" s="47"/>
      <c r="AP1758" s="47"/>
      <c r="AQ1758" s="47"/>
      <c r="AR1758" s="47"/>
      <c r="AS1758" s="47"/>
      <c r="AT1758" s="47"/>
      <c r="AU1758" s="47"/>
      <c r="AV1758" s="48">
        <f t="shared" si="2569"/>
        <v>0.15</v>
      </c>
      <c r="AW1758" s="48"/>
    </row>
    <row r="1759" spans="1:140" s="10" customFormat="1" ht="17.25" customHeight="1" x14ac:dyDescent="0.25">
      <c r="A1759" s="33"/>
      <c r="B1759" s="34"/>
      <c r="C1759" s="35"/>
      <c r="D1759" s="49"/>
      <c r="E1759" s="36"/>
      <c r="F1759" s="36"/>
      <c r="G1759" s="52"/>
      <c r="H1759" s="38"/>
      <c r="I1759" s="50"/>
      <c r="J1759" s="129" t="s">
        <v>1774</v>
      </c>
      <c r="K1759" s="128" t="s">
        <v>933</v>
      </c>
      <c r="L1759" s="128" t="s">
        <v>77</v>
      </c>
      <c r="M1759" s="128"/>
      <c r="R1759" s="43">
        <v>0.1</v>
      </c>
      <c r="S1759" s="43">
        <f>0*$R$44</f>
        <v>0</v>
      </c>
      <c r="T1759" s="43"/>
      <c r="U1759" s="43">
        <f>1*$R$44</f>
        <v>0.04</v>
      </c>
      <c r="V1759" s="43"/>
      <c r="W1759" s="43">
        <f>0*$R$44</f>
        <v>0</v>
      </c>
      <c r="X1759" s="43"/>
      <c r="Y1759" s="43">
        <f>0*$R$44</f>
        <v>0</v>
      </c>
      <c r="Z1759" s="43"/>
      <c r="AA1759" s="47"/>
      <c r="AB1759" s="47"/>
      <c r="AC1759" s="47"/>
      <c r="AD1759" s="47"/>
      <c r="AE1759" s="47"/>
      <c r="AF1759" s="47"/>
      <c r="AG1759" s="47"/>
      <c r="AH1759" s="47"/>
      <c r="AI1759" s="47"/>
      <c r="AJ1759" s="47"/>
      <c r="AK1759" s="47"/>
      <c r="AL1759" s="47"/>
      <c r="AM1759" s="47"/>
      <c r="AN1759" s="47"/>
      <c r="AO1759" s="47"/>
      <c r="AP1759" s="47"/>
      <c r="AQ1759" s="47"/>
      <c r="AR1759" s="47"/>
      <c r="AS1759" s="47"/>
      <c r="AT1759" s="47"/>
      <c r="AU1759" s="47"/>
      <c r="AV1759" s="48">
        <f t="shared" si="2569"/>
        <v>0.04</v>
      </c>
      <c r="AW1759" s="48"/>
    </row>
    <row r="1760" spans="1:140" s="10" customFormat="1" ht="17.25" customHeight="1" x14ac:dyDescent="0.25">
      <c r="A1760" s="33"/>
      <c r="B1760" s="34"/>
      <c r="C1760" s="35"/>
      <c r="D1760" s="49"/>
      <c r="E1760" s="36"/>
      <c r="F1760" s="36"/>
      <c r="G1760" s="52"/>
      <c r="H1760" s="38"/>
      <c r="I1760" s="50"/>
      <c r="J1760" s="129" t="s">
        <v>1775</v>
      </c>
      <c r="K1760" s="128" t="s">
        <v>934</v>
      </c>
      <c r="L1760" s="128" t="s">
        <v>77</v>
      </c>
      <c r="M1760" s="128"/>
      <c r="R1760" s="43">
        <v>0.1</v>
      </c>
      <c r="S1760" s="43">
        <f>0*$R$45</f>
        <v>0</v>
      </c>
      <c r="T1760" s="43"/>
      <c r="U1760" s="43">
        <f>0.1*$R$45</f>
        <v>6.0000000000000001E-3</v>
      </c>
      <c r="V1760" s="43"/>
      <c r="W1760" s="43">
        <f>0.9*$R$45</f>
        <v>5.3999999999999999E-2</v>
      </c>
      <c r="X1760" s="43"/>
      <c r="Y1760" s="43">
        <f>0*$R$45</f>
        <v>0</v>
      </c>
      <c r="Z1760" s="43"/>
      <c r="AA1760" s="47"/>
      <c r="AB1760" s="47"/>
      <c r="AC1760" s="47"/>
      <c r="AD1760" s="47"/>
      <c r="AE1760" s="47"/>
      <c r="AF1760" s="47"/>
      <c r="AG1760" s="47"/>
      <c r="AH1760" s="47"/>
      <c r="AI1760" s="47"/>
      <c r="AJ1760" s="47"/>
      <c r="AK1760" s="47"/>
      <c r="AL1760" s="47"/>
      <c r="AM1760" s="47"/>
      <c r="AN1760" s="47"/>
      <c r="AO1760" s="47"/>
      <c r="AP1760" s="47"/>
      <c r="AQ1760" s="47"/>
      <c r="AR1760" s="47"/>
      <c r="AS1760" s="47"/>
      <c r="AT1760" s="47"/>
      <c r="AU1760" s="47"/>
      <c r="AV1760" s="48">
        <f t="shared" si="2569"/>
        <v>0.06</v>
      </c>
      <c r="AW1760" s="48"/>
    </row>
    <row r="1761" spans="1:49" s="10" customFormat="1" ht="17.25" customHeight="1" x14ac:dyDescent="0.25">
      <c r="A1761" s="33"/>
      <c r="B1761" s="34"/>
      <c r="C1761" s="35"/>
      <c r="D1761" s="49"/>
      <c r="E1761" s="36"/>
      <c r="F1761" s="36"/>
      <c r="G1761" s="52"/>
      <c r="H1761" s="38"/>
      <c r="I1761" s="50"/>
      <c r="J1761" s="129" t="s">
        <v>1782</v>
      </c>
      <c r="K1761" s="128" t="s">
        <v>85</v>
      </c>
      <c r="L1761" s="128" t="s">
        <v>57</v>
      </c>
      <c r="M1761" s="128"/>
      <c r="R1761" s="43">
        <v>7.4999999999999997E-2</v>
      </c>
      <c r="S1761" s="43">
        <f>0*$R$46</f>
        <v>0</v>
      </c>
      <c r="T1761" s="43"/>
      <c r="U1761" s="43">
        <f>0*$R$46</f>
        <v>0</v>
      </c>
      <c r="V1761" s="43"/>
      <c r="W1761" s="43">
        <f>0.4*$R$46</f>
        <v>2.0000000000000004E-2</v>
      </c>
      <c r="X1761" s="43"/>
      <c r="Y1761" s="43">
        <f>0.6*$R$46</f>
        <v>0.03</v>
      </c>
      <c r="Z1761" s="43"/>
      <c r="AA1761" s="47"/>
      <c r="AB1761" s="47"/>
      <c r="AC1761" s="47"/>
      <c r="AD1761" s="47"/>
      <c r="AE1761" s="47"/>
      <c r="AF1761" s="47"/>
      <c r="AG1761" s="47"/>
      <c r="AH1761" s="47"/>
      <c r="AI1761" s="47"/>
      <c r="AJ1761" s="47"/>
      <c r="AK1761" s="47"/>
      <c r="AL1761" s="47"/>
      <c r="AM1761" s="47"/>
      <c r="AN1761" s="47"/>
      <c r="AO1761" s="47"/>
      <c r="AP1761" s="47"/>
      <c r="AQ1761" s="47"/>
      <c r="AR1761" s="47"/>
      <c r="AS1761" s="47"/>
      <c r="AT1761" s="47"/>
      <c r="AU1761" s="47"/>
      <c r="AV1761" s="48">
        <f t="shared" si="2569"/>
        <v>0.05</v>
      </c>
      <c r="AW1761" s="48"/>
    </row>
    <row r="1762" spans="1:49" s="10" customFormat="1" ht="17.25" customHeight="1" x14ac:dyDescent="0.25">
      <c r="A1762" s="33" t="s">
        <v>36</v>
      </c>
      <c r="B1762" s="34" t="s">
        <v>740</v>
      </c>
      <c r="C1762" s="35" t="s">
        <v>741</v>
      </c>
      <c r="D1762" s="49">
        <v>312.39999999999998</v>
      </c>
      <c r="E1762" s="36" t="s">
        <v>95</v>
      </c>
      <c r="F1762" s="36" t="s">
        <v>742</v>
      </c>
      <c r="G1762" s="52" t="s">
        <v>743</v>
      </c>
      <c r="H1762" s="38" t="s">
        <v>950</v>
      </c>
      <c r="I1762" s="10" t="s">
        <v>936</v>
      </c>
      <c r="J1762" s="38" t="s">
        <v>952</v>
      </c>
      <c r="K1762" s="10" t="s">
        <v>937</v>
      </c>
      <c r="L1762" s="46" t="s">
        <v>41</v>
      </c>
      <c r="M1762" s="46"/>
      <c r="R1762" s="42">
        <f>SUM(R1763:R1765)</f>
        <v>0.72500000000000009</v>
      </c>
      <c r="S1762" s="42">
        <f t="shared" ref="S1762:AV1762" si="2570">SUM(S1763:S1765)</f>
        <v>0.16999999999999998</v>
      </c>
      <c r="T1762" s="42">
        <f t="shared" si="2570"/>
        <v>0</v>
      </c>
      <c r="U1762" s="42">
        <f t="shared" si="2570"/>
        <v>0.6</v>
      </c>
      <c r="V1762" s="42">
        <f t="shared" si="2570"/>
        <v>0</v>
      </c>
      <c r="W1762" s="42">
        <f t="shared" si="2570"/>
        <v>0.03</v>
      </c>
      <c r="X1762" s="42">
        <f t="shared" si="2570"/>
        <v>0</v>
      </c>
      <c r="Y1762" s="42">
        <f t="shared" si="2570"/>
        <v>0.05</v>
      </c>
      <c r="Z1762" s="42">
        <f t="shared" si="2570"/>
        <v>0</v>
      </c>
      <c r="AA1762" s="42">
        <f t="shared" si="2570"/>
        <v>0</v>
      </c>
      <c r="AB1762" s="42">
        <f t="shared" si="2570"/>
        <v>0</v>
      </c>
      <c r="AC1762" s="42">
        <f t="shared" si="2570"/>
        <v>0</v>
      </c>
      <c r="AD1762" s="42">
        <f t="shared" si="2570"/>
        <v>0</v>
      </c>
      <c r="AE1762" s="42">
        <f t="shared" si="2570"/>
        <v>0</v>
      </c>
      <c r="AF1762" s="42">
        <f t="shared" si="2570"/>
        <v>0</v>
      </c>
      <c r="AG1762" s="42">
        <f t="shared" si="2570"/>
        <v>0</v>
      </c>
      <c r="AH1762" s="42">
        <f t="shared" si="2570"/>
        <v>0</v>
      </c>
      <c r="AI1762" s="42">
        <f t="shared" si="2570"/>
        <v>0</v>
      </c>
      <c r="AJ1762" s="42">
        <f t="shared" si="2570"/>
        <v>0</v>
      </c>
      <c r="AK1762" s="42">
        <f t="shared" si="2570"/>
        <v>0</v>
      </c>
      <c r="AL1762" s="42">
        <f t="shared" si="2570"/>
        <v>0</v>
      </c>
      <c r="AM1762" s="42">
        <f t="shared" si="2570"/>
        <v>0</v>
      </c>
      <c r="AN1762" s="42">
        <f t="shared" si="2570"/>
        <v>0</v>
      </c>
      <c r="AO1762" s="42">
        <f t="shared" si="2570"/>
        <v>0</v>
      </c>
      <c r="AP1762" s="42">
        <f t="shared" si="2570"/>
        <v>0</v>
      </c>
      <c r="AQ1762" s="42">
        <f t="shared" si="2570"/>
        <v>0</v>
      </c>
      <c r="AR1762" s="42">
        <f t="shared" si="2570"/>
        <v>0</v>
      </c>
      <c r="AS1762" s="42">
        <f t="shared" si="2570"/>
        <v>0</v>
      </c>
      <c r="AT1762" s="42">
        <f t="shared" si="2570"/>
        <v>0</v>
      </c>
      <c r="AU1762" s="42">
        <f t="shared" si="2570"/>
        <v>0</v>
      </c>
      <c r="AV1762" s="42">
        <f t="shared" si="2570"/>
        <v>0.85</v>
      </c>
    </row>
    <row r="1763" spans="1:49" s="10" customFormat="1" ht="17.25" customHeight="1" x14ac:dyDescent="0.25">
      <c r="A1763" s="33"/>
      <c r="B1763" s="34"/>
      <c r="C1763" s="35"/>
      <c r="D1763" s="49"/>
      <c r="E1763" s="36"/>
      <c r="F1763" s="36"/>
      <c r="G1763" s="52"/>
      <c r="H1763" s="38"/>
      <c r="J1763" s="259" t="s">
        <v>955</v>
      </c>
      <c r="K1763" s="260" t="s">
        <v>1798</v>
      </c>
      <c r="L1763" s="46" t="s">
        <v>41</v>
      </c>
      <c r="M1763" s="46"/>
      <c r="R1763" s="43">
        <v>0.05</v>
      </c>
      <c r="S1763" s="43">
        <f>0.5*$R$41</f>
        <v>0.05</v>
      </c>
      <c r="T1763" s="43"/>
      <c r="U1763" s="43">
        <f>0*$R$41</f>
        <v>0</v>
      </c>
      <c r="V1763" s="43"/>
      <c r="W1763" s="43">
        <f>0*$R$41</f>
        <v>0</v>
      </c>
      <c r="X1763" s="43"/>
      <c r="Y1763" s="43">
        <f>0.5*$R$41</f>
        <v>0.05</v>
      </c>
      <c r="Z1763" s="43"/>
      <c r="AA1763" s="47"/>
      <c r="AB1763" s="47"/>
      <c r="AC1763" s="47"/>
      <c r="AD1763" s="47"/>
      <c r="AE1763" s="47"/>
      <c r="AF1763" s="47"/>
      <c r="AG1763" s="47"/>
      <c r="AH1763" s="47"/>
      <c r="AI1763" s="47"/>
      <c r="AJ1763" s="47"/>
      <c r="AK1763" s="47"/>
      <c r="AL1763" s="47"/>
      <c r="AM1763" s="47"/>
      <c r="AN1763" s="47"/>
      <c r="AO1763" s="47"/>
      <c r="AP1763" s="47"/>
      <c r="AQ1763" s="47"/>
      <c r="AR1763" s="47"/>
      <c r="AS1763" s="47"/>
      <c r="AT1763" s="47"/>
      <c r="AU1763" s="47"/>
      <c r="AV1763" s="48">
        <f t="shared" ref="AV1763:AV1765" si="2571">SUM(S1763:AS1763)</f>
        <v>0.1</v>
      </c>
    </row>
    <row r="1764" spans="1:49" s="10" customFormat="1" ht="17.25" customHeight="1" x14ac:dyDescent="0.25">
      <c r="A1764" s="33"/>
      <c r="B1764" s="34"/>
      <c r="C1764" s="35"/>
      <c r="D1764" s="49"/>
      <c r="E1764" s="36"/>
      <c r="F1764" s="36"/>
      <c r="G1764" s="52"/>
      <c r="H1764" s="38"/>
      <c r="J1764" s="259" t="s">
        <v>958</v>
      </c>
      <c r="K1764" s="260" t="s">
        <v>1800</v>
      </c>
      <c r="L1764" s="46" t="s">
        <v>41</v>
      </c>
      <c r="M1764" s="46"/>
      <c r="R1764" s="43">
        <v>0.57500000000000007</v>
      </c>
      <c r="S1764" s="43">
        <f>0.2*$R$42</f>
        <v>0.12</v>
      </c>
      <c r="T1764" s="43"/>
      <c r="U1764" s="43">
        <f>0.8*$R$42</f>
        <v>0.48</v>
      </c>
      <c r="V1764" s="43"/>
      <c r="W1764" s="43">
        <f>0*$R$42</f>
        <v>0</v>
      </c>
      <c r="X1764" s="43"/>
      <c r="Y1764" s="43">
        <f>0*$R$42</f>
        <v>0</v>
      </c>
      <c r="Z1764" s="43"/>
      <c r="AA1764" s="47"/>
      <c r="AB1764" s="47"/>
      <c r="AC1764" s="47"/>
      <c r="AD1764" s="47"/>
      <c r="AE1764" s="47"/>
      <c r="AF1764" s="47"/>
      <c r="AG1764" s="47"/>
      <c r="AH1764" s="47"/>
      <c r="AI1764" s="47"/>
      <c r="AJ1764" s="47"/>
      <c r="AK1764" s="47"/>
      <c r="AL1764" s="47"/>
      <c r="AM1764" s="47"/>
      <c r="AN1764" s="47"/>
      <c r="AO1764" s="47"/>
      <c r="AP1764" s="47"/>
      <c r="AQ1764" s="47"/>
      <c r="AR1764" s="47"/>
      <c r="AS1764" s="47"/>
      <c r="AT1764" s="47"/>
      <c r="AU1764" s="47"/>
      <c r="AV1764" s="48">
        <f t="shared" si="2571"/>
        <v>0.6</v>
      </c>
    </row>
    <row r="1765" spans="1:49" s="10" customFormat="1" ht="17.25" customHeight="1" x14ac:dyDescent="0.25">
      <c r="A1765" s="33"/>
      <c r="B1765" s="34"/>
      <c r="C1765" s="35"/>
      <c r="D1765" s="49"/>
      <c r="E1765" s="36"/>
      <c r="F1765" s="36"/>
      <c r="G1765" s="52"/>
      <c r="H1765" s="38"/>
      <c r="J1765" s="259" t="s">
        <v>961</v>
      </c>
      <c r="K1765" s="260" t="s">
        <v>1799</v>
      </c>
      <c r="L1765" s="46" t="s">
        <v>41</v>
      </c>
      <c r="M1765" s="46"/>
      <c r="R1765" s="43">
        <v>0.1</v>
      </c>
      <c r="S1765" s="43">
        <f>0*$R$43</f>
        <v>0</v>
      </c>
      <c r="T1765" s="43"/>
      <c r="U1765" s="43">
        <f>0.8*$R$43</f>
        <v>0.12</v>
      </c>
      <c r="V1765" s="43"/>
      <c r="W1765" s="43">
        <f>0.2*$R$43</f>
        <v>0.03</v>
      </c>
      <c r="X1765" s="43"/>
      <c r="Y1765" s="43">
        <f>0*$R$43</f>
        <v>0</v>
      </c>
      <c r="Z1765" s="43"/>
      <c r="AA1765" s="47"/>
      <c r="AB1765" s="47"/>
      <c r="AC1765" s="47"/>
      <c r="AD1765" s="47"/>
      <c r="AE1765" s="47"/>
      <c r="AF1765" s="47"/>
      <c r="AG1765" s="47"/>
      <c r="AH1765" s="47"/>
      <c r="AI1765" s="47"/>
      <c r="AJ1765" s="47"/>
      <c r="AK1765" s="47"/>
      <c r="AL1765" s="47"/>
      <c r="AM1765" s="47"/>
      <c r="AN1765" s="47"/>
      <c r="AO1765" s="47"/>
      <c r="AP1765" s="47"/>
      <c r="AQ1765" s="47"/>
      <c r="AR1765" s="47"/>
      <c r="AS1765" s="47"/>
      <c r="AT1765" s="47"/>
      <c r="AU1765" s="47"/>
      <c r="AV1765" s="48">
        <f t="shared" si="2571"/>
        <v>0.15</v>
      </c>
    </row>
    <row r="1766" spans="1:49" s="10" customFormat="1" ht="17.25" customHeight="1" x14ac:dyDescent="0.25">
      <c r="A1766" s="33" t="s">
        <v>36</v>
      </c>
      <c r="B1766" s="34" t="s">
        <v>740</v>
      </c>
      <c r="C1766" s="35" t="s">
        <v>741</v>
      </c>
      <c r="D1766" s="49">
        <v>312.60000000000002</v>
      </c>
      <c r="E1766" s="36" t="s">
        <v>95</v>
      </c>
      <c r="F1766" s="36" t="s">
        <v>742</v>
      </c>
      <c r="G1766" s="52" t="s">
        <v>743</v>
      </c>
      <c r="H1766" s="38" t="s">
        <v>1006</v>
      </c>
      <c r="I1766" s="50" t="s">
        <v>939</v>
      </c>
      <c r="J1766" s="38" t="s">
        <v>1008</v>
      </c>
      <c r="K1766" s="50" t="s">
        <v>939</v>
      </c>
      <c r="L1766" s="46" t="s">
        <v>41</v>
      </c>
      <c r="M1766" s="46"/>
      <c r="R1766" s="42">
        <f>SUM(R1767:R1769)</f>
        <v>0.72500000000000009</v>
      </c>
      <c r="S1766" s="42">
        <f t="shared" ref="S1766:AV1766" si="2572">SUM(S1767:S1769)</f>
        <v>0.16999999999999998</v>
      </c>
      <c r="T1766" s="42">
        <f t="shared" si="2572"/>
        <v>0</v>
      </c>
      <c r="U1766" s="42">
        <f t="shared" si="2572"/>
        <v>0.6</v>
      </c>
      <c r="V1766" s="42">
        <f t="shared" si="2572"/>
        <v>0</v>
      </c>
      <c r="W1766" s="42">
        <f t="shared" si="2572"/>
        <v>0.03</v>
      </c>
      <c r="X1766" s="42">
        <f t="shared" si="2572"/>
        <v>0</v>
      </c>
      <c r="Y1766" s="42">
        <f t="shared" si="2572"/>
        <v>0.05</v>
      </c>
      <c r="Z1766" s="42">
        <f t="shared" si="2572"/>
        <v>0</v>
      </c>
      <c r="AA1766" s="42">
        <f t="shared" si="2572"/>
        <v>0</v>
      </c>
      <c r="AB1766" s="42">
        <f t="shared" si="2572"/>
        <v>0</v>
      </c>
      <c r="AC1766" s="42">
        <f t="shared" si="2572"/>
        <v>0</v>
      </c>
      <c r="AD1766" s="42">
        <f t="shared" si="2572"/>
        <v>0</v>
      </c>
      <c r="AE1766" s="42">
        <f t="shared" si="2572"/>
        <v>0</v>
      </c>
      <c r="AF1766" s="42">
        <f t="shared" si="2572"/>
        <v>0</v>
      </c>
      <c r="AG1766" s="42">
        <f t="shared" si="2572"/>
        <v>0</v>
      </c>
      <c r="AH1766" s="42">
        <f t="shared" si="2572"/>
        <v>0</v>
      </c>
      <c r="AI1766" s="42">
        <f t="shared" si="2572"/>
        <v>0</v>
      </c>
      <c r="AJ1766" s="42">
        <f t="shared" si="2572"/>
        <v>0</v>
      </c>
      <c r="AK1766" s="42">
        <f t="shared" si="2572"/>
        <v>0</v>
      </c>
      <c r="AL1766" s="42">
        <f t="shared" si="2572"/>
        <v>0</v>
      </c>
      <c r="AM1766" s="42">
        <f t="shared" si="2572"/>
        <v>0</v>
      </c>
      <c r="AN1766" s="42">
        <f t="shared" si="2572"/>
        <v>0</v>
      </c>
      <c r="AO1766" s="42">
        <f t="shared" si="2572"/>
        <v>0</v>
      </c>
      <c r="AP1766" s="42">
        <f t="shared" si="2572"/>
        <v>0</v>
      </c>
      <c r="AQ1766" s="42">
        <f t="shared" si="2572"/>
        <v>0</v>
      </c>
      <c r="AR1766" s="42">
        <f t="shared" si="2572"/>
        <v>0</v>
      </c>
      <c r="AS1766" s="42">
        <f t="shared" si="2572"/>
        <v>0</v>
      </c>
      <c r="AT1766" s="42">
        <f t="shared" si="2572"/>
        <v>0</v>
      </c>
      <c r="AU1766" s="42">
        <f t="shared" si="2572"/>
        <v>0</v>
      </c>
      <c r="AV1766" s="42">
        <f t="shared" si="2572"/>
        <v>0.85</v>
      </c>
    </row>
    <row r="1767" spans="1:49" s="10" customFormat="1" ht="17.25" customHeight="1" x14ac:dyDescent="0.25">
      <c r="A1767" s="33"/>
      <c r="B1767" s="34"/>
      <c r="C1767" s="35"/>
      <c r="D1767" s="49"/>
      <c r="E1767" s="36"/>
      <c r="F1767" s="36"/>
      <c r="G1767" s="52"/>
      <c r="H1767" s="38"/>
      <c r="I1767" s="50"/>
      <c r="J1767" s="259" t="s">
        <v>1804</v>
      </c>
      <c r="K1767" s="260" t="s">
        <v>1801</v>
      </c>
      <c r="L1767" s="46" t="s">
        <v>41</v>
      </c>
      <c r="M1767" s="46"/>
      <c r="R1767" s="43">
        <v>0.05</v>
      </c>
      <c r="S1767" s="43">
        <f>0.5*$R$41</f>
        <v>0.05</v>
      </c>
      <c r="T1767" s="43"/>
      <c r="U1767" s="43">
        <f>0*$R$41</f>
        <v>0</v>
      </c>
      <c r="V1767" s="43"/>
      <c r="W1767" s="43">
        <f>0*$R$41</f>
        <v>0</v>
      </c>
      <c r="X1767" s="43"/>
      <c r="Y1767" s="43">
        <f>0.5*$R$41</f>
        <v>0.05</v>
      </c>
      <c r="Z1767" s="43"/>
      <c r="AA1767" s="47"/>
      <c r="AB1767" s="47"/>
      <c r="AC1767" s="47"/>
      <c r="AD1767" s="47"/>
      <c r="AE1767" s="47"/>
      <c r="AF1767" s="47"/>
      <c r="AG1767" s="47"/>
      <c r="AH1767" s="47"/>
      <c r="AI1767" s="47"/>
      <c r="AJ1767" s="47"/>
      <c r="AK1767" s="47"/>
      <c r="AL1767" s="47"/>
      <c r="AM1767" s="47"/>
      <c r="AN1767" s="47"/>
      <c r="AO1767" s="47"/>
      <c r="AP1767" s="47"/>
      <c r="AQ1767" s="47"/>
      <c r="AR1767" s="47"/>
      <c r="AS1767" s="47"/>
      <c r="AT1767" s="47"/>
      <c r="AU1767" s="47"/>
      <c r="AV1767" s="48">
        <f t="shared" ref="AV1767:AV1769" si="2573">SUM(S1767:AS1767)</f>
        <v>0.1</v>
      </c>
    </row>
    <row r="1768" spans="1:49" s="10" customFormat="1" ht="17.25" customHeight="1" x14ac:dyDescent="0.25">
      <c r="A1768" s="33"/>
      <c r="B1768" s="34"/>
      <c r="C1768" s="35"/>
      <c r="D1768" s="49"/>
      <c r="E1768" s="36"/>
      <c r="F1768" s="36"/>
      <c r="G1768" s="52"/>
      <c r="H1768" s="38"/>
      <c r="I1768" s="50"/>
      <c r="J1768" s="259" t="s">
        <v>1805</v>
      </c>
      <c r="K1768" s="260" t="s">
        <v>1802</v>
      </c>
      <c r="L1768" s="46" t="s">
        <v>41</v>
      </c>
      <c r="M1768" s="46"/>
      <c r="R1768" s="43">
        <v>0.57500000000000007</v>
      </c>
      <c r="S1768" s="43">
        <f>0.2*$R$42</f>
        <v>0.12</v>
      </c>
      <c r="T1768" s="43"/>
      <c r="U1768" s="43">
        <f>0.8*$R$42</f>
        <v>0.48</v>
      </c>
      <c r="V1768" s="43"/>
      <c r="W1768" s="43">
        <f>0*$R$42</f>
        <v>0</v>
      </c>
      <c r="X1768" s="43"/>
      <c r="Y1768" s="43">
        <f>0*$R$42</f>
        <v>0</v>
      </c>
      <c r="Z1768" s="43"/>
      <c r="AA1768" s="47"/>
      <c r="AB1768" s="47"/>
      <c r="AC1768" s="47"/>
      <c r="AD1768" s="47"/>
      <c r="AE1768" s="47"/>
      <c r="AF1768" s="47"/>
      <c r="AG1768" s="47"/>
      <c r="AH1768" s="47"/>
      <c r="AI1768" s="47"/>
      <c r="AJ1768" s="47"/>
      <c r="AK1768" s="47"/>
      <c r="AL1768" s="47"/>
      <c r="AM1768" s="47"/>
      <c r="AN1768" s="47"/>
      <c r="AO1768" s="47"/>
      <c r="AP1768" s="47"/>
      <c r="AQ1768" s="47"/>
      <c r="AR1768" s="47"/>
      <c r="AS1768" s="47"/>
      <c r="AT1768" s="47"/>
      <c r="AU1768" s="47"/>
      <c r="AV1768" s="48">
        <f t="shared" si="2573"/>
        <v>0.6</v>
      </c>
    </row>
    <row r="1769" spans="1:49" s="10" customFormat="1" ht="17.25" customHeight="1" x14ac:dyDescent="0.25">
      <c r="A1769" s="33"/>
      <c r="B1769" s="34"/>
      <c r="C1769" s="35"/>
      <c r="D1769" s="49"/>
      <c r="E1769" s="36"/>
      <c r="F1769" s="36"/>
      <c r="G1769" s="52"/>
      <c r="H1769" s="38"/>
      <c r="I1769" s="50"/>
      <c r="J1769" s="259" t="s">
        <v>1806</v>
      </c>
      <c r="K1769" s="260" t="s">
        <v>1803</v>
      </c>
      <c r="L1769" s="46" t="s">
        <v>41</v>
      </c>
      <c r="M1769" s="46"/>
      <c r="R1769" s="43">
        <v>0.1</v>
      </c>
      <c r="S1769" s="43">
        <f>0*$R$43</f>
        <v>0</v>
      </c>
      <c r="T1769" s="43"/>
      <c r="U1769" s="43">
        <f>0.8*$R$43</f>
        <v>0.12</v>
      </c>
      <c r="V1769" s="43"/>
      <c r="W1769" s="43">
        <f>0.2*$R$43</f>
        <v>0.03</v>
      </c>
      <c r="X1769" s="43"/>
      <c r="Y1769" s="43">
        <f>0*$R$43</f>
        <v>0</v>
      </c>
      <c r="Z1769" s="43"/>
      <c r="AA1769" s="47"/>
      <c r="AB1769" s="47"/>
      <c r="AC1769" s="47"/>
      <c r="AD1769" s="47"/>
      <c r="AE1769" s="47"/>
      <c r="AF1769" s="47"/>
      <c r="AG1769" s="47"/>
      <c r="AH1769" s="47"/>
      <c r="AI1769" s="47"/>
      <c r="AJ1769" s="47"/>
      <c r="AK1769" s="47"/>
      <c r="AL1769" s="47"/>
      <c r="AM1769" s="47"/>
      <c r="AN1769" s="47"/>
      <c r="AO1769" s="47"/>
      <c r="AP1769" s="47"/>
      <c r="AQ1769" s="47"/>
      <c r="AR1769" s="47"/>
      <c r="AS1769" s="47"/>
      <c r="AT1769" s="47"/>
      <c r="AU1769" s="47"/>
      <c r="AV1769" s="48">
        <f t="shared" si="2573"/>
        <v>0.15</v>
      </c>
    </row>
    <row r="1770" spans="1:49" s="10" customFormat="1" ht="17.25" customHeight="1" x14ac:dyDescent="0.25">
      <c r="A1770" s="33" t="s">
        <v>36</v>
      </c>
      <c r="B1770" s="34" t="s">
        <v>740</v>
      </c>
      <c r="C1770" s="35" t="s">
        <v>741</v>
      </c>
      <c r="D1770" s="49">
        <v>312.5</v>
      </c>
      <c r="E1770" s="36" t="s">
        <v>95</v>
      </c>
      <c r="F1770" s="36" t="s">
        <v>742</v>
      </c>
      <c r="G1770" s="52" t="s">
        <v>743</v>
      </c>
      <c r="H1770" s="38" t="s">
        <v>1011</v>
      </c>
      <c r="I1770" s="50" t="s">
        <v>941</v>
      </c>
      <c r="J1770" s="38" t="s">
        <v>1013</v>
      </c>
      <c r="K1770" s="50" t="s">
        <v>941</v>
      </c>
      <c r="L1770" s="46" t="s">
        <v>41</v>
      </c>
      <c r="M1770" s="46"/>
      <c r="R1770" s="42">
        <f>SUM(R1771:R1773)</f>
        <v>0.72500000000000009</v>
      </c>
      <c r="S1770" s="42">
        <f t="shared" ref="S1770" si="2574">SUM(S1771:S1773)</f>
        <v>0.16999999999999998</v>
      </c>
      <c r="T1770" s="42">
        <f t="shared" ref="T1770" si="2575">SUM(T1771:T1773)</f>
        <v>0</v>
      </c>
      <c r="U1770" s="42">
        <f t="shared" ref="U1770" si="2576">SUM(U1771:U1773)</f>
        <v>0.6</v>
      </c>
      <c r="V1770" s="42">
        <f t="shared" ref="V1770" si="2577">SUM(V1771:V1773)</f>
        <v>0</v>
      </c>
      <c r="W1770" s="42">
        <f t="shared" ref="W1770" si="2578">SUM(W1771:W1773)</f>
        <v>0.03</v>
      </c>
      <c r="X1770" s="42">
        <f t="shared" ref="X1770" si="2579">SUM(X1771:X1773)</f>
        <v>0</v>
      </c>
      <c r="Y1770" s="42">
        <f t="shared" ref="Y1770" si="2580">SUM(Y1771:Y1773)</f>
        <v>0.05</v>
      </c>
      <c r="Z1770" s="42">
        <f t="shared" ref="Z1770" si="2581">SUM(Z1771:Z1773)</f>
        <v>0</v>
      </c>
      <c r="AA1770" s="42">
        <f t="shared" ref="AA1770" si="2582">SUM(AA1771:AA1773)</f>
        <v>0</v>
      </c>
      <c r="AB1770" s="42">
        <f t="shared" ref="AB1770" si="2583">SUM(AB1771:AB1773)</f>
        <v>0</v>
      </c>
      <c r="AC1770" s="42">
        <f t="shared" ref="AC1770" si="2584">SUM(AC1771:AC1773)</f>
        <v>0</v>
      </c>
      <c r="AD1770" s="42">
        <f t="shared" ref="AD1770" si="2585">SUM(AD1771:AD1773)</f>
        <v>0</v>
      </c>
      <c r="AE1770" s="42">
        <f t="shared" ref="AE1770" si="2586">SUM(AE1771:AE1773)</f>
        <v>0</v>
      </c>
      <c r="AF1770" s="42">
        <f t="shared" ref="AF1770" si="2587">SUM(AF1771:AF1773)</f>
        <v>0</v>
      </c>
      <c r="AG1770" s="42">
        <f t="shared" ref="AG1770" si="2588">SUM(AG1771:AG1773)</f>
        <v>0</v>
      </c>
      <c r="AH1770" s="42">
        <f t="shared" ref="AH1770" si="2589">SUM(AH1771:AH1773)</f>
        <v>0</v>
      </c>
      <c r="AI1770" s="42">
        <f t="shared" ref="AI1770" si="2590">SUM(AI1771:AI1773)</f>
        <v>0</v>
      </c>
      <c r="AJ1770" s="42">
        <f t="shared" ref="AJ1770" si="2591">SUM(AJ1771:AJ1773)</f>
        <v>0</v>
      </c>
      <c r="AK1770" s="42">
        <f t="shared" ref="AK1770" si="2592">SUM(AK1771:AK1773)</f>
        <v>0</v>
      </c>
      <c r="AL1770" s="42">
        <f t="shared" ref="AL1770" si="2593">SUM(AL1771:AL1773)</f>
        <v>0</v>
      </c>
      <c r="AM1770" s="42">
        <f t="shared" ref="AM1770" si="2594">SUM(AM1771:AM1773)</f>
        <v>0</v>
      </c>
      <c r="AN1770" s="42">
        <f t="shared" ref="AN1770" si="2595">SUM(AN1771:AN1773)</f>
        <v>0</v>
      </c>
      <c r="AO1770" s="42">
        <f t="shared" ref="AO1770" si="2596">SUM(AO1771:AO1773)</f>
        <v>0</v>
      </c>
      <c r="AP1770" s="42">
        <f t="shared" ref="AP1770" si="2597">SUM(AP1771:AP1773)</f>
        <v>0</v>
      </c>
      <c r="AQ1770" s="42">
        <f t="shared" ref="AQ1770" si="2598">SUM(AQ1771:AQ1773)</f>
        <v>0</v>
      </c>
      <c r="AR1770" s="42">
        <f t="shared" ref="AR1770" si="2599">SUM(AR1771:AR1773)</f>
        <v>0</v>
      </c>
      <c r="AS1770" s="42">
        <f t="shared" ref="AS1770" si="2600">SUM(AS1771:AS1773)</f>
        <v>0</v>
      </c>
      <c r="AT1770" s="42">
        <f t="shared" ref="AT1770" si="2601">SUM(AT1771:AT1773)</f>
        <v>0</v>
      </c>
      <c r="AU1770" s="42">
        <f t="shared" ref="AU1770" si="2602">SUM(AU1771:AU1773)</f>
        <v>0</v>
      </c>
      <c r="AV1770" s="42">
        <f t="shared" ref="AV1770" si="2603">SUM(AV1771:AV1773)</f>
        <v>0.85</v>
      </c>
    </row>
    <row r="1771" spans="1:49" s="10" customFormat="1" ht="17.25" customHeight="1" x14ac:dyDescent="0.25">
      <c r="A1771" s="33"/>
      <c r="B1771" s="34"/>
      <c r="C1771" s="35"/>
      <c r="D1771" s="49"/>
      <c r="E1771" s="36"/>
      <c r="F1771" s="36"/>
      <c r="G1771" s="52"/>
      <c r="H1771" s="38"/>
      <c r="I1771" s="50"/>
      <c r="J1771" s="259" t="s">
        <v>1813</v>
      </c>
      <c r="K1771" s="260" t="s">
        <v>1801</v>
      </c>
      <c r="L1771" s="46" t="s">
        <v>41</v>
      </c>
      <c r="M1771" s="46"/>
      <c r="R1771" s="43">
        <v>0.05</v>
      </c>
      <c r="S1771" s="43">
        <f>0.5*$R$41</f>
        <v>0.05</v>
      </c>
      <c r="T1771" s="43"/>
      <c r="U1771" s="43">
        <f>0*$R$41</f>
        <v>0</v>
      </c>
      <c r="V1771" s="43"/>
      <c r="W1771" s="43">
        <f>0*$R$41</f>
        <v>0</v>
      </c>
      <c r="X1771" s="43"/>
      <c r="Y1771" s="43">
        <f>0.5*$R$41</f>
        <v>0.05</v>
      </c>
      <c r="Z1771" s="43"/>
      <c r="AA1771" s="47"/>
      <c r="AB1771" s="47"/>
      <c r="AC1771" s="47"/>
      <c r="AD1771" s="47"/>
      <c r="AE1771" s="47"/>
      <c r="AF1771" s="47"/>
      <c r="AG1771" s="47"/>
      <c r="AH1771" s="47"/>
      <c r="AI1771" s="47"/>
      <c r="AJ1771" s="47"/>
      <c r="AK1771" s="47"/>
      <c r="AL1771" s="47"/>
      <c r="AM1771" s="47"/>
      <c r="AN1771" s="47"/>
      <c r="AO1771" s="47"/>
      <c r="AP1771" s="47"/>
      <c r="AQ1771" s="47"/>
      <c r="AR1771" s="47"/>
      <c r="AS1771" s="47"/>
      <c r="AT1771" s="47"/>
      <c r="AU1771" s="47"/>
      <c r="AV1771" s="48">
        <f t="shared" ref="AV1771:AV1773" si="2604">SUM(S1771:AS1771)</f>
        <v>0.1</v>
      </c>
    </row>
    <row r="1772" spans="1:49" s="10" customFormat="1" ht="17.25" customHeight="1" x14ac:dyDescent="0.25">
      <c r="A1772" s="33"/>
      <c r="B1772" s="34"/>
      <c r="C1772" s="35"/>
      <c r="D1772" s="49"/>
      <c r="E1772" s="36"/>
      <c r="F1772" s="36"/>
      <c r="G1772" s="52"/>
      <c r="H1772" s="38"/>
      <c r="I1772" s="50"/>
      <c r="J1772" s="259" t="s">
        <v>1814</v>
      </c>
      <c r="K1772" s="260" t="s">
        <v>1802</v>
      </c>
      <c r="L1772" s="46" t="s">
        <v>41</v>
      </c>
      <c r="M1772" s="46"/>
      <c r="R1772" s="43">
        <v>0.57500000000000007</v>
      </c>
      <c r="S1772" s="43">
        <f>0.2*$R$42</f>
        <v>0.12</v>
      </c>
      <c r="T1772" s="43"/>
      <c r="U1772" s="43">
        <f>0.8*$R$42</f>
        <v>0.48</v>
      </c>
      <c r="V1772" s="43"/>
      <c r="W1772" s="43">
        <f>0*$R$42</f>
        <v>0</v>
      </c>
      <c r="X1772" s="43"/>
      <c r="Y1772" s="43">
        <f>0*$R$42</f>
        <v>0</v>
      </c>
      <c r="Z1772" s="43"/>
      <c r="AA1772" s="47"/>
      <c r="AB1772" s="47"/>
      <c r="AC1772" s="47"/>
      <c r="AD1772" s="47"/>
      <c r="AE1772" s="47"/>
      <c r="AF1772" s="47"/>
      <c r="AG1772" s="47"/>
      <c r="AH1772" s="47"/>
      <c r="AI1772" s="47"/>
      <c r="AJ1772" s="47"/>
      <c r="AK1772" s="47"/>
      <c r="AL1772" s="47"/>
      <c r="AM1772" s="47"/>
      <c r="AN1772" s="47"/>
      <c r="AO1772" s="47"/>
      <c r="AP1772" s="47"/>
      <c r="AQ1772" s="47"/>
      <c r="AR1772" s="47"/>
      <c r="AS1772" s="47"/>
      <c r="AT1772" s="47"/>
      <c r="AU1772" s="47"/>
      <c r="AV1772" s="48">
        <f t="shared" si="2604"/>
        <v>0.6</v>
      </c>
    </row>
    <row r="1773" spans="1:49" s="10" customFormat="1" ht="17.25" customHeight="1" x14ac:dyDescent="0.25">
      <c r="A1773" s="33"/>
      <c r="B1773" s="34"/>
      <c r="C1773" s="35"/>
      <c r="D1773" s="49"/>
      <c r="E1773" s="36"/>
      <c r="F1773" s="36"/>
      <c r="G1773" s="52"/>
      <c r="H1773" s="38"/>
      <c r="I1773" s="50"/>
      <c r="J1773" s="259" t="s">
        <v>1815</v>
      </c>
      <c r="K1773" s="260" t="s">
        <v>1803</v>
      </c>
      <c r="L1773" s="46" t="s">
        <v>41</v>
      </c>
      <c r="M1773" s="46"/>
      <c r="R1773" s="43">
        <v>0.1</v>
      </c>
      <c r="S1773" s="43">
        <f>0*$R$43</f>
        <v>0</v>
      </c>
      <c r="T1773" s="43"/>
      <c r="U1773" s="43">
        <f>0.8*$R$43</f>
        <v>0.12</v>
      </c>
      <c r="V1773" s="43"/>
      <c r="W1773" s="43">
        <f>0.2*$R$43</f>
        <v>0.03</v>
      </c>
      <c r="X1773" s="43"/>
      <c r="Y1773" s="43">
        <f>0*$R$43</f>
        <v>0</v>
      </c>
      <c r="Z1773" s="43"/>
      <c r="AA1773" s="47"/>
      <c r="AB1773" s="47"/>
      <c r="AC1773" s="47"/>
      <c r="AD1773" s="47"/>
      <c r="AE1773" s="47"/>
      <c r="AF1773" s="47"/>
      <c r="AG1773" s="47"/>
      <c r="AH1773" s="47"/>
      <c r="AI1773" s="47"/>
      <c r="AJ1773" s="47"/>
      <c r="AK1773" s="47"/>
      <c r="AL1773" s="47"/>
      <c r="AM1773" s="47"/>
      <c r="AN1773" s="47"/>
      <c r="AO1773" s="47"/>
      <c r="AP1773" s="47"/>
      <c r="AQ1773" s="47"/>
      <c r="AR1773" s="47"/>
      <c r="AS1773" s="47"/>
      <c r="AT1773" s="47"/>
      <c r="AU1773" s="47"/>
      <c r="AV1773" s="48">
        <f t="shared" si="2604"/>
        <v>0.15</v>
      </c>
    </row>
    <row r="1774" spans="1:49" s="10" customFormat="1" ht="17.25" customHeight="1" x14ac:dyDescent="0.25">
      <c r="A1774" s="33" t="s">
        <v>36</v>
      </c>
      <c r="B1774" s="34" t="s">
        <v>740</v>
      </c>
      <c r="C1774" s="35" t="s">
        <v>741</v>
      </c>
      <c r="D1774" s="49">
        <v>312.7</v>
      </c>
      <c r="E1774" s="36" t="s">
        <v>95</v>
      </c>
      <c r="F1774" s="36" t="s">
        <v>742</v>
      </c>
      <c r="G1774" s="52" t="s">
        <v>743</v>
      </c>
      <c r="H1774" s="38" t="s">
        <v>1017</v>
      </c>
      <c r="I1774" s="50" t="s">
        <v>943</v>
      </c>
      <c r="J1774" s="38" t="s">
        <v>1019</v>
      </c>
      <c r="K1774" s="50" t="s">
        <v>943</v>
      </c>
      <c r="L1774" s="46" t="s">
        <v>41</v>
      </c>
      <c r="M1774" s="46"/>
      <c r="R1774" s="42">
        <f>SUM(R1775:R1777)</f>
        <v>0.72500000000000009</v>
      </c>
      <c r="S1774" s="42">
        <f t="shared" ref="S1774" si="2605">SUM(S1775:S1777)</f>
        <v>0.16999999999999998</v>
      </c>
      <c r="T1774" s="42">
        <f t="shared" ref="T1774" si="2606">SUM(T1775:T1777)</f>
        <v>0</v>
      </c>
      <c r="U1774" s="42">
        <f t="shared" ref="U1774" si="2607">SUM(U1775:U1777)</f>
        <v>0.6</v>
      </c>
      <c r="V1774" s="42">
        <f t="shared" ref="V1774" si="2608">SUM(V1775:V1777)</f>
        <v>0</v>
      </c>
      <c r="W1774" s="42">
        <f t="shared" ref="W1774" si="2609">SUM(W1775:W1777)</f>
        <v>0.03</v>
      </c>
      <c r="X1774" s="42">
        <f t="shared" ref="X1774" si="2610">SUM(X1775:X1777)</f>
        <v>0</v>
      </c>
      <c r="Y1774" s="42">
        <f t="shared" ref="Y1774" si="2611">SUM(Y1775:Y1777)</f>
        <v>0.05</v>
      </c>
      <c r="Z1774" s="42">
        <f t="shared" ref="Z1774" si="2612">SUM(Z1775:Z1777)</f>
        <v>0</v>
      </c>
      <c r="AA1774" s="42">
        <f t="shared" ref="AA1774" si="2613">SUM(AA1775:AA1777)</f>
        <v>0</v>
      </c>
      <c r="AB1774" s="42">
        <f t="shared" ref="AB1774" si="2614">SUM(AB1775:AB1777)</f>
        <v>0</v>
      </c>
      <c r="AC1774" s="42">
        <f t="shared" ref="AC1774" si="2615">SUM(AC1775:AC1777)</f>
        <v>0</v>
      </c>
      <c r="AD1774" s="42">
        <f t="shared" ref="AD1774" si="2616">SUM(AD1775:AD1777)</f>
        <v>0</v>
      </c>
      <c r="AE1774" s="42">
        <f t="shared" ref="AE1774" si="2617">SUM(AE1775:AE1777)</f>
        <v>0</v>
      </c>
      <c r="AF1774" s="42">
        <f t="shared" ref="AF1774" si="2618">SUM(AF1775:AF1777)</f>
        <v>0</v>
      </c>
      <c r="AG1774" s="42">
        <f t="shared" ref="AG1774" si="2619">SUM(AG1775:AG1777)</f>
        <v>0</v>
      </c>
      <c r="AH1774" s="42">
        <f t="shared" ref="AH1774" si="2620">SUM(AH1775:AH1777)</f>
        <v>0</v>
      </c>
      <c r="AI1774" s="42">
        <f t="shared" ref="AI1774" si="2621">SUM(AI1775:AI1777)</f>
        <v>0</v>
      </c>
      <c r="AJ1774" s="42">
        <f t="shared" ref="AJ1774" si="2622">SUM(AJ1775:AJ1777)</f>
        <v>0</v>
      </c>
      <c r="AK1774" s="42">
        <f t="shared" ref="AK1774" si="2623">SUM(AK1775:AK1777)</f>
        <v>0</v>
      </c>
      <c r="AL1774" s="42">
        <f t="shared" ref="AL1774" si="2624">SUM(AL1775:AL1777)</f>
        <v>0</v>
      </c>
      <c r="AM1774" s="42">
        <f t="shared" ref="AM1774" si="2625">SUM(AM1775:AM1777)</f>
        <v>0</v>
      </c>
      <c r="AN1774" s="42">
        <f t="shared" ref="AN1774" si="2626">SUM(AN1775:AN1777)</f>
        <v>0</v>
      </c>
      <c r="AO1774" s="42">
        <f t="shared" ref="AO1774" si="2627">SUM(AO1775:AO1777)</f>
        <v>0</v>
      </c>
      <c r="AP1774" s="42">
        <f t="shared" ref="AP1774" si="2628">SUM(AP1775:AP1777)</f>
        <v>0</v>
      </c>
      <c r="AQ1774" s="42">
        <f t="shared" ref="AQ1774" si="2629">SUM(AQ1775:AQ1777)</f>
        <v>0</v>
      </c>
      <c r="AR1774" s="42">
        <f t="shared" ref="AR1774" si="2630">SUM(AR1775:AR1777)</f>
        <v>0</v>
      </c>
      <c r="AS1774" s="42">
        <f t="shared" ref="AS1774" si="2631">SUM(AS1775:AS1777)</f>
        <v>0</v>
      </c>
      <c r="AT1774" s="42">
        <f t="shared" ref="AT1774" si="2632">SUM(AT1775:AT1777)</f>
        <v>0</v>
      </c>
      <c r="AU1774" s="42">
        <f t="shared" ref="AU1774" si="2633">SUM(AU1775:AU1777)</f>
        <v>0</v>
      </c>
      <c r="AV1774" s="42">
        <f t="shared" ref="AV1774" si="2634">SUM(AV1775:AV1777)</f>
        <v>0.85</v>
      </c>
    </row>
    <row r="1775" spans="1:49" s="10" customFormat="1" ht="17.25" customHeight="1" x14ac:dyDescent="0.25">
      <c r="A1775" s="33"/>
      <c r="B1775" s="34"/>
      <c r="C1775" s="35"/>
      <c r="D1775" s="49"/>
      <c r="E1775" s="36"/>
      <c r="F1775" s="36"/>
      <c r="G1775" s="52"/>
      <c r="H1775" s="38"/>
      <c r="I1775" s="50"/>
      <c r="J1775" s="259" t="s">
        <v>1810</v>
      </c>
      <c r="K1775" s="260" t="s">
        <v>1801</v>
      </c>
      <c r="L1775" s="46" t="s">
        <v>41</v>
      </c>
      <c r="M1775" s="46"/>
      <c r="R1775" s="43">
        <v>0.05</v>
      </c>
      <c r="S1775" s="43">
        <f>0.5*$R$41</f>
        <v>0.05</v>
      </c>
      <c r="T1775" s="43"/>
      <c r="U1775" s="43">
        <f>0*$R$41</f>
        <v>0</v>
      </c>
      <c r="V1775" s="43"/>
      <c r="W1775" s="43">
        <f>0*$R$41</f>
        <v>0</v>
      </c>
      <c r="X1775" s="43"/>
      <c r="Y1775" s="43">
        <f>0.5*$R$41</f>
        <v>0.05</v>
      </c>
      <c r="Z1775" s="43"/>
      <c r="AA1775" s="47"/>
      <c r="AB1775" s="47"/>
      <c r="AC1775" s="47"/>
      <c r="AD1775" s="47"/>
      <c r="AE1775" s="47"/>
      <c r="AF1775" s="47"/>
      <c r="AG1775" s="47"/>
      <c r="AH1775" s="47"/>
      <c r="AI1775" s="47"/>
      <c r="AJ1775" s="47"/>
      <c r="AK1775" s="47"/>
      <c r="AL1775" s="47"/>
      <c r="AM1775" s="47"/>
      <c r="AN1775" s="47"/>
      <c r="AO1775" s="47"/>
      <c r="AP1775" s="47"/>
      <c r="AQ1775" s="47"/>
      <c r="AR1775" s="47"/>
      <c r="AS1775" s="47"/>
      <c r="AT1775" s="47"/>
      <c r="AU1775" s="47"/>
      <c r="AV1775" s="48">
        <f t="shared" ref="AV1775:AV1777" si="2635">SUM(S1775:AS1775)</f>
        <v>0.1</v>
      </c>
    </row>
    <row r="1776" spans="1:49" s="10" customFormat="1" ht="17.25" customHeight="1" x14ac:dyDescent="0.25">
      <c r="A1776" s="33"/>
      <c r="B1776" s="34"/>
      <c r="C1776" s="35"/>
      <c r="D1776" s="49"/>
      <c r="E1776" s="36"/>
      <c r="F1776" s="36"/>
      <c r="G1776" s="52"/>
      <c r="H1776" s="38"/>
      <c r="I1776" s="50"/>
      <c r="J1776" s="259" t="s">
        <v>1811</v>
      </c>
      <c r="K1776" s="260" t="s">
        <v>1802</v>
      </c>
      <c r="L1776" s="46" t="s">
        <v>41</v>
      </c>
      <c r="M1776" s="46"/>
      <c r="R1776" s="43">
        <v>0.57500000000000007</v>
      </c>
      <c r="S1776" s="43">
        <f>0.2*$R$42</f>
        <v>0.12</v>
      </c>
      <c r="T1776" s="43"/>
      <c r="U1776" s="43">
        <f>0.8*$R$42</f>
        <v>0.48</v>
      </c>
      <c r="V1776" s="43"/>
      <c r="W1776" s="43">
        <f>0*$R$42</f>
        <v>0</v>
      </c>
      <c r="X1776" s="43"/>
      <c r="Y1776" s="43">
        <f>0*$R$42</f>
        <v>0</v>
      </c>
      <c r="Z1776" s="43"/>
      <c r="AA1776" s="47"/>
      <c r="AB1776" s="47"/>
      <c r="AC1776" s="47"/>
      <c r="AD1776" s="47"/>
      <c r="AE1776" s="47"/>
      <c r="AF1776" s="47"/>
      <c r="AG1776" s="47"/>
      <c r="AH1776" s="47"/>
      <c r="AI1776" s="47"/>
      <c r="AJ1776" s="47"/>
      <c r="AK1776" s="47"/>
      <c r="AL1776" s="47"/>
      <c r="AM1776" s="47"/>
      <c r="AN1776" s="47"/>
      <c r="AO1776" s="47"/>
      <c r="AP1776" s="47"/>
      <c r="AQ1776" s="47"/>
      <c r="AR1776" s="47"/>
      <c r="AS1776" s="47"/>
      <c r="AT1776" s="47"/>
      <c r="AU1776" s="47"/>
      <c r="AV1776" s="48">
        <f t="shared" si="2635"/>
        <v>0.6</v>
      </c>
    </row>
    <row r="1777" spans="1:48" s="10" customFormat="1" ht="17.25" customHeight="1" x14ac:dyDescent="0.25">
      <c r="A1777" s="33"/>
      <c r="B1777" s="34"/>
      <c r="C1777" s="35"/>
      <c r="D1777" s="49"/>
      <c r="E1777" s="36"/>
      <c r="F1777" s="36"/>
      <c r="G1777" s="52"/>
      <c r="H1777" s="38"/>
      <c r="I1777" s="50"/>
      <c r="J1777" s="259" t="s">
        <v>1812</v>
      </c>
      <c r="K1777" s="260" t="s">
        <v>1803</v>
      </c>
      <c r="L1777" s="46" t="s">
        <v>41</v>
      </c>
      <c r="M1777" s="46"/>
      <c r="R1777" s="43">
        <v>0.1</v>
      </c>
      <c r="S1777" s="43">
        <f>0*$R$43</f>
        <v>0</v>
      </c>
      <c r="T1777" s="43"/>
      <c r="U1777" s="43">
        <f>0.8*$R$43</f>
        <v>0.12</v>
      </c>
      <c r="V1777" s="43"/>
      <c r="W1777" s="43">
        <f>0.2*$R$43</f>
        <v>0.03</v>
      </c>
      <c r="X1777" s="43"/>
      <c r="Y1777" s="43">
        <f>0*$R$43</f>
        <v>0</v>
      </c>
      <c r="Z1777" s="43"/>
      <c r="AA1777" s="47"/>
      <c r="AB1777" s="47"/>
      <c r="AC1777" s="47"/>
      <c r="AD1777" s="47"/>
      <c r="AE1777" s="47"/>
      <c r="AF1777" s="47"/>
      <c r="AG1777" s="47"/>
      <c r="AH1777" s="47"/>
      <c r="AI1777" s="47"/>
      <c r="AJ1777" s="47"/>
      <c r="AK1777" s="47"/>
      <c r="AL1777" s="47"/>
      <c r="AM1777" s="47"/>
      <c r="AN1777" s="47"/>
      <c r="AO1777" s="47"/>
      <c r="AP1777" s="47"/>
      <c r="AQ1777" s="47"/>
      <c r="AR1777" s="47"/>
      <c r="AS1777" s="47"/>
      <c r="AT1777" s="47"/>
      <c r="AU1777" s="47"/>
      <c r="AV1777" s="48">
        <f t="shared" si="2635"/>
        <v>0.15</v>
      </c>
    </row>
    <row r="1778" spans="1:48" s="10" customFormat="1" ht="17.25" customHeight="1" x14ac:dyDescent="0.25">
      <c r="A1778" s="33" t="s">
        <v>36</v>
      </c>
      <c r="B1778" s="34" t="s">
        <v>740</v>
      </c>
      <c r="C1778" s="35" t="s">
        <v>741</v>
      </c>
      <c r="D1778" s="49">
        <v>312.7</v>
      </c>
      <c r="E1778" s="36" t="s">
        <v>95</v>
      </c>
      <c r="F1778" s="36" t="s">
        <v>742</v>
      </c>
      <c r="G1778" s="52" t="s">
        <v>743</v>
      </c>
      <c r="H1778" s="38" t="s">
        <v>1023</v>
      </c>
      <c r="I1778" s="50" t="s">
        <v>945</v>
      </c>
      <c r="J1778" s="38" t="s">
        <v>1025</v>
      </c>
      <c r="K1778" s="50" t="s">
        <v>945</v>
      </c>
      <c r="L1778" s="46" t="s">
        <v>41</v>
      </c>
      <c r="M1778" s="46"/>
      <c r="R1778" s="42">
        <f>SUM(R1779:R1781)</f>
        <v>0.72500000000000009</v>
      </c>
      <c r="S1778" s="42">
        <f t="shared" ref="S1778" si="2636">SUM(S1779:S1781)</f>
        <v>0.16999999999999998</v>
      </c>
      <c r="T1778" s="42">
        <f t="shared" ref="T1778" si="2637">SUM(T1779:T1781)</f>
        <v>0</v>
      </c>
      <c r="U1778" s="42">
        <f t="shared" ref="U1778" si="2638">SUM(U1779:U1781)</f>
        <v>0.6</v>
      </c>
      <c r="V1778" s="42">
        <f t="shared" ref="V1778" si="2639">SUM(V1779:V1781)</f>
        <v>0</v>
      </c>
      <c r="W1778" s="42">
        <f t="shared" ref="W1778" si="2640">SUM(W1779:W1781)</f>
        <v>0.03</v>
      </c>
      <c r="X1778" s="42">
        <f t="shared" ref="X1778" si="2641">SUM(X1779:X1781)</f>
        <v>0</v>
      </c>
      <c r="Y1778" s="42">
        <f t="shared" ref="Y1778" si="2642">SUM(Y1779:Y1781)</f>
        <v>0.05</v>
      </c>
      <c r="Z1778" s="42">
        <f t="shared" ref="Z1778" si="2643">SUM(Z1779:Z1781)</f>
        <v>0</v>
      </c>
      <c r="AA1778" s="42">
        <f t="shared" ref="AA1778" si="2644">SUM(AA1779:AA1781)</f>
        <v>0</v>
      </c>
      <c r="AB1778" s="42">
        <f t="shared" ref="AB1778" si="2645">SUM(AB1779:AB1781)</f>
        <v>0</v>
      </c>
      <c r="AC1778" s="42">
        <f t="shared" ref="AC1778" si="2646">SUM(AC1779:AC1781)</f>
        <v>0</v>
      </c>
      <c r="AD1778" s="42">
        <f t="shared" ref="AD1778" si="2647">SUM(AD1779:AD1781)</f>
        <v>0</v>
      </c>
      <c r="AE1778" s="42">
        <f t="shared" ref="AE1778" si="2648">SUM(AE1779:AE1781)</f>
        <v>0</v>
      </c>
      <c r="AF1778" s="42">
        <f t="shared" ref="AF1778" si="2649">SUM(AF1779:AF1781)</f>
        <v>0</v>
      </c>
      <c r="AG1778" s="42">
        <f t="shared" ref="AG1778" si="2650">SUM(AG1779:AG1781)</f>
        <v>0</v>
      </c>
      <c r="AH1778" s="42">
        <f t="shared" ref="AH1778" si="2651">SUM(AH1779:AH1781)</f>
        <v>0</v>
      </c>
      <c r="AI1778" s="42">
        <f t="shared" ref="AI1778" si="2652">SUM(AI1779:AI1781)</f>
        <v>0</v>
      </c>
      <c r="AJ1778" s="42">
        <f t="shared" ref="AJ1778" si="2653">SUM(AJ1779:AJ1781)</f>
        <v>0</v>
      </c>
      <c r="AK1778" s="42">
        <f t="shared" ref="AK1778" si="2654">SUM(AK1779:AK1781)</f>
        <v>0</v>
      </c>
      <c r="AL1778" s="42">
        <f t="shared" ref="AL1778" si="2655">SUM(AL1779:AL1781)</f>
        <v>0</v>
      </c>
      <c r="AM1778" s="42">
        <f t="shared" ref="AM1778" si="2656">SUM(AM1779:AM1781)</f>
        <v>0</v>
      </c>
      <c r="AN1778" s="42">
        <f t="shared" ref="AN1778" si="2657">SUM(AN1779:AN1781)</f>
        <v>0</v>
      </c>
      <c r="AO1778" s="42">
        <f t="shared" ref="AO1778" si="2658">SUM(AO1779:AO1781)</f>
        <v>0</v>
      </c>
      <c r="AP1778" s="42">
        <f t="shared" ref="AP1778" si="2659">SUM(AP1779:AP1781)</f>
        <v>0</v>
      </c>
      <c r="AQ1778" s="42">
        <f t="shared" ref="AQ1778" si="2660">SUM(AQ1779:AQ1781)</f>
        <v>0</v>
      </c>
      <c r="AR1778" s="42">
        <f t="shared" ref="AR1778" si="2661">SUM(AR1779:AR1781)</f>
        <v>0</v>
      </c>
      <c r="AS1778" s="42">
        <f t="shared" ref="AS1778" si="2662">SUM(AS1779:AS1781)</f>
        <v>0</v>
      </c>
      <c r="AT1778" s="42">
        <f t="shared" ref="AT1778" si="2663">SUM(AT1779:AT1781)</f>
        <v>0</v>
      </c>
      <c r="AU1778" s="42">
        <f t="shared" ref="AU1778" si="2664">SUM(AU1779:AU1781)</f>
        <v>0</v>
      </c>
      <c r="AV1778" s="42">
        <f t="shared" ref="AV1778" si="2665">SUM(AV1779:AV1781)</f>
        <v>0.85</v>
      </c>
    </row>
    <row r="1779" spans="1:48" s="10" customFormat="1" ht="17.25" customHeight="1" x14ac:dyDescent="0.25">
      <c r="A1779" s="33"/>
      <c r="B1779" s="34"/>
      <c r="C1779" s="35"/>
      <c r="D1779" s="49"/>
      <c r="E1779" s="36"/>
      <c r="F1779" s="36"/>
      <c r="G1779" s="52"/>
      <c r="H1779" s="38"/>
      <c r="I1779" s="50"/>
      <c r="J1779" s="259" t="s">
        <v>1807</v>
      </c>
      <c r="K1779" s="260" t="s">
        <v>1801</v>
      </c>
      <c r="L1779" s="46" t="s">
        <v>41</v>
      </c>
      <c r="M1779" s="46"/>
      <c r="R1779" s="43">
        <v>0.05</v>
      </c>
      <c r="S1779" s="43">
        <f>0.5*$R$41</f>
        <v>0.05</v>
      </c>
      <c r="T1779" s="43"/>
      <c r="U1779" s="43">
        <f>0*$R$41</f>
        <v>0</v>
      </c>
      <c r="V1779" s="43"/>
      <c r="W1779" s="43">
        <f>0*$R$41</f>
        <v>0</v>
      </c>
      <c r="X1779" s="43"/>
      <c r="Y1779" s="43">
        <f>0.5*$R$41</f>
        <v>0.05</v>
      </c>
      <c r="Z1779" s="43"/>
      <c r="AA1779" s="47"/>
      <c r="AB1779" s="47"/>
      <c r="AC1779" s="47"/>
      <c r="AD1779" s="47"/>
      <c r="AE1779" s="47"/>
      <c r="AF1779" s="47"/>
      <c r="AG1779" s="47"/>
      <c r="AH1779" s="47"/>
      <c r="AI1779" s="47"/>
      <c r="AJ1779" s="47"/>
      <c r="AK1779" s="47"/>
      <c r="AL1779" s="47"/>
      <c r="AM1779" s="47"/>
      <c r="AN1779" s="47"/>
      <c r="AO1779" s="47"/>
      <c r="AP1779" s="47"/>
      <c r="AQ1779" s="47"/>
      <c r="AR1779" s="47"/>
      <c r="AS1779" s="47"/>
      <c r="AT1779" s="47"/>
      <c r="AU1779" s="47"/>
      <c r="AV1779" s="48">
        <f t="shared" ref="AV1779:AV1781" si="2666">SUM(S1779:AS1779)</f>
        <v>0.1</v>
      </c>
    </row>
    <row r="1780" spans="1:48" s="10" customFormat="1" ht="17.25" customHeight="1" x14ac:dyDescent="0.25">
      <c r="A1780" s="33"/>
      <c r="B1780" s="34"/>
      <c r="C1780" s="35"/>
      <c r="D1780" s="49"/>
      <c r="E1780" s="36"/>
      <c r="F1780" s="36"/>
      <c r="G1780" s="52"/>
      <c r="H1780" s="38"/>
      <c r="I1780" s="50"/>
      <c r="J1780" s="259" t="s">
        <v>1808</v>
      </c>
      <c r="K1780" s="260" t="s">
        <v>1802</v>
      </c>
      <c r="L1780" s="46" t="s">
        <v>41</v>
      </c>
      <c r="M1780" s="46"/>
      <c r="R1780" s="43">
        <v>0.57500000000000007</v>
      </c>
      <c r="S1780" s="43">
        <f>0.2*$R$42</f>
        <v>0.12</v>
      </c>
      <c r="T1780" s="43"/>
      <c r="U1780" s="43">
        <f>0.8*$R$42</f>
        <v>0.48</v>
      </c>
      <c r="V1780" s="43"/>
      <c r="W1780" s="43">
        <f>0*$R$42</f>
        <v>0</v>
      </c>
      <c r="X1780" s="43"/>
      <c r="Y1780" s="43">
        <f>0*$R$42</f>
        <v>0</v>
      </c>
      <c r="Z1780" s="43"/>
      <c r="AA1780" s="47"/>
      <c r="AB1780" s="47"/>
      <c r="AC1780" s="47"/>
      <c r="AD1780" s="47"/>
      <c r="AE1780" s="47"/>
      <c r="AF1780" s="47"/>
      <c r="AG1780" s="47"/>
      <c r="AH1780" s="47"/>
      <c r="AI1780" s="47"/>
      <c r="AJ1780" s="47"/>
      <c r="AK1780" s="47"/>
      <c r="AL1780" s="47"/>
      <c r="AM1780" s="47"/>
      <c r="AN1780" s="47"/>
      <c r="AO1780" s="47"/>
      <c r="AP1780" s="47"/>
      <c r="AQ1780" s="47"/>
      <c r="AR1780" s="47"/>
      <c r="AS1780" s="47"/>
      <c r="AT1780" s="47"/>
      <c r="AU1780" s="47"/>
      <c r="AV1780" s="48">
        <f t="shared" si="2666"/>
        <v>0.6</v>
      </c>
    </row>
    <row r="1781" spans="1:48" s="10" customFormat="1" ht="17.25" customHeight="1" x14ac:dyDescent="0.25">
      <c r="A1781" s="33"/>
      <c r="B1781" s="34"/>
      <c r="C1781" s="35"/>
      <c r="D1781" s="49"/>
      <c r="E1781" s="36"/>
      <c r="F1781" s="36"/>
      <c r="G1781" s="52"/>
      <c r="H1781" s="38"/>
      <c r="I1781" s="50"/>
      <c r="J1781" s="259" t="s">
        <v>1809</v>
      </c>
      <c r="K1781" s="260" t="s">
        <v>1803</v>
      </c>
      <c r="L1781" s="46" t="s">
        <v>41</v>
      </c>
      <c r="M1781" s="46"/>
      <c r="R1781" s="43">
        <v>0.1</v>
      </c>
      <c r="S1781" s="43">
        <f>0*$R$43</f>
        <v>0</v>
      </c>
      <c r="T1781" s="43"/>
      <c r="U1781" s="43">
        <f>0.8*$R$43</f>
        <v>0.12</v>
      </c>
      <c r="V1781" s="43"/>
      <c r="W1781" s="43">
        <f>0.2*$R$43</f>
        <v>0.03</v>
      </c>
      <c r="X1781" s="43"/>
      <c r="Y1781" s="43">
        <f>0*$R$43</f>
        <v>0</v>
      </c>
      <c r="Z1781" s="43"/>
      <c r="AA1781" s="47"/>
      <c r="AB1781" s="47"/>
      <c r="AC1781" s="47"/>
      <c r="AD1781" s="47"/>
      <c r="AE1781" s="47"/>
      <c r="AF1781" s="47"/>
      <c r="AG1781" s="47"/>
      <c r="AH1781" s="47"/>
      <c r="AI1781" s="47"/>
      <c r="AJ1781" s="47"/>
      <c r="AK1781" s="47"/>
      <c r="AL1781" s="47"/>
      <c r="AM1781" s="47"/>
      <c r="AN1781" s="47"/>
      <c r="AO1781" s="47"/>
      <c r="AP1781" s="47"/>
      <c r="AQ1781" s="47"/>
      <c r="AR1781" s="47"/>
      <c r="AS1781" s="47"/>
      <c r="AT1781" s="47"/>
      <c r="AU1781" s="47"/>
      <c r="AV1781" s="48">
        <f t="shared" si="2666"/>
        <v>0.15</v>
      </c>
    </row>
    <row r="1782" spans="1:48" s="10" customFormat="1" ht="17.25" customHeight="1" x14ac:dyDescent="0.25">
      <c r="A1782" s="33" t="s">
        <v>36</v>
      </c>
      <c r="B1782" s="34" t="s">
        <v>740</v>
      </c>
      <c r="C1782" s="35" t="s">
        <v>741</v>
      </c>
      <c r="D1782" s="49">
        <v>312</v>
      </c>
      <c r="E1782" s="36" t="s">
        <v>95</v>
      </c>
      <c r="F1782" s="36" t="s">
        <v>742</v>
      </c>
      <c r="G1782" s="52" t="s">
        <v>743</v>
      </c>
      <c r="H1782" s="28" t="s">
        <v>1028</v>
      </c>
      <c r="I1782" s="73" t="s">
        <v>947</v>
      </c>
      <c r="J1782" s="28" t="s">
        <v>1029</v>
      </c>
      <c r="K1782" s="73" t="s">
        <v>947</v>
      </c>
      <c r="L1782" s="10" t="s">
        <v>949</v>
      </c>
      <c r="S1782" s="20"/>
      <c r="T1782" s="20"/>
      <c r="U1782" s="20"/>
      <c r="V1782" s="20"/>
      <c r="W1782" s="20"/>
      <c r="X1782" s="20"/>
      <c r="Y1782" s="20"/>
      <c r="Z1782" s="20"/>
      <c r="AA1782" s="20"/>
      <c r="AB1782" s="20"/>
      <c r="AC1782" s="20"/>
      <c r="AD1782" s="20"/>
      <c r="AE1782" s="20"/>
      <c r="AF1782" s="20"/>
      <c r="AG1782" s="20"/>
      <c r="AH1782" s="20"/>
      <c r="AI1782" s="20"/>
      <c r="AJ1782" s="20"/>
      <c r="AK1782" s="20"/>
      <c r="AL1782" s="20"/>
      <c r="AM1782" s="20"/>
      <c r="AN1782" s="20"/>
      <c r="AO1782" s="20"/>
      <c r="AP1782" s="20"/>
      <c r="AQ1782" s="20"/>
      <c r="AR1782" s="20"/>
      <c r="AS1782" s="20"/>
      <c r="AT1782" s="20"/>
      <c r="AU1782" s="20"/>
    </row>
    <row r="1783" spans="1:48" s="10" customFormat="1" ht="17.25" customHeight="1" x14ac:dyDescent="0.25">
      <c r="A1783" s="33" t="s">
        <v>36</v>
      </c>
      <c r="B1783" s="34" t="s">
        <v>740</v>
      </c>
      <c r="C1783" s="35" t="s">
        <v>741</v>
      </c>
      <c r="D1783" s="49">
        <v>330</v>
      </c>
      <c r="E1783" s="36" t="s">
        <v>95</v>
      </c>
      <c r="F1783" s="36" t="s">
        <v>742</v>
      </c>
      <c r="G1783" s="52" t="s">
        <v>743</v>
      </c>
      <c r="H1783" s="28" t="s">
        <v>1790</v>
      </c>
      <c r="I1783" s="73" t="s">
        <v>951</v>
      </c>
      <c r="J1783" s="28" t="s">
        <v>1783</v>
      </c>
      <c r="K1783" s="73" t="s">
        <v>951</v>
      </c>
      <c r="L1783" s="10" t="s">
        <v>41</v>
      </c>
      <c r="S1783" s="20"/>
      <c r="T1783" s="20"/>
      <c r="U1783" s="20"/>
      <c r="V1783" s="20"/>
      <c r="W1783" s="20"/>
      <c r="X1783" s="20"/>
      <c r="Y1783" s="20"/>
      <c r="Z1783" s="20"/>
      <c r="AA1783" s="20"/>
      <c r="AB1783" s="20"/>
      <c r="AC1783" s="20"/>
      <c r="AD1783" s="20"/>
      <c r="AE1783" s="20"/>
      <c r="AF1783" s="20"/>
      <c r="AG1783" s="20"/>
      <c r="AH1783" s="20"/>
      <c r="AI1783" s="20"/>
      <c r="AJ1783" s="20"/>
      <c r="AK1783" s="20"/>
      <c r="AL1783" s="20"/>
      <c r="AM1783" s="20"/>
      <c r="AN1783" s="20"/>
      <c r="AO1783" s="20"/>
      <c r="AP1783" s="20"/>
      <c r="AQ1783" s="20"/>
      <c r="AR1783" s="20"/>
      <c r="AS1783" s="20"/>
      <c r="AT1783" s="20"/>
      <c r="AU1783" s="20"/>
    </row>
    <row r="1784" spans="1:48" s="10" customFormat="1" ht="17.25" customHeight="1" x14ac:dyDescent="0.25">
      <c r="A1784" s="33" t="s">
        <v>36</v>
      </c>
      <c r="B1784" s="34" t="s">
        <v>740</v>
      </c>
      <c r="C1784" s="35" t="s">
        <v>741</v>
      </c>
      <c r="D1784" s="49">
        <v>330.1</v>
      </c>
      <c r="E1784" s="36" t="s">
        <v>95</v>
      </c>
      <c r="F1784" s="36" t="s">
        <v>742</v>
      </c>
      <c r="G1784" s="52" t="s">
        <v>743</v>
      </c>
      <c r="H1784" s="38" t="s">
        <v>1791</v>
      </c>
      <c r="I1784" s="50" t="s">
        <v>954</v>
      </c>
      <c r="J1784" s="38" t="s">
        <v>1784</v>
      </c>
      <c r="K1784" s="50" t="s">
        <v>954</v>
      </c>
      <c r="L1784" s="46" t="s">
        <v>41</v>
      </c>
      <c r="M1784" s="46"/>
      <c r="R1784" s="43">
        <v>0.57500000000000007</v>
      </c>
      <c r="S1784" s="43">
        <f t="shared" ref="S1784:S1787" si="2667">0.2*$R$42</f>
        <v>0.12</v>
      </c>
      <c r="T1784" s="43"/>
      <c r="U1784" s="43">
        <f t="shared" ref="U1784:U1787" si="2668">0.8*$R$42</f>
        <v>0.48</v>
      </c>
      <c r="V1784" s="43"/>
      <c r="W1784" s="43">
        <f t="shared" ref="W1784:W1787" si="2669">0*$R$42</f>
        <v>0</v>
      </c>
      <c r="X1784" s="43"/>
      <c r="Y1784" s="43">
        <f t="shared" ref="Y1784:Y1787" si="2670">0*$R$42</f>
        <v>0</v>
      </c>
      <c r="Z1784" s="43"/>
      <c r="AA1784" s="47"/>
      <c r="AB1784" s="47"/>
      <c r="AC1784" s="47"/>
      <c r="AD1784" s="47"/>
      <c r="AE1784" s="47"/>
      <c r="AF1784" s="47"/>
      <c r="AG1784" s="47"/>
      <c r="AH1784" s="47"/>
      <c r="AI1784" s="47"/>
      <c r="AJ1784" s="47"/>
      <c r="AK1784" s="47"/>
      <c r="AL1784" s="47"/>
      <c r="AM1784" s="47"/>
      <c r="AN1784" s="47"/>
      <c r="AO1784" s="47"/>
      <c r="AP1784" s="47"/>
      <c r="AQ1784" s="47"/>
      <c r="AR1784" s="47"/>
      <c r="AS1784" s="47"/>
      <c r="AT1784" s="47"/>
      <c r="AU1784" s="47"/>
      <c r="AV1784" s="48">
        <f t="shared" ref="AV1784:AV1787" si="2671">SUM(S1784:AS1784)</f>
        <v>0.6</v>
      </c>
    </row>
    <row r="1785" spans="1:48" s="10" customFormat="1" ht="17.25" customHeight="1" x14ac:dyDescent="0.25">
      <c r="A1785" s="33" t="s">
        <v>36</v>
      </c>
      <c r="B1785" s="34" t="s">
        <v>740</v>
      </c>
      <c r="C1785" s="35" t="s">
        <v>741</v>
      </c>
      <c r="D1785" s="49">
        <v>330.2</v>
      </c>
      <c r="E1785" s="36" t="s">
        <v>95</v>
      </c>
      <c r="F1785" s="36" t="s">
        <v>742</v>
      </c>
      <c r="G1785" s="52" t="s">
        <v>743</v>
      </c>
      <c r="H1785" s="38" t="s">
        <v>1792</v>
      </c>
      <c r="I1785" s="50" t="s">
        <v>957</v>
      </c>
      <c r="J1785" s="38" t="s">
        <v>1785</v>
      </c>
      <c r="K1785" s="50" t="s">
        <v>957</v>
      </c>
      <c r="L1785" s="46" t="s">
        <v>41</v>
      </c>
      <c r="M1785" s="46"/>
      <c r="R1785" s="43">
        <v>0.57500000000000007</v>
      </c>
      <c r="S1785" s="43">
        <f t="shared" si="2667"/>
        <v>0.12</v>
      </c>
      <c r="T1785" s="43"/>
      <c r="U1785" s="43">
        <f t="shared" si="2668"/>
        <v>0.48</v>
      </c>
      <c r="V1785" s="43"/>
      <c r="W1785" s="43">
        <f t="shared" si="2669"/>
        <v>0</v>
      </c>
      <c r="X1785" s="43"/>
      <c r="Y1785" s="43">
        <f t="shared" si="2670"/>
        <v>0</v>
      </c>
      <c r="Z1785" s="43"/>
      <c r="AA1785" s="47"/>
      <c r="AB1785" s="47"/>
      <c r="AC1785" s="47"/>
      <c r="AD1785" s="47"/>
      <c r="AE1785" s="47"/>
      <c r="AF1785" s="47"/>
      <c r="AG1785" s="47"/>
      <c r="AH1785" s="47"/>
      <c r="AI1785" s="47"/>
      <c r="AJ1785" s="47"/>
      <c r="AK1785" s="47"/>
      <c r="AL1785" s="47"/>
      <c r="AM1785" s="47"/>
      <c r="AN1785" s="47"/>
      <c r="AO1785" s="47"/>
      <c r="AP1785" s="47"/>
      <c r="AQ1785" s="47"/>
      <c r="AR1785" s="47"/>
      <c r="AS1785" s="47"/>
      <c r="AT1785" s="47"/>
      <c r="AU1785" s="47"/>
      <c r="AV1785" s="48">
        <f t="shared" si="2671"/>
        <v>0.6</v>
      </c>
    </row>
    <row r="1786" spans="1:48" s="10" customFormat="1" ht="17.25" customHeight="1" x14ac:dyDescent="0.25">
      <c r="A1786" s="33" t="s">
        <v>36</v>
      </c>
      <c r="B1786" s="34" t="s">
        <v>740</v>
      </c>
      <c r="C1786" s="35" t="s">
        <v>741</v>
      </c>
      <c r="D1786" s="49">
        <v>330.3</v>
      </c>
      <c r="E1786" s="36" t="s">
        <v>95</v>
      </c>
      <c r="F1786" s="36" t="s">
        <v>742</v>
      </c>
      <c r="G1786" s="52" t="s">
        <v>743</v>
      </c>
      <c r="H1786" s="38" t="s">
        <v>1793</v>
      </c>
      <c r="I1786" s="50" t="s">
        <v>960</v>
      </c>
      <c r="J1786" s="38" t="s">
        <v>1786</v>
      </c>
      <c r="K1786" s="50" t="s">
        <v>960</v>
      </c>
      <c r="L1786" s="46" t="s">
        <v>41</v>
      </c>
      <c r="M1786" s="46"/>
      <c r="R1786" s="43">
        <v>0.57500000000000007</v>
      </c>
      <c r="S1786" s="43">
        <f t="shared" si="2667"/>
        <v>0.12</v>
      </c>
      <c r="T1786" s="43"/>
      <c r="U1786" s="43">
        <f t="shared" si="2668"/>
        <v>0.48</v>
      </c>
      <c r="V1786" s="43"/>
      <c r="W1786" s="43">
        <f t="shared" si="2669"/>
        <v>0</v>
      </c>
      <c r="X1786" s="43"/>
      <c r="Y1786" s="43">
        <f t="shared" si="2670"/>
        <v>0</v>
      </c>
      <c r="Z1786" s="43"/>
      <c r="AA1786" s="47"/>
      <c r="AB1786" s="47"/>
      <c r="AC1786" s="47"/>
      <c r="AD1786" s="47"/>
      <c r="AE1786" s="47"/>
      <c r="AF1786" s="47"/>
      <c r="AG1786" s="47"/>
      <c r="AH1786" s="47"/>
      <c r="AI1786" s="47"/>
      <c r="AJ1786" s="47"/>
      <c r="AK1786" s="47"/>
      <c r="AL1786" s="47"/>
      <c r="AM1786" s="47"/>
      <c r="AN1786" s="47"/>
      <c r="AO1786" s="47"/>
      <c r="AP1786" s="47"/>
      <c r="AQ1786" s="47"/>
      <c r="AR1786" s="47"/>
      <c r="AS1786" s="47"/>
      <c r="AT1786" s="47"/>
      <c r="AU1786" s="47"/>
      <c r="AV1786" s="48">
        <f t="shared" si="2671"/>
        <v>0.6</v>
      </c>
    </row>
    <row r="1787" spans="1:48" s="10" customFormat="1" ht="21" customHeight="1" x14ac:dyDescent="0.25">
      <c r="A1787" s="33" t="s">
        <v>36</v>
      </c>
      <c r="B1787" s="34" t="s">
        <v>740</v>
      </c>
      <c r="C1787" s="35" t="s">
        <v>741</v>
      </c>
      <c r="D1787" s="49">
        <v>330.4</v>
      </c>
      <c r="E1787" s="36" t="s">
        <v>95</v>
      </c>
      <c r="F1787" s="36" t="s">
        <v>742</v>
      </c>
      <c r="G1787" s="52" t="s">
        <v>743</v>
      </c>
      <c r="H1787" s="38" t="s">
        <v>1794</v>
      </c>
      <c r="I1787" s="50" t="s">
        <v>963</v>
      </c>
      <c r="J1787" s="38" t="s">
        <v>1787</v>
      </c>
      <c r="K1787" s="50" t="s">
        <v>963</v>
      </c>
      <c r="L1787" s="46" t="s">
        <v>41</v>
      </c>
      <c r="M1787" s="46"/>
      <c r="R1787" s="43">
        <v>0.57500000000000007</v>
      </c>
      <c r="S1787" s="43">
        <f t="shared" si="2667"/>
        <v>0.12</v>
      </c>
      <c r="T1787" s="43"/>
      <c r="U1787" s="43">
        <f t="shared" si="2668"/>
        <v>0.48</v>
      </c>
      <c r="V1787" s="43"/>
      <c r="W1787" s="43">
        <f t="shared" si="2669"/>
        <v>0</v>
      </c>
      <c r="X1787" s="43"/>
      <c r="Y1787" s="43">
        <f t="shared" si="2670"/>
        <v>0</v>
      </c>
      <c r="Z1787" s="43"/>
      <c r="AA1787" s="47"/>
      <c r="AB1787" s="47"/>
      <c r="AC1787" s="47"/>
      <c r="AD1787" s="47"/>
      <c r="AE1787" s="47"/>
      <c r="AF1787" s="47"/>
      <c r="AG1787" s="47"/>
      <c r="AH1787" s="47"/>
      <c r="AI1787" s="47"/>
      <c r="AJ1787" s="47"/>
      <c r="AK1787" s="47"/>
      <c r="AL1787" s="47"/>
      <c r="AM1787" s="47"/>
      <c r="AN1787" s="47"/>
      <c r="AO1787" s="47"/>
      <c r="AP1787" s="47"/>
      <c r="AQ1787" s="47"/>
      <c r="AR1787" s="47"/>
      <c r="AS1787" s="47"/>
      <c r="AT1787" s="47"/>
      <c r="AU1787" s="47"/>
      <c r="AV1787" s="48">
        <f t="shared" si="2671"/>
        <v>0.6</v>
      </c>
    </row>
    <row r="1788" spans="1:48" s="30" customFormat="1" ht="17.25" customHeight="1" x14ac:dyDescent="0.25">
      <c r="A1788" s="22" t="s">
        <v>36</v>
      </c>
      <c r="B1788" s="23" t="s">
        <v>965</v>
      </c>
      <c r="C1788" s="114" t="s">
        <v>966</v>
      </c>
      <c r="D1788" s="72">
        <v>340</v>
      </c>
      <c r="E1788" s="26" t="s">
        <v>95</v>
      </c>
      <c r="F1788" s="26" t="s">
        <v>742</v>
      </c>
      <c r="G1788" s="101" t="s">
        <v>967</v>
      </c>
      <c r="H1788" s="28" t="s">
        <v>100</v>
      </c>
      <c r="I1788" s="73" t="s">
        <v>968</v>
      </c>
      <c r="J1788" s="28" t="s">
        <v>101</v>
      </c>
      <c r="K1788" s="73" t="s">
        <v>968</v>
      </c>
      <c r="L1788" s="46" t="s">
        <v>41</v>
      </c>
      <c r="M1788" s="46"/>
      <c r="S1788" s="31"/>
      <c r="T1788" s="31"/>
      <c r="U1788" s="31"/>
      <c r="V1788" s="31"/>
      <c r="W1788" s="31"/>
      <c r="X1788" s="31"/>
      <c r="Y1788" s="31"/>
      <c r="Z1788" s="31"/>
      <c r="AA1788" s="31"/>
      <c r="AB1788" s="31"/>
      <c r="AC1788" s="31"/>
      <c r="AD1788" s="31"/>
      <c r="AE1788" s="31"/>
      <c r="AF1788" s="31"/>
      <c r="AG1788" s="31"/>
      <c r="AH1788" s="31"/>
      <c r="AI1788" s="31"/>
      <c r="AJ1788" s="31"/>
      <c r="AK1788" s="31"/>
      <c r="AL1788" s="31"/>
      <c r="AM1788" s="31"/>
      <c r="AN1788" s="31"/>
      <c r="AO1788" s="31"/>
      <c r="AP1788" s="31"/>
      <c r="AQ1788" s="31"/>
      <c r="AR1788" s="31"/>
      <c r="AS1788" s="31"/>
      <c r="AT1788" s="31"/>
      <c r="AU1788" s="31"/>
    </row>
    <row r="1789" spans="1:48" s="30" customFormat="1" ht="17.25" customHeight="1" x14ac:dyDescent="0.25">
      <c r="A1789" s="22" t="s">
        <v>36</v>
      </c>
      <c r="B1789" s="23" t="s">
        <v>969</v>
      </c>
      <c r="C1789" s="114" t="s">
        <v>970</v>
      </c>
      <c r="D1789" s="72">
        <v>350</v>
      </c>
      <c r="E1789" s="26" t="s">
        <v>95</v>
      </c>
      <c r="F1789" s="26" t="s">
        <v>742</v>
      </c>
      <c r="G1789" s="101" t="s">
        <v>971</v>
      </c>
      <c r="H1789" s="28" t="s">
        <v>972</v>
      </c>
      <c r="I1789" s="73" t="s">
        <v>973</v>
      </c>
      <c r="J1789" s="28" t="s">
        <v>974</v>
      </c>
      <c r="K1789" s="73" t="s">
        <v>973</v>
      </c>
      <c r="L1789" s="30" t="s">
        <v>65</v>
      </c>
      <c r="S1789" s="31"/>
      <c r="T1789" s="31"/>
      <c r="U1789" s="31"/>
      <c r="V1789" s="31"/>
      <c r="W1789" s="31"/>
      <c r="X1789" s="31"/>
      <c r="Y1789" s="31"/>
      <c r="Z1789" s="31"/>
      <c r="AA1789" s="31"/>
      <c r="AB1789" s="31"/>
      <c r="AC1789" s="31"/>
      <c r="AD1789" s="31"/>
      <c r="AE1789" s="31"/>
      <c r="AF1789" s="31"/>
      <c r="AG1789" s="31"/>
      <c r="AH1789" s="31"/>
      <c r="AI1789" s="31"/>
      <c r="AJ1789" s="31"/>
      <c r="AK1789" s="31"/>
      <c r="AL1789" s="31"/>
      <c r="AM1789" s="31"/>
      <c r="AN1789" s="31"/>
      <c r="AO1789" s="31"/>
      <c r="AP1789" s="31"/>
      <c r="AQ1789" s="31"/>
      <c r="AR1789" s="31"/>
      <c r="AS1789" s="31"/>
      <c r="AT1789" s="31"/>
      <c r="AU1789" s="31"/>
    </row>
    <row r="1790" spans="1:48" s="10" customFormat="1" ht="17.25" customHeight="1" x14ac:dyDescent="0.25">
      <c r="A1790" s="33" t="s">
        <v>36</v>
      </c>
      <c r="B1790" s="34" t="s">
        <v>969</v>
      </c>
      <c r="C1790" s="35" t="s">
        <v>970</v>
      </c>
      <c r="D1790" s="49">
        <v>350.1</v>
      </c>
      <c r="E1790" s="36" t="s">
        <v>95</v>
      </c>
      <c r="F1790" s="36" t="s">
        <v>742</v>
      </c>
      <c r="G1790" s="52">
        <v>300</v>
      </c>
      <c r="H1790" s="38" t="s">
        <v>975</v>
      </c>
      <c r="I1790" s="50" t="s">
        <v>976</v>
      </c>
      <c r="J1790" s="38" t="s">
        <v>977</v>
      </c>
      <c r="K1790" s="50" t="s">
        <v>976</v>
      </c>
      <c r="L1790" s="46" t="s">
        <v>65</v>
      </c>
      <c r="M1790" s="46"/>
      <c r="R1790" s="43">
        <v>0.57500000000000007</v>
      </c>
      <c r="S1790" s="43">
        <f t="shared" ref="S1790:S1793" si="2672">0.2*$R$42</f>
        <v>0.12</v>
      </c>
      <c r="T1790" s="43"/>
      <c r="U1790" s="43">
        <f t="shared" ref="U1790:U1793" si="2673">0.8*$R$42</f>
        <v>0.48</v>
      </c>
      <c r="V1790" s="43"/>
      <c r="W1790" s="43">
        <f t="shared" ref="W1790:W1793" si="2674">0*$R$42</f>
        <v>0</v>
      </c>
      <c r="X1790" s="43"/>
      <c r="Y1790" s="43">
        <f t="shared" ref="Y1790:Y1793" si="2675">0*$R$42</f>
        <v>0</v>
      </c>
      <c r="Z1790" s="43"/>
      <c r="AA1790" s="47"/>
      <c r="AB1790" s="47"/>
      <c r="AC1790" s="47"/>
      <c r="AD1790" s="47"/>
      <c r="AE1790" s="47"/>
      <c r="AF1790" s="47"/>
      <c r="AG1790" s="47"/>
      <c r="AH1790" s="47"/>
      <c r="AI1790" s="47"/>
      <c r="AJ1790" s="47"/>
      <c r="AK1790" s="47"/>
      <c r="AL1790" s="47"/>
      <c r="AM1790" s="47"/>
      <c r="AN1790" s="47"/>
      <c r="AO1790" s="47"/>
      <c r="AP1790" s="47"/>
      <c r="AQ1790" s="47"/>
      <c r="AR1790" s="47"/>
      <c r="AS1790" s="47"/>
      <c r="AT1790" s="47"/>
      <c r="AU1790" s="47"/>
      <c r="AV1790" s="48">
        <f t="shared" ref="AV1790:AV1793" si="2676">SUM(S1790:AS1790)</f>
        <v>0.6</v>
      </c>
    </row>
    <row r="1791" spans="1:48" s="10" customFormat="1" ht="17.25" customHeight="1" x14ac:dyDescent="0.25">
      <c r="A1791" s="33" t="s">
        <v>36</v>
      </c>
      <c r="B1791" s="34" t="s">
        <v>969</v>
      </c>
      <c r="C1791" s="35" t="s">
        <v>970</v>
      </c>
      <c r="D1791" s="49">
        <v>350.2</v>
      </c>
      <c r="E1791" s="36" t="s">
        <v>95</v>
      </c>
      <c r="F1791" s="36" t="s">
        <v>742</v>
      </c>
      <c r="G1791" s="52">
        <v>300</v>
      </c>
      <c r="H1791" s="38" t="s">
        <v>978</v>
      </c>
      <c r="I1791" s="50" t="s">
        <v>979</v>
      </c>
      <c r="J1791" s="38" t="s">
        <v>980</v>
      </c>
      <c r="K1791" s="50" t="s">
        <v>979</v>
      </c>
      <c r="L1791" s="46" t="s">
        <v>65</v>
      </c>
      <c r="M1791" s="46"/>
      <c r="R1791" s="43">
        <v>0.57500000000000007</v>
      </c>
      <c r="S1791" s="43">
        <f t="shared" si="2672"/>
        <v>0.12</v>
      </c>
      <c r="T1791" s="43"/>
      <c r="U1791" s="43">
        <f t="shared" si="2673"/>
        <v>0.48</v>
      </c>
      <c r="V1791" s="43"/>
      <c r="W1791" s="43">
        <f t="shared" si="2674"/>
        <v>0</v>
      </c>
      <c r="X1791" s="43"/>
      <c r="Y1791" s="43">
        <f t="shared" si="2675"/>
        <v>0</v>
      </c>
      <c r="Z1791" s="43"/>
      <c r="AA1791" s="47"/>
      <c r="AB1791" s="47"/>
      <c r="AC1791" s="47"/>
      <c r="AD1791" s="47"/>
      <c r="AE1791" s="47"/>
      <c r="AF1791" s="47"/>
      <c r="AG1791" s="47"/>
      <c r="AH1791" s="47"/>
      <c r="AI1791" s="47"/>
      <c r="AJ1791" s="47"/>
      <c r="AK1791" s="47"/>
      <c r="AL1791" s="47"/>
      <c r="AM1791" s="47"/>
      <c r="AN1791" s="47"/>
      <c r="AO1791" s="47"/>
      <c r="AP1791" s="47"/>
      <c r="AQ1791" s="47"/>
      <c r="AR1791" s="47"/>
      <c r="AS1791" s="47"/>
      <c r="AT1791" s="47"/>
      <c r="AU1791" s="47"/>
      <c r="AV1791" s="48">
        <f t="shared" si="2676"/>
        <v>0.6</v>
      </c>
    </row>
    <row r="1792" spans="1:48" s="10" customFormat="1" ht="17.25" customHeight="1" x14ac:dyDescent="0.25">
      <c r="A1792" s="33" t="s">
        <v>36</v>
      </c>
      <c r="B1792" s="34" t="s">
        <v>969</v>
      </c>
      <c r="C1792" s="35" t="s">
        <v>970</v>
      </c>
      <c r="D1792" s="49">
        <v>350.3</v>
      </c>
      <c r="E1792" s="36" t="s">
        <v>95</v>
      </c>
      <c r="F1792" s="36" t="s">
        <v>742</v>
      </c>
      <c r="G1792" s="52">
        <v>300</v>
      </c>
      <c r="H1792" s="38" t="s">
        <v>981</v>
      </c>
      <c r="I1792" s="50" t="s">
        <v>982</v>
      </c>
      <c r="J1792" s="38" t="s">
        <v>983</v>
      </c>
      <c r="K1792" s="50" t="s">
        <v>982</v>
      </c>
      <c r="L1792" s="46" t="s">
        <v>65</v>
      </c>
      <c r="M1792" s="46"/>
      <c r="R1792" s="43">
        <v>0.57500000000000007</v>
      </c>
      <c r="S1792" s="43">
        <f t="shared" si="2672"/>
        <v>0.12</v>
      </c>
      <c r="T1792" s="43"/>
      <c r="U1792" s="43">
        <f t="shared" si="2673"/>
        <v>0.48</v>
      </c>
      <c r="V1792" s="43"/>
      <c r="W1792" s="43">
        <f t="shared" si="2674"/>
        <v>0</v>
      </c>
      <c r="X1792" s="43"/>
      <c r="Y1792" s="43">
        <f t="shared" si="2675"/>
        <v>0</v>
      </c>
      <c r="Z1792" s="43"/>
      <c r="AA1792" s="47"/>
      <c r="AB1792" s="47"/>
      <c r="AC1792" s="47"/>
      <c r="AD1792" s="47"/>
      <c r="AE1792" s="47"/>
      <c r="AF1792" s="47"/>
      <c r="AG1792" s="47"/>
      <c r="AH1792" s="47"/>
      <c r="AI1792" s="47"/>
      <c r="AJ1792" s="47"/>
      <c r="AK1792" s="47"/>
      <c r="AL1792" s="47"/>
      <c r="AM1792" s="47"/>
      <c r="AN1792" s="47"/>
      <c r="AO1792" s="47"/>
      <c r="AP1792" s="47"/>
      <c r="AQ1792" s="47"/>
      <c r="AR1792" s="47"/>
      <c r="AS1792" s="47"/>
      <c r="AT1792" s="47"/>
      <c r="AU1792" s="47"/>
      <c r="AV1792" s="48">
        <f t="shared" si="2676"/>
        <v>0.6</v>
      </c>
    </row>
    <row r="1793" spans="1:87" s="10" customFormat="1" ht="17.25" customHeight="1" x14ac:dyDescent="0.25">
      <c r="A1793" s="33" t="s">
        <v>36</v>
      </c>
      <c r="B1793" s="34" t="s">
        <v>969</v>
      </c>
      <c r="C1793" s="35" t="s">
        <v>970</v>
      </c>
      <c r="D1793" s="49">
        <v>350.3</v>
      </c>
      <c r="E1793" s="36" t="s">
        <v>95</v>
      </c>
      <c r="F1793" s="36" t="s">
        <v>742</v>
      </c>
      <c r="G1793" s="52">
        <v>300</v>
      </c>
      <c r="H1793" s="38" t="s">
        <v>984</v>
      </c>
      <c r="I1793" s="50" t="s">
        <v>985</v>
      </c>
      <c r="J1793" s="38" t="s">
        <v>986</v>
      </c>
      <c r="K1793" s="50" t="s">
        <v>987</v>
      </c>
      <c r="L1793" s="46" t="s">
        <v>65</v>
      </c>
      <c r="M1793" s="46"/>
      <c r="R1793" s="43">
        <v>0.57500000000000007</v>
      </c>
      <c r="S1793" s="43">
        <f t="shared" si="2672"/>
        <v>0.12</v>
      </c>
      <c r="T1793" s="43"/>
      <c r="U1793" s="43">
        <f t="shared" si="2673"/>
        <v>0.48</v>
      </c>
      <c r="V1793" s="43"/>
      <c r="W1793" s="43">
        <f t="shared" si="2674"/>
        <v>0</v>
      </c>
      <c r="X1793" s="43"/>
      <c r="Y1793" s="43">
        <f t="shared" si="2675"/>
        <v>0</v>
      </c>
      <c r="Z1793" s="43"/>
      <c r="AA1793" s="47"/>
      <c r="AB1793" s="47"/>
      <c r="AC1793" s="47"/>
      <c r="AD1793" s="47"/>
      <c r="AE1793" s="47"/>
      <c r="AF1793" s="47"/>
      <c r="AG1793" s="47"/>
      <c r="AH1793" s="47"/>
      <c r="AI1793" s="47"/>
      <c r="AJ1793" s="47"/>
      <c r="AK1793" s="47"/>
      <c r="AL1793" s="47"/>
      <c r="AM1793" s="47"/>
      <c r="AN1793" s="47"/>
      <c r="AO1793" s="47"/>
      <c r="AP1793" s="47"/>
      <c r="AQ1793" s="47"/>
      <c r="AR1793" s="47"/>
      <c r="AS1793" s="47"/>
      <c r="AT1793" s="47"/>
      <c r="AU1793" s="47"/>
      <c r="AV1793" s="48">
        <f t="shared" si="2676"/>
        <v>0.6</v>
      </c>
    </row>
    <row r="1794" spans="1:87" s="10" customFormat="1" ht="17.25" customHeight="1" x14ac:dyDescent="0.25">
      <c r="A1794" s="12" t="s">
        <v>988</v>
      </c>
      <c r="B1794" s="13"/>
      <c r="C1794" s="14"/>
      <c r="D1794" s="49"/>
      <c r="E1794" s="16"/>
      <c r="F1794" s="16"/>
      <c r="G1794" s="17"/>
      <c r="H1794" s="18"/>
      <c r="I1794" s="19"/>
      <c r="J1794" s="18"/>
      <c r="K1794" s="19"/>
    </row>
    <row r="1795" spans="1:87" s="30" customFormat="1" ht="17.25" customHeight="1" x14ac:dyDescent="0.25">
      <c r="A1795" s="22" t="s">
        <v>29</v>
      </c>
      <c r="B1795" s="23" t="s">
        <v>989</v>
      </c>
      <c r="C1795" s="24" t="s">
        <v>990</v>
      </c>
      <c r="D1795" s="72"/>
      <c r="E1795" s="26" t="s">
        <v>988</v>
      </c>
      <c r="F1795" s="26" t="s">
        <v>991</v>
      </c>
      <c r="G1795" s="101" t="s">
        <v>992</v>
      </c>
      <c r="H1795" s="101" t="s">
        <v>34</v>
      </c>
      <c r="I1795" s="29" t="s">
        <v>990</v>
      </c>
      <c r="J1795" s="101" t="s">
        <v>35</v>
      </c>
      <c r="K1795" s="29" t="s">
        <v>990</v>
      </c>
    </row>
    <row r="1796" spans="1:87" s="30" customFormat="1" ht="17.25" customHeight="1" x14ac:dyDescent="0.25">
      <c r="A1796" s="22" t="s">
        <v>29</v>
      </c>
      <c r="B1796" s="23" t="s">
        <v>993</v>
      </c>
      <c r="C1796" s="24" t="s">
        <v>994</v>
      </c>
      <c r="D1796" s="72"/>
      <c r="E1796" s="26" t="s">
        <v>988</v>
      </c>
      <c r="F1796" s="26" t="s">
        <v>991</v>
      </c>
      <c r="G1796" s="101">
        <v>100</v>
      </c>
      <c r="H1796" s="28" t="s">
        <v>39</v>
      </c>
      <c r="I1796" s="29" t="s">
        <v>994</v>
      </c>
      <c r="J1796" s="28" t="s">
        <v>40</v>
      </c>
      <c r="K1796" s="29" t="s">
        <v>994</v>
      </c>
    </row>
    <row r="1797" spans="1:87" s="10" customFormat="1" ht="17.25" customHeight="1" x14ac:dyDescent="0.25">
      <c r="A1797" s="33" t="s">
        <v>36</v>
      </c>
      <c r="B1797" s="34" t="s">
        <v>995</v>
      </c>
      <c r="C1797" s="35" t="s">
        <v>996</v>
      </c>
      <c r="D1797" s="49">
        <v>521.1</v>
      </c>
      <c r="E1797" s="36" t="s">
        <v>988</v>
      </c>
      <c r="F1797" s="36" t="s">
        <v>991</v>
      </c>
      <c r="G1797" s="38">
        <v>101</v>
      </c>
      <c r="H1797" s="38" t="s">
        <v>924</v>
      </c>
      <c r="I1797" s="50" t="s">
        <v>996</v>
      </c>
      <c r="J1797" s="38" t="s">
        <v>926</v>
      </c>
      <c r="K1797" s="50" t="s">
        <v>996</v>
      </c>
      <c r="L1797" s="10" t="s">
        <v>949</v>
      </c>
    </row>
    <row r="1798" spans="1:87" s="10" customFormat="1" ht="17.25" customHeight="1" x14ac:dyDescent="0.25">
      <c r="A1798" s="33" t="s">
        <v>36</v>
      </c>
      <c r="B1798" s="34" t="s">
        <v>997</v>
      </c>
      <c r="C1798" s="35" t="s">
        <v>998</v>
      </c>
      <c r="D1798" s="49">
        <v>521.20000000000005</v>
      </c>
      <c r="E1798" s="36" t="s">
        <v>988</v>
      </c>
      <c r="F1798" s="36" t="s">
        <v>991</v>
      </c>
      <c r="G1798" s="38">
        <v>102</v>
      </c>
      <c r="H1798" s="38" t="s">
        <v>946</v>
      </c>
      <c r="I1798" s="50" t="s">
        <v>999</v>
      </c>
      <c r="J1798" s="38" t="s">
        <v>948</v>
      </c>
      <c r="K1798" s="50" t="s">
        <v>999</v>
      </c>
      <c r="L1798" s="10" t="s">
        <v>41</v>
      </c>
    </row>
    <row r="1799" spans="1:87" s="10" customFormat="1" ht="30" customHeight="1" x14ac:dyDescent="0.25">
      <c r="A1799" s="33" t="s">
        <v>36</v>
      </c>
      <c r="B1799" s="34" t="s">
        <v>1000</v>
      </c>
      <c r="C1799" s="35" t="s">
        <v>1001</v>
      </c>
      <c r="D1799" s="49">
        <v>521.29999999999995</v>
      </c>
      <c r="E1799" s="36" t="s">
        <v>988</v>
      </c>
      <c r="F1799" s="36" t="s">
        <v>991</v>
      </c>
      <c r="G1799" s="38">
        <v>103</v>
      </c>
      <c r="H1799" s="38" t="s">
        <v>950</v>
      </c>
      <c r="I1799" s="50" t="s">
        <v>1002</v>
      </c>
      <c r="J1799" s="38" t="s">
        <v>952</v>
      </c>
      <c r="K1799" s="50" t="s">
        <v>1002</v>
      </c>
      <c r="L1799" s="10" t="s">
        <v>1003</v>
      </c>
    </row>
    <row r="1800" spans="1:87" s="10" customFormat="1" ht="17.25" customHeight="1" x14ac:dyDescent="0.25">
      <c r="A1800" s="33" t="s">
        <v>36</v>
      </c>
      <c r="B1800" s="34" t="s">
        <v>1004</v>
      </c>
      <c r="C1800" s="35" t="s">
        <v>1005</v>
      </c>
      <c r="D1800" s="49">
        <v>521.4</v>
      </c>
      <c r="E1800" s="36" t="s">
        <v>988</v>
      </c>
      <c r="F1800" s="36" t="s">
        <v>991</v>
      </c>
      <c r="G1800" s="38">
        <v>104</v>
      </c>
      <c r="H1800" s="38" t="s">
        <v>1006</v>
      </c>
      <c r="I1800" s="50" t="s">
        <v>1007</v>
      </c>
      <c r="J1800" s="38" t="s">
        <v>1008</v>
      </c>
      <c r="K1800" s="50" t="s">
        <v>1007</v>
      </c>
      <c r="L1800" s="10" t="s">
        <v>65</v>
      </c>
    </row>
    <row r="1801" spans="1:87" s="10" customFormat="1" ht="17.25" customHeight="1" x14ac:dyDescent="0.25">
      <c r="A1801" s="33" t="s">
        <v>36</v>
      </c>
      <c r="B1801" s="34" t="s">
        <v>1009</v>
      </c>
      <c r="C1801" s="35" t="s">
        <v>1010</v>
      </c>
      <c r="D1801" s="49">
        <v>521.5</v>
      </c>
      <c r="E1801" s="36" t="s">
        <v>988</v>
      </c>
      <c r="F1801" s="36" t="s">
        <v>991</v>
      </c>
      <c r="G1801" s="38">
        <v>105</v>
      </c>
      <c r="H1801" s="38" t="s">
        <v>1011</v>
      </c>
      <c r="I1801" s="50" t="s">
        <v>1012</v>
      </c>
      <c r="J1801" s="38" t="s">
        <v>1013</v>
      </c>
      <c r="K1801" s="50" t="s">
        <v>1014</v>
      </c>
      <c r="L1801" s="10" t="s">
        <v>65</v>
      </c>
    </row>
    <row r="1802" spans="1:87" s="10" customFormat="1" ht="17.25" customHeight="1" x14ac:dyDescent="0.25">
      <c r="A1802" s="33" t="s">
        <v>36</v>
      </c>
      <c r="B1802" s="34" t="s">
        <v>1015</v>
      </c>
      <c r="C1802" s="35" t="s">
        <v>1016</v>
      </c>
      <c r="D1802" s="49">
        <v>521.6</v>
      </c>
      <c r="E1802" s="36" t="s">
        <v>988</v>
      </c>
      <c r="F1802" s="36" t="s">
        <v>991</v>
      </c>
      <c r="G1802" s="38">
        <v>106</v>
      </c>
      <c r="H1802" s="38" t="s">
        <v>1017</v>
      </c>
      <c r="I1802" s="50" t="s">
        <v>1018</v>
      </c>
      <c r="J1802" s="38" t="s">
        <v>1019</v>
      </c>
      <c r="K1802" s="50" t="s">
        <v>1018</v>
      </c>
      <c r="L1802" s="10" t="s">
        <v>1020</v>
      </c>
    </row>
    <row r="1803" spans="1:87" s="10" customFormat="1" ht="17.25" customHeight="1" x14ac:dyDescent="0.25">
      <c r="A1803" s="33" t="s">
        <v>36</v>
      </c>
      <c r="B1803" s="34" t="s">
        <v>1021</v>
      </c>
      <c r="C1803" s="35" t="s">
        <v>1022</v>
      </c>
      <c r="D1803" s="49">
        <v>521.70000000000005</v>
      </c>
      <c r="E1803" s="36" t="s">
        <v>988</v>
      </c>
      <c r="F1803" s="36" t="s">
        <v>991</v>
      </c>
      <c r="G1803" s="38">
        <v>107</v>
      </c>
      <c r="H1803" s="38" t="s">
        <v>1023</v>
      </c>
      <c r="I1803" s="50" t="s">
        <v>1024</v>
      </c>
      <c r="J1803" s="38" t="s">
        <v>1025</v>
      </c>
      <c r="K1803" s="50" t="s">
        <v>1024</v>
      </c>
      <c r="L1803" s="10" t="s">
        <v>57</v>
      </c>
    </row>
    <row r="1804" spans="1:87" s="10" customFormat="1" ht="17.25" customHeight="1" x14ac:dyDescent="0.25">
      <c r="A1804" s="33" t="s">
        <v>36</v>
      </c>
      <c r="B1804" s="34" t="s">
        <v>1026</v>
      </c>
      <c r="C1804" s="35" t="s">
        <v>1027</v>
      </c>
      <c r="D1804" s="49">
        <v>521.79999999999995</v>
      </c>
      <c r="E1804" s="36" t="s">
        <v>988</v>
      </c>
      <c r="F1804" s="36" t="s">
        <v>991</v>
      </c>
      <c r="G1804" s="38">
        <v>108</v>
      </c>
      <c r="H1804" s="38" t="s">
        <v>1028</v>
      </c>
      <c r="I1804" s="50" t="s">
        <v>1027</v>
      </c>
      <c r="J1804" s="38" t="s">
        <v>1029</v>
      </c>
      <c r="K1804" s="50" t="s">
        <v>1027</v>
      </c>
      <c r="L1804" s="10" t="s">
        <v>41</v>
      </c>
    </row>
    <row r="1805" spans="1:87" s="30" customFormat="1" ht="17.25" customHeight="1" x14ac:dyDescent="0.25">
      <c r="A1805" s="22" t="s">
        <v>29</v>
      </c>
      <c r="B1805" s="23" t="s">
        <v>1030</v>
      </c>
      <c r="C1805" s="24" t="s">
        <v>1031</v>
      </c>
      <c r="D1805" s="72">
        <v>522</v>
      </c>
      <c r="E1805" s="26" t="s">
        <v>988</v>
      </c>
      <c r="F1805" s="26" t="s">
        <v>991</v>
      </c>
      <c r="G1805" s="28">
        <v>200</v>
      </c>
      <c r="H1805" s="28" t="s">
        <v>100</v>
      </c>
      <c r="I1805" s="29" t="s">
        <v>1031</v>
      </c>
      <c r="J1805" s="28" t="s">
        <v>101</v>
      </c>
      <c r="K1805" s="29" t="s">
        <v>1031</v>
      </c>
    </row>
    <row r="1806" spans="1:87" s="10" customFormat="1" ht="17.25" customHeight="1" x14ac:dyDescent="0.25">
      <c r="A1806" s="33" t="s">
        <v>36</v>
      </c>
      <c r="B1806" s="34" t="s">
        <v>1032</v>
      </c>
      <c r="C1806" s="35" t="s">
        <v>1033</v>
      </c>
      <c r="D1806" s="49">
        <v>522.1</v>
      </c>
      <c r="E1806" s="36" t="s">
        <v>988</v>
      </c>
      <c r="F1806" s="36" t="s">
        <v>991</v>
      </c>
      <c r="G1806" s="38">
        <v>201</v>
      </c>
      <c r="H1806" s="38" t="s">
        <v>1034</v>
      </c>
      <c r="I1806" s="50" t="s">
        <v>1033</v>
      </c>
      <c r="J1806" s="38" t="s">
        <v>1035</v>
      </c>
      <c r="K1806" s="50" t="s">
        <v>1033</v>
      </c>
      <c r="L1806" s="10" t="s">
        <v>1036</v>
      </c>
    </row>
    <row r="1807" spans="1:87" s="10" customFormat="1" ht="17.25" customHeight="1" x14ac:dyDescent="0.25">
      <c r="A1807" s="33" t="s">
        <v>36</v>
      </c>
      <c r="B1807" s="34" t="s">
        <v>1037</v>
      </c>
      <c r="C1807" s="35" t="s">
        <v>1038</v>
      </c>
      <c r="D1807" s="49">
        <v>522.20000000000005</v>
      </c>
      <c r="E1807" s="36" t="s">
        <v>988</v>
      </c>
      <c r="F1807" s="36" t="s">
        <v>991</v>
      </c>
      <c r="G1807" s="38">
        <v>202</v>
      </c>
      <c r="H1807" s="38" t="s">
        <v>1039</v>
      </c>
      <c r="I1807" s="50" t="s">
        <v>1038</v>
      </c>
      <c r="J1807" s="38" t="s">
        <v>1040</v>
      </c>
      <c r="K1807" s="50" t="s">
        <v>1038</v>
      </c>
      <c r="L1807" s="10" t="s">
        <v>1036</v>
      </c>
    </row>
    <row r="1808" spans="1:87" s="32" customFormat="1" ht="17.25" customHeight="1" x14ac:dyDescent="0.25">
      <c r="A1808" s="22" t="s">
        <v>29</v>
      </c>
      <c r="B1808" s="23" t="s">
        <v>1041</v>
      </c>
      <c r="C1808" s="24" t="s">
        <v>1042</v>
      </c>
      <c r="D1808" s="25">
        <v>523</v>
      </c>
      <c r="E1808" s="26" t="s">
        <v>988</v>
      </c>
      <c r="F1808" s="26" t="s">
        <v>991</v>
      </c>
      <c r="G1808" s="28">
        <v>300</v>
      </c>
      <c r="H1808" s="28" t="s">
        <v>972</v>
      </c>
      <c r="I1808" s="29" t="s">
        <v>1042</v>
      </c>
      <c r="J1808" s="28" t="s">
        <v>974</v>
      </c>
      <c r="K1808" s="29" t="s">
        <v>1042</v>
      </c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30"/>
      <c r="AJ1808" s="30"/>
      <c r="AK1808" s="30"/>
      <c r="AL1808" s="30"/>
      <c r="AM1808" s="30"/>
      <c r="AN1808" s="30"/>
      <c r="AO1808" s="30"/>
      <c r="AP1808" s="30"/>
      <c r="AQ1808" s="30"/>
      <c r="AR1808" s="30"/>
      <c r="AS1808" s="30"/>
      <c r="AT1808" s="30"/>
      <c r="AU1808" s="30"/>
      <c r="AV1808" s="30"/>
      <c r="AW1808" s="30"/>
      <c r="AX1808" s="30"/>
      <c r="AY1808" s="30"/>
      <c r="AZ1808" s="30"/>
      <c r="BA1808" s="30"/>
      <c r="BB1808" s="30"/>
      <c r="BC1808" s="30"/>
      <c r="BD1808" s="30"/>
      <c r="BE1808" s="30"/>
      <c r="BF1808" s="30"/>
      <c r="BG1808" s="30"/>
      <c r="BH1808" s="30"/>
      <c r="BI1808" s="30"/>
      <c r="BJ1808" s="30"/>
      <c r="BK1808" s="30"/>
      <c r="BL1808" s="30"/>
      <c r="BM1808" s="30"/>
      <c r="BN1808" s="30"/>
      <c r="BO1808" s="30"/>
      <c r="BP1808" s="30"/>
      <c r="BQ1808" s="30"/>
      <c r="BR1808" s="30"/>
      <c r="BS1808" s="30"/>
      <c r="BT1808" s="30"/>
      <c r="BU1808" s="30"/>
      <c r="BV1808" s="30"/>
      <c r="BW1808" s="30"/>
      <c r="BX1808" s="30"/>
      <c r="BY1808" s="30"/>
      <c r="BZ1808" s="30"/>
      <c r="CA1808" s="30"/>
      <c r="CB1808" s="30"/>
      <c r="CC1808" s="30"/>
      <c r="CD1808" s="30"/>
      <c r="CE1808" s="30"/>
      <c r="CF1808" s="30"/>
      <c r="CG1808" s="30"/>
      <c r="CH1808" s="30"/>
      <c r="CI1808" s="30"/>
    </row>
    <row r="1809" spans="1:87" ht="17.25" customHeight="1" x14ac:dyDescent="0.25">
      <c r="A1809" s="33" t="s">
        <v>36</v>
      </c>
      <c r="B1809" s="34" t="s">
        <v>1043</v>
      </c>
      <c r="C1809" s="35" t="s">
        <v>1044</v>
      </c>
      <c r="D1809" s="15">
        <v>523.1</v>
      </c>
      <c r="E1809" s="36" t="s">
        <v>988</v>
      </c>
      <c r="F1809" s="36" t="s">
        <v>991</v>
      </c>
      <c r="G1809" s="38">
        <v>301</v>
      </c>
      <c r="H1809" s="38" t="s">
        <v>1045</v>
      </c>
      <c r="I1809" s="39" t="s">
        <v>1046</v>
      </c>
      <c r="J1809" s="38" t="s">
        <v>1047</v>
      </c>
      <c r="K1809" s="39" t="s">
        <v>1046</v>
      </c>
      <c r="L1809" s="10" t="s">
        <v>57</v>
      </c>
    </row>
    <row r="1810" spans="1:87" ht="17.25" customHeight="1" x14ac:dyDescent="0.25">
      <c r="A1810" s="33" t="s">
        <v>36</v>
      </c>
      <c r="B1810" s="34" t="s">
        <v>1048</v>
      </c>
      <c r="C1810" s="35" t="s">
        <v>1049</v>
      </c>
      <c r="D1810" s="15">
        <v>523.20000000000005</v>
      </c>
      <c r="E1810" s="36" t="s">
        <v>988</v>
      </c>
      <c r="F1810" s="36" t="s">
        <v>991</v>
      </c>
      <c r="G1810" s="38">
        <v>302</v>
      </c>
      <c r="H1810" s="38" t="s">
        <v>1050</v>
      </c>
      <c r="I1810" s="39" t="s">
        <v>1051</v>
      </c>
      <c r="J1810" s="38" t="s">
        <v>1052</v>
      </c>
      <c r="K1810" s="39" t="s">
        <v>1051</v>
      </c>
      <c r="L1810" s="10" t="s">
        <v>57</v>
      </c>
    </row>
    <row r="1811" spans="1:87" ht="17.25" customHeight="1" x14ac:dyDescent="0.25">
      <c r="A1811" s="12" t="s">
        <v>1053</v>
      </c>
      <c r="B1811" s="13"/>
      <c r="C1811" s="14"/>
      <c r="E1811" s="16"/>
      <c r="F1811" s="16"/>
      <c r="G1811" s="17"/>
      <c r="H1811" s="18"/>
      <c r="I1811" s="19"/>
      <c r="J1811" s="18"/>
      <c r="K1811" s="19"/>
    </row>
    <row r="1812" spans="1:87" s="32" customFormat="1" ht="17.25" customHeight="1" x14ac:dyDescent="0.25">
      <c r="A1812" s="22" t="s">
        <v>29</v>
      </c>
      <c r="B1812" s="23" t="s">
        <v>1054</v>
      </c>
      <c r="C1812" s="24" t="s">
        <v>1055</v>
      </c>
      <c r="D1812" s="25"/>
      <c r="E1812" s="26" t="s">
        <v>1053</v>
      </c>
      <c r="F1812" s="26" t="s">
        <v>1056</v>
      </c>
      <c r="G1812" s="27" t="s">
        <v>33</v>
      </c>
      <c r="H1812" s="28" t="s">
        <v>34</v>
      </c>
      <c r="I1812" s="29" t="s">
        <v>1055</v>
      </c>
      <c r="J1812" s="28" t="s">
        <v>35</v>
      </c>
      <c r="K1812" s="29" t="s">
        <v>1055</v>
      </c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30"/>
      <c r="AJ1812" s="30"/>
      <c r="AK1812" s="30"/>
      <c r="AL1812" s="30"/>
      <c r="AM1812" s="30"/>
      <c r="AN1812" s="30"/>
      <c r="AO1812" s="30"/>
      <c r="AP1812" s="30"/>
      <c r="AQ1812" s="30"/>
      <c r="AR1812" s="30"/>
      <c r="AS1812" s="30"/>
      <c r="AT1812" s="30"/>
      <c r="AU1812" s="30"/>
      <c r="AV1812" s="30"/>
      <c r="AW1812" s="30"/>
      <c r="AX1812" s="30"/>
      <c r="AY1812" s="30"/>
      <c r="AZ1812" s="30"/>
      <c r="BA1812" s="30"/>
      <c r="BB1812" s="30"/>
      <c r="BC1812" s="30"/>
      <c r="BD1812" s="30"/>
      <c r="BE1812" s="30"/>
      <c r="BF1812" s="30"/>
      <c r="BG1812" s="30"/>
      <c r="BH1812" s="30"/>
      <c r="BI1812" s="30"/>
      <c r="BJ1812" s="30"/>
      <c r="BK1812" s="30"/>
      <c r="BL1812" s="30"/>
      <c r="BM1812" s="30"/>
      <c r="BN1812" s="30"/>
      <c r="BO1812" s="30"/>
      <c r="BP1812" s="30"/>
      <c r="BQ1812" s="30"/>
      <c r="BR1812" s="30"/>
      <c r="BS1812" s="30"/>
      <c r="BT1812" s="30"/>
      <c r="BU1812" s="30"/>
      <c r="BV1812" s="30"/>
      <c r="BW1812" s="30"/>
      <c r="BX1812" s="30"/>
      <c r="BY1812" s="30"/>
      <c r="BZ1812" s="30"/>
      <c r="CA1812" s="30"/>
      <c r="CB1812" s="30"/>
      <c r="CC1812" s="30"/>
      <c r="CD1812" s="30"/>
      <c r="CE1812" s="30"/>
      <c r="CF1812" s="30"/>
      <c r="CG1812" s="30"/>
      <c r="CH1812" s="30"/>
      <c r="CI1812" s="30"/>
    </row>
    <row r="1813" spans="1:87" s="32" customFormat="1" ht="17.25" customHeight="1" x14ac:dyDescent="0.25">
      <c r="A1813" s="22" t="s">
        <v>29</v>
      </c>
      <c r="B1813" s="23" t="s">
        <v>1057</v>
      </c>
      <c r="C1813" s="24" t="s">
        <v>1058</v>
      </c>
      <c r="D1813" s="25"/>
      <c r="E1813" s="26" t="s">
        <v>1053</v>
      </c>
      <c r="F1813" s="26" t="s">
        <v>1056</v>
      </c>
      <c r="G1813" s="27" t="s">
        <v>743</v>
      </c>
      <c r="H1813" s="28" t="s">
        <v>42</v>
      </c>
      <c r="I1813" s="130" t="s">
        <v>1059</v>
      </c>
      <c r="J1813" s="28" t="s">
        <v>44</v>
      </c>
      <c r="K1813" s="130" t="s">
        <v>1059</v>
      </c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30"/>
      <c r="AJ1813" s="30"/>
      <c r="AK1813" s="30"/>
      <c r="AL1813" s="30"/>
      <c r="AM1813" s="30"/>
      <c r="AN1813" s="30"/>
      <c r="AO1813" s="30"/>
      <c r="AP1813" s="30"/>
      <c r="AQ1813" s="30"/>
      <c r="AR1813" s="30"/>
      <c r="AS1813" s="30"/>
      <c r="AT1813" s="30"/>
      <c r="AU1813" s="30"/>
      <c r="AV1813" s="30"/>
      <c r="AW1813" s="30"/>
      <c r="AX1813" s="30"/>
      <c r="AY1813" s="30"/>
      <c r="AZ1813" s="30"/>
      <c r="BA1813" s="30"/>
      <c r="BB1813" s="30"/>
      <c r="BC1813" s="30"/>
      <c r="BD1813" s="30"/>
      <c r="BE1813" s="30"/>
      <c r="BF1813" s="30"/>
      <c r="BG1813" s="30"/>
      <c r="BH1813" s="30"/>
      <c r="BI1813" s="30"/>
      <c r="BJ1813" s="30"/>
      <c r="BK1813" s="30"/>
      <c r="BL1813" s="30"/>
      <c r="BM1813" s="30"/>
      <c r="BN1813" s="30"/>
      <c r="BO1813" s="30"/>
      <c r="BP1813" s="30"/>
      <c r="BQ1813" s="30"/>
      <c r="BR1813" s="30"/>
      <c r="BS1813" s="30"/>
      <c r="BT1813" s="30"/>
      <c r="BU1813" s="30"/>
      <c r="BV1813" s="30"/>
      <c r="BW1813" s="30"/>
      <c r="BX1813" s="30"/>
      <c r="BY1813" s="30"/>
      <c r="BZ1813" s="30"/>
      <c r="CA1813" s="30"/>
      <c r="CB1813" s="30"/>
      <c r="CC1813" s="30"/>
      <c r="CD1813" s="30"/>
      <c r="CE1813" s="30"/>
      <c r="CF1813" s="30"/>
      <c r="CG1813" s="30"/>
      <c r="CH1813" s="30"/>
      <c r="CI1813" s="30"/>
    </row>
    <row r="1814" spans="1:87" ht="17.25" customHeight="1" x14ac:dyDescent="0.25">
      <c r="A1814" s="33" t="s">
        <v>36</v>
      </c>
      <c r="B1814" s="34" t="s">
        <v>1060</v>
      </c>
      <c r="C1814" s="35" t="s">
        <v>1061</v>
      </c>
      <c r="D1814" s="15">
        <v>613</v>
      </c>
      <c r="E1814" s="36" t="s">
        <v>1053</v>
      </c>
      <c r="F1814" s="36" t="s">
        <v>1056</v>
      </c>
      <c r="G1814" s="37">
        <v>101</v>
      </c>
      <c r="H1814" s="38" t="s">
        <v>924</v>
      </c>
      <c r="I1814" s="39" t="s">
        <v>1061</v>
      </c>
      <c r="J1814" s="38" t="s">
        <v>926</v>
      </c>
      <c r="K1814" s="39" t="s">
        <v>1061</v>
      </c>
      <c r="L1814" s="10" t="s">
        <v>41</v>
      </c>
    </row>
    <row r="1815" spans="1:87" ht="17.25" customHeight="1" x14ac:dyDescent="0.25">
      <c r="A1815" s="33" t="s">
        <v>36</v>
      </c>
      <c r="B1815" s="34" t="s">
        <v>1062</v>
      </c>
      <c r="C1815" s="35" t="s">
        <v>1063</v>
      </c>
      <c r="D1815" s="15">
        <v>609</v>
      </c>
      <c r="E1815" s="36" t="s">
        <v>1053</v>
      </c>
      <c r="F1815" s="36" t="s">
        <v>1056</v>
      </c>
      <c r="G1815" s="37">
        <v>102</v>
      </c>
      <c r="H1815" s="38" t="s">
        <v>946</v>
      </c>
      <c r="I1815" s="39" t="s">
        <v>1063</v>
      </c>
      <c r="J1815" s="38" t="s">
        <v>948</v>
      </c>
      <c r="K1815" s="39" t="s">
        <v>1063</v>
      </c>
      <c r="L1815" s="10" t="s">
        <v>77</v>
      </c>
    </row>
    <row r="1816" spans="1:87" ht="17.25" customHeight="1" x14ac:dyDescent="0.25">
      <c r="A1816" s="33" t="s">
        <v>36</v>
      </c>
      <c r="B1816" s="34" t="s">
        <v>1064</v>
      </c>
      <c r="C1816" s="35" t="s">
        <v>1065</v>
      </c>
      <c r="E1816" s="36" t="s">
        <v>1053</v>
      </c>
      <c r="F1816" s="36" t="s">
        <v>1056</v>
      </c>
      <c r="G1816" s="37">
        <v>103</v>
      </c>
      <c r="H1816" s="38" t="s">
        <v>950</v>
      </c>
      <c r="I1816" s="39" t="s">
        <v>1065</v>
      </c>
      <c r="J1816" s="38" t="s">
        <v>952</v>
      </c>
      <c r="K1816" s="39" t="s">
        <v>1065</v>
      </c>
      <c r="L1816" s="10" t="s">
        <v>65</v>
      </c>
    </row>
    <row r="1817" spans="1:87" ht="17.25" customHeight="1" x14ac:dyDescent="0.25">
      <c r="A1817" s="33" t="s">
        <v>36</v>
      </c>
      <c r="B1817" s="34" t="s">
        <v>1066</v>
      </c>
      <c r="C1817" s="35" t="s">
        <v>1067</v>
      </c>
      <c r="E1817" s="36" t="s">
        <v>1053</v>
      </c>
      <c r="F1817" s="36" t="s">
        <v>1056</v>
      </c>
      <c r="G1817" s="37">
        <v>104</v>
      </c>
      <c r="H1817" s="38" t="s">
        <v>1006</v>
      </c>
      <c r="I1817" s="39" t="s">
        <v>1068</v>
      </c>
      <c r="J1817" s="38" t="s">
        <v>1008</v>
      </c>
      <c r="K1817" s="39" t="s">
        <v>1068</v>
      </c>
      <c r="L1817" s="10" t="s">
        <v>494</v>
      </c>
    </row>
    <row r="1818" spans="1:87" ht="17.25" customHeight="1" x14ac:dyDescent="0.25">
      <c r="A1818" s="33" t="s">
        <v>36</v>
      </c>
      <c r="B1818" s="34" t="s">
        <v>1069</v>
      </c>
      <c r="C1818" s="35" t="s">
        <v>1070</v>
      </c>
      <c r="D1818" s="15">
        <v>904</v>
      </c>
      <c r="E1818" s="36" t="s">
        <v>1053</v>
      </c>
      <c r="F1818" s="36" t="s">
        <v>1056</v>
      </c>
      <c r="G1818" s="37">
        <v>105</v>
      </c>
      <c r="H1818" s="38" t="s">
        <v>1011</v>
      </c>
      <c r="I1818" s="39" t="s">
        <v>1070</v>
      </c>
      <c r="J1818" s="38" t="s">
        <v>1013</v>
      </c>
      <c r="K1818" s="39" t="s">
        <v>1070</v>
      </c>
      <c r="L1818" s="10" t="s">
        <v>494</v>
      </c>
    </row>
    <row r="1819" spans="1:87" ht="17.25" customHeight="1" x14ac:dyDescent="0.25">
      <c r="A1819" s="33" t="s">
        <v>36</v>
      </c>
      <c r="B1819" s="34" t="s">
        <v>1071</v>
      </c>
      <c r="C1819" s="35" t="s">
        <v>1072</v>
      </c>
      <c r="D1819" s="15">
        <v>621</v>
      </c>
      <c r="E1819" s="36" t="s">
        <v>1053</v>
      </c>
      <c r="F1819" s="36" t="s">
        <v>1056</v>
      </c>
      <c r="G1819" s="37" t="s">
        <v>1073</v>
      </c>
      <c r="H1819" s="38" t="s">
        <v>1017</v>
      </c>
      <c r="I1819" s="39" t="s">
        <v>1072</v>
      </c>
      <c r="J1819" s="38" t="s">
        <v>1019</v>
      </c>
      <c r="K1819" s="39" t="s">
        <v>1072</v>
      </c>
      <c r="L1819" s="10" t="s">
        <v>494</v>
      </c>
    </row>
    <row r="1820" spans="1:87" ht="17.25" customHeight="1" x14ac:dyDescent="0.25">
      <c r="A1820" s="12" t="s">
        <v>1074</v>
      </c>
      <c r="B1820" s="13"/>
      <c r="C1820" s="14"/>
      <c r="E1820" s="16"/>
      <c r="F1820" s="16"/>
      <c r="G1820" s="17"/>
      <c r="H1820" s="18"/>
      <c r="I1820" s="19"/>
      <c r="J1820" s="18"/>
      <c r="K1820" s="19"/>
    </row>
    <row r="1821" spans="1:87" s="39" customFormat="1" ht="17.25" customHeight="1" x14ac:dyDescent="0.25">
      <c r="A1821" s="22" t="s">
        <v>29</v>
      </c>
      <c r="B1821" s="29" t="s">
        <v>1075</v>
      </c>
      <c r="C1821" s="24" t="s">
        <v>1076</v>
      </c>
      <c r="D1821" s="15"/>
      <c r="G1821" s="37"/>
      <c r="H1821" s="37"/>
      <c r="J1821" s="37"/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  <c r="Y1821" s="50"/>
      <c r="Z1821" s="50"/>
      <c r="AA1821" s="50"/>
      <c r="AB1821" s="50"/>
      <c r="AC1821" s="50"/>
      <c r="AD1821" s="50"/>
      <c r="AE1821" s="50"/>
      <c r="AF1821" s="50"/>
      <c r="AG1821" s="50"/>
      <c r="AH1821" s="50"/>
      <c r="AI1821" s="50"/>
      <c r="AJ1821" s="50"/>
      <c r="AK1821" s="50"/>
      <c r="AL1821" s="50"/>
      <c r="AM1821" s="50"/>
      <c r="AN1821" s="50"/>
      <c r="AO1821" s="50"/>
      <c r="AP1821" s="50"/>
      <c r="AQ1821" s="50"/>
      <c r="AR1821" s="50"/>
      <c r="AS1821" s="50"/>
      <c r="AT1821" s="50"/>
      <c r="AU1821" s="50"/>
      <c r="AV1821" s="50"/>
      <c r="AW1821" s="50"/>
      <c r="AX1821" s="50"/>
      <c r="AY1821" s="50"/>
      <c r="AZ1821" s="50"/>
      <c r="BA1821" s="50"/>
      <c r="BB1821" s="50"/>
      <c r="BC1821" s="50"/>
      <c r="BD1821" s="50"/>
      <c r="BE1821" s="50"/>
      <c r="BF1821" s="50"/>
      <c r="BG1821" s="50"/>
      <c r="BH1821" s="50"/>
      <c r="BI1821" s="50"/>
      <c r="BJ1821" s="50"/>
      <c r="BK1821" s="50"/>
      <c r="BL1821" s="50"/>
      <c r="BM1821" s="50"/>
      <c r="BN1821" s="50"/>
      <c r="BO1821" s="50"/>
      <c r="BP1821" s="50"/>
      <c r="BQ1821" s="50"/>
      <c r="BR1821" s="50"/>
      <c r="BS1821" s="50"/>
      <c r="BT1821" s="50"/>
      <c r="BU1821" s="50"/>
      <c r="BV1821" s="50"/>
      <c r="BW1821" s="50"/>
      <c r="BX1821" s="50"/>
      <c r="BY1821" s="50"/>
      <c r="BZ1821" s="50"/>
      <c r="CA1821" s="50"/>
      <c r="CB1821" s="50"/>
      <c r="CC1821" s="50"/>
      <c r="CD1821" s="50"/>
      <c r="CE1821" s="50"/>
      <c r="CF1821" s="50"/>
      <c r="CG1821" s="50"/>
      <c r="CH1821" s="50"/>
      <c r="CI1821" s="50"/>
    </row>
    <row r="1822" spans="1:87" s="39" customFormat="1" ht="17.25" customHeight="1" x14ac:dyDescent="0.25">
      <c r="A1822" s="33" t="s">
        <v>36</v>
      </c>
      <c r="B1822" s="131" t="s">
        <v>1077</v>
      </c>
      <c r="C1822" s="35" t="s">
        <v>1078</v>
      </c>
      <c r="D1822" s="15"/>
      <c r="E1822" s="39" t="s">
        <v>1074</v>
      </c>
      <c r="F1822" s="39" t="s">
        <v>1079</v>
      </c>
      <c r="G1822" s="37" t="s">
        <v>1080</v>
      </c>
      <c r="H1822" s="37" t="s">
        <v>1081</v>
      </c>
      <c r="I1822" s="131" t="s">
        <v>1078</v>
      </c>
      <c r="J1822" s="37" t="s">
        <v>1082</v>
      </c>
      <c r="K1822" s="131" t="s">
        <v>1078</v>
      </c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  <c r="Y1822" s="50"/>
      <c r="Z1822" s="50"/>
      <c r="AA1822" s="50"/>
      <c r="AB1822" s="50"/>
      <c r="AC1822" s="50"/>
      <c r="AD1822" s="50"/>
      <c r="AE1822" s="50"/>
      <c r="AF1822" s="50"/>
      <c r="AG1822" s="50"/>
      <c r="AH1822" s="50"/>
      <c r="AI1822" s="50"/>
      <c r="AJ1822" s="50"/>
      <c r="AK1822" s="50"/>
      <c r="AL1822" s="50"/>
      <c r="AM1822" s="50"/>
      <c r="AN1822" s="50"/>
      <c r="AO1822" s="50"/>
      <c r="AP1822" s="50"/>
      <c r="AQ1822" s="50"/>
      <c r="AR1822" s="50"/>
      <c r="AS1822" s="50"/>
      <c r="AT1822" s="50"/>
      <c r="AU1822" s="50"/>
      <c r="AV1822" s="50"/>
      <c r="AW1822" s="50"/>
      <c r="AX1822" s="50"/>
      <c r="AY1822" s="50"/>
      <c r="AZ1822" s="50"/>
      <c r="BA1822" s="50"/>
      <c r="BB1822" s="50"/>
      <c r="BC1822" s="50"/>
      <c r="BD1822" s="50"/>
      <c r="BE1822" s="50"/>
      <c r="BF1822" s="50"/>
      <c r="BG1822" s="50"/>
      <c r="BH1822" s="50"/>
      <c r="BI1822" s="50"/>
      <c r="BJ1822" s="50"/>
      <c r="BK1822" s="50"/>
      <c r="BL1822" s="50"/>
      <c r="BM1822" s="50"/>
      <c r="BN1822" s="50"/>
      <c r="BO1822" s="50"/>
      <c r="BP1822" s="50"/>
      <c r="BQ1822" s="50"/>
      <c r="BR1822" s="50"/>
      <c r="BS1822" s="50"/>
      <c r="BT1822" s="50"/>
      <c r="BU1822" s="50"/>
      <c r="BV1822" s="50"/>
      <c r="BW1822" s="50"/>
      <c r="BX1822" s="50"/>
      <c r="BY1822" s="50"/>
      <c r="BZ1822" s="50"/>
      <c r="CA1822" s="50"/>
      <c r="CB1822" s="50"/>
      <c r="CC1822" s="50"/>
      <c r="CD1822" s="50"/>
      <c r="CE1822" s="50"/>
      <c r="CF1822" s="50"/>
      <c r="CG1822" s="50"/>
      <c r="CH1822" s="50"/>
      <c r="CI1822" s="50"/>
    </row>
    <row r="1823" spans="1:87" s="39" customFormat="1" ht="17.25" customHeight="1" x14ac:dyDescent="0.25">
      <c r="A1823" s="33" t="s">
        <v>36</v>
      </c>
      <c r="B1823" s="131" t="s">
        <v>1083</v>
      </c>
      <c r="C1823" s="35" t="s">
        <v>1084</v>
      </c>
      <c r="D1823" s="15"/>
      <c r="E1823" s="39" t="s">
        <v>1074</v>
      </c>
      <c r="F1823" s="39" t="s">
        <v>1079</v>
      </c>
      <c r="G1823" s="37" t="s">
        <v>1085</v>
      </c>
      <c r="H1823" s="37" t="s">
        <v>1086</v>
      </c>
      <c r="I1823" s="131" t="s">
        <v>1084</v>
      </c>
      <c r="J1823" s="37" t="s">
        <v>1087</v>
      </c>
      <c r="K1823" s="131" t="s">
        <v>1084</v>
      </c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  <c r="Y1823" s="50"/>
      <c r="Z1823" s="50"/>
      <c r="AA1823" s="50"/>
      <c r="AB1823" s="50"/>
      <c r="AC1823" s="50"/>
      <c r="AD1823" s="50"/>
      <c r="AE1823" s="50"/>
      <c r="AF1823" s="50"/>
      <c r="AG1823" s="50"/>
      <c r="AH1823" s="50"/>
      <c r="AI1823" s="50"/>
      <c r="AJ1823" s="50"/>
      <c r="AK1823" s="50"/>
      <c r="AL1823" s="50"/>
      <c r="AM1823" s="50"/>
      <c r="AN1823" s="50"/>
      <c r="AO1823" s="50"/>
      <c r="AP1823" s="50"/>
      <c r="AQ1823" s="50"/>
      <c r="AR1823" s="50"/>
      <c r="AS1823" s="50"/>
      <c r="AT1823" s="50"/>
      <c r="AU1823" s="50"/>
      <c r="AV1823" s="50"/>
      <c r="AW1823" s="50"/>
      <c r="AX1823" s="50"/>
      <c r="AY1823" s="50"/>
      <c r="AZ1823" s="50"/>
      <c r="BA1823" s="50"/>
      <c r="BB1823" s="50"/>
      <c r="BC1823" s="50"/>
      <c r="BD1823" s="50"/>
      <c r="BE1823" s="50"/>
      <c r="BF1823" s="50"/>
      <c r="BG1823" s="50"/>
      <c r="BH1823" s="50"/>
      <c r="BI1823" s="50"/>
      <c r="BJ1823" s="50"/>
      <c r="BK1823" s="50"/>
      <c r="BL1823" s="50"/>
      <c r="BM1823" s="50"/>
      <c r="BN1823" s="50"/>
      <c r="BO1823" s="50"/>
      <c r="BP1823" s="50"/>
      <c r="BQ1823" s="50"/>
      <c r="BR1823" s="50"/>
      <c r="BS1823" s="50"/>
      <c r="BT1823" s="50"/>
      <c r="BU1823" s="50"/>
      <c r="BV1823" s="50"/>
      <c r="BW1823" s="50"/>
      <c r="BX1823" s="50"/>
      <c r="BY1823" s="50"/>
      <c r="BZ1823" s="50"/>
      <c r="CA1823" s="50"/>
      <c r="CB1823" s="50"/>
      <c r="CC1823" s="50"/>
      <c r="CD1823" s="50"/>
      <c r="CE1823" s="50"/>
      <c r="CF1823" s="50"/>
      <c r="CG1823" s="50"/>
      <c r="CH1823" s="50"/>
      <c r="CI1823" s="50"/>
    </row>
    <row r="1824" spans="1:87" s="39" customFormat="1" ht="17.25" customHeight="1" x14ac:dyDescent="0.25">
      <c r="A1824" s="33" t="s">
        <v>36</v>
      </c>
      <c r="B1824" s="131" t="s">
        <v>1088</v>
      </c>
      <c r="C1824" s="35" t="s">
        <v>1089</v>
      </c>
      <c r="D1824" s="15"/>
      <c r="E1824" s="39" t="s">
        <v>1074</v>
      </c>
      <c r="F1824" s="39" t="s">
        <v>1079</v>
      </c>
      <c r="G1824" s="37" t="s">
        <v>1090</v>
      </c>
      <c r="H1824" s="37" t="s">
        <v>1091</v>
      </c>
      <c r="I1824" s="131" t="s">
        <v>1089</v>
      </c>
      <c r="J1824" s="37" t="s">
        <v>1092</v>
      </c>
      <c r="K1824" s="131" t="s">
        <v>1089</v>
      </c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  <c r="Y1824" s="50"/>
      <c r="Z1824" s="50"/>
      <c r="AA1824" s="50"/>
      <c r="AB1824" s="50"/>
      <c r="AC1824" s="50"/>
      <c r="AD1824" s="50"/>
      <c r="AE1824" s="50"/>
      <c r="AF1824" s="50"/>
      <c r="AG1824" s="50"/>
      <c r="AH1824" s="50"/>
      <c r="AI1824" s="50"/>
      <c r="AJ1824" s="50"/>
      <c r="AK1824" s="50"/>
      <c r="AL1824" s="50"/>
      <c r="AM1824" s="50"/>
      <c r="AN1824" s="50"/>
      <c r="AO1824" s="50"/>
      <c r="AP1824" s="50"/>
      <c r="AQ1824" s="50"/>
      <c r="AR1824" s="50"/>
      <c r="AS1824" s="50"/>
      <c r="AT1824" s="50"/>
      <c r="AU1824" s="50"/>
      <c r="AV1824" s="50"/>
      <c r="AW1824" s="50"/>
      <c r="AX1824" s="50"/>
      <c r="AY1824" s="50"/>
      <c r="AZ1824" s="50"/>
      <c r="BA1824" s="50"/>
      <c r="BB1824" s="50"/>
      <c r="BC1824" s="50"/>
      <c r="BD1824" s="50"/>
      <c r="BE1824" s="50"/>
      <c r="BF1824" s="50"/>
      <c r="BG1824" s="50"/>
      <c r="BH1824" s="50"/>
      <c r="BI1824" s="50"/>
      <c r="BJ1824" s="50"/>
      <c r="BK1824" s="50"/>
      <c r="BL1824" s="50"/>
      <c r="BM1824" s="50"/>
      <c r="BN1824" s="50"/>
      <c r="BO1824" s="50"/>
      <c r="BP1824" s="50"/>
      <c r="BQ1824" s="50"/>
      <c r="BR1824" s="50"/>
      <c r="BS1824" s="50"/>
      <c r="BT1824" s="50"/>
      <c r="BU1824" s="50"/>
      <c r="BV1824" s="50"/>
      <c r="BW1824" s="50"/>
      <c r="BX1824" s="50"/>
      <c r="BY1824" s="50"/>
      <c r="BZ1824" s="50"/>
      <c r="CA1824" s="50"/>
      <c r="CB1824" s="50"/>
      <c r="CC1824" s="50"/>
      <c r="CD1824" s="50"/>
      <c r="CE1824" s="50"/>
      <c r="CF1824" s="50"/>
      <c r="CG1824" s="50"/>
      <c r="CH1824" s="50"/>
      <c r="CI1824" s="50"/>
    </row>
    <row r="1825" spans="1:87" s="39" customFormat="1" ht="17.25" customHeight="1" x14ac:dyDescent="0.25">
      <c r="A1825" s="22" t="s">
        <v>29</v>
      </c>
      <c r="B1825" s="29" t="s">
        <v>1093</v>
      </c>
      <c r="C1825" s="24" t="s">
        <v>1094</v>
      </c>
      <c r="D1825" s="15"/>
      <c r="G1825" s="37"/>
      <c r="H1825" s="37"/>
      <c r="J1825" s="37"/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  <c r="Y1825" s="50"/>
      <c r="Z1825" s="50"/>
      <c r="AA1825" s="50"/>
      <c r="AB1825" s="50"/>
      <c r="AC1825" s="50"/>
      <c r="AD1825" s="50"/>
      <c r="AE1825" s="50"/>
      <c r="AF1825" s="50"/>
      <c r="AG1825" s="50"/>
      <c r="AH1825" s="50"/>
      <c r="AI1825" s="50"/>
      <c r="AJ1825" s="50"/>
      <c r="AK1825" s="50"/>
      <c r="AL1825" s="50"/>
      <c r="AM1825" s="50"/>
      <c r="AN1825" s="50"/>
      <c r="AO1825" s="50"/>
      <c r="AP1825" s="50"/>
      <c r="AQ1825" s="50"/>
      <c r="AR1825" s="50"/>
      <c r="AS1825" s="50"/>
      <c r="AT1825" s="50"/>
      <c r="AU1825" s="50"/>
      <c r="AV1825" s="50"/>
      <c r="AW1825" s="50"/>
      <c r="AX1825" s="50"/>
      <c r="AY1825" s="50"/>
      <c r="AZ1825" s="50"/>
      <c r="BA1825" s="50"/>
      <c r="BB1825" s="50"/>
      <c r="BC1825" s="50"/>
      <c r="BD1825" s="50"/>
      <c r="BE1825" s="50"/>
      <c r="BF1825" s="50"/>
      <c r="BG1825" s="50"/>
      <c r="BH1825" s="50"/>
      <c r="BI1825" s="50"/>
      <c r="BJ1825" s="50"/>
      <c r="BK1825" s="50"/>
      <c r="BL1825" s="50"/>
      <c r="BM1825" s="50"/>
      <c r="BN1825" s="50"/>
      <c r="BO1825" s="50"/>
      <c r="BP1825" s="50"/>
      <c r="BQ1825" s="50"/>
      <c r="BR1825" s="50"/>
      <c r="BS1825" s="50"/>
      <c r="BT1825" s="50"/>
      <c r="BU1825" s="50"/>
      <c r="BV1825" s="50"/>
      <c r="BW1825" s="50"/>
      <c r="BX1825" s="50"/>
      <c r="BY1825" s="50"/>
      <c r="BZ1825" s="50"/>
      <c r="CA1825" s="50"/>
      <c r="CB1825" s="50"/>
      <c r="CC1825" s="50"/>
      <c r="CD1825" s="50"/>
      <c r="CE1825" s="50"/>
      <c r="CF1825" s="50"/>
      <c r="CG1825" s="50"/>
      <c r="CH1825" s="50"/>
      <c r="CI1825" s="50"/>
    </row>
    <row r="1826" spans="1:87" s="39" customFormat="1" ht="17.25" customHeight="1" x14ac:dyDescent="0.25">
      <c r="A1826" s="33" t="s">
        <v>36</v>
      </c>
      <c r="B1826" s="131" t="s">
        <v>1095</v>
      </c>
      <c r="C1826" s="35" t="s">
        <v>1096</v>
      </c>
      <c r="D1826" s="15"/>
      <c r="E1826" s="39" t="s">
        <v>1074</v>
      </c>
      <c r="F1826" s="39" t="s">
        <v>1079</v>
      </c>
      <c r="G1826" s="37" t="s">
        <v>743</v>
      </c>
      <c r="H1826" s="37" t="s">
        <v>39</v>
      </c>
      <c r="I1826" s="131" t="s">
        <v>1096</v>
      </c>
      <c r="J1826" s="37" t="s">
        <v>40</v>
      </c>
      <c r="K1826" s="131" t="s">
        <v>1096</v>
      </c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  <c r="Y1826" s="50"/>
      <c r="Z1826" s="50"/>
      <c r="AA1826" s="50"/>
      <c r="AB1826" s="50"/>
      <c r="AC1826" s="50"/>
      <c r="AD1826" s="50"/>
      <c r="AE1826" s="50"/>
      <c r="AF1826" s="50"/>
      <c r="AG1826" s="50"/>
      <c r="AH1826" s="50"/>
      <c r="AI1826" s="50"/>
      <c r="AJ1826" s="50"/>
      <c r="AK1826" s="50"/>
      <c r="AL1826" s="50"/>
      <c r="AM1826" s="50"/>
      <c r="AN1826" s="50"/>
      <c r="AO1826" s="50"/>
      <c r="AP1826" s="50"/>
      <c r="AQ1826" s="50"/>
      <c r="AR1826" s="50"/>
      <c r="AS1826" s="50"/>
      <c r="AT1826" s="50"/>
      <c r="AU1826" s="50"/>
      <c r="AV1826" s="50"/>
      <c r="AW1826" s="50"/>
      <c r="AX1826" s="50"/>
      <c r="AY1826" s="50"/>
      <c r="AZ1826" s="50"/>
      <c r="BA1826" s="50"/>
      <c r="BB1826" s="50"/>
      <c r="BC1826" s="50"/>
      <c r="BD1826" s="50"/>
      <c r="BE1826" s="50"/>
      <c r="BF1826" s="50"/>
      <c r="BG1826" s="50"/>
      <c r="BH1826" s="50"/>
      <c r="BI1826" s="50"/>
      <c r="BJ1826" s="50"/>
      <c r="BK1826" s="50"/>
      <c r="BL1826" s="50"/>
      <c r="BM1826" s="50"/>
      <c r="BN1826" s="50"/>
      <c r="BO1826" s="50"/>
      <c r="BP1826" s="50"/>
      <c r="BQ1826" s="50"/>
      <c r="BR1826" s="50"/>
      <c r="BS1826" s="50"/>
      <c r="BT1826" s="50"/>
      <c r="BU1826" s="50"/>
      <c r="BV1826" s="50"/>
      <c r="BW1826" s="50"/>
      <c r="BX1826" s="50"/>
      <c r="BY1826" s="50"/>
      <c r="BZ1826" s="50"/>
      <c r="CA1826" s="50"/>
      <c r="CB1826" s="50"/>
      <c r="CC1826" s="50"/>
      <c r="CD1826" s="50"/>
      <c r="CE1826" s="50"/>
      <c r="CF1826" s="50"/>
      <c r="CG1826" s="50"/>
      <c r="CH1826" s="50"/>
      <c r="CI1826" s="50"/>
    </row>
    <row r="1827" spans="1:87" s="39" customFormat="1" ht="17.25" customHeight="1" x14ac:dyDescent="0.25">
      <c r="A1827" s="33" t="s">
        <v>36</v>
      </c>
      <c r="B1827" s="131" t="s">
        <v>1097</v>
      </c>
      <c r="C1827" s="35" t="s">
        <v>1098</v>
      </c>
      <c r="D1827" s="15"/>
      <c r="E1827" s="39" t="s">
        <v>1074</v>
      </c>
      <c r="F1827" s="39" t="s">
        <v>1079</v>
      </c>
      <c r="G1827" s="37" t="s">
        <v>967</v>
      </c>
      <c r="H1827" s="37" t="s">
        <v>100</v>
      </c>
      <c r="I1827" s="131" t="s">
        <v>1098</v>
      </c>
      <c r="J1827" s="37" t="s">
        <v>101</v>
      </c>
      <c r="K1827" s="131" t="s">
        <v>1098</v>
      </c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  <c r="Y1827" s="50"/>
      <c r="Z1827" s="50"/>
      <c r="AA1827" s="50"/>
      <c r="AB1827" s="50"/>
      <c r="AC1827" s="50"/>
      <c r="AD1827" s="50"/>
      <c r="AE1827" s="50"/>
      <c r="AF1827" s="50"/>
      <c r="AG1827" s="50"/>
      <c r="AH1827" s="50"/>
      <c r="AI1827" s="50"/>
      <c r="AJ1827" s="50"/>
      <c r="AK1827" s="50"/>
      <c r="AL1827" s="50"/>
      <c r="AM1827" s="50"/>
      <c r="AN1827" s="50"/>
      <c r="AO1827" s="50"/>
      <c r="AP1827" s="50"/>
      <c r="AQ1827" s="50"/>
      <c r="AR1827" s="50"/>
      <c r="AS1827" s="50"/>
      <c r="AT1827" s="50"/>
      <c r="AU1827" s="50"/>
      <c r="AV1827" s="50"/>
      <c r="AW1827" s="50"/>
      <c r="AX1827" s="50"/>
      <c r="AY1827" s="50"/>
      <c r="AZ1827" s="50"/>
      <c r="BA1827" s="50"/>
      <c r="BB1827" s="50"/>
      <c r="BC1827" s="50"/>
      <c r="BD1827" s="50"/>
      <c r="BE1827" s="50"/>
      <c r="BF1827" s="50"/>
      <c r="BG1827" s="50"/>
      <c r="BH1827" s="50"/>
      <c r="BI1827" s="50"/>
      <c r="BJ1827" s="50"/>
      <c r="BK1827" s="50"/>
      <c r="BL1827" s="50"/>
      <c r="BM1827" s="50"/>
      <c r="BN1827" s="50"/>
      <c r="BO1827" s="50"/>
      <c r="BP1827" s="50"/>
      <c r="BQ1827" s="50"/>
      <c r="BR1827" s="50"/>
      <c r="BS1827" s="50"/>
      <c r="BT1827" s="50"/>
      <c r="BU1827" s="50"/>
      <c r="BV1827" s="50"/>
      <c r="BW1827" s="50"/>
      <c r="BX1827" s="50"/>
      <c r="BY1827" s="50"/>
      <c r="BZ1827" s="50"/>
      <c r="CA1827" s="50"/>
      <c r="CB1827" s="50"/>
      <c r="CC1827" s="50"/>
      <c r="CD1827" s="50"/>
      <c r="CE1827" s="50"/>
      <c r="CF1827" s="50"/>
      <c r="CG1827" s="50"/>
      <c r="CH1827" s="50"/>
      <c r="CI1827" s="50"/>
    </row>
    <row r="1828" spans="1:87" s="39" customFormat="1" ht="17.25" customHeight="1" x14ac:dyDescent="0.25">
      <c r="A1828" s="33" t="s">
        <v>36</v>
      </c>
      <c r="B1828" s="131" t="s">
        <v>1099</v>
      </c>
      <c r="C1828" s="35" t="s">
        <v>1100</v>
      </c>
      <c r="D1828" s="15"/>
      <c r="E1828" s="39" t="s">
        <v>1074</v>
      </c>
      <c r="F1828" s="39" t="s">
        <v>1079</v>
      </c>
      <c r="G1828" s="37" t="s">
        <v>971</v>
      </c>
      <c r="H1828" s="37" t="s">
        <v>972</v>
      </c>
      <c r="I1828" s="131" t="s">
        <v>1100</v>
      </c>
      <c r="J1828" s="37" t="s">
        <v>974</v>
      </c>
      <c r="K1828" s="131" t="s">
        <v>1100</v>
      </c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  <c r="Y1828" s="50"/>
      <c r="Z1828" s="50"/>
      <c r="AA1828" s="50"/>
      <c r="AB1828" s="50"/>
      <c r="AC1828" s="50"/>
      <c r="AD1828" s="50"/>
      <c r="AE1828" s="50"/>
      <c r="AF1828" s="50"/>
      <c r="AG1828" s="50"/>
      <c r="AH1828" s="50"/>
      <c r="AI1828" s="50"/>
      <c r="AJ1828" s="50"/>
      <c r="AK1828" s="50"/>
      <c r="AL1828" s="50"/>
      <c r="AM1828" s="50"/>
      <c r="AN1828" s="50"/>
      <c r="AO1828" s="50"/>
      <c r="AP1828" s="50"/>
      <c r="AQ1828" s="50"/>
      <c r="AR1828" s="50"/>
      <c r="AS1828" s="50"/>
      <c r="AT1828" s="50"/>
      <c r="AU1828" s="50"/>
      <c r="AV1828" s="50"/>
      <c r="AW1828" s="50"/>
      <c r="AX1828" s="50"/>
      <c r="AY1828" s="50"/>
      <c r="AZ1828" s="50"/>
      <c r="BA1828" s="50"/>
      <c r="BB1828" s="50"/>
      <c r="BC1828" s="50"/>
      <c r="BD1828" s="50"/>
      <c r="BE1828" s="50"/>
      <c r="BF1828" s="50"/>
      <c r="BG1828" s="50"/>
      <c r="BH1828" s="50"/>
      <c r="BI1828" s="50"/>
      <c r="BJ1828" s="50"/>
      <c r="BK1828" s="50"/>
      <c r="BL1828" s="50"/>
      <c r="BM1828" s="50"/>
      <c r="BN1828" s="50"/>
      <c r="BO1828" s="50"/>
      <c r="BP1828" s="50"/>
      <c r="BQ1828" s="50"/>
      <c r="BR1828" s="50"/>
      <c r="BS1828" s="50"/>
      <c r="BT1828" s="50"/>
      <c r="BU1828" s="50"/>
      <c r="BV1828" s="50"/>
      <c r="BW1828" s="50"/>
      <c r="BX1828" s="50"/>
      <c r="BY1828" s="50"/>
      <c r="BZ1828" s="50"/>
      <c r="CA1828" s="50"/>
      <c r="CB1828" s="50"/>
      <c r="CC1828" s="50"/>
      <c r="CD1828" s="50"/>
      <c r="CE1828" s="50"/>
      <c r="CF1828" s="50"/>
      <c r="CG1828" s="50"/>
      <c r="CH1828" s="50"/>
      <c r="CI1828" s="50"/>
    </row>
    <row r="1829" spans="1:87" ht="17.25" customHeight="1" x14ac:dyDescent="0.25">
      <c r="A1829" s="132" t="s">
        <v>29</v>
      </c>
      <c r="B1829" s="133" t="s">
        <v>1101</v>
      </c>
      <c r="C1829" s="134" t="s">
        <v>1102</v>
      </c>
    </row>
    <row r="1830" spans="1:87" ht="17.25" customHeight="1" x14ac:dyDescent="0.25">
      <c r="A1830" s="132" t="s">
        <v>29</v>
      </c>
      <c r="B1830" s="133" t="s">
        <v>1103</v>
      </c>
      <c r="C1830" s="134" t="s">
        <v>1104</v>
      </c>
      <c r="I1830" s="135"/>
      <c r="K1830" s="131"/>
    </row>
    <row r="1831" spans="1:87" ht="17.25" customHeight="1" x14ac:dyDescent="0.25">
      <c r="A1831" s="136" t="s">
        <v>36</v>
      </c>
      <c r="B1831" s="135" t="s">
        <v>1105</v>
      </c>
      <c r="C1831" s="137" t="s">
        <v>1106</v>
      </c>
      <c r="E1831" s="39" t="s">
        <v>1074</v>
      </c>
      <c r="F1831" s="39" t="s">
        <v>1079</v>
      </c>
      <c r="G1831" s="37" t="s">
        <v>1107</v>
      </c>
      <c r="H1831" s="37" t="s">
        <v>924</v>
      </c>
      <c r="I1831" s="135" t="s">
        <v>1106</v>
      </c>
      <c r="J1831" s="37" t="s">
        <v>926</v>
      </c>
      <c r="K1831" s="131" t="s">
        <v>1106</v>
      </c>
    </row>
    <row r="1832" spans="1:87" ht="17.25" customHeight="1" x14ac:dyDescent="0.25">
      <c r="A1832" s="136" t="s">
        <v>36</v>
      </c>
      <c r="B1832" s="135" t="s">
        <v>1108</v>
      </c>
      <c r="C1832" s="137" t="s">
        <v>1109</v>
      </c>
      <c r="E1832" s="39" t="s">
        <v>1074</v>
      </c>
      <c r="F1832" s="39" t="s">
        <v>1079</v>
      </c>
      <c r="G1832" s="37" t="s">
        <v>1110</v>
      </c>
      <c r="H1832" s="37" t="s">
        <v>946</v>
      </c>
      <c r="I1832" s="135" t="s">
        <v>1109</v>
      </c>
      <c r="J1832" s="37" t="s">
        <v>948</v>
      </c>
      <c r="K1832" s="131" t="s">
        <v>1109</v>
      </c>
    </row>
    <row r="1833" spans="1:87" ht="17.25" customHeight="1" x14ac:dyDescent="0.25">
      <c r="A1833" s="136" t="s">
        <v>36</v>
      </c>
      <c r="B1833" s="135" t="s">
        <v>1111</v>
      </c>
      <c r="C1833" s="137" t="s">
        <v>1112</v>
      </c>
      <c r="E1833" s="39" t="s">
        <v>1074</v>
      </c>
      <c r="F1833" s="39" t="s">
        <v>1079</v>
      </c>
      <c r="G1833" s="37" t="s">
        <v>1113</v>
      </c>
      <c r="H1833" s="37" t="s">
        <v>950</v>
      </c>
      <c r="I1833" s="135" t="s">
        <v>1112</v>
      </c>
      <c r="J1833" s="37" t="s">
        <v>952</v>
      </c>
      <c r="K1833" s="131" t="s">
        <v>1112</v>
      </c>
    </row>
    <row r="1834" spans="1:87" ht="17.25" customHeight="1" x14ac:dyDescent="0.25">
      <c r="A1834" s="136" t="s">
        <v>36</v>
      </c>
      <c r="B1834" s="135" t="s">
        <v>1114</v>
      </c>
      <c r="C1834" s="137" t="s">
        <v>1115</v>
      </c>
      <c r="E1834" s="39" t="s">
        <v>1074</v>
      </c>
      <c r="F1834" s="39" t="s">
        <v>1079</v>
      </c>
      <c r="G1834" s="37" t="s">
        <v>1116</v>
      </c>
      <c r="H1834" s="37" t="s">
        <v>1006</v>
      </c>
      <c r="I1834" s="135" t="s">
        <v>1115</v>
      </c>
      <c r="J1834" s="37" t="s">
        <v>1008</v>
      </c>
      <c r="K1834" s="131" t="s">
        <v>1115</v>
      </c>
    </row>
    <row r="1835" spans="1:87" ht="17.25" customHeight="1" x14ac:dyDescent="0.25">
      <c r="A1835" s="136" t="s">
        <v>36</v>
      </c>
      <c r="B1835" s="135" t="s">
        <v>1117</v>
      </c>
      <c r="C1835" s="137" t="s">
        <v>1118</v>
      </c>
      <c r="E1835" s="39" t="s">
        <v>1074</v>
      </c>
      <c r="F1835" s="39" t="s">
        <v>1079</v>
      </c>
      <c r="G1835" s="37" t="s">
        <v>1119</v>
      </c>
      <c r="H1835" s="37" t="s">
        <v>1011</v>
      </c>
      <c r="I1835" s="135" t="s">
        <v>1118</v>
      </c>
      <c r="J1835" s="37" t="s">
        <v>1013</v>
      </c>
      <c r="K1835" s="131" t="s">
        <v>1118</v>
      </c>
    </row>
    <row r="1836" spans="1:87" ht="17.25" customHeight="1" x14ac:dyDescent="0.25">
      <c r="A1836" s="136" t="s">
        <v>36</v>
      </c>
      <c r="B1836" s="135" t="s">
        <v>1120</v>
      </c>
      <c r="C1836" s="137" t="s">
        <v>1121</v>
      </c>
      <c r="E1836" s="39" t="s">
        <v>1074</v>
      </c>
      <c r="F1836" s="39" t="s">
        <v>1079</v>
      </c>
      <c r="G1836" s="37" t="s">
        <v>1073</v>
      </c>
      <c r="H1836" s="37" t="s">
        <v>1017</v>
      </c>
      <c r="I1836" s="135" t="s">
        <v>1121</v>
      </c>
      <c r="J1836" s="37" t="s">
        <v>1019</v>
      </c>
      <c r="K1836" s="131" t="s">
        <v>1121</v>
      </c>
    </row>
    <row r="1837" spans="1:87" ht="17.25" customHeight="1" x14ac:dyDescent="0.25">
      <c r="A1837" s="136" t="s">
        <v>36</v>
      </c>
      <c r="B1837" s="135" t="s">
        <v>1122</v>
      </c>
      <c r="C1837" s="137" t="s">
        <v>1123</v>
      </c>
      <c r="E1837" s="39" t="s">
        <v>1074</v>
      </c>
      <c r="F1837" s="39" t="s">
        <v>1079</v>
      </c>
      <c r="G1837" s="37" t="s">
        <v>1124</v>
      </c>
      <c r="H1837" s="37" t="s">
        <v>1023</v>
      </c>
      <c r="I1837" s="135" t="s">
        <v>1123</v>
      </c>
      <c r="J1837" s="37" t="s">
        <v>1025</v>
      </c>
      <c r="K1837" s="131" t="s">
        <v>1123</v>
      </c>
    </row>
    <row r="1838" spans="1:87" ht="17.25" customHeight="1" x14ac:dyDescent="0.25">
      <c r="A1838" s="132" t="s">
        <v>29</v>
      </c>
      <c r="B1838" s="133" t="s">
        <v>1125</v>
      </c>
      <c r="C1838" s="134" t="s">
        <v>1126</v>
      </c>
      <c r="I1838" s="135"/>
      <c r="K1838" s="131"/>
    </row>
    <row r="1839" spans="1:87" s="10" customFormat="1" ht="17.25" customHeight="1" x14ac:dyDescent="0.25">
      <c r="A1839" s="136" t="s">
        <v>36</v>
      </c>
      <c r="B1839" s="135" t="s">
        <v>1127</v>
      </c>
      <c r="C1839" s="137" t="s">
        <v>1128</v>
      </c>
      <c r="D1839" s="49"/>
      <c r="E1839" s="50" t="s">
        <v>1074</v>
      </c>
      <c r="F1839" s="50" t="s">
        <v>1079</v>
      </c>
      <c r="G1839" s="52" t="s">
        <v>1129</v>
      </c>
      <c r="H1839" s="52" t="s">
        <v>1034</v>
      </c>
      <c r="I1839" s="135" t="s">
        <v>1128</v>
      </c>
      <c r="J1839" s="52" t="s">
        <v>1035</v>
      </c>
      <c r="K1839" s="131" t="s">
        <v>1128</v>
      </c>
    </row>
    <row r="1840" spans="1:87" s="10" customFormat="1" ht="17.25" customHeight="1" x14ac:dyDescent="0.25">
      <c r="A1840" s="136" t="s">
        <v>36</v>
      </c>
      <c r="B1840" s="135" t="s">
        <v>1130</v>
      </c>
      <c r="C1840" s="137" t="s">
        <v>1131</v>
      </c>
      <c r="D1840" s="49"/>
      <c r="E1840" s="50" t="s">
        <v>1074</v>
      </c>
      <c r="F1840" s="50" t="s">
        <v>1079</v>
      </c>
      <c r="G1840" s="52" t="s">
        <v>1132</v>
      </c>
      <c r="H1840" s="52" t="s">
        <v>1039</v>
      </c>
      <c r="I1840" s="135" t="s">
        <v>1131</v>
      </c>
      <c r="J1840" s="52" t="s">
        <v>1040</v>
      </c>
      <c r="K1840" s="131" t="s">
        <v>1131</v>
      </c>
    </row>
    <row r="1841" spans="1:11" s="10" customFormat="1" ht="17.25" customHeight="1" x14ac:dyDescent="0.25">
      <c r="A1841" s="136" t="s">
        <v>36</v>
      </c>
      <c r="B1841" s="135" t="s">
        <v>1133</v>
      </c>
      <c r="C1841" s="137" t="s">
        <v>1134</v>
      </c>
      <c r="D1841" s="49"/>
      <c r="E1841" s="50" t="s">
        <v>1074</v>
      </c>
      <c r="F1841" s="50" t="s">
        <v>1079</v>
      </c>
      <c r="G1841" s="52" t="s">
        <v>1135</v>
      </c>
      <c r="H1841" s="52" t="s">
        <v>1136</v>
      </c>
      <c r="I1841" s="135" t="s">
        <v>1134</v>
      </c>
      <c r="J1841" s="52" t="s">
        <v>1137</v>
      </c>
      <c r="K1841" s="131" t="s">
        <v>1134</v>
      </c>
    </row>
    <row r="1842" spans="1:11" s="10" customFormat="1" ht="17.25" customHeight="1" x14ac:dyDescent="0.25">
      <c r="A1842" s="136" t="s">
        <v>36</v>
      </c>
      <c r="B1842" s="135" t="s">
        <v>1138</v>
      </c>
      <c r="C1842" s="137" t="s">
        <v>1139</v>
      </c>
      <c r="D1842" s="49"/>
      <c r="E1842" s="50" t="s">
        <v>1074</v>
      </c>
      <c r="F1842" s="50" t="s">
        <v>1079</v>
      </c>
      <c r="G1842" s="52" t="s">
        <v>1140</v>
      </c>
      <c r="H1842" s="52" t="s">
        <v>1141</v>
      </c>
      <c r="I1842" s="135" t="s">
        <v>1139</v>
      </c>
      <c r="J1842" s="52" t="s">
        <v>1142</v>
      </c>
      <c r="K1842" s="131" t="s">
        <v>1139</v>
      </c>
    </row>
    <row r="1843" spans="1:11" s="10" customFormat="1" ht="17.25" customHeight="1" x14ac:dyDescent="0.25">
      <c r="A1843" s="136" t="s">
        <v>36</v>
      </c>
      <c r="B1843" s="135" t="s">
        <v>1143</v>
      </c>
      <c r="C1843" s="137" t="s">
        <v>1144</v>
      </c>
      <c r="D1843" s="49"/>
      <c r="E1843" s="50" t="s">
        <v>1074</v>
      </c>
      <c r="F1843" s="50" t="s">
        <v>1079</v>
      </c>
      <c r="G1843" s="52" t="s">
        <v>1145</v>
      </c>
      <c r="H1843" s="52" t="s">
        <v>1045</v>
      </c>
      <c r="I1843" s="135" t="s">
        <v>1144</v>
      </c>
      <c r="J1843" s="52" t="s">
        <v>1047</v>
      </c>
      <c r="K1843" s="131" t="s">
        <v>1144</v>
      </c>
    </row>
    <row r="1844" spans="1:11" s="10" customFormat="1" ht="17.25" customHeight="1" x14ac:dyDescent="0.25">
      <c r="A1844" s="136" t="s">
        <v>36</v>
      </c>
      <c r="B1844" s="135" t="s">
        <v>1146</v>
      </c>
      <c r="C1844" s="137" t="s">
        <v>1147</v>
      </c>
      <c r="D1844" s="49"/>
      <c r="E1844" s="50" t="s">
        <v>1074</v>
      </c>
      <c r="F1844" s="50" t="s">
        <v>1079</v>
      </c>
      <c r="G1844" s="52" t="s">
        <v>1148</v>
      </c>
      <c r="H1844" s="52" t="s">
        <v>1050</v>
      </c>
      <c r="I1844" s="135" t="s">
        <v>1147</v>
      </c>
      <c r="J1844" s="52" t="s">
        <v>1052</v>
      </c>
      <c r="K1844" s="131" t="s">
        <v>1147</v>
      </c>
    </row>
    <row r="1845" spans="1:11" s="10" customFormat="1" ht="17.25" customHeight="1" x14ac:dyDescent="0.25">
      <c r="A1845" s="136" t="s">
        <v>36</v>
      </c>
      <c r="B1845" s="135" t="s">
        <v>1149</v>
      </c>
      <c r="C1845" s="137" t="s">
        <v>1150</v>
      </c>
      <c r="D1845" s="49"/>
      <c r="E1845" s="50" t="s">
        <v>1074</v>
      </c>
      <c r="F1845" s="50" t="s">
        <v>1079</v>
      </c>
      <c r="G1845" s="52" t="s">
        <v>1151</v>
      </c>
      <c r="H1845" s="52" t="s">
        <v>1152</v>
      </c>
      <c r="I1845" s="135" t="s">
        <v>1150</v>
      </c>
      <c r="J1845" s="52" t="s">
        <v>1153</v>
      </c>
      <c r="K1845" s="131" t="s">
        <v>1150</v>
      </c>
    </row>
    <row r="1846" spans="1:11" s="10" customFormat="1" ht="17.25" customHeight="1" x14ac:dyDescent="0.25">
      <c r="A1846" s="136" t="s">
        <v>36</v>
      </c>
      <c r="B1846" s="135" t="s">
        <v>1154</v>
      </c>
      <c r="C1846" s="137" t="s">
        <v>1155</v>
      </c>
      <c r="D1846" s="49"/>
      <c r="E1846" s="50" t="s">
        <v>1074</v>
      </c>
      <c r="F1846" s="50" t="s">
        <v>1079</v>
      </c>
      <c r="G1846" s="52" t="s">
        <v>1156</v>
      </c>
      <c r="H1846" s="52" t="s">
        <v>1157</v>
      </c>
      <c r="I1846" s="135" t="s">
        <v>1155</v>
      </c>
      <c r="J1846" s="52" t="s">
        <v>1158</v>
      </c>
      <c r="K1846" s="131" t="s">
        <v>1155</v>
      </c>
    </row>
    <row r="1847" spans="1:11" s="10" customFormat="1" ht="17.25" customHeight="1" x14ac:dyDescent="0.25">
      <c r="A1847" s="136" t="s">
        <v>36</v>
      </c>
      <c r="B1847" s="135" t="s">
        <v>1159</v>
      </c>
      <c r="C1847" s="137" t="s">
        <v>1160</v>
      </c>
      <c r="D1847" s="49"/>
      <c r="E1847" s="50" t="s">
        <v>1074</v>
      </c>
      <c r="F1847" s="50" t="s">
        <v>1079</v>
      </c>
      <c r="G1847" s="52" t="s">
        <v>1161</v>
      </c>
      <c r="H1847" s="52" t="s">
        <v>1162</v>
      </c>
      <c r="I1847" s="135" t="s">
        <v>1160</v>
      </c>
      <c r="J1847" s="52" t="s">
        <v>1163</v>
      </c>
      <c r="K1847" s="131" t="s">
        <v>1160</v>
      </c>
    </row>
    <row r="1848" spans="1:11" s="10" customFormat="1" ht="17.25" customHeight="1" x14ac:dyDescent="0.25">
      <c r="A1848" s="136" t="s">
        <v>36</v>
      </c>
      <c r="B1848" s="135" t="s">
        <v>1164</v>
      </c>
      <c r="C1848" s="137" t="s">
        <v>1165</v>
      </c>
      <c r="D1848" s="49"/>
      <c r="E1848" s="50" t="s">
        <v>1074</v>
      </c>
      <c r="F1848" s="50" t="s">
        <v>1079</v>
      </c>
      <c r="G1848" s="52" t="s">
        <v>1166</v>
      </c>
      <c r="H1848" s="52" t="s">
        <v>1167</v>
      </c>
      <c r="I1848" s="135" t="s">
        <v>1165</v>
      </c>
      <c r="J1848" s="52" t="s">
        <v>1168</v>
      </c>
      <c r="K1848" s="131" t="s">
        <v>1165</v>
      </c>
    </row>
    <row r="1849" spans="1:11" s="10" customFormat="1" ht="17.25" customHeight="1" x14ac:dyDescent="0.25">
      <c r="A1849" s="136" t="s">
        <v>36</v>
      </c>
      <c r="B1849" s="135" t="s">
        <v>1169</v>
      </c>
      <c r="C1849" s="137" t="s">
        <v>1170</v>
      </c>
      <c r="D1849" s="49"/>
      <c r="E1849" s="50" t="s">
        <v>1074</v>
      </c>
      <c r="F1849" s="50" t="s">
        <v>1079</v>
      </c>
      <c r="G1849" s="52" t="s">
        <v>1171</v>
      </c>
      <c r="H1849" s="52" t="s">
        <v>1172</v>
      </c>
      <c r="I1849" s="135" t="s">
        <v>1170</v>
      </c>
      <c r="J1849" s="52" t="s">
        <v>1173</v>
      </c>
      <c r="K1849" s="131" t="s">
        <v>1170</v>
      </c>
    </row>
    <row r="1850" spans="1:11" s="10" customFormat="1" ht="17.25" customHeight="1" x14ac:dyDescent="0.25">
      <c r="A1850" s="136" t="s">
        <v>36</v>
      </c>
      <c r="B1850" s="135" t="s">
        <v>1174</v>
      </c>
      <c r="C1850" s="137" t="s">
        <v>1175</v>
      </c>
      <c r="D1850" s="49"/>
      <c r="E1850" s="50" t="s">
        <v>1074</v>
      </c>
      <c r="F1850" s="50" t="s">
        <v>1079</v>
      </c>
      <c r="G1850" s="52" t="s">
        <v>1176</v>
      </c>
      <c r="H1850" s="52" t="s">
        <v>1177</v>
      </c>
      <c r="I1850" s="135" t="s">
        <v>1175</v>
      </c>
      <c r="J1850" s="52" t="s">
        <v>1178</v>
      </c>
      <c r="K1850" s="131" t="s">
        <v>1175</v>
      </c>
    </row>
    <row r="1851" spans="1:11" s="10" customFormat="1" ht="17.25" customHeight="1" x14ac:dyDescent="0.25">
      <c r="A1851" s="136" t="s">
        <v>36</v>
      </c>
      <c r="B1851" s="135" t="s">
        <v>1179</v>
      </c>
      <c r="C1851" s="137" t="s">
        <v>1180</v>
      </c>
      <c r="D1851" s="49"/>
      <c r="E1851" s="50" t="s">
        <v>1074</v>
      </c>
      <c r="F1851" s="50" t="s">
        <v>1079</v>
      </c>
      <c r="G1851" s="52" t="s">
        <v>1181</v>
      </c>
      <c r="H1851" s="52" t="s">
        <v>1182</v>
      </c>
      <c r="I1851" s="135" t="s">
        <v>1180</v>
      </c>
      <c r="J1851" s="52" t="s">
        <v>1183</v>
      </c>
      <c r="K1851" s="131" t="s">
        <v>1180</v>
      </c>
    </row>
    <row r="1852" spans="1:11" s="10" customFormat="1" ht="17.25" customHeight="1" x14ac:dyDescent="0.25">
      <c r="A1852" s="136" t="s">
        <v>36</v>
      </c>
      <c r="B1852" s="135" t="s">
        <v>1184</v>
      </c>
      <c r="C1852" s="137" t="s">
        <v>1185</v>
      </c>
      <c r="D1852" s="49"/>
      <c r="E1852" s="50" t="s">
        <v>1074</v>
      </c>
      <c r="F1852" s="50" t="s">
        <v>1079</v>
      </c>
      <c r="G1852" s="52" t="s">
        <v>1186</v>
      </c>
      <c r="H1852" s="52" t="s">
        <v>1187</v>
      </c>
      <c r="I1852" s="135" t="s">
        <v>1185</v>
      </c>
      <c r="J1852" s="52" t="s">
        <v>1188</v>
      </c>
      <c r="K1852" s="131" t="s">
        <v>1185</v>
      </c>
    </row>
    <row r="1853" spans="1:11" s="10" customFormat="1" ht="17.25" customHeight="1" x14ac:dyDescent="0.25">
      <c r="A1853" s="136" t="s">
        <v>36</v>
      </c>
      <c r="B1853" s="135" t="s">
        <v>1189</v>
      </c>
      <c r="C1853" s="137" t="s">
        <v>1190</v>
      </c>
      <c r="D1853" s="49"/>
      <c r="E1853" s="50" t="s">
        <v>1074</v>
      </c>
      <c r="F1853" s="50" t="s">
        <v>1079</v>
      </c>
      <c r="G1853" s="52" t="s">
        <v>1191</v>
      </c>
      <c r="H1853" s="52" t="s">
        <v>1192</v>
      </c>
      <c r="I1853" s="135" t="s">
        <v>1190</v>
      </c>
      <c r="J1853" s="52" t="s">
        <v>1193</v>
      </c>
      <c r="K1853" s="131" t="s">
        <v>1190</v>
      </c>
    </row>
    <row r="1854" spans="1:11" s="10" customFormat="1" ht="17.25" customHeight="1" x14ac:dyDescent="0.25">
      <c r="A1854" s="136" t="s">
        <v>36</v>
      </c>
      <c r="B1854" s="135" t="s">
        <v>1194</v>
      </c>
      <c r="C1854" s="137" t="s">
        <v>1195</v>
      </c>
      <c r="D1854" s="49"/>
      <c r="E1854" s="50" t="s">
        <v>1074</v>
      </c>
      <c r="F1854" s="50" t="s">
        <v>1079</v>
      </c>
      <c r="G1854" s="52" t="s">
        <v>1196</v>
      </c>
      <c r="H1854" s="52" t="s">
        <v>1197</v>
      </c>
      <c r="I1854" s="135" t="s">
        <v>1195</v>
      </c>
      <c r="J1854" s="52" t="s">
        <v>1198</v>
      </c>
      <c r="K1854" s="131" t="s">
        <v>1195</v>
      </c>
    </row>
    <row r="1855" spans="1:11" s="10" customFormat="1" ht="17.25" customHeight="1" x14ac:dyDescent="0.25">
      <c r="A1855" s="136" t="s">
        <v>36</v>
      </c>
      <c r="B1855" s="135" t="s">
        <v>1199</v>
      </c>
      <c r="C1855" s="137" t="s">
        <v>1200</v>
      </c>
      <c r="D1855" s="49"/>
      <c r="E1855" s="50" t="s">
        <v>1074</v>
      </c>
      <c r="F1855" s="50" t="s">
        <v>1079</v>
      </c>
      <c r="G1855" s="52" t="s">
        <v>1201</v>
      </c>
      <c r="H1855" s="52" t="s">
        <v>1202</v>
      </c>
      <c r="I1855" s="135" t="s">
        <v>1200</v>
      </c>
      <c r="J1855" s="52" t="s">
        <v>1203</v>
      </c>
      <c r="K1855" s="131" t="s">
        <v>1200</v>
      </c>
    </row>
    <row r="1856" spans="1:11" s="10" customFormat="1" ht="17.25" customHeight="1" x14ac:dyDescent="0.25">
      <c r="A1856" s="136" t="s">
        <v>36</v>
      </c>
      <c r="B1856" s="135" t="s">
        <v>1204</v>
      </c>
      <c r="C1856" s="137" t="s">
        <v>1205</v>
      </c>
      <c r="D1856" s="49"/>
      <c r="E1856" s="50" t="s">
        <v>1074</v>
      </c>
      <c r="F1856" s="50" t="s">
        <v>1079</v>
      </c>
      <c r="G1856" s="52" t="s">
        <v>1206</v>
      </c>
      <c r="H1856" s="52" t="s">
        <v>1207</v>
      </c>
      <c r="I1856" s="135" t="s">
        <v>1205</v>
      </c>
      <c r="J1856" s="52" t="s">
        <v>1208</v>
      </c>
      <c r="K1856" s="131" t="s">
        <v>1205</v>
      </c>
    </row>
    <row r="1857" spans="1:318" s="10" customFormat="1" ht="17.25" customHeight="1" x14ac:dyDescent="0.25">
      <c r="A1857" s="136" t="s">
        <v>36</v>
      </c>
      <c r="B1857" s="135" t="s">
        <v>1209</v>
      </c>
      <c r="C1857" s="137" t="s">
        <v>1210</v>
      </c>
      <c r="D1857" s="49"/>
      <c r="E1857" s="50" t="s">
        <v>1074</v>
      </c>
      <c r="F1857" s="50" t="s">
        <v>1079</v>
      </c>
      <c r="G1857" s="52" t="s">
        <v>1211</v>
      </c>
      <c r="H1857" s="52" t="s">
        <v>1212</v>
      </c>
      <c r="I1857" s="135" t="s">
        <v>1210</v>
      </c>
      <c r="J1857" s="52" t="s">
        <v>1213</v>
      </c>
      <c r="K1857" s="131" t="s">
        <v>1210</v>
      </c>
    </row>
    <row r="1858" spans="1:318" s="10" customFormat="1" ht="17.25" customHeight="1" x14ac:dyDescent="0.25">
      <c r="A1858" s="136" t="s">
        <v>36</v>
      </c>
      <c r="B1858" s="135" t="s">
        <v>1214</v>
      </c>
      <c r="C1858" s="137" t="s">
        <v>1215</v>
      </c>
      <c r="D1858" s="49"/>
      <c r="E1858" s="50" t="s">
        <v>1074</v>
      </c>
      <c r="F1858" s="50" t="s">
        <v>1079</v>
      </c>
      <c r="G1858" s="52" t="s">
        <v>1216</v>
      </c>
      <c r="H1858" s="52" t="s">
        <v>1217</v>
      </c>
      <c r="I1858" s="135" t="s">
        <v>1215</v>
      </c>
      <c r="J1858" s="52" t="s">
        <v>1218</v>
      </c>
      <c r="K1858" s="131" t="s">
        <v>1215</v>
      </c>
    </row>
    <row r="1859" spans="1:318" s="10" customFormat="1" ht="17.25" customHeight="1" x14ac:dyDescent="0.25">
      <c r="A1859" s="136" t="s">
        <v>36</v>
      </c>
      <c r="B1859" s="135" t="s">
        <v>1219</v>
      </c>
      <c r="C1859" s="137" t="s">
        <v>1220</v>
      </c>
      <c r="D1859" s="49"/>
      <c r="E1859" s="50" t="s">
        <v>1074</v>
      </c>
      <c r="F1859" s="50" t="s">
        <v>1079</v>
      </c>
      <c r="G1859" s="52" t="s">
        <v>1221</v>
      </c>
      <c r="H1859" s="52" t="s">
        <v>1222</v>
      </c>
      <c r="I1859" s="135" t="s">
        <v>1220</v>
      </c>
      <c r="J1859" s="52" t="s">
        <v>1223</v>
      </c>
      <c r="K1859" s="131" t="s">
        <v>1220</v>
      </c>
    </row>
    <row r="1860" spans="1:318" s="10" customFormat="1" ht="17.25" customHeight="1" x14ac:dyDescent="0.25">
      <c r="A1860" s="12" t="s">
        <v>1224</v>
      </c>
      <c r="B1860" s="13"/>
      <c r="C1860" s="14"/>
      <c r="D1860" s="15"/>
      <c r="E1860" s="16"/>
      <c r="F1860" s="16"/>
      <c r="G1860" s="17"/>
      <c r="H1860" s="18"/>
      <c r="I1860" s="19"/>
      <c r="J1860" s="18"/>
      <c r="K1860" s="19"/>
      <c r="CJ1860" s="21"/>
      <c r="CK1860" s="21"/>
      <c r="CL1860" s="21"/>
      <c r="CM1860" s="21"/>
      <c r="CN1860" s="21"/>
      <c r="CO1860" s="21"/>
      <c r="CP1860" s="21"/>
      <c r="CQ1860" s="21"/>
      <c r="CR1860" s="21"/>
      <c r="CS1860" s="21"/>
      <c r="CT1860" s="21"/>
      <c r="CU1860" s="21"/>
      <c r="CV1860" s="21"/>
      <c r="CW1860" s="21"/>
      <c r="CX1860" s="21"/>
      <c r="CY1860" s="21"/>
      <c r="CZ1860" s="21"/>
      <c r="DA1860" s="21"/>
      <c r="DB1860" s="21"/>
      <c r="DC1860" s="21"/>
      <c r="DD1860" s="21"/>
      <c r="DE1860" s="21"/>
      <c r="DF1860" s="21"/>
      <c r="DG1860" s="21"/>
      <c r="DH1860" s="21"/>
      <c r="DI1860" s="21"/>
      <c r="DJ1860" s="21"/>
      <c r="DK1860" s="21"/>
      <c r="DL1860" s="21"/>
      <c r="DM1860" s="21"/>
      <c r="DN1860" s="21"/>
      <c r="DO1860" s="21"/>
      <c r="DP1860" s="21"/>
      <c r="DQ1860" s="21"/>
      <c r="DR1860" s="21"/>
      <c r="DS1860" s="21"/>
      <c r="DT1860" s="21"/>
      <c r="DU1860" s="21"/>
      <c r="DV1860" s="21"/>
      <c r="DW1860" s="21"/>
      <c r="DX1860" s="21"/>
      <c r="DY1860" s="21"/>
      <c r="DZ1860" s="21"/>
      <c r="EA1860" s="21"/>
      <c r="EB1860" s="21"/>
      <c r="EC1860" s="21"/>
      <c r="ED1860" s="21"/>
      <c r="EE1860" s="21"/>
      <c r="EF1860" s="21"/>
      <c r="EG1860" s="21"/>
      <c r="EH1860" s="21"/>
      <c r="EI1860" s="21"/>
      <c r="EJ1860" s="21"/>
      <c r="EK1860" s="21"/>
      <c r="EL1860" s="21"/>
      <c r="EM1860" s="21"/>
      <c r="EN1860" s="21"/>
      <c r="EO1860" s="21"/>
      <c r="EP1860" s="21"/>
      <c r="EQ1860" s="21"/>
      <c r="ER1860" s="21"/>
      <c r="ES1860" s="21"/>
      <c r="ET1860" s="21"/>
      <c r="EU1860" s="21"/>
      <c r="EV1860" s="21"/>
      <c r="EW1860" s="21"/>
      <c r="EX1860" s="21"/>
      <c r="EY1860" s="21"/>
      <c r="EZ1860" s="21"/>
      <c r="FA1860" s="21"/>
      <c r="FB1860" s="21"/>
      <c r="FC1860" s="21"/>
      <c r="FD1860" s="21"/>
      <c r="FE1860" s="21"/>
      <c r="FF1860" s="21"/>
      <c r="FG1860" s="21"/>
      <c r="FH1860" s="21"/>
      <c r="FI1860" s="21"/>
      <c r="FJ1860" s="21"/>
      <c r="FK1860" s="21"/>
      <c r="FL1860" s="21"/>
      <c r="FM1860" s="21"/>
      <c r="FN1860" s="21"/>
      <c r="FO1860" s="21"/>
      <c r="FP1860" s="21"/>
      <c r="FQ1860" s="21"/>
      <c r="FR1860" s="21"/>
      <c r="FS1860" s="21"/>
      <c r="FT1860" s="21"/>
      <c r="FU1860" s="21"/>
      <c r="FV1860" s="21"/>
      <c r="FW1860" s="21"/>
      <c r="FX1860" s="21"/>
      <c r="FY1860" s="21"/>
      <c r="FZ1860" s="21"/>
      <c r="GA1860" s="21"/>
      <c r="GB1860" s="21"/>
      <c r="GC1860" s="21"/>
      <c r="GD1860" s="21"/>
      <c r="GE1860" s="21"/>
      <c r="GF1860" s="21"/>
      <c r="GG1860" s="21"/>
      <c r="GH1860" s="21"/>
      <c r="GI1860" s="21"/>
      <c r="GJ1860" s="21"/>
      <c r="GK1860" s="21"/>
      <c r="GL1860" s="21"/>
      <c r="GM1860" s="21"/>
      <c r="GN1860" s="21"/>
      <c r="GO1860" s="21"/>
      <c r="GP1860" s="21"/>
      <c r="GQ1860" s="21"/>
      <c r="GR1860" s="21"/>
      <c r="GS1860" s="21"/>
      <c r="GT1860" s="21"/>
      <c r="GU1860" s="21"/>
      <c r="GV1860" s="21"/>
      <c r="GW1860" s="21"/>
      <c r="GX1860" s="21"/>
      <c r="GY1860" s="21"/>
      <c r="GZ1860" s="21"/>
      <c r="HA1860" s="21"/>
      <c r="HB1860" s="21"/>
      <c r="HC1860" s="21"/>
      <c r="HD1860" s="21"/>
      <c r="HE1860" s="21"/>
      <c r="HF1860" s="21"/>
      <c r="HG1860" s="21"/>
      <c r="HH1860" s="21"/>
      <c r="HI1860" s="21"/>
      <c r="HJ1860" s="21"/>
      <c r="HK1860" s="21"/>
      <c r="HL1860" s="21"/>
      <c r="HM1860" s="21"/>
      <c r="HN1860" s="21"/>
      <c r="HO1860" s="21"/>
      <c r="HP1860" s="21"/>
      <c r="HQ1860" s="21"/>
      <c r="HR1860" s="21"/>
      <c r="HS1860" s="21"/>
      <c r="HT1860" s="21"/>
      <c r="HU1860" s="21"/>
      <c r="HV1860" s="21"/>
      <c r="HW1860" s="21"/>
      <c r="HX1860" s="21"/>
      <c r="HY1860" s="21"/>
      <c r="HZ1860" s="21"/>
      <c r="IA1860" s="21"/>
      <c r="IB1860" s="21"/>
      <c r="IC1860" s="21"/>
      <c r="ID1860" s="21"/>
      <c r="IE1860" s="21"/>
      <c r="IF1860" s="21"/>
      <c r="IG1860" s="21"/>
      <c r="IH1860" s="21"/>
      <c r="II1860" s="21"/>
      <c r="IJ1860" s="21"/>
      <c r="IK1860" s="21"/>
      <c r="IL1860" s="21"/>
      <c r="IM1860" s="21"/>
      <c r="IN1860" s="21"/>
      <c r="IO1860" s="21"/>
      <c r="IP1860" s="21"/>
      <c r="IQ1860" s="21"/>
      <c r="IR1860" s="21"/>
      <c r="IS1860" s="21"/>
      <c r="IT1860" s="21"/>
      <c r="IU1860" s="21"/>
      <c r="IV1860" s="21"/>
      <c r="IW1860" s="21"/>
      <c r="IX1860" s="21"/>
      <c r="IY1860" s="21"/>
      <c r="IZ1860" s="21"/>
      <c r="JA1860" s="21"/>
      <c r="JB1860" s="21"/>
      <c r="JC1860" s="21"/>
      <c r="JD1860" s="21"/>
      <c r="JE1860" s="21"/>
      <c r="JF1860" s="21"/>
      <c r="JG1860" s="21"/>
      <c r="JH1860" s="21"/>
      <c r="JI1860" s="21"/>
      <c r="JJ1860" s="21"/>
      <c r="JK1860" s="21"/>
      <c r="JL1860" s="21"/>
      <c r="JM1860" s="21"/>
      <c r="JN1860" s="21"/>
      <c r="JO1860" s="21"/>
      <c r="JP1860" s="21"/>
      <c r="JQ1860" s="21"/>
      <c r="JR1860" s="21"/>
      <c r="JS1860" s="21"/>
      <c r="JT1860" s="21"/>
      <c r="JU1860" s="21"/>
      <c r="JV1860" s="21"/>
      <c r="JW1860" s="21"/>
      <c r="JX1860" s="21"/>
      <c r="JY1860" s="21"/>
      <c r="JZ1860" s="21"/>
      <c r="KA1860" s="21"/>
      <c r="KB1860" s="21"/>
      <c r="KC1860" s="21"/>
      <c r="KD1860" s="21"/>
      <c r="KE1860" s="21"/>
      <c r="KF1860" s="21"/>
      <c r="KG1860" s="21"/>
      <c r="KH1860" s="21"/>
      <c r="KI1860" s="21"/>
      <c r="KJ1860" s="21"/>
      <c r="KK1860" s="21"/>
      <c r="KL1860" s="21"/>
      <c r="KM1860" s="21"/>
      <c r="KN1860" s="21"/>
      <c r="KO1860" s="21"/>
      <c r="KP1860" s="21"/>
      <c r="KQ1860" s="21"/>
      <c r="KR1860" s="21"/>
      <c r="KS1860" s="21"/>
      <c r="KT1860" s="21"/>
      <c r="KU1860" s="21"/>
      <c r="KV1860" s="21"/>
      <c r="KW1860" s="21"/>
      <c r="KX1860" s="21"/>
      <c r="KY1860" s="21"/>
      <c r="KZ1860" s="21"/>
      <c r="LA1860" s="21"/>
      <c r="LB1860" s="21"/>
      <c r="LC1860" s="21"/>
      <c r="LD1860" s="21"/>
      <c r="LE1860" s="21"/>
      <c r="LF1860" s="21"/>
    </row>
    <row r="1861" spans="1:318" s="10" customFormat="1" ht="17.25" customHeight="1" x14ac:dyDescent="0.25">
      <c r="A1861" s="138" t="s">
        <v>29</v>
      </c>
      <c r="B1861" s="131" t="s">
        <v>1225</v>
      </c>
      <c r="C1861" s="96" t="s">
        <v>1226</v>
      </c>
      <c r="D1861" s="15"/>
      <c r="E1861" s="36" t="s">
        <v>95</v>
      </c>
      <c r="F1861" s="36" t="s">
        <v>1227</v>
      </c>
      <c r="G1861" s="37" t="s">
        <v>1228</v>
      </c>
      <c r="H1861" s="37" t="s">
        <v>1229</v>
      </c>
      <c r="I1861" s="139" t="s">
        <v>1230</v>
      </c>
      <c r="J1861" s="140" t="s">
        <v>1231</v>
      </c>
      <c r="K1861" s="139" t="s">
        <v>1230</v>
      </c>
      <c r="CJ1861" s="21"/>
      <c r="CK1861" s="21"/>
      <c r="CL1861" s="21"/>
      <c r="CM1861" s="21"/>
      <c r="CN1861" s="21"/>
      <c r="CO1861" s="21"/>
      <c r="CP1861" s="21"/>
      <c r="CQ1861" s="21"/>
      <c r="CR1861" s="21"/>
      <c r="CS1861" s="21"/>
      <c r="CT1861" s="21"/>
      <c r="CU1861" s="21"/>
      <c r="CV1861" s="21"/>
      <c r="CW1861" s="21"/>
      <c r="CX1861" s="21"/>
      <c r="CY1861" s="21"/>
      <c r="CZ1861" s="21"/>
      <c r="DA1861" s="21"/>
      <c r="DB1861" s="21"/>
      <c r="DC1861" s="21"/>
      <c r="DD1861" s="21"/>
      <c r="DE1861" s="21"/>
      <c r="DF1861" s="21"/>
      <c r="DG1861" s="21"/>
      <c r="DH1861" s="21"/>
      <c r="DI1861" s="21"/>
      <c r="DJ1861" s="21"/>
      <c r="DK1861" s="21"/>
      <c r="DL1861" s="21"/>
      <c r="DM1861" s="21"/>
      <c r="DN1861" s="21"/>
      <c r="DO1861" s="21"/>
      <c r="DP1861" s="21"/>
      <c r="DQ1861" s="21"/>
      <c r="DR1861" s="21"/>
      <c r="DS1861" s="21"/>
      <c r="DT1861" s="21"/>
      <c r="DU1861" s="21"/>
      <c r="DV1861" s="21"/>
      <c r="DW1861" s="21"/>
      <c r="DX1861" s="21"/>
      <c r="DY1861" s="21"/>
      <c r="DZ1861" s="21"/>
      <c r="EA1861" s="21"/>
      <c r="EB1861" s="21"/>
      <c r="EC1861" s="21"/>
      <c r="ED1861" s="21"/>
      <c r="EE1861" s="21"/>
      <c r="EF1861" s="21"/>
      <c r="EG1861" s="21"/>
      <c r="EH1861" s="21"/>
      <c r="EI1861" s="21"/>
      <c r="EJ1861" s="21"/>
      <c r="EK1861" s="21"/>
      <c r="EL1861" s="21"/>
      <c r="EM1861" s="21"/>
      <c r="EN1861" s="21"/>
      <c r="EO1861" s="21"/>
      <c r="EP1861" s="21"/>
      <c r="EQ1861" s="21"/>
      <c r="ER1861" s="21"/>
      <c r="ES1861" s="21"/>
      <c r="ET1861" s="21"/>
      <c r="EU1861" s="21"/>
      <c r="EV1861" s="21"/>
      <c r="EW1861" s="21"/>
      <c r="EX1861" s="21"/>
      <c r="EY1861" s="21"/>
      <c r="EZ1861" s="21"/>
      <c r="FA1861" s="21"/>
      <c r="FB1861" s="21"/>
      <c r="FC1861" s="21"/>
      <c r="FD1861" s="21"/>
      <c r="FE1861" s="21"/>
      <c r="FF1861" s="21"/>
      <c r="FG1861" s="21"/>
      <c r="FH1861" s="21"/>
      <c r="FI1861" s="21"/>
      <c r="FJ1861" s="21"/>
      <c r="FK1861" s="21"/>
      <c r="FL1861" s="21"/>
      <c r="FM1861" s="21"/>
      <c r="FN1861" s="21"/>
      <c r="FO1861" s="21"/>
      <c r="FP1861" s="21"/>
      <c r="FQ1861" s="21"/>
      <c r="FR1861" s="21"/>
      <c r="FS1861" s="21"/>
      <c r="FT1861" s="21"/>
      <c r="FU1861" s="21"/>
      <c r="FV1861" s="21"/>
      <c r="FW1861" s="21"/>
      <c r="FX1861" s="21"/>
      <c r="FY1861" s="21"/>
      <c r="FZ1861" s="21"/>
      <c r="GA1861" s="21"/>
      <c r="GB1861" s="21"/>
      <c r="GC1861" s="21"/>
      <c r="GD1861" s="21"/>
      <c r="GE1861" s="21"/>
      <c r="GF1861" s="21"/>
      <c r="GG1861" s="21"/>
      <c r="GH1861" s="21"/>
      <c r="GI1861" s="21"/>
      <c r="GJ1861" s="21"/>
      <c r="GK1861" s="21"/>
      <c r="GL1861" s="21"/>
      <c r="GM1861" s="21"/>
      <c r="GN1861" s="21"/>
      <c r="GO1861" s="21"/>
      <c r="GP1861" s="21"/>
      <c r="GQ1861" s="21"/>
      <c r="GR1861" s="21"/>
      <c r="GS1861" s="21"/>
      <c r="GT1861" s="21"/>
      <c r="GU1861" s="21"/>
      <c r="GV1861" s="21"/>
      <c r="GW1861" s="21"/>
      <c r="GX1861" s="21"/>
      <c r="GY1861" s="21"/>
      <c r="GZ1861" s="21"/>
      <c r="HA1861" s="21"/>
      <c r="HB1861" s="21"/>
      <c r="HC1861" s="21"/>
      <c r="HD1861" s="21"/>
      <c r="HE1861" s="21"/>
      <c r="HF1861" s="21"/>
      <c r="HG1861" s="21"/>
      <c r="HH1861" s="21"/>
      <c r="HI1861" s="21"/>
      <c r="HJ1861" s="21"/>
      <c r="HK1861" s="21"/>
      <c r="HL1861" s="21"/>
      <c r="HM1861" s="21"/>
      <c r="HN1861" s="21"/>
      <c r="HO1861" s="21"/>
      <c r="HP1861" s="21"/>
      <c r="HQ1861" s="21"/>
      <c r="HR1861" s="21"/>
      <c r="HS1861" s="21"/>
      <c r="HT1861" s="21"/>
      <c r="HU1861" s="21"/>
      <c r="HV1861" s="21"/>
      <c r="HW1861" s="21"/>
      <c r="HX1861" s="21"/>
      <c r="HY1861" s="21"/>
      <c r="HZ1861" s="21"/>
      <c r="IA1861" s="21"/>
      <c r="IB1861" s="21"/>
      <c r="IC1861" s="21"/>
      <c r="ID1861" s="21"/>
      <c r="IE1861" s="21"/>
      <c r="IF1861" s="21"/>
      <c r="IG1861" s="21"/>
      <c r="IH1861" s="21"/>
      <c r="II1861" s="21"/>
      <c r="IJ1861" s="21"/>
      <c r="IK1861" s="21"/>
      <c r="IL1861" s="21"/>
      <c r="IM1861" s="21"/>
      <c r="IN1861" s="21"/>
      <c r="IO1861" s="21"/>
      <c r="IP1861" s="21"/>
      <c r="IQ1861" s="21"/>
      <c r="IR1861" s="21"/>
      <c r="IS1861" s="21"/>
      <c r="IT1861" s="21"/>
      <c r="IU1861" s="21"/>
      <c r="IV1861" s="21"/>
      <c r="IW1861" s="21"/>
      <c r="IX1861" s="21"/>
      <c r="IY1861" s="21"/>
      <c r="IZ1861" s="21"/>
      <c r="JA1861" s="21"/>
      <c r="JB1861" s="21"/>
      <c r="JC1861" s="21"/>
      <c r="JD1861" s="21"/>
      <c r="JE1861" s="21"/>
      <c r="JF1861" s="21"/>
      <c r="JG1861" s="21"/>
      <c r="JH1861" s="21"/>
      <c r="JI1861" s="21"/>
      <c r="JJ1861" s="21"/>
      <c r="JK1861" s="21"/>
      <c r="JL1861" s="21"/>
      <c r="JM1861" s="21"/>
      <c r="JN1861" s="21"/>
      <c r="JO1861" s="21"/>
      <c r="JP1861" s="21"/>
      <c r="JQ1861" s="21"/>
      <c r="JR1861" s="21"/>
      <c r="JS1861" s="21"/>
      <c r="JT1861" s="21"/>
      <c r="JU1861" s="21"/>
      <c r="JV1861" s="21"/>
      <c r="JW1861" s="21"/>
      <c r="JX1861" s="21"/>
      <c r="JY1861" s="21"/>
      <c r="JZ1861" s="21"/>
      <c r="KA1861" s="21"/>
      <c r="KB1861" s="21"/>
      <c r="KC1861" s="21"/>
      <c r="KD1861" s="21"/>
      <c r="KE1861" s="21"/>
      <c r="KF1861" s="21"/>
      <c r="KG1861" s="21"/>
      <c r="KH1861" s="21"/>
      <c r="KI1861" s="21"/>
      <c r="KJ1861" s="21"/>
      <c r="KK1861" s="21"/>
      <c r="KL1861" s="21"/>
      <c r="KM1861" s="21"/>
      <c r="KN1861" s="21"/>
      <c r="KO1861" s="21"/>
      <c r="KP1861" s="21"/>
      <c r="KQ1861" s="21"/>
      <c r="KR1861" s="21"/>
      <c r="KS1861" s="21"/>
      <c r="KT1861" s="21"/>
      <c r="KU1861" s="21"/>
      <c r="KV1861" s="21"/>
      <c r="KW1861" s="21"/>
      <c r="KX1861" s="21"/>
      <c r="KY1861" s="21"/>
      <c r="KZ1861" s="21"/>
      <c r="LA1861" s="21"/>
      <c r="LB1861" s="21"/>
      <c r="LC1861" s="21"/>
      <c r="LD1861" s="21"/>
      <c r="LE1861" s="21"/>
      <c r="LF1861" s="21"/>
    </row>
    <row r="1862" spans="1:318" s="10" customFormat="1" ht="17.25" customHeight="1" x14ac:dyDescent="0.25">
      <c r="A1862" s="138" t="s">
        <v>29</v>
      </c>
      <c r="B1862" s="131" t="s">
        <v>1225</v>
      </c>
      <c r="C1862" s="96" t="s">
        <v>1226</v>
      </c>
      <c r="D1862" s="15"/>
      <c r="E1862" s="36" t="s">
        <v>95</v>
      </c>
      <c r="F1862" s="36" t="s">
        <v>1227</v>
      </c>
      <c r="G1862" s="37" t="s">
        <v>1228</v>
      </c>
      <c r="H1862" s="37" t="s">
        <v>1232</v>
      </c>
      <c r="I1862" s="141" t="s">
        <v>1230</v>
      </c>
      <c r="J1862" s="140" t="s">
        <v>1233</v>
      </c>
      <c r="K1862" s="141" t="s">
        <v>1230</v>
      </c>
      <c r="CJ1862" s="21"/>
      <c r="CK1862" s="21"/>
      <c r="CL1862" s="21"/>
      <c r="CM1862" s="21"/>
      <c r="CN1862" s="21"/>
      <c r="CO1862" s="21"/>
      <c r="CP1862" s="21"/>
      <c r="CQ1862" s="21"/>
      <c r="CR1862" s="21"/>
      <c r="CS1862" s="21"/>
      <c r="CT1862" s="21"/>
      <c r="CU1862" s="21"/>
      <c r="CV1862" s="21"/>
      <c r="CW1862" s="21"/>
      <c r="CX1862" s="21"/>
      <c r="CY1862" s="21"/>
      <c r="CZ1862" s="21"/>
      <c r="DA1862" s="21"/>
      <c r="DB1862" s="21"/>
      <c r="DC1862" s="21"/>
      <c r="DD1862" s="21"/>
      <c r="DE1862" s="21"/>
      <c r="DF1862" s="21"/>
      <c r="DG1862" s="21"/>
      <c r="DH1862" s="21"/>
      <c r="DI1862" s="21"/>
      <c r="DJ1862" s="21"/>
      <c r="DK1862" s="21"/>
      <c r="DL1862" s="21"/>
      <c r="DM1862" s="21"/>
      <c r="DN1862" s="21"/>
      <c r="DO1862" s="21"/>
      <c r="DP1862" s="21"/>
      <c r="DQ1862" s="21"/>
      <c r="DR1862" s="21"/>
      <c r="DS1862" s="21"/>
      <c r="DT1862" s="21"/>
      <c r="DU1862" s="21"/>
      <c r="DV1862" s="21"/>
      <c r="DW1862" s="21"/>
      <c r="DX1862" s="21"/>
      <c r="DY1862" s="21"/>
      <c r="DZ1862" s="21"/>
      <c r="EA1862" s="21"/>
      <c r="EB1862" s="21"/>
      <c r="EC1862" s="21"/>
      <c r="ED1862" s="21"/>
      <c r="EE1862" s="21"/>
      <c r="EF1862" s="21"/>
      <c r="EG1862" s="21"/>
      <c r="EH1862" s="21"/>
      <c r="EI1862" s="21"/>
      <c r="EJ1862" s="21"/>
      <c r="EK1862" s="21"/>
      <c r="EL1862" s="21"/>
      <c r="EM1862" s="21"/>
      <c r="EN1862" s="21"/>
      <c r="EO1862" s="21"/>
      <c r="EP1862" s="21"/>
      <c r="EQ1862" s="21"/>
      <c r="ER1862" s="21"/>
      <c r="ES1862" s="21"/>
      <c r="ET1862" s="21"/>
      <c r="EU1862" s="21"/>
      <c r="EV1862" s="21"/>
      <c r="EW1862" s="21"/>
      <c r="EX1862" s="21"/>
      <c r="EY1862" s="21"/>
      <c r="EZ1862" s="21"/>
      <c r="FA1862" s="21"/>
      <c r="FB1862" s="21"/>
      <c r="FC1862" s="21"/>
      <c r="FD1862" s="21"/>
      <c r="FE1862" s="21"/>
      <c r="FF1862" s="21"/>
      <c r="FG1862" s="21"/>
      <c r="FH1862" s="21"/>
      <c r="FI1862" s="21"/>
      <c r="FJ1862" s="21"/>
      <c r="FK1862" s="21"/>
      <c r="FL1862" s="21"/>
      <c r="FM1862" s="21"/>
      <c r="FN1862" s="21"/>
      <c r="FO1862" s="21"/>
      <c r="FP1862" s="21"/>
      <c r="FQ1862" s="21"/>
      <c r="FR1862" s="21"/>
      <c r="FS1862" s="21"/>
      <c r="FT1862" s="21"/>
      <c r="FU1862" s="21"/>
      <c r="FV1862" s="21"/>
      <c r="FW1862" s="21"/>
      <c r="FX1862" s="21"/>
      <c r="FY1862" s="21"/>
      <c r="FZ1862" s="21"/>
      <c r="GA1862" s="21"/>
      <c r="GB1862" s="21"/>
      <c r="GC1862" s="21"/>
      <c r="GD1862" s="21"/>
      <c r="GE1862" s="21"/>
      <c r="GF1862" s="21"/>
      <c r="GG1862" s="21"/>
      <c r="GH1862" s="21"/>
      <c r="GI1862" s="21"/>
      <c r="GJ1862" s="21"/>
      <c r="GK1862" s="21"/>
      <c r="GL1862" s="21"/>
      <c r="GM1862" s="21"/>
      <c r="GN1862" s="21"/>
      <c r="GO1862" s="21"/>
      <c r="GP1862" s="21"/>
      <c r="GQ1862" s="21"/>
      <c r="GR1862" s="21"/>
      <c r="GS1862" s="21"/>
      <c r="GT1862" s="21"/>
      <c r="GU1862" s="21"/>
      <c r="GV1862" s="21"/>
      <c r="GW1862" s="21"/>
      <c r="GX1862" s="21"/>
      <c r="GY1862" s="21"/>
      <c r="GZ1862" s="21"/>
      <c r="HA1862" s="21"/>
      <c r="HB1862" s="21"/>
      <c r="HC1862" s="21"/>
      <c r="HD1862" s="21"/>
      <c r="HE1862" s="21"/>
      <c r="HF1862" s="21"/>
      <c r="HG1862" s="21"/>
      <c r="HH1862" s="21"/>
      <c r="HI1862" s="21"/>
      <c r="HJ1862" s="21"/>
      <c r="HK1862" s="21"/>
      <c r="HL1862" s="21"/>
      <c r="HM1862" s="21"/>
      <c r="HN1862" s="21"/>
      <c r="HO1862" s="21"/>
      <c r="HP1862" s="21"/>
      <c r="HQ1862" s="21"/>
      <c r="HR1862" s="21"/>
      <c r="HS1862" s="21"/>
      <c r="HT1862" s="21"/>
      <c r="HU1862" s="21"/>
      <c r="HV1862" s="21"/>
      <c r="HW1862" s="21"/>
      <c r="HX1862" s="21"/>
      <c r="HY1862" s="21"/>
      <c r="HZ1862" s="21"/>
      <c r="IA1862" s="21"/>
      <c r="IB1862" s="21"/>
      <c r="IC1862" s="21"/>
      <c r="ID1862" s="21"/>
      <c r="IE1862" s="21"/>
      <c r="IF1862" s="21"/>
      <c r="IG1862" s="21"/>
      <c r="IH1862" s="21"/>
      <c r="II1862" s="21"/>
      <c r="IJ1862" s="21"/>
      <c r="IK1862" s="21"/>
      <c r="IL1862" s="21"/>
      <c r="IM1862" s="21"/>
      <c r="IN1862" s="21"/>
      <c r="IO1862" s="21"/>
      <c r="IP1862" s="21"/>
      <c r="IQ1862" s="21"/>
      <c r="IR1862" s="21"/>
      <c r="IS1862" s="21"/>
      <c r="IT1862" s="21"/>
      <c r="IU1862" s="21"/>
      <c r="IV1862" s="21"/>
      <c r="IW1862" s="21"/>
      <c r="IX1862" s="21"/>
      <c r="IY1862" s="21"/>
      <c r="IZ1862" s="21"/>
      <c r="JA1862" s="21"/>
      <c r="JB1862" s="21"/>
      <c r="JC1862" s="21"/>
      <c r="JD1862" s="21"/>
      <c r="JE1862" s="21"/>
      <c r="JF1862" s="21"/>
      <c r="JG1862" s="21"/>
      <c r="JH1862" s="21"/>
      <c r="JI1862" s="21"/>
      <c r="JJ1862" s="21"/>
      <c r="JK1862" s="21"/>
      <c r="JL1862" s="21"/>
      <c r="JM1862" s="21"/>
      <c r="JN1862" s="21"/>
      <c r="JO1862" s="21"/>
      <c r="JP1862" s="21"/>
      <c r="JQ1862" s="21"/>
      <c r="JR1862" s="21"/>
      <c r="JS1862" s="21"/>
      <c r="JT1862" s="21"/>
      <c r="JU1862" s="21"/>
      <c r="JV1862" s="21"/>
      <c r="JW1862" s="21"/>
      <c r="JX1862" s="21"/>
      <c r="JY1862" s="21"/>
      <c r="JZ1862" s="21"/>
      <c r="KA1862" s="21"/>
      <c r="KB1862" s="21"/>
      <c r="KC1862" s="21"/>
      <c r="KD1862" s="21"/>
      <c r="KE1862" s="21"/>
      <c r="KF1862" s="21"/>
      <c r="KG1862" s="21"/>
      <c r="KH1862" s="21"/>
      <c r="KI1862" s="21"/>
      <c r="KJ1862" s="21"/>
      <c r="KK1862" s="21"/>
      <c r="KL1862" s="21"/>
      <c r="KM1862" s="21"/>
      <c r="KN1862" s="21"/>
      <c r="KO1862" s="21"/>
      <c r="KP1862" s="21"/>
      <c r="KQ1862" s="21"/>
      <c r="KR1862" s="21"/>
      <c r="KS1862" s="21"/>
      <c r="KT1862" s="21"/>
      <c r="KU1862" s="21"/>
      <c r="KV1862" s="21"/>
      <c r="KW1862" s="21"/>
      <c r="KX1862" s="21"/>
      <c r="KY1862" s="21"/>
      <c r="KZ1862" s="21"/>
      <c r="LA1862" s="21"/>
      <c r="LB1862" s="21"/>
      <c r="LC1862" s="21"/>
      <c r="LD1862" s="21"/>
      <c r="LE1862" s="21"/>
      <c r="LF1862" s="21"/>
    </row>
    <row r="1863" spans="1:318" s="10" customFormat="1" ht="17.25" customHeight="1" x14ac:dyDescent="0.25">
      <c r="A1863" s="138" t="s">
        <v>29</v>
      </c>
      <c r="B1863" s="131" t="s">
        <v>1225</v>
      </c>
      <c r="C1863" s="96" t="s">
        <v>1226</v>
      </c>
      <c r="D1863" s="15"/>
      <c r="E1863" s="36" t="s">
        <v>95</v>
      </c>
      <c r="F1863" s="36" t="s">
        <v>1227</v>
      </c>
      <c r="G1863" s="37" t="s">
        <v>1228</v>
      </c>
      <c r="H1863" s="37" t="s">
        <v>1234</v>
      </c>
      <c r="I1863" s="141" t="s">
        <v>1235</v>
      </c>
      <c r="J1863" s="140" t="s">
        <v>1236</v>
      </c>
      <c r="K1863" s="141" t="s">
        <v>1235</v>
      </c>
      <c r="CJ1863" s="21"/>
      <c r="CK1863" s="21"/>
      <c r="CL1863" s="21"/>
      <c r="CM1863" s="21"/>
      <c r="CN1863" s="21"/>
      <c r="CO1863" s="21"/>
      <c r="CP1863" s="21"/>
      <c r="CQ1863" s="21"/>
      <c r="CR1863" s="21"/>
      <c r="CS1863" s="21"/>
      <c r="CT1863" s="21"/>
      <c r="CU1863" s="21"/>
      <c r="CV1863" s="21"/>
      <c r="CW1863" s="21"/>
      <c r="CX1863" s="21"/>
      <c r="CY1863" s="21"/>
      <c r="CZ1863" s="21"/>
      <c r="DA1863" s="21"/>
      <c r="DB1863" s="21"/>
      <c r="DC1863" s="21"/>
      <c r="DD1863" s="21"/>
      <c r="DE1863" s="21"/>
      <c r="DF1863" s="21"/>
      <c r="DG1863" s="21"/>
      <c r="DH1863" s="21"/>
      <c r="DI1863" s="21"/>
      <c r="DJ1863" s="21"/>
      <c r="DK1863" s="21"/>
      <c r="DL1863" s="21"/>
      <c r="DM1863" s="21"/>
      <c r="DN1863" s="21"/>
      <c r="DO1863" s="21"/>
      <c r="DP1863" s="21"/>
      <c r="DQ1863" s="21"/>
      <c r="DR1863" s="21"/>
      <c r="DS1863" s="21"/>
      <c r="DT1863" s="21"/>
      <c r="DU1863" s="21"/>
      <c r="DV1863" s="21"/>
      <c r="DW1863" s="21"/>
      <c r="DX1863" s="21"/>
      <c r="DY1863" s="21"/>
      <c r="DZ1863" s="21"/>
      <c r="EA1863" s="21"/>
      <c r="EB1863" s="21"/>
      <c r="EC1863" s="21"/>
      <c r="ED1863" s="21"/>
      <c r="EE1863" s="21"/>
      <c r="EF1863" s="21"/>
      <c r="EG1863" s="21"/>
      <c r="EH1863" s="21"/>
      <c r="EI1863" s="21"/>
      <c r="EJ1863" s="21"/>
      <c r="EK1863" s="21"/>
      <c r="EL1863" s="21"/>
      <c r="EM1863" s="21"/>
      <c r="EN1863" s="21"/>
      <c r="EO1863" s="21"/>
      <c r="EP1863" s="21"/>
      <c r="EQ1863" s="21"/>
      <c r="ER1863" s="21"/>
      <c r="ES1863" s="21"/>
      <c r="ET1863" s="21"/>
      <c r="EU1863" s="21"/>
      <c r="EV1863" s="21"/>
      <c r="EW1863" s="21"/>
      <c r="EX1863" s="21"/>
      <c r="EY1863" s="21"/>
      <c r="EZ1863" s="21"/>
      <c r="FA1863" s="21"/>
      <c r="FB1863" s="21"/>
      <c r="FC1863" s="21"/>
      <c r="FD1863" s="21"/>
      <c r="FE1863" s="21"/>
      <c r="FF1863" s="21"/>
      <c r="FG1863" s="21"/>
      <c r="FH1863" s="21"/>
      <c r="FI1863" s="21"/>
      <c r="FJ1863" s="21"/>
      <c r="FK1863" s="21"/>
      <c r="FL1863" s="21"/>
      <c r="FM1863" s="21"/>
      <c r="FN1863" s="21"/>
      <c r="FO1863" s="21"/>
      <c r="FP1863" s="21"/>
      <c r="FQ1863" s="21"/>
      <c r="FR1863" s="21"/>
      <c r="FS1863" s="21"/>
      <c r="FT1863" s="21"/>
      <c r="FU1863" s="21"/>
      <c r="FV1863" s="21"/>
      <c r="FW1863" s="21"/>
      <c r="FX1863" s="21"/>
      <c r="FY1863" s="21"/>
      <c r="FZ1863" s="21"/>
      <c r="GA1863" s="21"/>
      <c r="GB1863" s="21"/>
      <c r="GC1863" s="21"/>
      <c r="GD1863" s="21"/>
      <c r="GE1863" s="21"/>
      <c r="GF1863" s="21"/>
      <c r="GG1863" s="21"/>
      <c r="GH1863" s="21"/>
      <c r="GI1863" s="21"/>
      <c r="GJ1863" s="21"/>
      <c r="GK1863" s="21"/>
      <c r="GL1863" s="21"/>
      <c r="GM1863" s="21"/>
      <c r="GN1863" s="21"/>
      <c r="GO1863" s="21"/>
      <c r="GP1863" s="21"/>
      <c r="GQ1863" s="21"/>
      <c r="GR1863" s="21"/>
      <c r="GS1863" s="21"/>
      <c r="GT1863" s="21"/>
      <c r="GU1863" s="21"/>
      <c r="GV1863" s="21"/>
      <c r="GW1863" s="21"/>
      <c r="GX1863" s="21"/>
      <c r="GY1863" s="21"/>
      <c r="GZ1863" s="21"/>
      <c r="HA1863" s="21"/>
      <c r="HB1863" s="21"/>
      <c r="HC1863" s="21"/>
      <c r="HD1863" s="21"/>
      <c r="HE1863" s="21"/>
      <c r="HF1863" s="21"/>
      <c r="HG1863" s="21"/>
      <c r="HH1863" s="21"/>
      <c r="HI1863" s="21"/>
      <c r="HJ1863" s="21"/>
      <c r="HK1863" s="21"/>
      <c r="HL1863" s="21"/>
      <c r="HM1863" s="21"/>
      <c r="HN1863" s="21"/>
      <c r="HO1863" s="21"/>
      <c r="HP1863" s="21"/>
      <c r="HQ1863" s="21"/>
      <c r="HR1863" s="21"/>
      <c r="HS1863" s="21"/>
      <c r="HT1863" s="21"/>
      <c r="HU1863" s="21"/>
      <c r="HV1863" s="21"/>
      <c r="HW1863" s="21"/>
      <c r="HX1863" s="21"/>
      <c r="HY1863" s="21"/>
      <c r="HZ1863" s="21"/>
      <c r="IA1863" s="21"/>
      <c r="IB1863" s="21"/>
      <c r="IC1863" s="21"/>
      <c r="ID1863" s="21"/>
      <c r="IE1863" s="21"/>
      <c r="IF1863" s="21"/>
      <c r="IG1863" s="21"/>
      <c r="IH1863" s="21"/>
      <c r="II1863" s="21"/>
      <c r="IJ1863" s="21"/>
      <c r="IK1863" s="21"/>
      <c r="IL1863" s="21"/>
      <c r="IM1863" s="21"/>
      <c r="IN1863" s="21"/>
      <c r="IO1863" s="21"/>
      <c r="IP1863" s="21"/>
      <c r="IQ1863" s="21"/>
      <c r="IR1863" s="21"/>
      <c r="IS1863" s="21"/>
      <c r="IT1863" s="21"/>
      <c r="IU1863" s="21"/>
      <c r="IV1863" s="21"/>
      <c r="IW1863" s="21"/>
      <c r="IX1863" s="21"/>
      <c r="IY1863" s="21"/>
      <c r="IZ1863" s="21"/>
      <c r="JA1863" s="21"/>
      <c r="JB1863" s="21"/>
      <c r="JC1863" s="21"/>
      <c r="JD1863" s="21"/>
      <c r="JE1863" s="21"/>
      <c r="JF1863" s="21"/>
      <c r="JG1863" s="21"/>
      <c r="JH1863" s="21"/>
      <c r="JI1863" s="21"/>
      <c r="JJ1863" s="21"/>
      <c r="JK1863" s="21"/>
      <c r="JL1863" s="21"/>
      <c r="JM1863" s="21"/>
      <c r="JN1863" s="21"/>
      <c r="JO1863" s="21"/>
      <c r="JP1863" s="21"/>
      <c r="JQ1863" s="21"/>
      <c r="JR1863" s="21"/>
      <c r="JS1863" s="21"/>
      <c r="JT1863" s="21"/>
      <c r="JU1863" s="21"/>
      <c r="JV1863" s="21"/>
      <c r="JW1863" s="21"/>
      <c r="JX1863" s="21"/>
      <c r="JY1863" s="21"/>
      <c r="JZ1863" s="21"/>
      <c r="KA1863" s="21"/>
      <c r="KB1863" s="21"/>
      <c r="KC1863" s="21"/>
      <c r="KD1863" s="21"/>
      <c r="KE1863" s="21"/>
      <c r="KF1863" s="21"/>
      <c r="KG1863" s="21"/>
      <c r="KH1863" s="21"/>
      <c r="KI1863" s="21"/>
      <c r="KJ1863" s="21"/>
      <c r="KK1863" s="21"/>
      <c r="KL1863" s="21"/>
      <c r="KM1863" s="21"/>
      <c r="KN1863" s="21"/>
      <c r="KO1863" s="21"/>
      <c r="KP1863" s="21"/>
      <c r="KQ1863" s="21"/>
      <c r="KR1863" s="21"/>
      <c r="KS1863" s="21"/>
      <c r="KT1863" s="21"/>
      <c r="KU1863" s="21"/>
      <c r="KV1863" s="21"/>
      <c r="KW1863" s="21"/>
      <c r="KX1863" s="21"/>
      <c r="KY1863" s="21"/>
      <c r="KZ1863" s="21"/>
      <c r="LA1863" s="21"/>
      <c r="LB1863" s="21"/>
      <c r="LC1863" s="21"/>
      <c r="LD1863" s="21"/>
      <c r="LE1863" s="21"/>
      <c r="LF1863" s="21"/>
    </row>
    <row r="1864" spans="1:318" s="10" customFormat="1" ht="17.25" customHeight="1" x14ac:dyDescent="0.25">
      <c r="A1864" s="138" t="s">
        <v>29</v>
      </c>
      <c r="B1864" s="131" t="s">
        <v>1225</v>
      </c>
      <c r="C1864" s="96" t="s">
        <v>1226</v>
      </c>
      <c r="D1864" s="15"/>
      <c r="E1864" s="36" t="s">
        <v>95</v>
      </c>
      <c r="F1864" s="36" t="s">
        <v>1227</v>
      </c>
      <c r="G1864" s="37" t="s">
        <v>1228</v>
      </c>
      <c r="H1864" s="37" t="s">
        <v>1237</v>
      </c>
      <c r="I1864" s="141" t="s">
        <v>1238</v>
      </c>
      <c r="J1864" s="140" t="s">
        <v>1239</v>
      </c>
      <c r="K1864" s="141" t="s">
        <v>1238</v>
      </c>
      <c r="CJ1864" s="21"/>
      <c r="CK1864" s="21"/>
      <c r="CL1864" s="21"/>
      <c r="CM1864" s="21"/>
      <c r="CN1864" s="21"/>
      <c r="CO1864" s="21"/>
      <c r="CP1864" s="21"/>
      <c r="CQ1864" s="21"/>
      <c r="CR1864" s="21"/>
      <c r="CS1864" s="21"/>
      <c r="CT1864" s="21"/>
      <c r="CU1864" s="21"/>
      <c r="CV1864" s="21"/>
      <c r="CW1864" s="21"/>
      <c r="CX1864" s="21"/>
      <c r="CY1864" s="21"/>
      <c r="CZ1864" s="21"/>
      <c r="DA1864" s="21"/>
      <c r="DB1864" s="21"/>
      <c r="DC1864" s="21"/>
      <c r="DD1864" s="21"/>
      <c r="DE1864" s="21"/>
      <c r="DF1864" s="21"/>
      <c r="DG1864" s="21"/>
      <c r="DH1864" s="21"/>
      <c r="DI1864" s="21"/>
      <c r="DJ1864" s="21"/>
      <c r="DK1864" s="21"/>
      <c r="DL1864" s="21"/>
      <c r="DM1864" s="21"/>
      <c r="DN1864" s="21"/>
      <c r="DO1864" s="21"/>
      <c r="DP1864" s="21"/>
      <c r="DQ1864" s="21"/>
      <c r="DR1864" s="21"/>
      <c r="DS1864" s="21"/>
      <c r="DT1864" s="21"/>
      <c r="DU1864" s="21"/>
      <c r="DV1864" s="21"/>
      <c r="DW1864" s="21"/>
      <c r="DX1864" s="21"/>
      <c r="DY1864" s="21"/>
      <c r="DZ1864" s="21"/>
      <c r="EA1864" s="21"/>
      <c r="EB1864" s="21"/>
      <c r="EC1864" s="21"/>
      <c r="ED1864" s="21"/>
      <c r="EE1864" s="21"/>
      <c r="EF1864" s="21"/>
      <c r="EG1864" s="21"/>
      <c r="EH1864" s="21"/>
      <c r="EI1864" s="21"/>
      <c r="EJ1864" s="21"/>
      <c r="EK1864" s="21"/>
      <c r="EL1864" s="21"/>
      <c r="EM1864" s="21"/>
      <c r="EN1864" s="21"/>
      <c r="EO1864" s="21"/>
      <c r="EP1864" s="21"/>
      <c r="EQ1864" s="21"/>
      <c r="ER1864" s="21"/>
      <c r="ES1864" s="21"/>
      <c r="ET1864" s="21"/>
      <c r="EU1864" s="21"/>
      <c r="EV1864" s="21"/>
      <c r="EW1864" s="21"/>
      <c r="EX1864" s="21"/>
      <c r="EY1864" s="21"/>
      <c r="EZ1864" s="21"/>
      <c r="FA1864" s="21"/>
      <c r="FB1864" s="21"/>
      <c r="FC1864" s="21"/>
      <c r="FD1864" s="21"/>
      <c r="FE1864" s="21"/>
      <c r="FF1864" s="21"/>
      <c r="FG1864" s="21"/>
      <c r="FH1864" s="21"/>
      <c r="FI1864" s="21"/>
      <c r="FJ1864" s="21"/>
      <c r="FK1864" s="21"/>
      <c r="FL1864" s="21"/>
      <c r="FM1864" s="21"/>
      <c r="FN1864" s="21"/>
      <c r="FO1864" s="21"/>
      <c r="FP1864" s="21"/>
      <c r="FQ1864" s="21"/>
      <c r="FR1864" s="21"/>
      <c r="FS1864" s="21"/>
      <c r="FT1864" s="21"/>
      <c r="FU1864" s="21"/>
      <c r="FV1864" s="21"/>
      <c r="FW1864" s="21"/>
      <c r="FX1864" s="21"/>
      <c r="FY1864" s="21"/>
      <c r="FZ1864" s="21"/>
      <c r="GA1864" s="21"/>
      <c r="GB1864" s="21"/>
      <c r="GC1864" s="21"/>
      <c r="GD1864" s="21"/>
      <c r="GE1864" s="21"/>
      <c r="GF1864" s="21"/>
      <c r="GG1864" s="21"/>
      <c r="GH1864" s="21"/>
      <c r="GI1864" s="21"/>
      <c r="GJ1864" s="21"/>
      <c r="GK1864" s="21"/>
      <c r="GL1864" s="21"/>
      <c r="GM1864" s="21"/>
      <c r="GN1864" s="21"/>
      <c r="GO1864" s="21"/>
      <c r="GP1864" s="21"/>
      <c r="GQ1864" s="21"/>
      <c r="GR1864" s="21"/>
      <c r="GS1864" s="21"/>
      <c r="GT1864" s="21"/>
      <c r="GU1864" s="21"/>
      <c r="GV1864" s="21"/>
      <c r="GW1864" s="21"/>
      <c r="GX1864" s="21"/>
      <c r="GY1864" s="21"/>
      <c r="GZ1864" s="21"/>
      <c r="HA1864" s="21"/>
      <c r="HB1864" s="21"/>
      <c r="HC1864" s="21"/>
      <c r="HD1864" s="21"/>
      <c r="HE1864" s="21"/>
      <c r="HF1864" s="21"/>
      <c r="HG1864" s="21"/>
      <c r="HH1864" s="21"/>
      <c r="HI1864" s="21"/>
      <c r="HJ1864" s="21"/>
      <c r="HK1864" s="21"/>
      <c r="HL1864" s="21"/>
      <c r="HM1864" s="21"/>
      <c r="HN1864" s="21"/>
      <c r="HO1864" s="21"/>
      <c r="HP1864" s="21"/>
      <c r="HQ1864" s="21"/>
      <c r="HR1864" s="21"/>
      <c r="HS1864" s="21"/>
      <c r="HT1864" s="21"/>
      <c r="HU1864" s="21"/>
      <c r="HV1864" s="21"/>
      <c r="HW1864" s="21"/>
      <c r="HX1864" s="21"/>
      <c r="HY1864" s="21"/>
      <c r="HZ1864" s="21"/>
      <c r="IA1864" s="21"/>
      <c r="IB1864" s="21"/>
      <c r="IC1864" s="21"/>
      <c r="ID1864" s="21"/>
      <c r="IE1864" s="21"/>
      <c r="IF1864" s="21"/>
      <c r="IG1864" s="21"/>
      <c r="IH1864" s="21"/>
      <c r="II1864" s="21"/>
      <c r="IJ1864" s="21"/>
      <c r="IK1864" s="21"/>
      <c r="IL1864" s="21"/>
      <c r="IM1864" s="21"/>
      <c r="IN1864" s="21"/>
      <c r="IO1864" s="21"/>
      <c r="IP1864" s="21"/>
      <c r="IQ1864" s="21"/>
      <c r="IR1864" s="21"/>
      <c r="IS1864" s="21"/>
      <c r="IT1864" s="21"/>
      <c r="IU1864" s="21"/>
      <c r="IV1864" s="21"/>
      <c r="IW1864" s="21"/>
      <c r="IX1864" s="21"/>
      <c r="IY1864" s="21"/>
      <c r="IZ1864" s="21"/>
      <c r="JA1864" s="21"/>
      <c r="JB1864" s="21"/>
      <c r="JC1864" s="21"/>
      <c r="JD1864" s="21"/>
      <c r="JE1864" s="21"/>
      <c r="JF1864" s="21"/>
      <c r="JG1864" s="21"/>
      <c r="JH1864" s="21"/>
      <c r="JI1864" s="21"/>
      <c r="JJ1864" s="21"/>
      <c r="JK1864" s="21"/>
      <c r="JL1864" s="21"/>
      <c r="JM1864" s="21"/>
      <c r="JN1864" s="21"/>
      <c r="JO1864" s="21"/>
      <c r="JP1864" s="21"/>
      <c r="JQ1864" s="21"/>
      <c r="JR1864" s="21"/>
      <c r="JS1864" s="21"/>
      <c r="JT1864" s="21"/>
      <c r="JU1864" s="21"/>
      <c r="JV1864" s="21"/>
      <c r="JW1864" s="21"/>
      <c r="JX1864" s="21"/>
      <c r="JY1864" s="21"/>
      <c r="JZ1864" s="21"/>
      <c r="KA1864" s="21"/>
      <c r="KB1864" s="21"/>
      <c r="KC1864" s="21"/>
      <c r="KD1864" s="21"/>
      <c r="KE1864" s="21"/>
      <c r="KF1864" s="21"/>
      <c r="KG1864" s="21"/>
      <c r="KH1864" s="21"/>
      <c r="KI1864" s="21"/>
      <c r="KJ1864" s="21"/>
      <c r="KK1864" s="21"/>
      <c r="KL1864" s="21"/>
      <c r="KM1864" s="21"/>
      <c r="KN1864" s="21"/>
      <c r="KO1864" s="21"/>
      <c r="KP1864" s="21"/>
      <c r="KQ1864" s="21"/>
      <c r="KR1864" s="21"/>
      <c r="KS1864" s="21"/>
      <c r="KT1864" s="21"/>
      <c r="KU1864" s="21"/>
      <c r="KV1864" s="21"/>
      <c r="KW1864" s="21"/>
      <c r="KX1864" s="21"/>
      <c r="KY1864" s="21"/>
      <c r="KZ1864" s="21"/>
      <c r="LA1864" s="21"/>
      <c r="LB1864" s="21"/>
      <c r="LC1864" s="21"/>
      <c r="LD1864" s="21"/>
      <c r="LE1864" s="21"/>
      <c r="LF1864" s="21"/>
    </row>
    <row r="1865" spans="1:318" s="10" customFormat="1" ht="17.25" customHeight="1" x14ac:dyDescent="0.25">
      <c r="A1865" s="138" t="s">
        <v>29</v>
      </c>
      <c r="B1865" s="131" t="s">
        <v>1225</v>
      </c>
      <c r="C1865" s="96" t="s">
        <v>1226</v>
      </c>
      <c r="D1865" s="15"/>
      <c r="E1865" s="36" t="s">
        <v>95</v>
      </c>
      <c r="F1865" s="36" t="s">
        <v>1227</v>
      </c>
      <c r="G1865" s="37" t="s">
        <v>1228</v>
      </c>
      <c r="H1865" s="37" t="s">
        <v>1240</v>
      </c>
      <c r="I1865" s="141" t="s">
        <v>1241</v>
      </c>
      <c r="J1865" s="140" t="s">
        <v>1242</v>
      </c>
      <c r="K1865" s="141" t="s">
        <v>1241</v>
      </c>
      <c r="CJ1865" s="21"/>
      <c r="CK1865" s="21"/>
      <c r="CL1865" s="21"/>
      <c r="CM1865" s="21"/>
      <c r="CN1865" s="21"/>
      <c r="CO1865" s="21"/>
      <c r="CP1865" s="21"/>
      <c r="CQ1865" s="21"/>
      <c r="CR1865" s="21"/>
      <c r="CS1865" s="21"/>
      <c r="CT1865" s="21"/>
      <c r="CU1865" s="21"/>
      <c r="CV1865" s="21"/>
      <c r="CW1865" s="21"/>
      <c r="CX1865" s="21"/>
      <c r="CY1865" s="21"/>
      <c r="CZ1865" s="21"/>
      <c r="DA1865" s="21"/>
      <c r="DB1865" s="21"/>
      <c r="DC1865" s="21"/>
      <c r="DD1865" s="21"/>
      <c r="DE1865" s="21"/>
      <c r="DF1865" s="21"/>
      <c r="DG1865" s="21"/>
      <c r="DH1865" s="21"/>
      <c r="DI1865" s="21"/>
      <c r="DJ1865" s="21"/>
      <c r="DK1865" s="21"/>
      <c r="DL1865" s="21"/>
      <c r="DM1865" s="21"/>
      <c r="DN1865" s="21"/>
      <c r="DO1865" s="21"/>
      <c r="DP1865" s="21"/>
      <c r="DQ1865" s="21"/>
      <c r="DR1865" s="21"/>
      <c r="DS1865" s="21"/>
      <c r="DT1865" s="21"/>
      <c r="DU1865" s="21"/>
      <c r="DV1865" s="21"/>
      <c r="DW1865" s="21"/>
      <c r="DX1865" s="21"/>
      <c r="DY1865" s="21"/>
      <c r="DZ1865" s="21"/>
      <c r="EA1865" s="21"/>
      <c r="EB1865" s="21"/>
      <c r="EC1865" s="21"/>
      <c r="ED1865" s="21"/>
      <c r="EE1865" s="21"/>
      <c r="EF1865" s="21"/>
      <c r="EG1865" s="21"/>
      <c r="EH1865" s="21"/>
      <c r="EI1865" s="21"/>
      <c r="EJ1865" s="21"/>
      <c r="EK1865" s="21"/>
      <c r="EL1865" s="21"/>
      <c r="EM1865" s="21"/>
      <c r="EN1865" s="21"/>
      <c r="EO1865" s="21"/>
      <c r="EP1865" s="21"/>
      <c r="EQ1865" s="21"/>
      <c r="ER1865" s="21"/>
      <c r="ES1865" s="21"/>
      <c r="ET1865" s="21"/>
      <c r="EU1865" s="21"/>
      <c r="EV1865" s="21"/>
      <c r="EW1865" s="21"/>
      <c r="EX1865" s="21"/>
      <c r="EY1865" s="21"/>
      <c r="EZ1865" s="21"/>
      <c r="FA1865" s="21"/>
      <c r="FB1865" s="21"/>
      <c r="FC1865" s="21"/>
      <c r="FD1865" s="21"/>
      <c r="FE1865" s="21"/>
      <c r="FF1865" s="21"/>
      <c r="FG1865" s="21"/>
      <c r="FH1865" s="21"/>
      <c r="FI1865" s="21"/>
      <c r="FJ1865" s="21"/>
      <c r="FK1865" s="21"/>
      <c r="FL1865" s="21"/>
      <c r="FM1865" s="21"/>
      <c r="FN1865" s="21"/>
      <c r="FO1865" s="21"/>
      <c r="FP1865" s="21"/>
      <c r="FQ1865" s="21"/>
      <c r="FR1865" s="21"/>
      <c r="FS1865" s="21"/>
      <c r="FT1865" s="21"/>
      <c r="FU1865" s="21"/>
      <c r="FV1865" s="21"/>
      <c r="FW1865" s="21"/>
      <c r="FX1865" s="21"/>
      <c r="FY1865" s="21"/>
      <c r="FZ1865" s="21"/>
      <c r="GA1865" s="21"/>
      <c r="GB1865" s="21"/>
      <c r="GC1865" s="21"/>
      <c r="GD1865" s="21"/>
      <c r="GE1865" s="21"/>
      <c r="GF1865" s="21"/>
      <c r="GG1865" s="21"/>
      <c r="GH1865" s="21"/>
      <c r="GI1865" s="21"/>
      <c r="GJ1865" s="21"/>
      <c r="GK1865" s="21"/>
      <c r="GL1865" s="21"/>
      <c r="GM1865" s="21"/>
      <c r="GN1865" s="21"/>
      <c r="GO1865" s="21"/>
      <c r="GP1865" s="21"/>
      <c r="GQ1865" s="21"/>
      <c r="GR1865" s="21"/>
      <c r="GS1865" s="21"/>
      <c r="GT1865" s="21"/>
      <c r="GU1865" s="21"/>
      <c r="GV1865" s="21"/>
      <c r="GW1865" s="21"/>
      <c r="GX1865" s="21"/>
      <c r="GY1865" s="21"/>
      <c r="GZ1865" s="21"/>
      <c r="HA1865" s="21"/>
      <c r="HB1865" s="21"/>
      <c r="HC1865" s="21"/>
      <c r="HD1865" s="21"/>
      <c r="HE1865" s="21"/>
      <c r="HF1865" s="21"/>
      <c r="HG1865" s="21"/>
      <c r="HH1865" s="21"/>
      <c r="HI1865" s="21"/>
      <c r="HJ1865" s="21"/>
      <c r="HK1865" s="21"/>
      <c r="HL1865" s="21"/>
      <c r="HM1865" s="21"/>
      <c r="HN1865" s="21"/>
      <c r="HO1865" s="21"/>
      <c r="HP1865" s="21"/>
      <c r="HQ1865" s="21"/>
      <c r="HR1865" s="21"/>
      <c r="HS1865" s="21"/>
      <c r="HT1865" s="21"/>
      <c r="HU1865" s="21"/>
      <c r="HV1865" s="21"/>
      <c r="HW1865" s="21"/>
      <c r="HX1865" s="21"/>
      <c r="HY1865" s="21"/>
      <c r="HZ1865" s="21"/>
      <c r="IA1865" s="21"/>
      <c r="IB1865" s="21"/>
      <c r="IC1865" s="21"/>
      <c r="ID1865" s="21"/>
      <c r="IE1865" s="21"/>
      <c r="IF1865" s="21"/>
      <c r="IG1865" s="21"/>
      <c r="IH1865" s="21"/>
      <c r="II1865" s="21"/>
      <c r="IJ1865" s="21"/>
      <c r="IK1865" s="21"/>
      <c r="IL1865" s="21"/>
      <c r="IM1865" s="21"/>
      <c r="IN1865" s="21"/>
      <c r="IO1865" s="21"/>
      <c r="IP1865" s="21"/>
      <c r="IQ1865" s="21"/>
      <c r="IR1865" s="21"/>
      <c r="IS1865" s="21"/>
      <c r="IT1865" s="21"/>
      <c r="IU1865" s="21"/>
      <c r="IV1865" s="21"/>
      <c r="IW1865" s="21"/>
      <c r="IX1865" s="21"/>
      <c r="IY1865" s="21"/>
      <c r="IZ1865" s="21"/>
      <c r="JA1865" s="21"/>
      <c r="JB1865" s="21"/>
      <c r="JC1865" s="21"/>
      <c r="JD1865" s="21"/>
      <c r="JE1865" s="21"/>
      <c r="JF1865" s="21"/>
      <c r="JG1865" s="21"/>
      <c r="JH1865" s="21"/>
      <c r="JI1865" s="21"/>
      <c r="JJ1865" s="21"/>
      <c r="JK1865" s="21"/>
      <c r="JL1865" s="21"/>
      <c r="JM1865" s="21"/>
      <c r="JN1865" s="21"/>
      <c r="JO1865" s="21"/>
      <c r="JP1865" s="21"/>
      <c r="JQ1865" s="21"/>
      <c r="JR1865" s="21"/>
      <c r="JS1865" s="21"/>
      <c r="JT1865" s="21"/>
      <c r="JU1865" s="21"/>
      <c r="JV1865" s="21"/>
      <c r="JW1865" s="21"/>
      <c r="JX1865" s="21"/>
      <c r="JY1865" s="21"/>
      <c r="JZ1865" s="21"/>
      <c r="KA1865" s="21"/>
      <c r="KB1865" s="21"/>
      <c r="KC1865" s="21"/>
      <c r="KD1865" s="21"/>
      <c r="KE1865" s="21"/>
      <c r="KF1865" s="21"/>
      <c r="KG1865" s="21"/>
      <c r="KH1865" s="21"/>
      <c r="KI1865" s="21"/>
      <c r="KJ1865" s="21"/>
      <c r="KK1865" s="21"/>
      <c r="KL1865" s="21"/>
      <c r="KM1865" s="21"/>
      <c r="KN1865" s="21"/>
      <c r="KO1865" s="21"/>
      <c r="KP1865" s="21"/>
      <c r="KQ1865" s="21"/>
      <c r="KR1865" s="21"/>
      <c r="KS1865" s="21"/>
      <c r="KT1865" s="21"/>
      <c r="KU1865" s="21"/>
      <c r="KV1865" s="21"/>
      <c r="KW1865" s="21"/>
      <c r="KX1865" s="21"/>
      <c r="KY1865" s="21"/>
      <c r="KZ1865" s="21"/>
      <c r="LA1865" s="21"/>
      <c r="LB1865" s="21"/>
      <c r="LC1865" s="21"/>
      <c r="LD1865" s="21"/>
      <c r="LE1865" s="21"/>
      <c r="LF1865" s="21"/>
    </row>
    <row r="1866" spans="1:318" s="10" customFormat="1" ht="17.25" customHeight="1" x14ac:dyDescent="0.25">
      <c r="A1866" s="138" t="s">
        <v>29</v>
      </c>
      <c r="B1866" s="131" t="s">
        <v>1225</v>
      </c>
      <c r="C1866" s="96" t="s">
        <v>1226</v>
      </c>
      <c r="D1866" s="15"/>
      <c r="E1866" s="36" t="s">
        <v>95</v>
      </c>
      <c r="F1866" s="36" t="s">
        <v>1227</v>
      </c>
      <c r="G1866" s="37" t="s">
        <v>1228</v>
      </c>
      <c r="H1866" s="37" t="s">
        <v>1243</v>
      </c>
      <c r="I1866" s="141" t="s">
        <v>1244</v>
      </c>
      <c r="J1866" s="140" t="s">
        <v>1245</v>
      </c>
      <c r="K1866" s="141" t="s">
        <v>1244</v>
      </c>
      <c r="CJ1866" s="21"/>
      <c r="CK1866" s="21"/>
      <c r="CL1866" s="21"/>
      <c r="CM1866" s="21"/>
      <c r="CN1866" s="21"/>
      <c r="CO1866" s="21"/>
      <c r="CP1866" s="21"/>
      <c r="CQ1866" s="21"/>
      <c r="CR1866" s="21"/>
      <c r="CS1866" s="21"/>
      <c r="CT1866" s="21"/>
      <c r="CU1866" s="21"/>
      <c r="CV1866" s="21"/>
      <c r="CW1866" s="21"/>
      <c r="CX1866" s="21"/>
      <c r="CY1866" s="21"/>
      <c r="CZ1866" s="21"/>
      <c r="DA1866" s="21"/>
      <c r="DB1866" s="21"/>
      <c r="DC1866" s="21"/>
      <c r="DD1866" s="21"/>
      <c r="DE1866" s="21"/>
      <c r="DF1866" s="21"/>
      <c r="DG1866" s="21"/>
      <c r="DH1866" s="21"/>
      <c r="DI1866" s="21"/>
      <c r="DJ1866" s="21"/>
      <c r="DK1866" s="21"/>
      <c r="DL1866" s="21"/>
      <c r="DM1866" s="21"/>
      <c r="DN1866" s="21"/>
      <c r="DO1866" s="21"/>
      <c r="DP1866" s="21"/>
      <c r="DQ1866" s="21"/>
      <c r="DR1866" s="21"/>
      <c r="DS1866" s="21"/>
      <c r="DT1866" s="21"/>
      <c r="DU1866" s="21"/>
      <c r="DV1866" s="21"/>
      <c r="DW1866" s="21"/>
      <c r="DX1866" s="21"/>
      <c r="DY1866" s="21"/>
      <c r="DZ1866" s="21"/>
      <c r="EA1866" s="21"/>
      <c r="EB1866" s="21"/>
      <c r="EC1866" s="21"/>
      <c r="ED1866" s="21"/>
      <c r="EE1866" s="21"/>
      <c r="EF1866" s="21"/>
      <c r="EG1866" s="21"/>
      <c r="EH1866" s="21"/>
      <c r="EI1866" s="21"/>
      <c r="EJ1866" s="21"/>
      <c r="EK1866" s="21"/>
      <c r="EL1866" s="21"/>
      <c r="EM1866" s="21"/>
      <c r="EN1866" s="21"/>
      <c r="EO1866" s="21"/>
      <c r="EP1866" s="21"/>
      <c r="EQ1866" s="21"/>
      <c r="ER1866" s="21"/>
      <c r="ES1866" s="21"/>
      <c r="ET1866" s="21"/>
      <c r="EU1866" s="21"/>
      <c r="EV1866" s="21"/>
      <c r="EW1866" s="21"/>
      <c r="EX1866" s="21"/>
      <c r="EY1866" s="21"/>
      <c r="EZ1866" s="21"/>
      <c r="FA1866" s="21"/>
      <c r="FB1866" s="21"/>
      <c r="FC1866" s="21"/>
      <c r="FD1866" s="21"/>
      <c r="FE1866" s="21"/>
      <c r="FF1866" s="21"/>
      <c r="FG1866" s="21"/>
      <c r="FH1866" s="21"/>
      <c r="FI1866" s="21"/>
      <c r="FJ1866" s="21"/>
      <c r="FK1866" s="21"/>
      <c r="FL1866" s="21"/>
      <c r="FM1866" s="21"/>
      <c r="FN1866" s="21"/>
      <c r="FO1866" s="21"/>
      <c r="FP1866" s="21"/>
      <c r="FQ1866" s="21"/>
      <c r="FR1866" s="21"/>
      <c r="FS1866" s="21"/>
      <c r="FT1866" s="21"/>
      <c r="FU1866" s="21"/>
      <c r="FV1866" s="21"/>
      <c r="FW1866" s="21"/>
      <c r="FX1866" s="21"/>
      <c r="FY1866" s="21"/>
      <c r="FZ1866" s="21"/>
      <c r="GA1866" s="21"/>
      <c r="GB1866" s="21"/>
      <c r="GC1866" s="21"/>
      <c r="GD1866" s="21"/>
      <c r="GE1866" s="21"/>
      <c r="GF1866" s="21"/>
      <c r="GG1866" s="21"/>
      <c r="GH1866" s="21"/>
      <c r="GI1866" s="21"/>
      <c r="GJ1866" s="21"/>
      <c r="GK1866" s="21"/>
      <c r="GL1866" s="21"/>
      <c r="GM1866" s="21"/>
      <c r="GN1866" s="21"/>
      <c r="GO1866" s="21"/>
      <c r="GP1866" s="21"/>
      <c r="GQ1866" s="21"/>
      <c r="GR1866" s="21"/>
      <c r="GS1866" s="21"/>
      <c r="GT1866" s="21"/>
      <c r="GU1866" s="21"/>
      <c r="GV1866" s="21"/>
      <c r="GW1866" s="21"/>
      <c r="GX1866" s="21"/>
      <c r="GY1866" s="21"/>
      <c r="GZ1866" s="21"/>
      <c r="HA1866" s="21"/>
      <c r="HB1866" s="21"/>
      <c r="HC1866" s="21"/>
      <c r="HD1866" s="21"/>
      <c r="HE1866" s="21"/>
      <c r="HF1866" s="21"/>
      <c r="HG1866" s="21"/>
      <c r="HH1866" s="21"/>
      <c r="HI1866" s="21"/>
      <c r="HJ1866" s="21"/>
      <c r="HK1866" s="21"/>
      <c r="HL1866" s="21"/>
      <c r="HM1866" s="21"/>
      <c r="HN1866" s="21"/>
      <c r="HO1866" s="21"/>
      <c r="HP1866" s="21"/>
      <c r="HQ1866" s="21"/>
      <c r="HR1866" s="21"/>
      <c r="HS1866" s="21"/>
      <c r="HT1866" s="21"/>
      <c r="HU1866" s="21"/>
      <c r="HV1866" s="21"/>
      <c r="HW1866" s="21"/>
      <c r="HX1866" s="21"/>
      <c r="HY1866" s="21"/>
      <c r="HZ1866" s="21"/>
      <c r="IA1866" s="21"/>
      <c r="IB1866" s="21"/>
      <c r="IC1866" s="21"/>
      <c r="ID1866" s="21"/>
      <c r="IE1866" s="21"/>
      <c r="IF1866" s="21"/>
      <c r="IG1866" s="21"/>
      <c r="IH1866" s="21"/>
      <c r="II1866" s="21"/>
      <c r="IJ1866" s="21"/>
      <c r="IK1866" s="21"/>
      <c r="IL1866" s="21"/>
      <c r="IM1866" s="21"/>
      <c r="IN1866" s="21"/>
      <c r="IO1866" s="21"/>
      <c r="IP1866" s="21"/>
      <c r="IQ1866" s="21"/>
      <c r="IR1866" s="21"/>
      <c r="IS1866" s="21"/>
      <c r="IT1866" s="21"/>
      <c r="IU1866" s="21"/>
      <c r="IV1866" s="21"/>
      <c r="IW1866" s="21"/>
      <c r="IX1866" s="21"/>
      <c r="IY1866" s="21"/>
      <c r="IZ1866" s="21"/>
      <c r="JA1866" s="21"/>
      <c r="JB1866" s="21"/>
      <c r="JC1866" s="21"/>
      <c r="JD1866" s="21"/>
      <c r="JE1866" s="21"/>
      <c r="JF1866" s="21"/>
      <c r="JG1866" s="21"/>
      <c r="JH1866" s="21"/>
      <c r="JI1866" s="21"/>
      <c r="JJ1866" s="21"/>
      <c r="JK1866" s="21"/>
      <c r="JL1866" s="21"/>
      <c r="JM1866" s="21"/>
      <c r="JN1866" s="21"/>
      <c r="JO1866" s="21"/>
      <c r="JP1866" s="21"/>
      <c r="JQ1866" s="21"/>
      <c r="JR1866" s="21"/>
      <c r="JS1866" s="21"/>
      <c r="JT1866" s="21"/>
      <c r="JU1866" s="21"/>
      <c r="JV1866" s="21"/>
      <c r="JW1866" s="21"/>
      <c r="JX1866" s="21"/>
      <c r="JY1866" s="21"/>
      <c r="JZ1866" s="21"/>
      <c r="KA1866" s="21"/>
      <c r="KB1866" s="21"/>
      <c r="KC1866" s="21"/>
      <c r="KD1866" s="21"/>
      <c r="KE1866" s="21"/>
      <c r="KF1866" s="21"/>
      <c r="KG1866" s="21"/>
      <c r="KH1866" s="21"/>
      <c r="KI1866" s="21"/>
      <c r="KJ1866" s="21"/>
      <c r="KK1866" s="21"/>
      <c r="KL1866" s="21"/>
      <c r="KM1866" s="21"/>
      <c r="KN1866" s="21"/>
      <c r="KO1866" s="21"/>
      <c r="KP1866" s="21"/>
      <c r="KQ1866" s="21"/>
      <c r="KR1866" s="21"/>
      <c r="KS1866" s="21"/>
      <c r="KT1866" s="21"/>
      <c r="KU1866" s="21"/>
      <c r="KV1866" s="21"/>
      <c r="KW1866" s="21"/>
      <c r="KX1866" s="21"/>
      <c r="KY1866" s="21"/>
      <c r="KZ1866" s="21"/>
      <c r="LA1866" s="21"/>
      <c r="LB1866" s="21"/>
      <c r="LC1866" s="21"/>
      <c r="LD1866" s="21"/>
      <c r="LE1866" s="21"/>
      <c r="LF1866" s="21"/>
    </row>
    <row r="1867" spans="1:318" s="10" customFormat="1" ht="17.25" customHeight="1" x14ac:dyDescent="0.25">
      <c r="A1867" s="138" t="s">
        <v>29</v>
      </c>
      <c r="B1867" s="131" t="s">
        <v>1225</v>
      </c>
      <c r="C1867" s="96" t="s">
        <v>1226</v>
      </c>
      <c r="D1867" s="15"/>
      <c r="E1867" s="36" t="s">
        <v>95</v>
      </c>
      <c r="F1867" s="36" t="s">
        <v>1227</v>
      </c>
      <c r="G1867" s="37" t="s">
        <v>1228</v>
      </c>
      <c r="H1867" s="37" t="s">
        <v>1246</v>
      </c>
      <c r="I1867" s="141" t="s">
        <v>1247</v>
      </c>
      <c r="J1867" s="140" t="s">
        <v>1248</v>
      </c>
      <c r="K1867" s="141" t="s">
        <v>1247</v>
      </c>
      <c r="CJ1867" s="21"/>
      <c r="CK1867" s="21"/>
      <c r="CL1867" s="21"/>
      <c r="CM1867" s="21"/>
      <c r="CN1867" s="21"/>
      <c r="CO1867" s="21"/>
      <c r="CP1867" s="21"/>
      <c r="CQ1867" s="21"/>
      <c r="CR1867" s="21"/>
      <c r="CS1867" s="21"/>
      <c r="CT1867" s="21"/>
      <c r="CU1867" s="21"/>
      <c r="CV1867" s="21"/>
      <c r="CW1867" s="21"/>
      <c r="CX1867" s="21"/>
      <c r="CY1867" s="21"/>
      <c r="CZ1867" s="21"/>
      <c r="DA1867" s="21"/>
      <c r="DB1867" s="21"/>
      <c r="DC1867" s="21"/>
      <c r="DD1867" s="21"/>
      <c r="DE1867" s="21"/>
      <c r="DF1867" s="21"/>
      <c r="DG1867" s="21"/>
      <c r="DH1867" s="21"/>
      <c r="DI1867" s="21"/>
      <c r="DJ1867" s="21"/>
      <c r="DK1867" s="21"/>
      <c r="DL1867" s="21"/>
      <c r="DM1867" s="21"/>
      <c r="DN1867" s="21"/>
      <c r="DO1867" s="21"/>
      <c r="DP1867" s="21"/>
      <c r="DQ1867" s="21"/>
      <c r="DR1867" s="21"/>
      <c r="DS1867" s="21"/>
      <c r="DT1867" s="21"/>
      <c r="DU1867" s="21"/>
      <c r="DV1867" s="21"/>
      <c r="DW1867" s="21"/>
      <c r="DX1867" s="21"/>
      <c r="DY1867" s="21"/>
      <c r="DZ1867" s="21"/>
      <c r="EA1867" s="21"/>
      <c r="EB1867" s="21"/>
      <c r="EC1867" s="21"/>
      <c r="ED1867" s="21"/>
      <c r="EE1867" s="21"/>
      <c r="EF1867" s="21"/>
      <c r="EG1867" s="21"/>
      <c r="EH1867" s="21"/>
      <c r="EI1867" s="21"/>
      <c r="EJ1867" s="21"/>
      <c r="EK1867" s="21"/>
      <c r="EL1867" s="21"/>
      <c r="EM1867" s="21"/>
      <c r="EN1867" s="21"/>
      <c r="EO1867" s="21"/>
      <c r="EP1867" s="21"/>
      <c r="EQ1867" s="21"/>
      <c r="ER1867" s="21"/>
      <c r="ES1867" s="21"/>
      <c r="ET1867" s="21"/>
      <c r="EU1867" s="21"/>
      <c r="EV1867" s="21"/>
      <c r="EW1867" s="21"/>
      <c r="EX1867" s="21"/>
      <c r="EY1867" s="21"/>
      <c r="EZ1867" s="21"/>
      <c r="FA1867" s="21"/>
      <c r="FB1867" s="21"/>
      <c r="FC1867" s="21"/>
      <c r="FD1867" s="21"/>
      <c r="FE1867" s="21"/>
      <c r="FF1867" s="21"/>
      <c r="FG1867" s="21"/>
      <c r="FH1867" s="21"/>
      <c r="FI1867" s="21"/>
      <c r="FJ1867" s="21"/>
      <c r="FK1867" s="21"/>
      <c r="FL1867" s="21"/>
      <c r="FM1867" s="21"/>
      <c r="FN1867" s="21"/>
      <c r="FO1867" s="21"/>
      <c r="FP1867" s="21"/>
      <c r="FQ1867" s="21"/>
      <c r="FR1867" s="21"/>
      <c r="FS1867" s="21"/>
      <c r="FT1867" s="21"/>
      <c r="FU1867" s="21"/>
      <c r="FV1867" s="21"/>
      <c r="FW1867" s="21"/>
      <c r="FX1867" s="21"/>
      <c r="FY1867" s="21"/>
      <c r="FZ1867" s="21"/>
      <c r="GA1867" s="21"/>
      <c r="GB1867" s="21"/>
      <c r="GC1867" s="21"/>
      <c r="GD1867" s="21"/>
      <c r="GE1867" s="21"/>
      <c r="GF1867" s="21"/>
      <c r="GG1867" s="21"/>
      <c r="GH1867" s="21"/>
      <c r="GI1867" s="21"/>
      <c r="GJ1867" s="21"/>
      <c r="GK1867" s="21"/>
      <c r="GL1867" s="21"/>
      <c r="GM1867" s="21"/>
      <c r="GN1867" s="21"/>
      <c r="GO1867" s="21"/>
      <c r="GP1867" s="21"/>
      <c r="GQ1867" s="21"/>
      <c r="GR1867" s="21"/>
      <c r="GS1867" s="21"/>
      <c r="GT1867" s="21"/>
      <c r="GU1867" s="21"/>
      <c r="GV1867" s="21"/>
      <c r="GW1867" s="21"/>
      <c r="GX1867" s="21"/>
      <c r="GY1867" s="21"/>
      <c r="GZ1867" s="21"/>
      <c r="HA1867" s="21"/>
      <c r="HB1867" s="21"/>
      <c r="HC1867" s="21"/>
      <c r="HD1867" s="21"/>
      <c r="HE1867" s="21"/>
      <c r="HF1867" s="21"/>
      <c r="HG1867" s="21"/>
      <c r="HH1867" s="21"/>
      <c r="HI1867" s="21"/>
      <c r="HJ1867" s="21"/>
      <c r="HK1867" s="21"/>
      <c r="HL1867" s="21"/>
      <c r="HM1867" s="21"/>
      <c r="HN1867" s="21"/>
      <c r="HO1867" s="21"/>
      <c r="HP1867" s="21"/>
      <c r="HQ1867" s="21"/>
      <c r="HR1867" s="21"/>
      <c r="HS1867" s="21"/>
      <c r="HT1867" s="21"/>
      <c r="HU1867" s="21"/>
      <c r="HV1867" s="21"/>
      <c r="HW1867" s="21"/>
      <c r="HX1867" s="21"/>
      <c r="HY1867" s="21"/>
      <c r="HZ1867" s="21"/>
      <c r="IA1867" s="21"/>
      <c r="IB1867" s="21"/>
      <c r="IC1867" s="21"/>
      <c r="ID1867" s="21"/>
      <c r="IE1867" s="21"/>
      <c r="IF1867" s="21"/>
      <c r="IG1867" s="21"/>
      <c r="IH1867" s="21"/>
      <c r="II1867" s="21"/>
      <c r="IJ1867" s="21"/>
      <c r="IK1867" s="21"/>
      <c r="IL1867" s="21"/>
      <c r="IM1867" s="21"/>
      <c r="IN1867" s="21"/>
      <c r="IO1867" s="21"/>
      <c r="IP1867" s="21"/>
      <c r="IQ1867" s="21"/>
      <c r="IR1867" s="21"/>
      <c r="IS1867" s="21"/>
      <c r="IT1867" s="21"/>
      <c r="IU1867" s="21"/>
      <c r="IV1867" s="21"/>
      <c r="IW1867" s="21"/>
      <c r="IX1867" s="21"/>
      <c r="IY1867" s="21"/>
      <c r="IZ1867" s="21"/>
      <c r="JA1867" s="21"/>
      <c r="JB1867" s="21"/>
      <c r="JC1867" s="21"/>
      <c r="JD1867" s="21"/>
      <c r="JE1867" s="21"/>
      <c r="JF1867" s="21"/>
      <c r="JG1867" s="21"/>
      <c r="JH1867" s="21"/>
      <c r="JI1867" s="21"/>
      <c r="JJ1867" s="21"/>
      <c r="JK1867" s="21"/>
      <c r="JL1867" s="21"/>
      <c r="JM1867" s="21"/>
      <c r="JN1867" s="21"/>
      <c r="JO1867" s="21"/>
      <c r="JP1867" s="21"/>
      <c r="JQ1867" s="21"/>
      <c r="JR1867" s="21"/>
      <c r="JS1867" s="21"/>
      <c r="JT1867" s="21"/>
      <c r="JU1867" s="21"/>
      <c r="JV1867" s="21"/>
      <c r="JW1867" s="21"/>
      <c r="JX1867" s="21"/>
      <c r="JY1867" s="21"/>
      <c r="JZ1867" s="21"/>
      <c r="KA1867" s="21"/>
      <c r="KB1867" s="21"/>
      <c r="KC1867" s="21"/>
      <c r="KD1867" s="21"/>
      <c r="KE1867" s="21"/>
      <c r="KF1867" s="21"/>
      <c r="KG1867" s="21"/>
      <c r="KH1867" s="21"/>
      <c r="KI1867" s="21"/>
      <c r="KJ1867" s="21"/>
      <c r="KK1867" s="21"/>
      <c r="KL1867" s="21"/>
      <c r="KM1867" s="21"/>
      <c r="KN1867" s="21"/>
      <c r="KO1867" s="21"/>
      <c r="KP1867" s="21"/>
      <c r="KQ1867" s="21"/>
      <c r="KR1867" s="21"/>
      <c r="KS1867" s="21"/>
      <c r="KT1867" s="21"/>
      <c r="KU1867" s="21"/>
      <c r="KV1867" s="21"/>
      <c r="KW1867" s="21"/>
      <c r="KX1867" s="21"/>
      <c r="KY1867" s="21"/>
      <c r="KZ1867" s="21"/>
      <c r="LA1867" s="21"/>
      <c r="LB1867" s="21"/>
      <c r="LC1867" s="21"/>
      <c r="LD1867" s="21"/>
      <c r="LE1867" s="21"/>
      <c r="LF1867" s="21"/>
    </row>
    <row r="1868" spans="1:318" s="10" customFormat="1" ht="17.25" customHeight="1" x14ac:dyDescent="0.25">
      <c r="A1868" s="138" t="s">
        <v>29</v>
      </c>
      <c r="B1868" s="131" t="s">
        <v>1225</v>
      </c>
      <c r="C1868" s="96" t="s">
        <v>1226</v>
      </c>
      <c r="D1868" s="15"/>
      <c r="E1868" s="36" t="s">
        <v>95</v>
      </c>
      <c r="F1868" s="36" t="s">
        <v>1227</v>
      </c>
      <c r="G1868" s="37" t="s">
        <v>1228</v>
      </c>
      <c r="H1868" s="37" t="s">
        <v>1249</v>
      </c>
      <c r="I1868" s="141" t="s">
        <v>1250</v>
      </c>
      <c r="J1868" s="140" t="s">
        <v>1251</v>
      </c>
      <c r="K1868" s="141" t="s">
        <v>1250</v>
      </c>
      <c r="CJ1868" s="21"/>
      <c r="CK1868" s="21"/>
      <c r="CL1868" s="21"/>
      <c r="CM1868" s="21"/>
      <c r="CN1868" s="21"/>
      <c r="CO1868" s="21"/>
      <c r="CP1868" s="21"/>
      <c r="CQ1868" s="21"/>
      <c r="CR1868" s="21"/>
      <c r="CS1868" s="21"/>
      <c r="CT1868" s="21"/>
      <c r="CU1868" s="21"/>
      <c r="CV1868" s="21"/>
      <c r="CW1868" s="21"/>
      <c r="CX1868" s="21"/>
      <c r="CY1868" s="21"/>
      <c r="CZ1868" s="21"/>
      <c r="DA1868" s="21"/>
      <c r="DB1868" s="21"/>
      <c r="DC1868" s="21"/>
      <c r="DD1868" s="21"/>
      <c r="DE1868" s="21"/>
      <c r="DF1868" s="21"/>
      <c r="DG1868" s="21"/>
      <c r="DH1868" s="21"/>
      <c r="DI1868" s="21"/>
      <c r="DJ1868" s="21"/>
      <c r="DK1868" s="21"/>
      <c r="DL1868" s="21"/>
      <c r="DM1868" s="21"/>
      <c r="DN1868" s="21"/>
      <c r="DO1868" s="21"/>
      <c r="DP1868" s="21"/>
      <c r="DQ1868" s="21"/>
      <c r="DR1868" s="21"/>
      <c r="DS1868" s="21"/>
      <c r="DT1868" s="21"/>
      <c r="DU1868" s="21"/>
      <c r="DV1868" s="21"/>
      <c r="DW1868" s="21"/>
      <c r="DX1868" s="21"/>
      <c r="DY1868" s="21"/>
      <c r="DZ1868" s="21"/>
      <c r="EA1868" s="21"/>
      <c r="EB1868" s="21"/>
      <c r="EC1868" s="21"/>
      <c r="ED1868" s="21"/>
      <c r="EE1868" s="21"/>
      <c r="EF1868" s="21"/>
      <c r="EG1868" s="21"/>
      <c r="EH1868" s="21"/>
      <c r="EI1868" s="21"/>
      <c r="EJ1868" s="21"/>
      <c r="EK1868" s="21"/>
      <c r="EL1868" s="21"/>
      <c r="EM1868" s="21"/>
      <c r="EN1868" s="21"/>
      <c r="EO1868" s="21"/>
      <c r="EP1868" s="21"/>
      <c r="EQ1868" s="21"/>
      <c r="ER1868" s="21"/>
      <c r="ES1868" s="21"/>
      <c r="ET1868" s="21"/>
      <c r="EU1868" s="21"/>
      <c r="EV1868" s="21"/>
      <c r="EW1868" s="21"/>
      <c r="EX1868" s="21"/>
      <c r="EY1868" s="21"/>
      <c r="EZ1868" s="21"/>
      <c r="FA1868" s="21"/>
      <c r="FB1868" s="21"/>
      <c r="FC1868" s="21"/>
      <c r="FD1868" s="21"/>
      <c r="FE1868" s="21"/>
      <c r="FF1868" s="21"/>
      <c r="FG1868" s="21"/>
      <c r="FH1868" s="21"/>
      <c r="FI1868" s="21"/>
      <c r="FJ1868" s="21"/>
      <c r="FK1868" s="21"/>
      <c r="FL1868" s="21"/>
      <c r="FM1868" s="21"/>
      <c r="FN1868" s="21"/>
      <c r="FO1868" s="21"/>
      <c r="FP1868" s="21"/>
      <c r="FQ1868" s="21"/>
      <c r="FR1868" s="21"/>
      <c r="FS1868" s="21"/>
      <c r="FT1868" s="21"/>
      <c r="FU1868" s="21"/>
      <c r="FV1868" s="21"/>
      <c r="FW1868" s="21"/>
      <c r="FX1868" s="21"/>
      <c r="FY1868" s="21"/>
      <c r="FZ1868" s="21"/>
      <c r="GA1868" s="21"/>
      <c r="GB1868" s="21"/>
      <c r="GC1868" s="21"/>
      <c r="GD1868" s="21"/>
      <c r="GE1868" s="21"/>
      <c r="GF1868" s="21"/>
      <c r="GG1868" s="21"/>
      <c r="GH1868" s="21"/>
      <c r="GI1868" s="21"/>
      <c r="GJ1868" s="21"/>
      <c r="GK1868" s="21"/>
      <c r="GL1868" s="21"/>
      <c r="GM1868" s="21"/>
      <c r="GN1868" s="21"/>
      <c r="GO1868" s="21"/>
      <c r="GP1868" s="21"/>
      <c r="GQ1868" s="21"/>
      <c r="GR1868" s="21"/>
      <c r="GS1868" s="21"/>
      <c r="GT1868" s="21"/>
      <c r="GU1868" s="21"/>
      <c r="GV1868" s="21"/>
      <c r="GW1868" s="21"/>
      <c r="GX1868" s="21"/>
      <c r="GY1868" s="21"/>
      <c r="GZ1868" s="21"/>
      <c r="HA1868" s="21"/>
      <c r="HB1868" s="21"/>
      <c r="HC1868" s="21"/>
      <c r="HD1868" s="21"/>
      <c r="HE1868" s="21"/>
      <c r="HF1868" s="21"/>
      <c r="HG1868" s="21"/>
      <c r="HH1868" s="21"/>
      <c r="HI1868" s="21"/>
      <c r="HJ1868" s="21"/>
      <c r="HK1868" s="21"/>
      <c r="HL1868" s="21"/>
      <c r="HM1868" s="21"/>
      <c r="HN1868" s="21"/>
      <c r="HO1868" s="21"/>
      <c r="HP1868" s="21"/>
      <c r="HQ1868" s="21"/>
      <c r="HR1868" s="21"/>
      <c r="HS1868" s="21"/>
      <c r="HT1868" s="21"/>
      <c r="HU1868" s="21"/>
      <c r="HV1868" s="21"/>
      <c r="HW1868" s="21"/>
      <c r="HX1868" s="21"/>
      <c r="HY1868" s="21"/>
      <c r="HZ1868" s="21"/>
      <c r="IA1868" s="21"/>
      <c r="IB1868" s="21"/>
      <c r="IC1868" s="21"/>
      <c r="ID1868" s="21"/>
      <c r="IE1868" s="21"/>
      <c r="IF1868" s="21"/>
      <c r="IG1868" s="21"/>
      <c r="IH1868" s="21"/>
      <c r="II1868" s="21"/>
      <c r="IJ1868" s="21"/>
      <c r="IK1868" s="21"/>
      <c r="IL1868" s="21"/>
      <c r="IM1868" s="21"/>
      <c r="IN1868" s="21"/>
      <c r="IO1868" s="21"/>
      <c r="IP1868" s="21"/>
      <c r="IQ1868" s="21"/>
      <c r="IR1868" s="21"/>
      <c r="IS1868" s="21"/>
      <c r="IT1868" s="21"/>
      <c r="IU1868" s="21"/>
      <c r="IV1868" s="21"/>
      <c r="IW1868" s="21"/>
      <c r="IX1868" s="21"/>
      <c r="IY1868" s="21"/>
      <c r="IZ1868" s="21"/>
      <c r="JA1868" s="21"/>
      <c r="JB1868" s="21"/>
      <c r="JC1868" s="21"/>
      <c r="JD1868" s="21"/>
      <c r="JE1868" s="21"/>
      <c r="JF1868" s="21"/>
      <c r="JG1868" s="21"/>
      <c r="JH1868" s="21"/>
      <c r="JI1868" s="21"/>
      <c r="JJ1868" s="21"/>
      <c r="JK1868" s="21"/>
      <c r="JL1868" s="21"/>
      <c r="JM1868" s="21"/>
      <c r="JN1868" s="21"/>
      <c r="JO1868" s="21"/>
      <c r="JP1868" s="21"/>
      <c r="JQ1868" s="21"/>
      <c r="JR1868" s="21"/>
      <c r="JS1868" s="21"/>
      <c r="JT1868" s="21"/>
      <c r="JU1868" s="21"/>
      <c r="JV1868" s="21"/>
      <c r="JW1868" s="21"/>
      <c r="JX1868" s="21"/>
      <c r="JY1868" s="21"/>
      <c r="JZ1868" s="21"/>
      <c r="KA1868" s="21"/>
      <c r="KB1868" s="21"/>
      <c r="KC1868" s="21"/>
      <c r="KD1868" s="21"/>
      <c r="KE1868" s="21"/>
      <c r="KF1868" s="21"/>
      <c r="KG1868" s="21"/>
      <c r="KH1868" s="21"/>
      <c r="KI1868" s="21"/>
      <c r="KJ1868" s="21"/>
      <c r="KK1868" s="21"/>
      <c r="KL1868" s="21"/>
      <c r="KM1868" s="21"/>
      <c r="KN1868" s="21"/>
      <c r="KO1868" s="21"/>
      <c r="KP1868" s="21"/>
      <c r="KQ1868" s="21"/>
      <c r="KR1868" s="21"/>
      <c r="KS1868" s="21"/>
      <c r="KT1868" s="21"/>
      <c r="KU1868" s="21"/>
      <c r="KV1868" s="21"/>
      <c r="KW1868" s="21"/>
      <c r="KX1868" s="21"/>
      <c r="KY1868" s="21"/>
      <c r="KZ1868" s="21"/>
      <c r="LA1868" s="21"/>
      <c r="LB1868" s="21"/>
      <c r="LC1868" s="21"/>
      <c r="LD1868" s="21"/>
      <c r="LE1868" s="21"/>
      <c r="LF1868" s="21"/>
    </row>
    <row r="1869" spans="1:318" s="10" customFormat="1" ht="17.25" customHeight="1" x14ac:dyDescent="0.25">
      <c r="A1869" s="138" t="s">
        <v>29</v>
      </c>
      <c r="B1869" s="131" t="s">
        <v>1225</v>
      </c>
      <c r="C1869" s="96" t="s">
        <v>1226</v>
      </c>
      <c r="D1869" s="15"/>
      <c r="E1869" s="36" t="s">
        <v>95</v>
      </c>
      <c r="F1869" s="36" t="s">
        <v>1227</v>
      </c>
      <c r="G1869" s="37" t="s">
        <v>1228</v>
      </c>
      <c r="H1869" s="37" t="s">
        <v>1252</v>
      </c>
      <c r="I1869" s="141" t="s">
        <v>1253</v>
      </c>
      <c r="J1869" s="140" t="s">
        <v>1254</v>
      </c>
      <c r="K1869" s="141" t="s">
        <v>1253</v>
      </c>
      <c r="CJ1869" s="21"/>
      <c r="CK1869" s="21"/>
      <c r="CL1869" s="21"/>
      <c r="CM1869" s="21"/>
      <c r="CN1869" s="21"/>
      <c r="CO1869" s="21"/>
      <c r="CP1869" s="21"/>
      <c r="CQ1869" s="21"/>
      <c r="CR1869" s="21"/>
      <c r="CS1869" s="21"/>
      <c r="CT1869" s="21"/>
      <c r="CU1869" s="21"/>
      <c r="CV1869" s="21"/>
      <c r="CW1869" s="21"/>
      <c r="CX1869" s="21"/>
      <c r="CY1869" s="21"/>
      <c r="CZ1869" s="21"/>
      <c r="DA1869" s="21"/>
      <c r="DB1869" s="21"/>
      <c r="DC1869" s="21"/>
      <c r="DD1869" s="21"/>
      <c r="DE1869" s="21"/>
      <c r="DF1869" s="21"/>
      <c r="DG1869" s="21"/>
      <c r="DH1869" s="21"/>
      <c r="DI1869" s="21"/>
      <c r="DJ1869" s="21"/>
      <c r="DK1869" s="21"/>
      <c r="DL1869" s="21"/>
      <c r="DM1869" s="21"/>
      <c r="DN1869" s="21"/>
      <c r="DO1869" s="21"/>
      <c r="DP1869" s="21"/>
      <c r="DQ1869" s="21"/>
      <c r="DR1869" s="21"/>
      <c r="DS1869" s="21"/>
      <c r="DT1869" s="21"/>
      <c r="DU1869" s="21"/>
      <c r="DV1869" s="21"/>
      <c r="DW1869" s="21"/>
      <c r="DX1869" s="21"/>
      <c r="DY1869" s="21"/>
      <c r="DZ1869" s="21"/>
      <c r="EA1869" s="21"/>
      <c r="EB1869" s="21"/>
      <c r="EC1869" s="21"/>
      <c r="ED1869" s="21"/>
      <c r="EE1869" s="21"/>
      <c r="EF1869" s="21"/>
      <c r="EG1869" s="21"/>
      <c r="EH1869" s="21"/>
      <c r="EI1869" s="21"/>
      <c r="EJ1869" s="21"/>
      <c r="EK1869" s="21"/>
      <c r="EL1869" s="21"/>
      <c r="EM1869" s="21"/>
      <c r="EN1869" s="21"/>
      <c r="EO1869" s="21"/>
      <c r="EP1869" s="21"/>
      <c r="EQ1869" s="21"/>
      <c r="ER1869" s="21"/>
      <c r="ES1869" s="21"/>
      <c r="ET1869" s="21"/>
      <c r="EU1869" s="21"/>
      <c r="EV1869" s="21"/>
      <c r="EW1869" s="21"/>
      <c r="EX1869" s="21"/>
      <c r="EY1869" s="21"/>
      <c r="EZ1869" s="21"/>
      <c r="FA1869" s="21"/>
      <c r="FB1869" s="21"/>
      <c r="FC1869" s="21"/>
      <c r="FD1869" s="21"/>
      <c r="FE1869" s="21"/>
      <c r="FF1869" s="21"/>
      <c r="FG1869" s="21"/>
      <c r="FH1869" s="21"/>
      <c r="FI1869" s="21"/>
      <c r="FJ1869" s="21"/>
      <c r="FK1869" s="21"/>
      <c r="FL1869" s="21"/>
      <c r="FM1869" s="21"/>
      <c r="FN1869" s="21"/>
      <c r="FO1869" s="21"/>
      <c r="FP1869" s="21"/>
      <c r="FQ1869" s="21"/>
      <c r="FR1869" s="21"/>
      <c r="FS1869" s="21"/>
      <c r="FT1869" s="21"/>
      <c r="FU1869" s="21"/>
      <c r="FV1869" s="21"/>
      <c r="FW1869" s="21"/>
      <c r="FX1869" s="21"/>
      <c r="FY1869" s="21"/>
      <c r="FZ1869" s="21"/>
      <c r="GA1869" s="21"/>
      <c r="GB1869" s="21"/>
      <c r="GC1869" s="21"/>
      <c r="GD1869" s="21"/>
      <c r="GE1869" s="21"/>
      <c r="GF1869" s="21"/>
      <c r="GG1869" s="21"/>
      <c r="GH1869" s="21"/>
      <c r="GI1869" s="21"/>
      <c r="GJ1869" s="21"/>
      <c r="GK1869" s="21"/>
      <c r="GL1869" s="21"/>
      <c r="GM1869" s="21"/>
      <c r="GN1869" s="21"/>
      <c r="GO1869" s="21"/>
      <c r="GP1869" s="21"/>
      <c r="GQ1869" s="21"/>
      <c r="GR1869" s="21"/>
      <c r="GS1869" s="21"/>
      <c r="GT1869" s="21"/>
      <c r="GU1869" s="21"/>
      <c r="GV1869" s="21"/>
      <c r="GW1869" s="21"/>
      <c r="GX1869" s="21"/>
      <c r="GY1869" s="21"/>
      <c r="GZ1869" s="21"/>
      <c r="HA1869" s="21"/>
      <c r="HB1869" s="21"/>
      <c r="HC1869" s="21"/>
      <c r="HD1869" s="21"/>
      <c r="HE1869" s="21"/>
      <c r="HF1869" s="21"/>
      <c r="HG1869" s="21"/>
      <c r="HH1869" s="21"/>
      <c r="HI1869" s="21"/>
      <c r="HJ1869" s="21"/>
      <c r="HK1869" s="21"/>
      <c r="HL1869" s="21"/>
      <c r="HM1869" s="21"/>
      <c r="HN1869" s="21"/>
      <c r="HO1869" s="21"/>
      <c r="HP1869" s="21"/>
      <c r="HQ1869" s="21"/>
      <c r="HR1869" s="21"/>
      <c r="HS1869" s="21"/>
      <c r="HT1869" s="21"/>
      <c r="HU1869" s="21"/>
      <c r="HV1869" s="21"/>
      <c r="HW1869" s="21"/>
      <c r="HX1869" s="21"/>
      <c r="HY1869" s="21"/>
      <c r="HZ1869" s="21"/>
      <c r="IA1869" s="21"/>
      <c r="IB1869" s="21"/>
      <c r="IC1869" s="21"/>
      <c r="ID1869" s="21"/>
      <c r="IE1869" s="21"/>
      <c r="IF1869" s="21"/>
      <c r="IG1869" s="21"/>
      <c r="IH1869" s="21"/>
      <c r="II1869" s="21"/>
      <c r="IJ1869" s="21"/>
      <c r="IK1869" s="21"/>
      <c r="IL1869" s="21"/>
      <c r="IM1869" s="21"/>
      <c r="IN1869" s="21"/>
      <c r="IO1869" s="21"/>
      <c r="IP1869" s="21"/>
      <c r="IQ1869" s="21"/>
      <c r="IR1869" s="21"/>
      <c r="IS1869" s="21"/>
      <c r="IT1869" s="21"/>
      <c r="IU1869" s="21"/>
      <c r="IV1869" s="21"/>
      <c r="IW1869" s="21"/>
      <c r="IX1869" s="21"/>
      <c r="IY1869" s="21"/>
      <c r="IZ1869" s="21"/>
      <c r="JA1869" s="21"/>
      <c r="JB1869" s="21"/>
      <c r="JC1869" s="21"/>
      <c r="JD1869" s="21"/>
      <c r="JE1869" s="21"/>
      <c r="JF1869" s="21"/>
      <c r="JG1869" s="21"/>
      <c r="JH1869" s="21"/>
      <c r="JI1869" s="21"/>
      <c r="JJ1869" s="21"/>
      <c r="JK1869" s="21"/>
      <c r="JL1869" s="21"/>
      <c r="JM1869" s="21"/>
      <c r="JN1869" s="21"/>
      <c r="JO1869" s="21"/>
      <c r="JP1869" s="21"/>
      <c r="JQ1869" s="21"/>
      <c r="JR1869" s="21"/>
      <c r="JS1869" s="21"/>
      <c r="JT1869" s="21"/>
      <c r="JU1869" s="21"/>
      <c r="JV1869" s="21"/>
      <c r="JW1869" s="21"/>
      <c r="JX1869" s="21"/>
      <c r="JY1869" s="21"/>
      <c r="JZ1869" s="21"/>
      <c r="KA1869" s="21"/>
      <c r="KB1869" s="21"/>
      <c r="KC1869" s="21"/>
      <c r="KD1869" s="21"/>
      <c r="KE1869" s="21"/>
      <c r="KF1869" s="21"/>
      <c r="KG1869" s="21"/>
      <c r="KH1869" s="21"/>
      <c r="KI1869" s="21"/>
      <c r="KJ1869" s="21"/>
      <c r="KK1869" s="21"/>
      <c r="KL1869" s="21"/>
      <c r="KM1869" s="21"/>
      <c r="KN1869" s="21"/>
      <c r="KO1869" s="21"/>
      <c r="KP1869" s="21"/>
      <c r="KQ1869" s="21"/>
      <c r="KR1869" s="21"/>
      <c r="KS1869" s="21"/>
      <c r="KT1869" s="21"/>
      <c r="KU1869" s="21"/>
      <c r="KV1869" s="21"/>
      <c r="KW1869" s="21"/>
      <c r="KX1869" s="21"/>
      <c r="KY1869" s="21"/>
      <c r="KZ1869" s="21"/>
      <c r="LA1869" s="21"/>
      <c r="LB1869" s="21"/>
      <c r="LC1869" s="21"/>
      <c r="LD1869" s="21"/>
      <c r="LE1869" s="21"/>
      <c r="LF1869" s="21"/>
    </row>
    <row r="1870" spans="1:318" s="10" customFormat="1" ht="17.25" customHeight="1" x14ac:dyDescent="0.25">
      <c r="A1870" s="138" t="s">
        <v>29</v>
      </c>
      <c r="B1870" s="131" t="s">
        <v>1225</v>
      </c>
      <c r="C1870" s="96" t="s">
        <v>1226</v>
      </c>
      <c r="D1870" s="15"/>
      <c r="E1870" s="36" t="s">
        <v>95</v>
      </c>
      <c r="F1870" s="36" t="s">
        <v>1227</v>
      </c>
      <c r="G1870" s="37" t="s">
        <v>1228</v>
      </c>
      <c r="H1870" s="37" t="s">
        <v>1255</v>
      </c>
      <c r="I1870" s="141" t="s">
        <v>1256</v>
      </c>
      <c r="J1870" s="140" t="s">
        <v>1257</v>
      </c>
      <c r="K1870" s="141" t="s">
        <v>1256</v>
      </c>
      <c r="CJ1870" s="21"/>
      <c r="CK1870" s="21"/>
      <c r="CL1870" s="21"/>
      <c r="CM1870" s="21"/>
      <c r="CN1870" s="21"/>
      <c r="CO1870" s="21"/>
      <c r="CP1870" s="21"/>
      <c r="CQ1870" s="21"/>
      <c r="CR1870" s="21"/>
      <c r="CS1870" s="21"/>
      <c r="CT1870" s="21"/>
      <c r="CU1870" s="21"/>
      <c r="CV1870" s="21"/>
      <c r="CW1870" s="21"/>
      <c r="CX1870" s="21"/>
      <c r="CY1870" s="21"/>
      <c r="CZ1870" s="21"/>
      <c r="DA1870" s="21"/>
      <c r="DB1870" s="21"/>
      <c r="DC1870" s="21"/>
      <c r="DD1870" s="21"/>
      <c r="DE1870" s="21"/>
      <c r="DF1870" s="21"/>
      <c r="DG1870" s="21"/>
      <c r="DH1870" s="21"/>
      <c r="DI1870" s="21"/>
      <c r="DJ1870" s="21"/>
      <c r="DK1870" s="21"/>
      <c r="DL1870" s="21"/>
      <c r="DM1870" s="21"/>
      <c r="DN1870" s="21"/>
      <c r="DO1870" s="21"/>
      <c r="DP1870" s="21"/>
      <c r="DQ1870" s="21"/>
      <c r="DR1870" s="21"/>
      <c r="DS1870" s="21"/>
      <c r="DT1870" s="21"/>
      <c r="DU1870" s="21"/>
      <c r="DV1870" s="21"/>
      <c r="DW1870" s="21"/>
      <c r="DX1870" s="21"/>
      <c r="DY1870" s="21"/>
      <c r="DZ1870" s="21"/>
      <c r="EA1870" s="21"/>
      <c r="EB1870" s="21"/>
      <c r="EC1870" s="21"/>
      <c r="ED1870" s="21"/>
      <c r="EE1870" s="21"/>
      <c r="EF1870" s="21"/>
      <c r="EG1870" s="21"/>
      <c r="EH1870" s="21"/>
      <c r="EI1870" s="21"/>
      <c r="EJ1870" s="21"/>
      <c r="EK1870" s="21"/>
      <c r="EL1870" s="21"/>
      <c r="EM1870" s="21"/>
      <c r="EN1870" s="21"/>
      <c r="EO1870" s="21"/>
      <c r="EP1870" s="21"/>
      <c r="EQ1870" s="21"/>
      <c r="ER1870" s="21"/>
      <c r="ES1870" s="21"/>
      <c r="ET1870" s="21"/>
      <c r="EU1870" s="21"/>
      <c r="EV1870" s="21"/>
      <c r="EW1870" s="21"/>
      <c r="EX1870" s="21"/>
      <c r="EY1870" s="21"/>
      <c r="EZ1870" s="21"/>
      <c r="FA1870" s="21"/>
      <c r="FB1870" s="21"/>
      <c r="FC1870" s="21"/>
      <c r="FD1870" s="21"/>
      <c r="FE1870" s="21"/>
      <c r="FF1870" s="21"/>
      <c r="FG1870" s="21"/>
      <c r="FH1870" s="21"/>
      <c r="FI1870" s="21"/>
      <c r="FJ1870" s="21"/>
      <c r="FK1870" s="21"/>
      <c r="FL1870" s="21"/>
      <c r="FM1870" s="21"/>
      <c r="FN1870" s="21"/>
      <c r="FO1870" s="21"/>
      <c r="FP1870" s="21"/>
      <c r="FQ1870" s="21"/>
      <c r="FR1870" s="21"/>
      <c r="FS1870" s="21"/>
      <c r="FT1870" s="21"/>
      <c r="FU1870" s="21"/>
      <c r="FV1870" s="21"/>
      <c r="FW1870" s="21"/>
      <c r="FX1870" s="21"/>
      <c r="FY1870" s="21"/>
      <c r="FZ1870" s="21"/>
      <c r="GA1870" s="21"/>
      <c r="GB1870" s="21"/>
      <c r="GC1870" s="21"/>
      <c r="GD1870" s="21"/>
      <c r="GE1870" s="21"/>
      <c r="GF1870" s="21"/>
      <c r="GG1870" s="21"/>
      <c r="GH1870" s="21"/>
      <c r="GI1870" s="21"/>
      <c r="GJ1870" s="21"/>
      <c r="GK1870" s="21"/>
      <c r="GL1870" s="21"/>
      <c r="GM1870" s="21"/>
      <c r="GN1870" s="21"/>
      <c r="GO1870" s="21"/>
      <c r="GP1870" s="21"/>
      <c r="GQ1870" s="21"/>
      <c r="GR1870" s="21"/>
      <c r="GS1870" s="21"/>
      <c r="GT1870" s="21"/>
      <c r="GU1870" s="21"/>
      <c r="GV1870" s="21"/>
      <c r="GW1870" s="21"/>
      <c r="GX1870" s="21"/>
      <c r="GY1870" s="21"/>
      <c r="GZ1870" s="21"/>
      <c r="HA1870" s="21"/>
      <c r="HB1870" s="21"/>
      <c r="HC1870" s="21"/>
      <c r="HD1870" s="21"/>
      <c r="HE1870" s="21"/>
      <c r="HF1870" s="21"/>
      <c r="HG1870" s="21"/>
      <c r="HH1870" s="21"/>
      <c r="HI1870" s="21"/>
      <c r="HJ1870" s="21"/>
      <c r="HK1870" s="21"/>
      <c r="HL1870" s="21"/>
      <c r="HM1870" s="21"/>
      <c r="HN1870" s="21"/>
      <c r="HO1870" s="21"/>
      <c r="HP1870" s="21"/>
      <c r="HQ1870" s="21"/>
      <c r="HR1870" s="21"/>
      <c r="HS1870" s="21"/>
      <c r="HT1870" s="21"/>
      <c r="HU1870" s="21"/>
      <c r="HV1870" s="21"/>
      <c r="HW1870" s="21"/>
      <c r="HX1870" s="21"/>
      <c r="HY1870" s="21"/>
      <c r="HZ1870" s="21"/>
      <c r="IA1870" s="21"/>
      <c r="IB1870" s="21"/>
      <c r="IC1870" s="21"/>
      <c r="ID1870" s="21"/>
      <c r="IE1870" s="21"/>
      <c r="IF1870" s="21"/>
      <c r="IG1870" s="21"/>
      <c r="IH1870" s="21"/>
      <c r="II1870" s="21"/>
      <c r="IJ1870" s="21"/>
      <c r="IK1870" s="21"/>
      <c r="IL1870" s="21"/>
      <c r="IM1870" s="21"/>
      <c r="IN1870" s="21"/>
      <c r="IO1870" s="21"/>
      <c r="IP1870" s="21"/>
      <c r="IQ1870" s="21"/>
      <c r="IR1870" s="21"/>
      <c r="IS1870" s="21"/>
      <c r="IT1870" s="21"/>
      <c r="IU1870" s="21"/>
      <c r="IV1870" s="21"/>
      <c r="IW1870" s="21"/>
      <c r="IX1870" s="21"/>
      <c r="IY1870" s="21"/>
      <c r="IZ1870" s="21"/>
      <c r="JA1870" s="21"/>
      <c r="JB1870" s="21"/>
      <c r="JC1870" s="21"/>
      <c r="JD1870" s="21"/>
      <c r="JE1870" s="21"/>
      <c r="JF1870" s="21"/>
      <c r="JG1870" s="21"/>
      <c r="JH1870" s="21"/>
      <c r="JI1870" s="21"/>
      <c r="JJ1870" s="21"/>
      <c r="JK1870" s="21"/>
      <c r="JL1870" s="21"/>
      <c r="JM1870" s="21"/>
      <c r="JN1870" s="21"/>
      <c r="JO1870" s="21"/>
      <c r="JP1870" s="21"/>
      <c r="JQ1870" s="21"/>
      <c r="JR1870" s="21"/>
      <c r="JS1870" s="21"/>
      <c r="JT1870" s="21"/>
      <c r="JU1870" s="21"/>
      <c r="JV1870" s="21"/>
      <c r="JW1870" s="21"/>
      <c r="JX1870" s="21"/>
      <c r="JY1870" s="21"/>
      <c r="JZ1870" s="21"/>
      <c r="KA1870" s="21"/>
      <c r="KB1870" s="21"/>
      <c r="KC1870" s="21"/>
      <c r="KD1870" s="21"/>
      <c r="KE1870" s="21"/>
      <c r="KF1870" s="21"/>
      <c r="KG1870" s="21"/>
      <c r="KH1870" s="21"/>
      <c r="KI1870" s="21"/>
      <c r="KJ1870" s="21"/>
      <c r="KK1870" s="21"/>
      <c r="KL1870" s="21"/>
      <c r="KM1870" s="21"/>
      <c r="KN1870" s="21"/>
      <c r="KO1870" s="21"/>
      <c r="KP1870" s="21"/>
      <c r="KQ1870" s="21"/>
      <c r="KR1870" s="21"/>
      <c r="KS1870" s="21"/>
      <c r="KT1870" s="21"/>
      <c r="KU1870" s="21"/>
      <c r="KV1870" s="21"/>
      <c r="KW1870" s="21"/>
      <c r="KX1870" s="21"/>
      <c r="KY1870" s="21"/>
      <c r="KZ1870" s="21"/>
      <c r="LA1870" s="21"/>
      <c r="LB1870" s="21"/>
      <c r="LC1870" s="21"/>
      <c r="LD1870" s="21"/>
      <c r="LE1870" s="21"/>
      <c r="LF1870" s="21"/>
    </row>
    <row r="1871" spans="1:318" s="10" customFormat="1" ht="17.25" customHeight="1" x14ac:dyDescent="0.25">
      <c r="A1871" s="138" t="s">
        <v>29</v>
      </c>
      <c r="B1871" s="131" t="s">
        <v>1225</v>
      </c>
      <c r="C1871" s="96" t="s">
        <v>1226</v>
      </c>
      <c r="D1871" s="15"/>
      <c r="E1871" s="36" t="s">
        <v>95</v>
      </c>
      <c r="F1871" s="36" t="s">
        <v>1227</v>
      </c>
      <c r="G1871" s="37" t="s">
        <v>1228</v>
      </c>
      <c r="H1871" s="37" t="s">
        <v>1258</v>
      </c>
      <c r="I1871" s="139" t="s">
        <v>1259</v>
      </c>
      <c r="J1871" s="140" t="s">
        <v>1260</v>
      </c>
      <c r="K1871" s="139" t="s">
        <v>1259</v>
      </c>
      <c r="CJ1871" s="21"/>
      <c r="CK1871" s="21"/>
      <c r="CL1871" s="21"/>
      <c r="CM1871" s="21"/>
      <c r="CN1871" s="21"/>
      <c r="CO1871" s="21"/>
      <c r="CP1871" s="21"/>
      <c r="CQ1871" s="21"/>
      <c r="CR1871" s="21"/>
      <c r="CS1871" s="21"/>
      <c r="CT1871" s="21"/>
      <c r="CU1871" s="21"/>
      <c r="CV1871" s="21"/>
      <c r="CW1871" s="21"/>
      <c r="CX1871" s="21"/>
      <c r="CY1871" s="21"/>
      <c r="CZ1871" s="21"/>
      <c r="DA1871" s="21"/>
      <c r="DB1871" s="21"/>
      <c r="DC1871" s="21"/>
      <c r="DD1871" s="21"/>
      <c r="DE1871" s="21"/>
      <c r="DF1871" s="21"/>
      <c r="DG1871" s="21"/>
      <c r="DH1871" s="21"/>
      <c r="DI1871" s="21"/>
      <c r="DJ1871" s="21"/>
      <c r="DK1871" s="21"/>
      <c r="DL1871" s="21"/>
      <c r="DM1871" s="21"/>
      <c r="DN1871" s="21"/>
      <c r="DO1871" s="21"/>
      <c r="DP1871" s="21"/>
      <c r="DQ1871" s="21"/>
      <c r="DR1871" s="21"/>
      <c r="DS1871" s="21"/>
      <c r="DT1871" s="21"/>
      <c r="DU1871" s="21"/>
      <c r="DV1871" s="21"/>
      <c r="DW1871" s="21"/>
      <c r="DX1871" s="21"/>
      <c r="DY1871" s="21"/>
      <c r="DZ1871" s="21"/>
      <c r="EA1871" s="21"/>
      <c r="EB1871" s="21"/>
      <c r="EC1871" s="21"/>
      <c r="ED1871" s="21"/>
      <c r="EE1871" s="21"/>
      <c r="EF1871" s="21"/>
      <c r="EG1871" s="21"/>
      <c r="EH1871" s="21"/>
      <c r="EI1871" s="21"/>
      <c r="EJ1871" s="21"/>
      <c r="EK1871" s="21"/>
      <c r="EL1871" s="21"/>
      <c r="EM1871" s="21"/>
      <c r="EN1871" s="21"/>
      <c r="EO1871" s="21"/>
      <c r="EP1871" s="21"/>
      <c r="EQ1871" s="21"/>
      <c r="ER1871" s="21"/>
      <c r="ES1871" s="21"/>
      <c r="ET1871" s="21"/>
      <c r="EU1871" s="21"/>
      <c r="EV1871" s="21"/>
      <c r="EW1871" s="21"/>
      <c r="EX1871" s="21"/>
      <c r="EY1871" s="21"/>
      <c r="EZ1871" s="21"/>
      <c r="FA1871" s="21"/>
      <c r="FB1871" s="21"/>
      <c r="FC1871" s="21"/>
      <c r="FD1871" s="21"/>
      <c r="FE1871" s="21"/>
      <c r="FF1871" s="21"/>
      <c r="FG1871" s="21"/>
      <c r="FH1871" s="21"/>
      <c r="FI1871" s="21"/>
      <c r="FJ1871" s="21"/>
      <c r="FK1871" s="21"/>
      <c r="FL1871" s="21"/>
      <c r="FM1871" s="21"/>
      <c r="FN1871" s="21"/>
      <c r="FO1871" s="21"/>
      <c r="FP1871" s="21"/>
      <c r="FQ1871" s="21"/>
      <c r="FR1871" s="21"/>
      <c r="FS1871" s="21"/>
      <c r="FT1871" s="21"/>
      <c r="FU1871" s="21"/>
      <c r="FV1871" s="21"/>
      <c r="FW1871" s="21"/>
      <c r="FX1871" s="21"/>
      <c r="FY1871" s="21"/>
      <c r="FZ1871" s="21"/>
      <c r="GA1871" s="21"/>
      <c r="GB1871" s="21"/>
      <c r="GC1871" s="21"/>
      <c r="GD1871" s="21"/>
      <c r="GE1871" s="21"/>
      <c r="GF1871" s="21"/>
      <c r="GG1871" s="21"/>
      <c r="GH1871" s="21"/>
      <c r="GI1871" s="21"/>
      <c r="GJ1871" s="21"/>
      <c r="GK1871" s="21"/>
      <c r="GL1871" s="21"/>
      <c r="GM1871" s="21"/>
      <c r="GN1871" s="21"/>
      <c r="GO1871" s="21"/>
      <c r="GP1871" s="21"/>
      <c r="GQ1871" s="21"/>
      <c r="GR1871" s="21"/>
      <c r="GS1871" s="21"/>
      <c r="GT1871" s="21"/>
      <c r="GU1871" s="21"/>
      <c r="GV1871" s="21"/>
      <c r="GW1871" s="21"/>
      <c r="GX1871" s="21"/>
      <c r="GY1871" s="21"/>
      <c r="GZ1871" s="21"/>
      <c r="HA1871" s="21"/>
      <c r="HB1871" s="21"/>
      <c r="HC1871" s="21"/>
      <c r="HD1871" s="21"/>
      <c r="HE1871" s="21"/>
      <c r="HF1871" s="21"/>
      <c r="HG1871" s="21"/>
      <c r="HH1871" s="21"/>
      <c r="HI1871" s="21"/>
      <c r="HJ1871" s="21"/>
      <c r="HK1871" s="21"/>
      <c r="HL1871" s="21"/>
      <c r="HM1871" s="21"/>
      <c r="HN1871" s="21"/>
      <c r="HO1871" s="21"/>
      <c r="HP1871" s="21"/>
      <c r="HQ1871" s="21"/>
      <c r="HR1871" s="21"/>
      <c r="HS1871" s="21"/>
      <c r="HT1871" s="21"/>
      <c r="HU1871" s="21"/>
      <c r="HV1871" s="21"/>
      <c r="HW1871" s="21"/>
      <c r="HX1871" s="21"/>
      <c r="HY1871" s="21"/>
      <c r="HZ1871" s="21"/>
      <c r="IA1871" s="21"/>
      <c r="IB1871" s="21"/>
      <c r="IC1871" s="21"/>
      <c r="ID1871" s="21"/>
      <c r="IE1871" s="21"/>
      <c r="IF1871" s="21"/>
      <c r="IG1871" s="21"/>
      <c r="IH1871" s="21"/>
      <c r="II1871" s="21"/>
      <c r="IJ1871" s="21"/>
      <c r="IK1871" s="21"/>
      <c r="IL1871" s="21"/>
      <c r="IM1871" s="21"/>
      <c r="IN1871" s="21"/>
      <c r="IO1871" s="21"/>
      <c r="IP1871" s="21"/>
      <c r="IQ1871" s="21"/>
      <c r="IR1871" s="21"/>
      <c r="IS1871" s="21"/>
      <c r="IT1871" s="21"/>
      <c r="IU1871" s="21"/>
      <c r="IV1871" s="21"/>
      <c r="IW1871" s="21"/>
      <c r="IX1871" s="21"/>
      <c r="IY1871" s="21"/>
      <c r="IZ1871" s="21"/>
      <c r="JA1871" s="21"/>
      <c r="JB1871" s="21"/>
      <c r="JC1871" s="21"/>
      <c r="JD1871" s="21"/>
      <c r="JE1871" s="21"/>
      <c r="JF1871" s="21"/>
      <c r="JG1871" s="21"/>
      <c r="JH1871" s="21"/>
      <c r="JI1871" s="21"/>
      <c r="JJ1871" s="21"/>
      <c r="JK1871" s="21"/>
      <c r="JL1871" s="21"/>
      <c r="JM1871" s="21"/>
      <c r="JN1871" s="21"/>
      <c r="JO1871" s="21"/>
      <c r="JP1871" s="21"/>
      <c r="JQ1871" s="21"/>
      <c r="JR1871" s="21"/>
      <c r="JS1871" s="21"/>
      <c r="JT1871" s="21"/>
      <c r="JU1871" s="21"/>
      <c r="JV1871" s="21"/>
      <c r="JW1871" s="21"/>
      <c r="JX1871" s="21"/>
      <c r="JY1871" s="21"/>
      <c r="JZ1871" s="21"/>
      <c r="KA1871" s="21"/>
      <c r="KB1871" s="21"/>
      <c r="KC1871" s="21"/>
      <c r="KD1871" s="21"/>
      <c r="KE1871" s="21"/>
      <c r="KF1871" s="21"/>
      <c r="KG1871" s="21"/>
      <c r="KH1871" s="21"/>
      <c r="KI1871" s="21"/>
      <c r="KJ1871" s="21"/>
      <c r="KK1871" s="21"/>
      <c r="KL1871" s="21"/>
      <c r="KM1871" s="21"/>
      <c r="KN1871" s="21"/>
      <c r="KO1871" s="21"/>
      <c r="KP1871" s="21"/>
      <c r="KQ1871" s="21"/>
      <c r="KR1871" s="21"/>
      <c r="KS1871" s="21"/>
      <c r="KT1871" s="21"/>
      <c r="KU1871" s="21"/>
      <c r="KV1871" s="21"/>
      <c r="KW1871" s="21"/>
      <c r="KX1871" s="21"/>
      <c r="KY1871" s="21"/>
      <c r="KZ1871" s="21"/>
      <c r="LA1871" s="21"/>
      <c r="LB1871" s="21"/>
      <c r="LC1871" s="21"/>
      <c r="LD1871" s="21"/>
      <c r="LE1871" s="21"/>
      <c r="LF1871" s="21"/>
    </row>
    <row r="1872" spans="1:318" s="10" customFormat="1" ht="17.25" customHeight="1" x14ac:dyDescent="0.25">
      <c r="A1872" s="138" t="s">
        <v>29</v>
      </c>
      <c r="B1872" s="131" t="s">
        <v>1225</v>
      </c>
      <c r="C1872" s="96" t="s">
        <v>1226</v>
      </c>
      <c r="D1872" s="15"/>
      <c r="E1872" s="36" t="s">
        <v>95</v>
      </c>
      <c r="F1872" s="36" t="s">
        <v>1227</v>
      </c>
      <c r="G1872" s="37" t="s">
        <v>1228</v>
      </c>
      <c r="H1872" s="37" t="s">
        <v>1261</v>
      </c>
      <c r="I1872" s="141" t="s">
        <v>1259</v>
      </c>
      <c r="J1872" s="140" t="s">
        <v>1262</v>
      </c>
      <c r="K1872" s="141" t="s">
        <v>1259</v>
      </c>
      <c r="CJ1872" s="21"/>
      <c r="CK1872" s="21"/>
      <c r="CL1872" s="21"/>
      <c r="CM1872" s="21"/>
      <c r="CN1872" s="21"/>
      <c r="CO1872" s="21"/>
      <c r="CP1872" s="21"/>
      <c r="CQ1872" s="21"/>
      <c r="CR1872" s="21"/>
      <c r="CS1872" s="21"/>
      <c r="CT1872" s="21"/>
      <c r="CU1872" s="21"/>
      <c r="CV1872" s="21"/>
      <c r="CW1872" s="21"/>
      <c r="CX1872" s="21"/>
      <c r="CY1872" s="21"/>
      <c r="CZ1872" s="21"/>
      <c r="DA1872" s="21"/>
      <c r="DB1872" s="21"/>
      <c r="DC1872" s="21"/>
      <c r="DD1872" s="21"/>
      <c r="DE1872" s="21"/>
      <c r="DF1872" s="21"/>
      <c r="DG1872" s="21"/>
      <c r="DH1872" s="21"/>
      <c r="DI1872" s="21"/>
      <c r="DJ1872" s="21"/>
      <c r="DK1872" s="21"/>
      <c r="DL1872" s="21"/>
      <c r="DM1872" s="21"/>
      <c r="DN1872" s="21"/>
      <c r="DO1872" s="21"/>
      <c r="DP1872" s="21"/>
      <c r="DQ1872" s="21"/>
      <c r="DR1872" s="21"/>
      <c r="DS1872" s="21"/>
      <c r="DT1872" s="21"/>
      <c r="DU1872" s="21"/>
      <c r="DV1872" s="21"/>
      <c r="DW1872" s="21"/>
      <c r="DX1872" s="21"/>
      <c r="DY1872" s="21"/>
      <c r="DZ1872" s="21"/>
      <c r="EA1872" s="21"/>
      <c r="EB1872" s="21"/>
      <c r="EC1872" s="21"/>
      <c r="ED1872" s="21"/>
      <c r="EE1872" s="21"/>
      <c r="EF1872" s="21"/>
      <c r="EG1872" s="21"/>
      <c r="EH1872" s="21"/>
      <c r="EI1872" s="21"/>
      <c r="EJ1872" s="21"/>
      <c r="EK1872" s="21"/>
      <c r="EL1872" s="21"/>
      <c r="EM1872" s="21"/>
      <c r="EN1872" s="21"/>
      <c r="EO1872" s="21"/>
      <c r="EP1872" s="21"/>
      <c r="EQ1872" s="21"/>
      <c r="ER1872" s="21"/>
      <c r="ES1872" s="21"/>
      <c r="ET1872" s="21"/>
      <c r="EU1872" s="21"/>
      <c r="EV1872" s="21"/>
      <c r="EW1872" s="21"/>
      <c r="EX1872" s="21"/>
      <c r="EY1872" s="21"/>
      <c r="EZ1872" s="21"/>
      <c r="FA1872" s="21"/>
      <c r="FB1872" s="21"/>
      <c r="FC1872" s="21"/>
      <c r="FD1872" s="21"/>
      <c r="FE1872" s="21"/>
      <c r="FF1872" s="21"/>
      <c r="FG1872" s="21"/>
      <c r="FH1872" s="21"/>
      <c r="FI1872" s="21"/>
      <c r="FJ1872" s="21"/>
      <c r="FK1872" s="21"/>
      <c r="FL1872" s="21"/>
      <c r="FM1872" s="21"/>
      <c r="FN1872" s="21"/>
      <c r="FO1872" s="21"/>
      <c r="FP1872" s="21"/>
      <c r="FQ1872" s="21"/>
      <c r="FR1872" s="21"/>
      <c r="FS1872" s="21"/>
      <c r="FT1872" s="21"/>
      <c r="FU1872" s="21"/>
      <c r="FV1872" s="21"/>
      <c r="FW1872" s="21"/>
      <c r="FX1872" s="21"/>
      <c r="FY1872" s="21"/>
      <c r="FZ1872" s="21"/>
      <c r="GA1872" s="21"/>
      <c r="GB1872" s="21"/>
      <c r="GC1872" s="21"/>
      <c r="GD1872" s="21"/>
      <c r="GE1872" s="21"/>
      <c r="GF1872" s="21"/>
      <c r="GG1872" s="21"/>
      <c r="GH1872" s="21"/>
      <c r="GI1872" s="21"/>
      <c r="GJ1872" s="21"/>
      <c r="GK1872" s="21"/>
      <c r="GL1872" s="21"/>
      <c r="GM1872" s="21"/>
      <c r="GN1872" s="21"/>
      <c r="GO1872" s="21"/>
      <c r="GP1872" s="21"/>
      <c r="GQ1872" s="21"/>
      <c r="GR1872" s="21"/>
      <c r="GS1872" s="21"/>
      <c r="GT1872" s="21"/>
      <c r="GU1872" s="21"/>
      <c r="GV1872" s="21"/>
      <c r="GW1872" s="21"/>
      <c r="GX1872" s="21"/>
      <c r="GY1872" s="21"/>
      <c r="GZ1872" s="21"/>
      <c r="HA1872" s="21"/>
      <c r="HB1872" s="21"/>
      <c r="HC1872" s="21"/>
      <c r="HD1872" s="21"/>
      <c r="HE1872" s="21"/>
      <c r="HF1872" s="21"/>
      <c r="HG1872" s="21"/>
      <c r="HH1872" s="21"/>
      <c r="HI1872" s="21"/>
      <c r="HJ1872" s="21"/>
      <c r="HK1872" s="21"/>
      <c r="HL1872" s="21"/>
      <c r="HM1872" s="21"/>
      <c r="HN1872" s="21"/>
      <c r="HO1872" s="21"/>
      <c r="HP1872" s="21"/>
      <c r="HQ1872" s="21"/>
      <c r="HR1872" s="21"/>
      <c r="HS1872" s="21"/>
      <c r="HT1872" s="21"/>
      <c r="HU1872" s="21"/>
      <c r="HV1872" s="21"/>
      <c r="HW1872" s="21"/>
      <c r="HX1872" s="21"/>
      <c r="HY1872" s="21"/>
      <c r="HZ1872" s="21"/>
      <c r="IA1872" s="21"/>
      <c r="IB1872" s="21"/>
      <c r="IC1872" s="21"/>
      <c r="ID1872" s="21"/>
      <c r="IE1872" s="21"/>
      <c r="IF1872" s="21"/>
      <c r="IG1872" s="21"/>
      <c r="IH1872" s="21"/>
      <c r="II1872" s="21"/>
      <c r="IJ1872" s="21"/>
      <c r="IK1872" s="21"/>
      <c r="IL1872" s="21"/>
      <c r="IM1872" s="21"/>
      <c r="IN1872" s="21"/>
      <c r="IO1872" s="21"/>
      <c r="IP1872" s="21"/>
      <c r="IQ1872" s="21"/>
      <c r="IR1872" s="21"/>
      <c r="IS1872" s="21"/>
      <c r="IT1872" s="21"/>
      <c r="IU1872" s="21"/>
      <c r="IV1872" s="21"/>
      <c r="IW1872" s="21"/>
      <c r="IX1872" s="21"/>
      <c r="IY1872" s="21"/>
      <c r="IZ1872" s="21"/>
      <c r="JA1872" s="21"/>
      <c r="JB1872" s="21"/>
      <c r="JC1872" s="21"/>
      <c r="JD1872" s="21"/>
      <c r="JE1872" s="21"/>
      <c r="JF1872" s="21"/>
      <c r="JG1872" s="21"/>
      <c r="JH1872" s="21"/>
      <c r="JI1872" s="21"/>
      <c r="JJ1872" s="21"/>
      <c r="JK1872" s="21"/>
      <c r="JL1872" s="21"/>
      <c r="JM1872" s="21"/>
      <c r="JN1872" s="21"/>
      <c r="JO1872" s="21"/>
      <c r="JP1872" s="21"/>
      <c r="JQ1872" s="21"/>
      <c r="JR1872" s="21"/>
      <c r="JS1872" s="21"/>
      <c r="JT1872" s="21"/>
      <c r="JU1872" s="21"/>
      <c r="JV1872" s="21"/>
      <c r="JW1872" s="21"/>
      <c r="JX1872" s="21"/>
      <c r="JY1872" s="21"/>
      <c r="JZ1872" s="21"/>
      <c r="KA1872" s="21"/>
      <c r="KB1872" s="21"/>
      <c r="KC1872" s="21"/>
      <c r="KD1872" s="21"/>
      <c r="KE1872" s="21"/>
      <c r="KF1872" s="21"/>
      <c r="KG1872" s="21"/>
      <c r="KH1872" s="21"/>
      <c r="KI1872" s="21"/>
      <c r="KJ1872" s="21"/>
      <c r="KK1872" s="21"/>
      <c r="KL1872" s="21"/>
      <c r="KM1872" s="21"/>
      <c r="KN1872" s="21"/>
      <c r="KO1872" s="21"/>
      <c r="KP1872" s="21"/>
      <c r="KQ1872" s="21"/>
      <c r="KR1872" s="21"/>
      <c r="KS1872" s="21"/>
      <c r="KT1872" s="21"/>
      <c r="KU1872" s="21"/>
      <c r="KV1872" s="21"/>
      <c r="KW1872" s="21"/>
      <c r="KX1872" s="21"/>
      <c r="KY1872" s="21"/>
      <c r="KZ1872" s="21"/>
      <c r="LA1872" s="21"/>
      <c r="LB1872" s="21"/>
      <c r="LC1872" s="21"/>
      <c r="LD1872" s="21"/>
      <c r="LE1872" s="21"/>
      <c r="LF1872" s="21"/>
    </row>
    <row r="1873" spans="1:318" s="10" customFormat="1" ht="17.25" customHeight="1" x14ac:dyDescent="0.25">
      <c r="A1873" s="138" t="s">
        <v>29</v>
      </c>
      <c r="B1873" s="131" t="s">
        <v>1225</v>
      </c>
      <c r="C1873" s="96" t="s">
        <v>1226</v>
      </c>
      <c r="D1873" s="15"/>
      <c r="E1873" s="36" t="s">
        <v>95</v>
      </c>
      <c r="F1873" s="36" t="s">
        <v>1227</v>
      </c>
      <c r="G1873" s="37" t="s">
        <v>1228</v>
      </c>
      <c r="H1873" s="37" t="s">
        <v>1263</v>
      </c>
      <c r="I1873" s="141" t="s">
        <v>1264</v>
      </c>
      <c r="J1873" s="140" t="s">
        <v>1265</v>
      </c>
      <c r="K1873" s="141" t="s">
        <v>1264</v>
      </c>
      <c r="CJ1873" s="21"/>
      <c r="CK1873" s="21"/>
      <c r="CL1873" s="21"/>
      <c r="CM1873" s="21"/>
      <c r="CN1873" s="21"/>
      <c r="CO1873" s="21"/>
      <c r="CP1873" s="21"/>
      <c r="CQ1873" s="21"/>
      <c r="CR1873" s="21"/>
      <c r="CS1873" s="21"/>
      <c r="CT1873" s="21"/>
      <c r="CU1873" s="21"/>
      <c r="CV1873" s="21"/>
      <c r="CW1873" s="21"/>
      <c r="CX1873" s="21"/>
      <c r="CY1873" s="21"/>
      <c r="CZ1873" s="21"/>
      <c r="DA1873" s="21"/>
      <c r="DB1873" s="21"/>
      <c r="DC1873" s="21"/>
      <c r="DD1873" s="21"/>
      <c r="DE1873" s="21"/>
      <c r="DF1873" s="21"/>
      <c r="DG1873" s="21"/>
      <c r="DH1873" s="21"/>
      <c r="DI1873" s="21"/>
      <c r="DJ1873" s="21"/>
      <c r="DK1873" s="21"/>
      <c r="DL1873" s="21"/>
      <c r="DM1873" s="21"/>
      <c r="DN1873" s="21"/>
      <c r="DO1873" s="21"/>
      <c r="DP1873" s="21"/>
      <c r="DQ1873" s="21"/>
      <c r="DR1873" s="21"/>
      <c r="DS1873" s="21"/>
      <c r="DT1873" s="21"/>
      <c r="DU1873" s="21"/>
      <c r="DV1873" s="21"/>
      <c r="DW1873" s="21"/>
      <c r="DX1873" s="21"/>
      <c r="DY1873" s="21"/>
      <c r="DZ1873" s="21"/>
      <c r="EA1873" s="21"/>
      <c r="EB1873" s="21"/>
      <c r="EC1873" s="21"/>
      <c r="ED1873" s="21"/>
      <c r="EE1873" s="21"/>
      <c r="EF1873" s="21"/>
      <c r="EG1873" s="21"/>
      <c r="EH1873" s="21"/>
      <c r="EI1873" s="21"/>
      <c r="EJ1873" s="21"/>
      <c r="EK1873" s="21"/>
      <c r="EL1873" s="21"/>
      <c r="EM1873" s="21"/>
      <c r="EN1873" s="21"/>
      <c r="EO1873" s="21"/>
      <c r="EP1873" s="21"/>
      <c r="EQ1873" s="21"/>
      <c r="ER1873" s="21"/>
      <c r="ES1873" s="21"/>
      <c r="ET1873" s="21"/>
      <c r="EU1873" s="21"/>
      <c r="EV1873" s="21"/>
      <c r="EW1873" s="21"/>
      <c r="EX1873" s="21"/>
      <c r="EY1873" s="21"/>
      <c r="EZ1873" s="21"/>
      <c r="FA1873" s="21"/>
      <c r="FB1873" s="21"/>
      <c r="FC1873" s="21"/>
      <c r="FD1873" s="21"/>
      <c r="FE1873" s="21"/>
      <c r="FF1873" s="21"/>
      <c r="FG1873" s="21"/>
      <c r="FH1873" s="21"/>
      <c r="FI1873" s="21"/>
      <c r="FJ1873" s="21"/>
      <c r="FK1873" s="21"/>
      <c r="FL1873" s="21"/>
      <c r="FM1873" s="21"/>
      <c r="FN1873" s="21"/>
      <c r="FO1873" s="21"/>
      <c r="FP1873" s="21"/>
      <c r="FQ1873" s="21"/>
      <c r="FR1873" s="21"/>
      <c r="FS1873" s="21"/>
      <c r="FT1873" s="21"/>
      <c r="FU1873" s="21"/>
      <c r="FV1873" s="21"/>
      <c r="FW1873" s="21"/>
      <c r="FX1873" s="21"/>
      <c r="FY1873" s="21"/>
      <c r="FZ1873" s="21"/>
      <c r="GA1873" s="21"/>
      <c r="GB1873" s="21"/>
      <c r="GC1873" s="21"/>
      <c r="GD1873" s="21"/>
      <c r="GE1873" s="21"/>
      <c r="GF1873" s="21"/>
      <c r="GG1873" s="21"/>
      <c r="GH1873" s="21"/>
      <c r="GI1873" s="21"/>
      <c r="GJ1873" s="21"/>
      <c r="GK1873" s="21"/>
      <c r="GL1873" s="21"/>
      <c r="GM1873" s="21"/>
      <c r="GN1873" s="21"/>
      <c r="GO1873" s="21"/>
      <c r="GP1873" s="21"/>
      <c r="GQ1873" s="21"/>
      <c r="GR1873" s="21"/>
      <c r="GS1873" s="21"/>
      <c r="GT1873" s="21"/>
      <c r="GU1873" s="21"/>
      <c r="GV1873" s="21"/>
      <c r="GW1873" s="21"/>
      <c r="GX1873" s="21"/>
      <c r="GY1873" s="21"/>
      <c r="GZ1873" s="21"/>
      <c r="HA1873" s="21"/>
      <c r="HB1873" s="21"/>
      <c r="HC1873" s="21"/>
      <c r="HD1873" s="21"/>
      <c r="HE1873" s="21"/>
      <c r="HF1873" s="21"/>
      <c r="HG1873" s="21"/>
      <c r="HH1873" s="21"/>
      <c r="HI1873" s="21"/>
      <c r="HJ1873" s="21"/>
      <c r="HK1873" s="21"/>
      <c r="HL1873" s="21"/>
      <c r="HM1873" s="21"/>
      <c r="HN1873" s="21"/>
      <c r="HO1873" s="21"/>
      <c r="HP1873" s="21"/>
      <c r="HQ1873" s="21"/>
      <c r="HR1873" s="21"/>
      <c r="HS1873" s="21"/>
      <c r="HT1873" s="21"/>
      <c r="HU1873" s="21"/>
      <c r="HV1873" s="21"/>
      <c r="HW1873" s="21"/>
      <c r="HX1873" s="21"/>
      <c r="HY1873" s="21"/>
      <c r="HZ1873" s="21"/>
      <c r="IA1873" s="21"/>
      <c r="IB1873" s="21"/>
      <c r="IC1873" s="21"/>
      <c r="ID1873" s="21"/>
      <c r="IE1873" s="21"/>
      <c r="IF1873" s="21"/>
      <c r="IG1873" s="21"/>
      <c r="IH1873" s="21"/>
      <c r="II1873" s="21"/>
      <c r="IJ1873" s="21"/>
      <c r="IK1873" s="21"/>
      <c r="IL1873" s="21"/>
      <c r="IM1873" s="21"/>
      <c r="IN1873" s="21"/>
      <c r="IO1873" s="21"/>
      <c r="IP1873" s="21"/>
      <c r="IQ1873" s="21"/>
      <c r="IR1873" s="21"/>
      <c r="IS1873" s="21"/>
      <c r="IT1873" s="21"/>
      <c r="IU1873" s="21"/>
      <c r="IV1873" s="21"/>
      <c r="IW1873" s="21"/>
      <c r="IX1873" s="21"/>
      <c r="IY1873" s="21"/>
      <c r="IZ1873" s="21"/>
      <c r="JA1873" s="21"/>
      <c r="JB1873" s="21"/>
      <c r="JC1873" s="21"/>
      <c r="JD1873" s="21"/>
      <c r="JE1873" s="21"/>
      <c r="JF1873" s="21"/>
      <c r="JG1873" s="21"/>
      <c r="JH1873" s="21"/>
      <c r="JI1873" s="21"/>
      <c r="JJ1873" s="21"/>
      <c r="JK1873" s="21"/>
      <c r="JL1873" s="21"/>
      <c r="JM1873" s="21"/>
      <c r="JN1873" s="21"/>
      <c r="JO1873" s="21"/>
      <c r="JP1873" s="21"/>
      <c r="JQ1873" s="21"/>
      <c r="JR1873" s="21"/>
      <c r="JS1873" s="21"/>
      <c r="JT1873" s="21"/>
      <c r="JU1873" s="21"/>
      <c r="JV1873" s="21"/>
      <c r="JW1873" s="21"/>
      <c r="JX1873" s="21"/>
      <c r="JY1873" s="21"/>
      <c r="JZ1873" s="21"/>
      <c r="KA1873" s="21"/>
      <c r="KB1873" s="21"/>
      <c r="KC1873" s="21"/>
      <c r="KD1873" s="21"/>
      <c r="KE1873" s="21"/>
      <c r="KF1873" s="21"/>
      <c r="KG1873" s="21"/>
      <c r="KH1873" s="21"/>
      <c r="KI1873" s="21"/>
      <c r="KJ1873" s="21"/>
      <c r="KK1873" s="21"/>
      <c r="KL1873" s="21"/>
      <c r="KM1873" s="21"/>
      <c r="KN1873" s="21"/>
      <c r="KO1873" s="21"/>
      <c r="KP1873" s="21"/>
      <c r="KQ1873" s="21"/>
      <c r="KR1873" s="21"/>
      <c r="KS1873" s="21"/>
      <c r="KT1873" s="21"/>
      <c r="KU1873" s="21"/>
      <c r="KV1873" s="21"/>
      <c r="KW1873" s="21"/>
      <c r="KX1873" s="21"/>
      <c r="KY1873" s="21"/>
      <c r="KZ1873" s="21"/>
      <c r="LA1873" s="21"/>
      <c r="LB1873" s="21"/>
      <c r="LC1873" s="21"/>
      <c r="LD1873" s="21"/>
      <c r="LE1873" s="21"/>
      <c r="LF1873" s="21"/>
    </row>
    <row r="1874" spans="1:318" s="10" customFormat="1" ht="17.25" customHeight="1" x14ac:dyDescent="0.25">
      <c r="A1874" s="138" t="s">
        <v>29</v>
      </c>
      <c r="B1874" s="131" t="s">
        <v>1225</v>
      </c>
      <c r="C1874" s="96" t="s">
        <v>1226</v>
      </c>
      <c r="D1874" s="15"/>
      <c r="E1874" s="36" t="s">
        <v>95</v>
      </c>
      <c r="F1874" s="36" t="s">
        <v>1227</v>
      </c>
      <c r="G1874" s="37" t="s">
        <v>1228</v>
      </c>
      <c r="H1874" s="37" t="s">
        <v>1266</v>
      </c>
      <c r="I1874" s="141" t="s">
        <v>1267</v>
      </c>
      <c r="J1874" s="140" t="s">
        <v>1268</v>
      </c>
      <c r="K1874" s="141" t="s">
        <v>1267</v>
      </c>
      <c r="CJ1874" s="21"/>
      <c r="CK1874" s="21"/>
      <c r="CL1874" s="21"/>
      <c r="CM1874" s="21"/>
      <c r="CN1874" s="21"/>
      <c r="CO1874" s="21"/>
      <c r="CP1874" s="21"/>
      <c r="CQ1874" s="21"/>
      <c r="CR1874" s="21"/>
      <c r="CS1874" s="21"/>
      <c r="CT1874" s="21"/>
      <c r="CU1874" s="21"/>
      <c r="CV1874" s="21"/>
      <c r="CW1874" s="21"/>
      <c r="CX1874" s="21"/>
      <c r="CY1874" s="21"/>
      <c r="CZ1874" s="21"/>
      <c r="DA1874" s="21"/>
      <c r="DB1874" s="21"/>
      <c r="DC1874" s="21"/>
      <c r="DD1874" s="21"/>
      <c r="DE1874" s="21"/>
      <c r="DF1874" s="21"/>
      <c r="DG1874" s="21"/>
      <c r="DH1874" s="21"/>
      <c r="DI1874" s="21"/>
      <c r="DJ1874" s="21"/>
      <c r="DK1874" s="21"/>
      <c r="DL1874" s="21"/>
      <c r="DM1874" s="21"/>
      <c r="DN1874" s="21"/>
      <c r="DO1874" s="21"/>
      <c r="DP1874" s="21"/>
      <c r="DQ1874" s="21"/>
      <c r="DR1874" s="21"/>
      <c r="DS1874" s="21"/>
      <c r="DT1874" s="21"/>
      <c r="DU1874" s="21"/>
      <c r="DV1874" s="21"/>
      <c r="DW1874" s="21"/>
      <c r="DX1874" s="21"/>
      <c r="DY1874" s="21"/>
      <c r="DZ1874" s="21"/>
      <c r="EA1874" s="21"/>
      <c r="EB1874" s="21"/>
      <c r="EC1874" s="21"/>
      <c r="ED1874" s="21"/>
      <c r="EE1874" s="21"/>
      <c r="EF1874" s="21"/>
      <c r="EG1874" s="21"/>
      <c r="EH1874" s="21"/>
      <c r="EI1874" s="21"/>
      <c r="EJ1874" s="21"/>
      <c r="EK1874" s="21"/>
      <c r="EL1874" s="21"/>
      <c r="EM1874" s="21"/>
      <c r="EN1874" s="21"/>
      <c r="EO1874" s="21"/>
      <c r="EP1874" s="21"/>
      <c r="EQ1874" s="21"/>
      <c r="ER1874" s="21"/>
      <c r="ES1874" s="21"/>
      <c r="ET1874" s="21"/>
      <c r="EU1874" s="21"/>
      <c r="EV1874" s="21"/>
      <c r="EW1874" s="21"/>
      <c r="EX1874" s="21"/>
      <c r="EY1874" s="21"/>
      <c r="EZ1874" s="21"/>
      <c r="FA1874" s="21"/>
      <c r="FB1874" s="21"/>
      <c r="FC1874" s="21"/>
      <c r="FD1874" s="21"/>
      <c r="FE1874" s="21"/>
      <c r="FF1874" s="21"/>
      <c r="FG1874" s="21"/>
      <c r="FH1874" s="21"/>
      <c r="FI1874" s="21"/>
      <c r="FJ1874" s="21"/>
      <c r="FK1874" s="21"/>
      <c r="FL1874" s="21"/>
      <c r="FM1874" s="21"/>
      <c r="FN1874" s="21"/>
      <c r="FO1874" s="21"/>
      <c r="FP1874" s="21"/>
      <c r="FQ1874" s="21"/>
      <c r="FR1874" s="21"/>
      <c r="FS1874" s="21"/>
      <c r="FT1874" s="21"/>
      <c r="FU1874" s="21"/>
      <c r="FV1874" s="21"/>
      <c r="FW1874" s="21"/>
      <c r="FX1874" s="21"/>
      <c r="FY1874" s="21"/>
      <c r="FZ1874" s="21"/>
      <c r="GA1874" s="21"/>
      <c r="GB1874" s="21"/>
      <c r="GC1874" s="21"/>
      <c r="GD1874" s="21"/>
      <c r="GE1874" s="21"/>
      <c r="GF1874" s="21"/>
      <c r="GG1874" s="21"/>
      <c r="GH1874" s="21"/>
      <c r="GI1874" s="21"/>
      <c r="GJ1874" s="21"/>
      <c r="GK1874" s="21"/>
      <c r="GL1874" s="21"/>
      <c r="GM1874" s="21"/>
      <c r="GN1874" s="21"/>
      <c r="GO1874" s="21"/>
      <c r="GP1874" s="21"/>
      <c r="GQ1874" s="21"/>
      <c r="GR1874" s="21"/>
      <c r="GS1874" s="21"/>
      <c r="GT1874" s="21"/>
      <c r="GU1874" s="21"/>
      <c r="GV1874" s="21"/>
      <c r="GW1874" s="21"/>
      <c r="GX1874" s="21"/>
      <c r="GY1874" s="21"/>
      <c r="GZ1874" s="21"/>
      <c r="HA1874" s="21"/>
      <c r="HB1874" s="21"/>
      <c r="HC1874" s="21"/>
      <c r="HD1874" s="21"/>
      <c r="HE1874" s="21"/>
      <c r="HF1874" s="21"/>
      <c r="HG1874" s="21"/>
      <c r="HH1874" s="21"/>
      <c r="HI1874" s="21"/>
      <c r="HJ1874" s="21"/>
      <c r="HK1874" s="21"/>
      <c r="HL1874" s="21"/>
      <c r="HM1874" s="21"/>
      <c r="HN1874" s="21"/>
      <c r="HO1874" s="21"/>
      <c r="HP1874" s="21"/>
      <c r="HQ1874" s="21"/>
      <c r="HR1874" s="21"/>
      <c r="HS1874" s="21"/>
      <c r="HT1874" s="21"/>
      <c r="HU1874" s="21"/>
      <c r="HV1874" s="21"/>
      <c r="HW1874" s="21"/>
      <c r="HX1874" s="21"/>
      <c r="HY1874" s="21"/>
      <c r="HZ1874" s="21"/>
      <c r="IA1874" s="21"/>
      <c r="IB1874" s="21"/>
      <c r="IC1874" s="21"/>
      <c r="ID1874" s="21"/>
      <c r="IE1874" s="21"/>
      <c r="IF1874" s="21"/>
      <c r="IG1874" s="21"/>
      <c r="IH1874" s="21"/>
      <c r="II1874" s="21"/>
      <c r="IJ1874" s="21"/>
      <c r="IK1874" s="21"/>
      <c r="IL1874" s="21"/>
      <c r="IM1874" s="21"/>
      <c r="IN1874" s="21"/>
      <c r="IO1874" s="21"/>
      <c r="IP1874" s="21"/>
      <c r="IQ1874" s="21"/>
      <c r="IR1874" s="21"/>
      <c r="IS1874" s="21"/>
      <c r="IT1874" s="21"/>
      <c r="IU1874" s="21"/>
      <c r="IV1874" s="21"/>
      <c r="IW1874" s="21"/>
      <c r="IX1874" s="21"/>
      <c r="IY1874" s="21"/>
      <c r="IZ1874" s="21"/>
      <c r="JA1874" s="21"/>
      <c r="JB1874" s="21"/>
      <c r="JC1874" s="21"/>
      <c r="JD1874" s="21"/>
      <c r="JE1874" s="21"/>
      <c r="JF1874" s="21"/>
      <c r="JG1874" s="21"/>
      <c r="JH1874" s="21"/>
      <c r="JI1874" s="21"/>
      <c r="JJ1874" s="21"/>
      <c r="JK1874" s="21"/>
      <c r="JL1874" s="21"/>
      <c r="JM1874" s="21"/>
      <c r="JN1874" s="21"/>
      <c r="JO1874" s="21"/>
      <c r="JP1874" s="21"/>
      <c r="JQ1874" s="21"/>
      <c r="JR1874" s="21"/>
      <c r="JS1874" s="21"/>
      <c r="JT1874" s="21"/>
      <c r="JU1874" s="21"/>
      <c r="JV1874" s="21"/>
      <c r="JW1874" s="21"/>
      <c r="JX1874" s="21"/>
      <c r="JY1874" s="21"/>
      <c r="JZ1874" s="21"/>
      <c r="KA1874" s="21"/>
      <c r="KB1874" s="21"/>
      <c r="KC1874" s="21"/>
      <c r="KD1874" s="21"/>
      <c r="KE1874" s="21"/>
      <c r="KF1874" s="21"/>
      <c r="KG1874" s="21"/>
      <c r="KH1874" s="21"/>
      <c r="KI1874" s="21"/>
      <c r="KJ1874" s="21"/>
      <c r="KK1874" s="21"/>
      <c r="KL1874" s="21"/>
      <c r="KM1874" s="21"/>
      <c r="KN1874" s="21"/>
      <c r="KO1874" s="21"/>
      <c r="KP1874" s="21"/>
      <c r="KQ1874" s="21"/>
      <c r="KR1874" s="21"/>
      <c r="KS1874" s="21"/>
      <c r="KT1874" s="21"/>
      <c r="KU1874" s="21"/>
      <c r="KV1874" s="21"/>
      <c r="KW1874" s="21"/>
      <c r="KX1874" s="21"/>
      <c r="KY1874" s="21"/>
      <c r="KZ1874" s="21"/>
      <c r="LA1874" s="21"/>
      <c r="LB1874" s="21"/>
      <c r="LC1874" s="21"/>
      <c r="LD1874" s="21"/>
      <c r="LE1874" s="21"/>
      <c r="LF1874" s="21"/>
    </row>
    <row r="1875" spans="1:318" s="10" customFormat="1" ht="17.25" customHeight="1" x14ac:dyDescent="0.25">
      <c r="A1875" s="138" t="s">
        <v>29</v>
      </c>
      <c r="B1875" s="131" t="s">
        <v>1225</v>
      </c>
      <c r="C1875" s="96" t="s">
        <v>1226</v>
      </c>
      <c r="D1875" s="15"/>
      <c r="E1875" s="36" t="s">
        <v>95</v>
      </c>
      <c r="F1875" s="36" t="s">
        <v>1227</v>
      </c>
      <c r="G1875" s="37" t="s">
        <v>1228</v>
      </c>
      <c r="H1875" s="37" t="s">
        <v>1269</v>
      </c>
      <c r="I1875" s="141" t="s">
        <v>1270</v>
      </c>
      <c r="J1875" s="140" t="s">
        <v>1271</v>
      </c>
      <c r="K1875" s="141" t="s">
        <v>1270</v>
      </c>
      <c r="CJ1875" s="21"/>
      <c r="CK1875" s="21"/>
      <c r="CL1875" s="21"/>
      <c r="CM1875" s="21"/>
      <c r="CN1875" s="21"/>
      <c r="CO1875" s="21"/>
      <c r="CP1875" s="21"/>
      <c r="CQ1875" s="21"/>
      <c r="CR1875" s="21"/>
      <c r="CS1875" s="21"/>
      <c r="CT1875" s="21"/>
      <c r="CU1875" s="21"/>
      <c r="CV1875" s="21"/>
      <c r="CW1875" s="21"/>
      <c r="CX1875" s="21"/>
      <c r="CY1875" s="21"/>
      <c r="CZ1875" s="21"/>
      <c r="DA1875" s="21"/>
      <c r="DB1875" s="21"/>
      <c r="DC1875" s="21"/>
      <c r="DD1875" s="21"/>
      <c r="DE1875" s="21"/>
      <c r="DF1875" s="21"/>
      <c r="DG1875" s="21"/>
      <c r="DH1875" s="21"/>
      <c r="DI1875" s="21"/>
      <c r="DJ1875" s="21"/>
      <c r="DK1875" s="21"/>
      <c r="DL1875" s="21"/>
      <c r="DM1875" s="21"/>
      <c r="DN1875" s="21"/>
      <c r="DO1875" s="21"/>
      <c r="DP1875" s="21"/>
      <c r="DQ1875" s="21"/>
      <c r="DR1875" s="21"/>
      <c r="DS1875" s="21"/>
      <c r="DT1875" s="21"/>
      <c r="DU1875" s="21"/>
      <c r="DV1875" s="21"/>
      <c r="DW1875" s="21"/>
      <c r="DX1875" s="21"/>
      <c r="DY1875" s="21"/>
      <c r="DZ1875" s="21"/>
      <c r="EA1875" s="21"/>
      <c r="EB1875" s="21"/>
      <c r="EC1875" s="21"/>
      <c r="ED1875" s="21"/>
      <c r="EE1875" s="21"/>
      <c r="EF1875" s="21"/>
      <c r="EG1875" s="21"/>
      <c r="EH1875" s="21"/>
      <c r="EI1875" s="21"/>
      <c r="EJ1875" s="21"/>
      <c r="EK1875" s="21"/>
      <c r="EL1875" s="21"/>
      <c r="EM1875" s="21"/>
      <c r="EN1875" s="21"/>
      <c r="EO1875" s="21"/>
      <c r="EP1875" s="21"/>
      <c r="EQ1875" s="21"/>
      <c r="ER1875" s="21"/>
      <c r="ES1875" s="21"/>
      <c r="ET1875" s="21"/>
      <c r="EU1875" s="21"/>
      <c r="EV1875" s="21"/>
      <c r="EW1875" s="21"/>
      <c r="EX1875" s="21"/>
      <c r="EY1875" s="21"/>
      <c r="EZ1875" s="21"/>
      <c r="FA1875" s="21"/>
      <c r="FB1875" s="21"/>
      <c r="FC1875" s="21"/>
      <c r="FD1875" s="21"/>
      <c r="FE1875" s="21"/>
      <c r="FF1875" s="21"/>
      <c r="FG1875" s="21"/>
      <c r="FH1875" s="21"/>
      <c r="FI1875" s="21"/>
      <c r="FJ1875" s="21"/>
      <c r="FK1875" s="21"/>
      <c r="FL1875" s="21"/>
      <c r="FM1875" s="21"/>
      <c r="FN1875" s="21"/>
      <c r="FO1875" s="21"/>
      <c r="FP1875" s="21"/>
      <c r="FQ1875" s="21"/>
      <c r="FR1875" s="21"/>
      <c r="FS1875" s="21"/>
      <c r="FT1875" s="21"/>
      <c r="FU1875" s="21"/>
      <c r="FV1875" s="21"/>
      <c r="FW1875" s="21"/>
      <c r="FX1875" s="21"/>
      <c r="FY1875" s="21"/>
      <c r="FZ1875" s="21"/>
      <c r="GA1875" s="21"/>
      <c r="GB1875" s="21"/>
      <c r="GC1875" s="21"/>
      <c r="GD1875" s="21"/>
      <c r="GE1875" s="21"/>
      <c r="GF1875" s="21"/>
      <c r="GG1875" s="21"/>
      <c r="GH1875" s="21"/>
      <c r="GI1875" s="21"/>
      <c r="GJ1875" s="21"/>
      <c r="GK1875" s="21"/>
      <c r="GL1875" s="21"/>
      <c r="GM1875" s="21"/>
      <c r="GN1875" s="21"/>
      <c r="GO1875" s="21"/>
      <c r="GP1875" s="21"/>
      <c r="GQ1875" s="21"/>
      <c r="GR1875" s="21"/>
      <c r="GS1875" s="21"/>
      <c r="GT1875" s="21"/>
      <c r="GU1875" s="21"/>
      <c r="GV1875" s="21"/>
      <c r="GW1875" s="21"/>
      <c r="GX1875" s="21"/>
      <c r="GY1875" s="21"/>
      <c r="GZ1875" s="21"/>
      <c r="HA1875" s="21"/>
      <c r="HB1875" s="21"/>
      <c r="HC1875" s="21"/>
      <c r="HD1875" s="21"/>
      <c r="HE1875" s="21"/>
      <c r="HF1875" s="21"/>
      <c r="HG1875" s="21"/>
      <c r="HH1875" s="21"/>
      <c r="HI1875" s="21"/>
      <c r="HJ1875" s="21"/>
      <c r="HK1875" s="21"/>
      <c r="HL1875" s="21"/>
      <c r="HM1875" s="21"/>
      <c r="HN1875" s="21"/>
      <c r="HO1875" s="21"/>
      <c r="HP1875" s="21"/>
      <c r="HQ1875" s="21"/>
      <c r="HR1875" s="21"/>
      <c r="HS1875" s="21"/>
      <c r="HT1875" s="21"/>
      <c r="HU1875" s="21"/>
      <c r="HV1875" s="21"/>
      <c r="HW1875" s="21"/>
      <c r="HX1875" s="21"/>
      <c r="HY1875" s="21"/>
      <c r="HZ1875" s="21"/>
      <c r="IA1875" s="21"/>
      <c r="IB1875" s="21"/>
      <c r="IC1875" s="21"/>
      <c r="ID1875" s="21"/>
      <c r="IE1875" s="21"/>
      <c r="IF1875" s="21"/>
      <c r="IG1875" s="21"/>
      <c r="IH1875" s="21"/>
      <c r="II1875" s="21"/>
      <c r="IJ1875" s="21"/>
      <c r="IK1875" s="21"/>
      <c r="IL1875" s="21"/>
      <c r="IM1875" s="21"/>
      <c r="IN1875" s="21"/>
      <c r="IO1875" s="21"/>
      <c r="IP1875" s="21"/>
      <c r="IQ1875" s="21"/>
      <c r="IR1875" s="21"/>
      <c r="IS1875" s="21"/>
      <c r="IT1875" s="21"/>
      <c r="IU1875" s="21"/>
      <c r="IV1875" s="21"/>
      <c r="IW1875" s="21"/>
      <c r="IX1875" s="21"/>
      <c r="IY1875" s="21"/>
      <c r="IZ1875" s="21"/>
      <c r="JA1875" s="21"/>
      <c r="JB1875" s="21"/>
      <c r="JC1875" s="21"/>
      <c r="JD1875" s="21"/>
      <c r="JE1875" s="21"/>
      <c r="JF1875" s="21"/>
      <c r="JG1875" s="21"/>
      <c r="JH1875" s="21"/>
      <c r="JI1875" s="21"/>
      <c r="JJ1875" s="21"/>
      <c r="JK1875" s="21"/>
      <c r="JL1875" s="21"/>
      <c r="JM1875" s="21"/>
      <c r="JN1875" s="21"/>
      <c r="JO1875" s="21"/>
      <c r="JP1875" s="21"/>
      <c r="JQ1875" s="21"/>
      <c r="JR1875" s="21"/>
      <c r="JS1875" s="21"/>
      <c r="JT1875" s="21"/>
      <c r="JU1875" s="21"/>
      <c r="JV1875" s="21"/>
      <c r="JW1875" s="21"/>
      <c r="JX1875" s="21"/>
      <c r="JY1875" s="21"/>
      <c r="JZ1875" s="21"/>
      <c r="KA1875" s="21"/>
      <c r="KB1875" s="21"/>
      <c r="KC1875" s="21"/>
      <c r="KD1875" s="21"/>
      <c r="KE1875" s="21"/>
      <c r="KF1875" s="21"/>
      <c r="KG1875" s="21"/>
      <c r="KH1875" s="21"/>
      <c r="KI1875" s="21"/>
      <c r="KJ1875" s="21"/>
      <c r="KK1875" s="21"/>
      <c r="KL1875" s="21"/>
      <c r="KM1875" s="21"/>
      <c r="KN1875" s="21"/>
      <c r="KO1875" s="21"/>
      <c r="KP1875" s="21"/>
      <c r="KQ1875" s="21"/>
      <c r="KR1875" s="21"/>
      <c r="KS1875" s="21"/>
      <c r="KT1875" s="21"/>
      <c r="KU1875" s="21"/>
      <c r="KV1875" s="21"/>
      <c r="KW1875" s="21"/>
      <c r="KX1875" s="21"/>
      <c r="KY1875" s="21"/>
      <c r="KZ1875" s="21"/>
      <c r="LA1875" s="21"/>
      <c r="LB1875" s="21"/>
      <c r="LC1875" s="21"/>
      <c r="LD1875" s="21"/>
      <c r="LE1875" s="21"/>
      <c r="LF1875" s="21"/>
    </row>
    <row r="1876" spans="1:318" s="10" customFormat="1" ht="17.25" customHeight="1" x14ac:dyDescent="0.25">
      <c r="A1876" s="138" t="s">
        <v>29</v>
      </c>
      <c r="B1876" s="131" t="s">
        <v>1225</v>
      </c>
      <c r="C1876" s="96" t="s">
        <v>1226</v>
      </c>
      <c r="D1876" s="15"/>
      <c r="E1876" s="36" t="s">
        <v>95</v>
      </c>
      <c r="F1876" s="36" t="s">
        <v>1227</v>
      </c>
      <c r="G1876" s="37" t="s">
        <v>1228</v>
      </c>
      <c r="H1876" s="37" t="s">
        <v>1272</v>
      </c>
      <c r="I1876" s="141" t="s">
        <v>1273</v>
      </c>
      <c r="J1876" s="140" t="s">
        <v>1274</v>
      </c>
      <c r="K1876" s="141" t="s">
        <v>1273</v>
      </c>
      <c r="CJ1876" s="21"/>
      <c r="CK1876" s="21"/>
      <c r="CL1876" s="21"/>
      <c r="CM1876" s="21"/>
      <c r="CN1876" s="21"/>
      <c r="CO1876" s="21"/>
      <c r="CP1876" s="21"/>
      <c r="CQ1876" s="21"/>
      <c r="CR1876" s="21"/>
      <c r="CS1876" s="21"/>
      <c r="CT1876" s="21"/>
      <c r="CU1876" s="21"/>
      <c r="CV1876" s="21"/>
      <c r="CW1876" s="21"/>
      <c r="CX1876" s="21"/>
      <c r="CY1876" s="21"/>
      <c r="CZ1876" s="21"/>
      <c r="DA1876" s="21"/>
      <c r="DB1876" s="21"/>
      <c r="DC1876" s="21"/>
      <c r="DD1876" s="21"/>
      <c r="DE1876" s="21"/>
      <c r="DF1876" s="21"/>
      <c r="DG1876" s="21"/>
      <c r="DH1876" s="21"/>
      <c r="DI1876" s="21"/>
      <c r="DJ1876" s="21"/>
      <c r="DK1876" s="21"/>
      <c r="DL1876" s="21"/>
      <c r="DM1876" s="21"/>
      <c r="DN1876" s="21"/>
      <c r="DO1876" s="21"/>
      <c r="DP1876" s="21"/>
      <c r="DQ1876" s="21"/>
      <c r="DR1876" s="21"/>
      <c r="DS1876" s="21"/>
      <c r="DT1876" s="21"/>
      <c r="DU1876" s="21"/>
      <c r="DV1876" s="21"/>
      <c r="DW1876" s="21"/>
      <c r="DX1876" s="21"/>
      <c r="DY1876" s="21"/>
      <c r="DZ1876" s="21"/>
      <c r="EA1876" s="21"/>
      <c r="EB1876" s="21"/>
      <c r="EC1876" s="21"/>
      <c r="ED1876" s="21"/>
      <c r="EE1876" s="21"/>
      <c r="EF1876" s="21"/>
      <c r="EG1876" s="21"/>
      <c r="EH1876" s="21"/>
      <c r="EI1876" s="21"/>
      <c r="EJ1876" s="21"/>
      <c r="EK1876" s="21"/>
      <c r="EL1876" s="21"/>
      <c r="EM1876" s="21"/>
      <c r="EN1876" s="21"/>
      <c r="EO1876" s="21"/>
      <c r="EP1876" s="21"/>
      <c r="EQ1876" s="21"/>
      <c r="ER1876" s="21"/>
      <c r="ES1876" s="21"/>
      <c r="ET1876" s="21"/>
      <c r="EU1876" s="21"/>
      <c r="EV1876" s="21"/>
      <c r="EW1876" s="21"/>
      <c r="EX1876" s="21"/>
      <c r="EY1876" s="21"/>
      <c r="EZ1876" s="21"/>
      <c r="FA1876" s="21"/>
      <c r="FB1876" s="21"/>
      <c r="FC1876" s="21"/>
      <c r="FD1876" s="21"/>
      <c r="FE1876" s="21"/>
      <c r="FF1876" s="21"/>
      <c r="FG1876" s="21"/>
      <c r="FH1876" s="21"/>
      <c r="FI1876" s="21"/>
      <c r="FJ1876" s="21"/>
      <c r="FK1876" s="21"/>
      <c r="FL1876" s="21"/>
      <c r="FM1876" s="21"/>
      <c r="FN1876" s="21"/>
      <c r="FO1876" s="21"/>
      <c r="FP1876" s="21"/>
      <c r="FQ1876" s="21"/>
      <c r="FR1876" s="21"/>
      <c r="FS1876" s="21"/>
      <c r="FT1876" s="21"/>
      <c r="FU1876" s="21"/>
      <c r="FV1876" s="21"/>
      <c r="FW1876" s="21"/>
      <c r="FX1876" s="21"/>
      <c r="FY1876" s="21"/>
      <c r="FZ1876" s="21"/>
      <c r="GA1876" s="21"/>
      <c r="GB1876" s="21"/>
      <c r="GC1876" s="21"/>
      <c r="GD1876" s="21"/>
      <c r="GE1876" s="21"/>
      <c r="GF1876" s="21"/>
      <c r="GG1876" s="21"/>
      <c r="GH1876" s="21"/>
      <c r="GI1876" s="21"/>
      <c r="GJ1876" s="21"/>
      <c r="GK1876" s="21"/>
      <c r="GL1876" s="21"/>
      <c r="GM1876" s="21"/>
      <c r="GN1876" s="21"/>
      <c r="GO1876" s="21"/>
      <c r="GP1876" s="21"/>
      <c r="GQ1876" s="21"/>
      <c r="GR1876" s="21"/>
      <c r="GS1876" s="21"/>
      <c r="GT1876" s="21"/>
      <c r="GU1876" s="21"/>
      <c r="GV1876" s="21"/>
      <c r="GW1876" s="21"/>
      <c r="GX1876" s="21"/>
      <c r="GY1876" s="21"/>
      <c r="GZ1876" s="21"/>
      <c r="HA1876" s="21"/>
      <c r="HB1876" s="21"/>
      <c r="HC1876" s="21"/>
      <c r="HD1876" s="21"/>
      <c r="HE1876" s="21"/>
      <c r="HF1876" s="21"/>
      <c r="HG1876" s="21"/>
      <c r="HH1876" s="21"/>
      <c r="HI1876" s="21"/>
      <c r="HJ1876" s="21"/>
      <c r="HK1876" s="21"/>
      <c r="HL1876" s="21"/>
      <c r="HM1876" s="21"/>
      <c r="HN1876" s="21"/>
      <c r="HO1876" s="21"/>
      <c r="HP1876" s="21"/>
      <c r="HQ1876" s="21"/>
      <c r="HR1876" s="21"/>
      <c r="HS1876" s="21"/>
      <c r="HT1876" s="21"/>
      <c r="HU1876" s="21"/>
      <c r="HV1876" s="21"/>
      <c r="HW1876" s="21"/>
      <c r="HX1876" s="21"/>
      <c r="HY1876" s="21"/>
      <c r="HZ1876" s="21"/>
      <c r="IA1876" s="21"/>
      <c r="IB1876" s="21"/>
      <c r="IC1876" s="21"/>
      <c r="ID1876" s="21"/>
      <c r="IE1876" s="21"/>
      <c r="IF1876" s="21"/>
      <c r="IG1876" s="21"/>
      <c r="IH1876" s="21"/>
      <c r="II1876" s="21"/>
      <c r="IJ1876" s="21"/>
      <c r="IK1876" s="21"/>
      <c r="IL1876" s="21"/>
      <c r="IM1876" s="21"/>
      <c r="IN1876" s="21"/>
      <c r="IO1876" s="21"/>
      <c r="IP1876" s="21"/>
      <c r="IQ1876" s="21"/>
      <c r="IR1876" s="21"/>
      <c r="IS1876" s="21"/>
      <c r="IT1876" s="21"/>
      <c r="IU1876" s="21"/>
      <c r="IV1876" s="21"/>
      <c r="IW1876" s="21"/>
      <c r="IX1876" s="21"/>
      <c r="IY1876" s="21"/>
      <c r="IZ1876" s="21"/>
      <c r="JA1876" s="21"/>
      <c r="JB1876" s="21"/>
      <c r="JC1876" s="21"/>
      <c r="JD1876" s="21"/>
      <c r="JE1876" s="21"/>
      <c r="JF1876" s="21"/>
      <c r="JG1876" s="21"/>
      <c r="JH1876" s="21"/>
      <c r="JI1876" s="21"/>
      <c r="JJ1876" s="21"/>
      <c r="JK1876" s="21"/>
      <c r="JL1876" s="21"/>
      <c r="JM1876" s="21"/>
      <c r="JN1876" s="21"/>
      <c r="JO1876" s="21"/>
      <c r="JP1876" s="21"/>
      <c r="JQ1876" s="21"/>
      <c r="JR1876" s="21"/>
      <c r="JS1876" s="21"/>
      <c r="JT1876" s="21"/>
      <c r="JU1876" s="21"/>
      <c r="JV1876" s="21"/>
      <c r="JW1876" s="21"/>
      <c r="JX1876" s="21"/>
      <c r="JY1876" s="21"/>
      <c r="JZ1876" s="21"/>
      <c r="KA1876" s="21"/>
      <c r="KB1876" s="21"/>
      <c r="KC1876" s="21"/>
      <c r="KD1876" s="21"/>
      <c r="KE1876" s="21"/>
      <c r="KF1876" s="21"/>
      <c r="KG1876" s="21"/>
      <c r="KH1876" s="21"/>
      <c r="KI1876" s="21"/>
      <c r="KJ1876" s="21"/>
      <c r="KK1876" s="21"/>
      <c r="KL1876" s="21"/>
      <c r="KM1876" s="21"/>
      <c r="KN1876" s="21"/>
      <c r="KO1876" s="21"/>
      <c r="KP1876" s="21"/>
      <c r="KQ1876" s="21"/>
      <c r="KR1876" s="21"/>
      <c r="KS1876" s="21"/>
      <c r="KT1876" s="21"/>
      <c r="KU1876" s="21"/>
      <c r="KV1876" s="21"/>
      <c r="KW1876" s="21"/>
      <c r="KX1876" s="21"/>
      <c r="KY1876" s="21"/>
      <c r="KZ1876" s="21"/>
      <c r="LA1876" s="21"/>
      <c r="LB1876" s="21"/>
      <c r="LC1876" s="21"/>
      <c r="LD1876" s="21"/>
      <c r="LE1876" s="21"/>
      <c r="LF1876" s="21"/>
    </row>
    <row r="1877" spans="1:318" s="10" customFormat="1" ht="17.25" customHeight="1" x14ac:dyDescent="0.25">
      <c r="A1877" s="138" t="s">
        <v>29</v>
      </c>
      <c r="B1877" s="131" t="s">
        <v>1225</v>
      </c>
      <c r="C1877" s="96" t="s">
        <v>1226</v>
      </c>
      <c r="D1877" s="15"/>
      <c r="E1877" s="36" t="s">
        <v>95</v>
      </c>
      <c r="F1877" s="36" t="s">
        <v>1227</v>
      </c>
      <c r="G1877" s="37" t="s">
        <v>1228</v>
      </c>
      <c r="H1877" s="37" t="s">
        <v>1275</v>
      </c>
      <c r="I1877" s="141" t="s">
        <v>1276</v>
      </c>
      <c r="J1877" s="140" t="s">
        <v>1277</v>
      </c>
      <c r="K1877" s="141" t="s">
        <v>1276</v>
      </c>
      <c r="CJ1877" s="21"/>
      <c r="CK1877" s="21"/>
      <c r="CL1877" s="21"/>
      <c r="CM1877" s="21"/>
      <c r="CN1877" s="21"/>
      <c r="CO1877" s="21"/>
      <c r="CP1877" s="21"/>
      <c r="CQ1877" s="21"/>
      <c r="CR1877" s="21"/>
      <c r="CS1877" s="21"/>
      <c r="CT1877" s="21"/>
      <c r="CU1877" s="21"/>
      <c r="CV1877" s="21"/>
      <c r="CW1877" s="21"/>
      <c r="CX1877" s="21"/>
      <c r="CY1877" s="21"/>
      <c r="CZ1877" s="21"/>
      <c r="DA1877" s="21"/>
      <c r="DB1877" s="21"/>
      <c r="DC1877" s="21"/>
      <c r="DD1877" s="21"/>
      <c r="DE1877" s="21"/>
      <c r="DF1877" s="21"/>
      <c r="DG1877" s="21"/>
      <c r="DH1877" s="21"/>
      <c r="DI1877" s="21"/>
      <c r="DJ1877" s="21"/>
      <c r="DK1877" s="21"/>
      <c r="DL1877" s="21"/>
      <c r="DM1877" s="21"/>
      <c r="DN1877" s="21"/>
      <c r="DO1877" s="21"/>
      <c r="DP1877" s="21"/>
      <c r="DQ1877" s="21"/>
      <c r="DR1877" s="21"/>
      <c r="DS1877" s="21"/>
      <c r="DT1877" s="21"/>
      <c r="DU1877" s="21"/>
      <c r="DV1877" s="21"/>
      <c r="DW1877" s="21"/>
      <c r="DX1877" s="21"/>
      <c r="DY1877" s="21"/>
      <c r="DZ1877" s="21"/>
      <c r="EA1877" s="21"/>
      <c r="EB1877" s="21"/>
      <c r="EC1877" s="21"/>
      <c r="ED1877" s="21"/>
      <c r="EE1877" s="21"/>
      <c r="EF1877" s="21"/>
      <c r="EG1877" s="21"/>
      <c r="EH1877" s="21"/>
      <c r="EI1877" s="21"/>
      <c r="EJ1877" s="21"/>
      <c r="EK1877" s="21"/>
      <c r="EL1877" s="21"/>
      <c r="EM1877" s="21"/>
      <c r="EN1877" s="21"/>
      <c r="EO1877" s="21"/>
      <c r="EP1877" s="21"/>
      <c r="EQ1877" s="21"/>
      <c r="ER1877" s="21"/>
      <c r="ES1877" s="21"/>
      <c r="ET1877" s="21"/>
      <c r="EU1877" s="21"/>
      <c r="EV1877" s="21"/>
      <c r="EW1877" s="21"/>
      <c r="EX1877" s="21"/>
      <c r="EY1877" s="21"/>
      <c r="EZ1877" s="21"/>
      <c r="FA1877" s="21"/>
      <c r="FB1877" s="21"/>
      <c r="FC1877" s="21"/>
      <c r="FD1877" s="21"/>
      <c r="FE1877" s="21"/>
      <c r="FF1877" s="21"/>
      <c r="FG1877" s="21"/>
      <c r="FH1877" s="21"/>
      <c r="FI1877" s="21"/>
      <c r="FJ1877" s="21"/>
      <c r="FK1877" s="21"/>
      <c r="FL1877" s="21"/>
      <c r="FM1877" s="21"/>
      <c r="FN1877" s="21"/>
      <c r="FO1877" s="21"/>
      <c r="FP1877" s="21"/>
      <c r="FQ1877" s="21"/>
      <c r="FR1877" s="21"/>
      <c r="FS1877" s="21"/>
      <c r="FT1877" s="21"/>
      <c r="FU1877" s="21"/>
      <c r="FV1877" s="21"/>
      <c r="FW1877" s="21"/>
      <c r="FX1877" s="21"/>
      <c r="FY1877" s="21"/>
      <c r="FZ1877" s="21"/>
      <c r="GA1877" s="21"/>
      <c r="GB1877" s="21"/>
      <c r="GC1877" s="21"/>
      <c r="GD1877" s="21"/>
      <c r="GE1877" s="21"/>
      <c r="GF1877" s="21"/>
      <c r="GG1877" s="21"/>
      <c r="GH1877" s="21"/>
      <c r="GI1877" s="21"/>
      <c r="GJ1877" s="21"/>
      <c r="GK1877" s="21"/>
      <c r="GL1877" s="21"/>
      <c r="GM1877" s="21"/>
      <c r="GN1877" s="21"/>
      <c r="GO1877" s="21"/>
      <c r="GP1877" s="21"/>
      <c r="GQ1877" s="21"/>
      <c r="GR1877" s="21"/>
      <c r="GS1877" s="21"/>
      <c r="GT1877" s="21"/>
      <c r="GU1877" s="21"/>
      <c r="GV1877" s="21"/>
      <c r="GW1877" s="21"/>
      <c r="GX1877" s="21"/>
      <c r="GY1877" s="21"/>
      <c r="GZ1877" s="21"/>
      <c r="HA1877" s="21"/>
      <c r="HB1877" s="21"/>
      <c r="HC1877" s="21"/>
      <c r="HD1877" s="21"/>
      <c r="HE1877" s="21"/>
      <c r="HF1877" s="21"/>
      <c r="HG1877" s="21"/>
      <c r="HH1877" s="21"/>
      <c r="HI1877" s="21"/>
      <c r="HJ1877" s="21"/>
      <c r="HK1877" s="21"/>
      <c r="HL1877" s="21"/>
      <c r="HM1877" s="21"/>
      <c r="HN1877" s="21"/>
      <c r="HO1877" s="21"/>
      <c r="HP1877" s="21"/>
      <c r="HQ1877" s="21"/>
      <c r="HR1877" s="21"/>
      <c r="HS1877" s="21"/>
      <c r="HT1877" s="21"/>
      <c r="HU1877" s="21"/>
      <c r="HV1877" s="21"/>
      <c r="HW1877" s="21"/>
      <c r="HX1877" s="21"/>
      <c r="HY1877" s="21"/>
      <c r="HZ1877" s="21"/>
      <c r="IA1877" s="21"/>
      <c r="IB1877" s="21"/>
      <c r="IC1877" s="21"/>
      <c r="ID1877" s="21"/>
      <c r="IE1877" s="21"/>
      <c r="IF1877" s="21"/>
      <c r="IG1877" s="21"/>
      <c r="IH1877" s="21"/>
      <c r="II1877" s="21"/>
      <c r="IJ1877" s="21"/>
      <c r="IK1877" s="21"/>
      <c r="IL1877" s="21"/>
      <c r="IM1877" s="21"/>
      <c r="IN1877" s="21"/>
      <c r="IO1877" s="21"/>
      <c r="IP1877" s="21"/>
      <c r="IQ1877" s="21"/>
      <c r="IR1877" s="21"/>
      <c r="IS1877" s="21"/>
      <c r="IT1877" s="21"/>
      <c r="IU1877" s="21"/>
      <c r="IV1877" s="21"/>
      <c r="IW1877" s="21"/>
      <c r="IX1877" s="21"/>
      <c r="IY1877" s="21"/>
      <c r="IZ1877" s="21"/>
      <c r="JA1877" s="21"/>
      <c r="JB1877" s="21"/>
      <c r="JC1877" s="21"/>
      <c r="JD1877" s="21"/>
      <c r="JE1877" s="21"/>
      <c r="JF1877" s="21"/>
      <c r="JG1877" s="21"/>
      <c r="JH1877" s="21"/>
      <c r="JI1877" s="21"/>
      <c r="JJ1877" s="21"/>
      <c r="JK1877" s="21"/>
      <c r="JL1877" s="21"/>
      <c r="JM1877" s="21"/>
      <c r="JN1877" s="21"/>
      <c r="JO1877" s="21"/>
      <c r="JP1877" s="21"/>
      <c r="JQ1877" s="21"/>
      <c r="JR1877" s="21"/>
      <c r="JS1877" s="21"/>
      <c r="JT1877" s="21"/>
      <c r="JU1877" s="21"/>
      <c r="JV1877" s="21"/>
      <c r="JW1877" s="21"/>
      <c r="JX1877" s="21"/>
      <c r="JY1877" s="21"/>
      <c r="JZ1877" s="21"/>
      <c r="KA1877" s="21"/>
      <c r="KB1877" s="21"/>
      <c r="KC1877" s="21"/>
      <c r="KD1877" s="21"/>
      <c r="KE1877" s="21"/>
      <c r="KF1877" s="21"/>
      <c r="KG1877" s="21"/>
      <c r="KH1877" s="21"/>
      <c r="KI1877" s="21"/>
      <c r="KJ1877" s="21"/>
      <c r="KK1877" s="21"/>
      <c r="KL1877" s="21"/>
      <c r="KM1877" s="21"/>
      <c r="KN1877" s="21"/>
      <c r="KO1877" s="21"/>
      <c r="KP1877" s="21"/>
      <c r="KQ1877" s="21"/>
      <c r="KR1877" s="21"/>
      <c r="KS1877" s="21"/>
      <c r="KT1877" s="21"/>
      <c r="KU1877" s="21"/>
      <c r="KV1877" s="21"/>
      <c r="KW1877" s="21"/>
      <c r="KX1877" s="21"/>
      <c r="KY1877" s="21"/>
      <c r="KZ1877" s="21"/>
      <c r="LA1877" s="21"/>
      <c r="LB1877" s="21"/>
      <c r="LC1877" s="21"/>
      <c r="LD1877" s="21"/>
      <c r="LE1877" s="21"/>
      <c r="LF1877" s="21"/>
    </row>
    <row r="1878" spans="1:318" s="10" customFormat="1" ht="17.25" customHeight="1" x14ac:dyDescent="0.25">
      <c r="A1878" s="138" t="s">
        <v>29</v>
      </c>
      <c r="B1878" s="131" t="s">
        <v>1225</v>
      </c>
      <c r="C1878" s="96" t="s">
        <v>1226</v>
      </c>
      <c r="D1878" s="15"/>
      <c r="E1878" s="36" t="s">
        <v>95</v>
      </c>
      <c r="F1878" s="36" t="s">
        <v>1227</v>
      </c>
      <c r="G1878" s="37" t="s">
        <v>1228</v>
      </c>
      <c r="H1878" s="37" t="s">
        <v>1278</v>
      </c>
      <c r="I1878" s="141" t="s">
        <v>1279</v>
      </c>
      <c r="J1878" s="140" t="s">
        <v>1280</v>
      </c>
      <c r="K1878" s="141" t="s">
        <v>1279</v>
      </c>
      <c r="CJ1878" s="21"/>
      <c r="CK1878" s="21"/>
      <c r="CL1878" s="21"/>
      <c r="CM1878" s="21"/>
      <c r="CN1878" s="21"/>
      <c r="CO1878" s="21"/>
      <c r="CP1878" s="21"/>
      <c r="CQ1878" s="21"/>
      <c r="CR1878" s="21"/>
      <c r="CS1878" s="21"/>
      <c r="CT1878" s="21"/>
      <c r="CU1878" s="21"/>
      <c r="CV1878" s="21"/>
      <c r="CW1878" s="21"/>
      <c r="CX1878" s="21"/>
      <c r="CY1878" s="21"/>
      <c r="CZ1878" s="21"/>
      <c r="DA1878" s="21"/>
      <c r="DB1878" s="21"/>
      <c r="DC1878" s="21"/>
      <c r="DD1878" s="21"/>
      <c r="DE1878" s="21"/>
      <c r="DF1878" s="21"/>
      <c r="DG1878" s="21"/>
      <c r="DH1878" s="21"/>
      <c r="DI1878" s="21"/>
      <c r="DJ1878" s="21"/>
      <c r="DK1878" s="21"/>
      <c r="DL1878" s="21"/>
      <c r="DM1878" s="21"/>
      <c r="DN1878" s="21"/>
      <c r="DO1878" s="21"/>
      <c r="DP1878" s="21"/>
      <c r="DQ1878" s="21"/>
      <c r="DR1878" s="21"/>
      <c r="DS1878" s="21"/>
      <c r="DT1878" s="21"/>
      <c r="DU1878" s="21"/>
      <c r="DV1878" s="21"/>
      <c r="DW1878" s="21"/>
      <c r="DX1878" s="21"/>
      <c r="DY1878" s="21"/>
      <c r="DZ1878" s="21"/>
      <c r="EA1878" s="21"/>
      <c r="EB1878" s="21"/>
      <c r="EC1878" s="21"/>
      <c r="ED1878" s="21"/>
      <c r="EE1878" s="21"/>
      <c r="EF1878" s="21"/>
      <c r="EG1878" s="21"/>
      <c r="EH1878" s="21"/>
      <c r="EI1878" s="21"/>
      <c r="EJ1878" s="21"/>
      <c r="EK1878" s="21"/>
      <c r="EL1878" s="21"/>
      <c r="EM1878" s="21"/>
      <c r="EN1878" s="21"/>
      <c r="EO1878" s="21"/>
      <c r="EP1878" s="21"/>
      <c r="EQ1878" s="21"/>
      <c r="ER1878" s="21"/>
      <c r="ES1878" s="21"/>
      <c r="ET1878" s="21"/>
      <c r="EU1878" s="21"/>
      <c r="EV1878" s="21"/>
      <c r="EW1878" s="21"/>
      <c r="EX1878" s="21"/>
      <c r="EY1878" s="21"/>
      <c r="EZ1878" s="21"/>
      <c r="FA1878" s="21"/>
      <c r="FB1878" s="21"/>
      <c r="FC1878" s="21"/>
      <c r="FD1878" s="21"/>
      <c r="FE1878" s="21"/>
      <c r="FF1878" s="21"/>
      <c r="FG1878" s="21"/>
      <c r="FH1878" s="21"/>
      <c r="FI1878" s="21"/>
      <c r="FJ1878" s="21"/>
      <c r="FK1878" s="21"/>
      <c r="FL1878" s="21"/>
      <c r="FM1878" s="21"/>
      <c r="FN1878" s="21"/>
      <c r="FO1878" s="21"/>
      <c r="FP1878" s="21"/>
      <c r="FQ1878" s="21"/>
      <c r="FR1878" s="21"/>
      <c r="FS1878" s="21"/>
      <c r="FT1878" s="21"/>
      <c r="FU1878" s="21"/>
      <c r="FV1878" s="21"/>
      <c r="FW1878" s="21"/>
      <c r="FX1878" s="21"/>
      <c r="FY1878" s="21"/>
      <c r="FZ1878" s="21"/>
      <c r="GA1878" s="21"/>
      <c r="GB1878" s="21"/>
      <c r="GC1878" s="21"/>
      <c r="GD1878" s="21"/>
      <c r="GE1878" s="21"/>
      <c r="GF1878" s="21"/>
      <c r="GG1878" s="21"/>
      <c r="GH1878" s="21"/>
      <c r="GI1878" s="21"/>
      <c r="GJ1878" s="21"/>
      <c r="GK1878" s="21"/>
      <c r="GL1878" s="21"/>
      <c r="GM1878" s="21"/>
      <c r="GN1878" s="21"/>
      <c r="GO1878" s="21"/>
      <c r="GP1878" s="21"/>
      <c r="GQ1878" s="21"/>
      <c r="GR1878" s="21"/>
      <c r="GS1878" s="21"/>
      <c r="GT1878" s="21"/>
      <c r="GU1878" s="21"/>
      <c r="GV1878" s="21"/>
      <c r="GW1878" s="21"/>
      <c r="GX1878" s="21"/>
      <c r="GY1878" s="21"/>
      <c r="GZ1878" s="21"/>
      <c r="HA1878" s="21"/>
      <c r="HB1878" s="21"/>
      <c r="HC1878" s="21"/>
      <c r="HD1878" s="21"/>
      <c r="HE1878" s="21"/>
      <c r="HF1878" s="21"/>
      <c r="HG1878" s="21"/>
      <c r="HH1878" s="21"/>
      <c r="HI1878" s="21"/>
      <c r="HJ1878" s="21"/>
      <c r="HK1878" s="21"/>
      <c r="HL1878" s="21"/>
      <c r="HM1878" s="21"/>
      <c r="HN1878" s="21"/>
      <c r="HO1878" s="21"/>
      <c r="HP1878" s="21"/>
      <c r="HQ1878" s="21"/>
      <c r="HR1878" s="21"/>
      <c r="HS1878" s="21"/>
      <c r="HT1878" s="21"/>
      <c r="HU1878" s="21"/>
      <c r="HV1878" s="21"/>
      <c r="HW1878" s="21"/>
      <c r="HX1878" s="21"/>
      <c r="HY1878" s="21"/>
      <c r="HZ1878" s="21"/>
      <c r="IA1878" s="21"/>
      <c r="IB1878" s="21"/>
      <c r="IC1878" s="21"/>
      <c r="ID1878" s="21"/>
      <c r="IE1878" s="21"/>
      <c r="IF1878" s="21"/>
      <c r="IG1878" s="21"/>
      <c r="IH1878" s="21"/>
      <c r="II1878" s="21"/>
      <c r="IJ1878" s="21"/>
      <c r="IK1878" s="21"/>
      <c r="IL1878" s="21"/>
      <c r="IM1878" s="21"/>
      <c r="IN1878" s="21"/>
      <c r="IO1878" s="21"/>
      <c r="IP1878" s="21"/>
      <c r="IQ1878" s="21"/>
      <c r="IR1878" s="21"/>
      <c r="IS1878" s="21"/>
      <c r="IT1878" s="21"/>
      <c r="IU1878" s="21"/>
      <c r="IV1878" s="21"/>
      <c r="IW1878" s="21"/>
      <c r="IX1878" s="21"/>
      <c r="IY1878" s="21"/>
      <c r="IZ1878" s="21"/>
      <c r="JA1878" s="21"/>
      <c r="JB1878" s="21"/>
      <c r="JC1878" s="21"/>
      <c r="JD1878" s="21"/>
      <c r="JE1878" s="21"/>
      <c r="JF1878" s="21"/>
      <c r="JG1878" s="21"/>
      <c r="JH1878" s="21"/>
      <c r="JI1878" s="21"/>
      <c r="JJ1878" s="21"/>
      <c r="JK1878" s="21"/>
      <c r="JL1878" s="21"/>
      <c r="JM1878" s="21"/>
      <c r="JN1878" s="21"/>
      <c r="JO1878" s="21"/>
      <c r="JP1878" s="21"/>
      <c r="JQ1878" s="21"/>
      <c r="JR1878" s="21"/>
      <c r="JS1878" s="21"/>
      <c r="JT1878" s="21"/>
      <c r="JU1878" s="21"/>
      <c r="JV1878" s="21"/>
      <c r="JW1878" s="21"/>
      <c r="JX1878" s="21"/>
      <c r="JY1878" s="21"/>
      <c r="JZ1878" s="21"/>
      <c r="KA1878" s="21"/>
      <c r="KB1878" s="21"/>
      <c r="KC1878" s="21"/>
      <c r="KD1878" s="21"/>
      <c r="KE1878" s="21"/>
      <c r="KF1878" s="21"/>
      <c r="KG1878" s="21"/>
      <c r="KH1878" s="21"/>
      <c r="KI1878" s="21"/>
      <c r="KJ1878" s="21"/>
      <c r="KK1878" s="21"/>
      <c r="KL1878" s="21"/>
      <c r="KM1878" s="21"/>
      <c r="KN1878" s="21"/>
      <c r="KO1878" s="21"/>
      <c r="KP1878" s="21"/>
      <c r="KQ1878" s="21"/>
      <c r="KR1878" s="21"/>
      <c r="KS1878" s="21"/>
      <c r="KT1878" s="21"/>
      <c r="KU1878" s="21"/>
      <c r="KV1878" s="21"/>
      <c r="KW1878" s="21"/>
      <c r="KX1878" s="21"/>
      <c r="KY1878" s="21"/>
      <c r="KZ1878" s="21"/>
      <c r="LA1878" s="21"/>
      <c r="LB1878" s="21"/>
      <c r="LC1878" s="21"/>
      <c r="LD1878" s="21"/>
      <c r="LE1878" s="21"/>
      <c r="LF1878" s="21"/>
    </row>
    <row r="1879" spans="1:318" s="10" customFormat="1" ht="17.25" customHeight="1" x14ac:dyDescent="0.25">
      <c r="A1879" s="138" t="s">
        <v>29</v>
      </c>
      <c r="B1879" s="131" t="s">
        <v>1225</v>
      </c>
      <c r="C1879" s="96" t="s">
        <v>1226</v>
      </c>
      <c r="D1879" s="15"/>
      <c r="E1879" s="36" t="s">
        <v>95</v>
      </c>
      <c r="F1879" s="36" t="s">
        <v>1227</v>
      </c>
      <c r="G1879" s="37" t="s">
        <v>1228</v>
      </c>
      <c r="H1879" s="37" t="s">
        <v>1281</v>
      </c>
      <c r="I1879" s="141" t="s">
        <v>1282</v>
      </c>
      <c r="J1879" s="140" t="s">
        <v>1283</v>
      </c>
      <c r="K1879" s="141" t="s">
        <v>1282</v>
      </c>
      <c r="CJ1879" s="21"/>
      <c r="CK1879" s="21"/>
      <c r="CL1879" s="21"/>
      <c r="CM1879" s="21"/>
      <c r="CN1879" s="21"/>
      <c r="CO1879" s="21"/>
      <c r="CP1879" s="21"/>
      <c r="CQ1879" s="21"/>
      <c r="CR1879" s="21"/>
      <c r="CS1879" s="21"/>
      <c r="CT1879" s="21"/>
      <c r="CU1879" s="21"/>
      <c r="CV1879" s="21"/>
      <c r="CW1879" s="21"/>
      <c r="CX1879" s="21"/>
      <c r="CY1879" s="21"/>
      <c r="CZ1879" s="21"/>
      <c r="DA1879" s="21"/>
      <c r="DB1879" s="21"/>
      <c r="DC1879" s="21"/>
      <c r="DD1879" s="21"/>
      <c r="DE1879" s="21"/>
      <c r="DF1879" s="21"/>
      <c r="DG1879" s="21"/>
      <c r="DH1879" s="21"/>
      <c r="DI1879" s="21"/>
      <c r="DJ1879" s="21"/>
      <c r="DK1879" s="21"/>
      <c r="DL1879" s="21"/>
      <c r="DM1879" s="21"/>
      <c r="DN1879" s="21"/>
      <c r="DO1879" s="21"/>
      <c r="DP1879" s="21"/>
      <c r="DQ1879" s="21"/>
      <c r="DR1879" s="21"/>
      <c r="DS1879" s="21"/>
      <c r="DT1879" s="21"/>
      <c r="DU1879" s="21"/>
      <c r="DV1879" s="21"/>
      <c r="DW1879" s="21"/>
      <c r="DX1879" s="21"/>
      <c r="DY1879" s="21"/>
      <c r="DZ1879" s="21"/>
      <c r="EA1879" s="21"/>
      <c r="EB1879" s="21"/>
      <c r="EC1879" s="21"/>
      <c r="ED1879" s="21"/>
      <c r="EE1879" s="21"/>
      <c r="EF1879" s="21"/>
      <c r="EG1879" s="21"/>
      <c r="EH1879" s="21"/>
      <c r="EI1879" s="21"/>
      <c r="EJ1879" s="21"/>
      <c r="EK1879" s="21"/>
      <c r="EL1879" s="21"/>
      <c r="EM1879" s="21"/>
      <c r="EN1879" s="21"/>
      <c r="EO1879" s="21"/>
      <c r="EP1879" s="21"/>
      <c r="EQ1879" s="21"/>
      <c r="ER1879" s="21"/>
      <c r="ES1879" s="21"/>
      <c r="ET1879" s="21"/>
      <c r="EU1879" s="21"/>
      <c r="EV1879" s="21"/>
      <c r="EW1879" s="21"/>
      <c r="EX1879" s="21"/>
      <c r="EY1879" s="21"/>
      <c r="EZ1879" s="21"/>
      <c r="FA1879" s="21"/>
      <c r="FB1879" s="21"/>
      <c r="FC1879" s="21"/>
      <c r="FD1879" s="21"/>
      <c r="FE1879" s="21"/>
      <c r="FF1879" s="21"/>
      <c r="FG1879" s="21"/>
      <c r="FH1879" s="21"/>
      <c r="FI1879" s="21"/>
      <c r="FJ1879" s="21"/>
      <c r="FK1879" s="21"/>
      <c r="FL1879" s="21"/>
      <c r="FM1879" s="21"/>
      <c r="FN1879" s="21"/>
      <c r="FO1879" s="21"/>
      <c r="FP1879" s="21"/>
      <c r="FQ1879" s="21"/>
      <c r="FR1879" s="21"/>
      <c r="FS1879" s="21"/>
      <c r="FT1879" s="21"/>
      <c r="FU1879" s="21"/>
      <c r="FV1879" s="21"/>
      <c r="FW1879" s="21"/>
      <c r="FX1879" s="21"/>
      <c r="FY1879" s="21"/>
      <c r="FZ1879" s="21"/>
      <c r="GA1879" s="21"/>
      <c r="GB1879" s="21"/>
      <c r="GC1879" s="21"/>
      <c r="GD1879" s="21"/>
      <c r="GE1879" s="21"/>
      <c r="GF1879" s="21"/>
      <c r="GG1879" s="21"/>
      <c r="GH1879" s="21"/>
      <c r="GI1879" s="21"/>
      <c r="GJ1879" s="21"/>
      <c r="GK1879" s="21"/>
      <c r="GL1879" s="21"/>
      <c r="GM1879" s="21"/>
      <c r="GN1879" s="21"/>
      <c r="GO1879" s="21"/>
      <c r="GP1879" s="21"/>
      <c r="GQ1879" s="21"/>
      <c r="GR1879" s="21"/>
      <c r="GS1879" s="21"/>
      <c r="GT1879" s="21"/>
      <c r="GU1879" s="21"/>
      <c r="GV1879" s="21"/>
      <c r="GW1879" s="21"/>
      <c r="GX1879" s="21"/>
      <c r="GY1879" s="21"/>
      <c r="GZ1879" s="21"/>
      <c r="HA1879" s="21"/>
      <c r="HB1879" s="21"/>
      <c r="HC1879" s="21"/>
      <c r="HD1879" s="21"/>
      <c r="HE1879" s="21"/>
      <c r="HF1879" s="21"/>
      <c r="HG1879" s="21"/>
      <c r="HH1879" s="21"/>
      <c r="HI1879" s="21"/>
      <c r="HJ1879" s="21"/>
      <c r="HK1879" s="21"/>
      <c r="HL1879" s="21"/>
      <c r="HM1879" s="21"/>
      <c r="HN1879" s="21"/>
      <c r="HO1879" s="21"/>
      <c r="HP1879" s="21"/>
      <c r="HQ1879" s="21"/>
      <c r="HR1879" s="21"/>
      <c r="HS1879" s="21"/>
      <c r="HT1879" s="21"/>
      <c r="HU1879" s="21"/>
      <c r="HV1879" s="21"/>
      <c r="HW1879" s="21"/>
      <c r="HX1879" s="21"/>
      <c r="HY1879" s="21"/>
      <c r="HZ1879" s="21"/>
      <c r="IA1879" s="21"/>
      <c r="IB1879" s="21"/>
      <c r="IC1879" s="21"/>
      <c r="ID1879" s="21"/>
      <c r="IE1879" s="21"/>
      <c r="IF1879" s="21"/>
      <c r="IG1879" s="21"/>
      <c r="IH1879" s="21"/>
      <c r="II1879" s="21"/>
      <c r="IJ1879" s="21"/>
      <c r="IK1879" s="21"/>
      <c r="IL1879" s="21"/>
      <c r="IM1879" s="21"/>
      <c r="IN1879" s="21"/>
      <c r="IO1879" s="21"/>
      <c r="IP1879" s="21"/>
      <c r="IQ1879" s="21"/>
      <c r="IR1879" s="21"/>
      <c r="IS1879" s="21"/>
      <c r="IT1879" s="21"/>
      <c r="IU1879" s="21"/>
      <c r="IV1879" s="21"/>
      <c r="IW1879" s="21"/>
      <c r="IX1879" s="21"/>
      <c r="IY1879" s="21"/>
      <c r="IZ1879" s="21"/>
      <c r="JA1879" s="21"/>
      <c r="JB1879" s="21"/>
      <c r="JC1879" s="21"/>
      <c r="JD1879" s="21"/>
      <c r="JE1879" s="21"/>
      <c r="JF1879" s="21"/>
      <c r="JG1879" s="21"/>
      <c r="JH1879" s="21"/>
      <c r="JI1879" s="21"/>
      <c r="JJ1879" s="21"/>
      <c r="JK1879" s="21"/>
      <c r="JL1879" s="21"/>
      <c r="JM1879" s="21"/>
      <c r="JN1879" s="21"/>
      <c r="JO1879" s="21"/>
      <c r="JP1879" s="21"/>
      <c r="JQ1879" s="21"/>
      <c r="JR1879" s="21"/>
      <c r="JS1879" s="21"/>
      <c r="JT1879" s="21"/>
      <c r="JU1879" s="21"/>
      <c r="JV1879" s="21"/>
      <c r="JW1879" s="21"/>
      <c r="JX1879" s="21"/>
      <c r="JY1879" s="21"/>
      <c r="JZ1879" s="21"/>
      <c r="KA1879" s="21"/>
      <c r="KB1879" s="21"/>
      <c r="KC1879" s="21"/>
      <c r="KD1879" s="21"/>
      <c r="KE1879" s="21"/>
      <c r="KF1879" s="21"/>
      <c r="KG1879" s="21"/>
      <c r="KH1879" s="21"/>
      <c r="KI1879" s="21"/>
      <c r="KJ1879" s="21"/>
      <c r="KK1879" s="21"/>
      <c r="KL1879" s="21"/>
      <c r="KM1879" s="21"/>
      <c r="KN1879" s="21"/>
      <c r="KO1879" s="21"/>
      <c r="KP1879" s="21"/>
      <c r="KQ1879" s="21"/>
      <c r="KR1879" s="21"/>
      <c r="KS1879" s="21"/>
      <c r="KT1879" s="21"/>
      <c r="KU1879" s="21"/>
      <c r="KV1879" s="21"/>
      <c r="KW1879" s="21"/>
      <c r="KX1879" s="21"/>
      <c r="KY1879" s="21"/>
      <c r="KZ1879" s="21"/>
      <c r="LA1879" s="21"/>
      <c r="LB1879" s="21"/>
      <c r="LC1879" s="21"/>
      <c r="LD1879" s="21"/>
      <c r="LE1879" s="21"/>
      <c r="LF1879" s="21"/>
    </row>
    <row r="1880" spans="1:318" s="10" customFormat="1" ht="17.25" customHeight="1" x14ac:dyDescent="0.25">
      <c r="A1880" s="138" t="s">
        <v>29</v>
      </c>
      <c r="B1880" s="131" t="s">
        <v>1225</v>
      </c>
      <c r="C1880" s="96" t="s">
        <v>1226</v>
      </c>
      <c r="D1880" s="15"/>
      <c r="E1880" s="36" t="s">
        <v>95</v>
      </c>
      <c r="F1880" s="36" t="s">
        <v>1227</v>
      </c>
      <c r="G1880" s="37" t="s">
        <v>1228</v>
      </c>
      <c r="H1880" s="37" t="s">
        <v>1284</v>
      </c>
      <c r="I1880" s="141" t="s">
        <v>1285</v>
      </c>
      <c r="J1880" s="140" t="s">
        <v>1286</v>
      </c>
      <c r="K1880" s="141" t="s">
        <v>1285</v>
      </c>
      <c r="CJ1880" s="21"/>
      <c r="CK1880" s="21"/>
      <c r="CL1880" s="21"/>
      <c r="CM1880" s="21"/>
      <c r="CN1880" s="21"/>
      <c r="CO1880" s="21"/>
      <c r="CP1880" s="21"/>
      <c r="CQ1880" s="21"/>
      <c r="CR1880" s="21"/>
      <c r="CS1880" s="21"/>
      <c r="CT1880" s="21"/>
      <c r="CU1880" s="21"/>
      <c r="CV1880" s="21"/>
      <c r="CW1880" s="21"/>
      <c r="CX1880" s="21"/>
      <c r="CY1880" s="21"/>
      <c r="CZ1880" s="21"/>
      <c r="DA1880" s="21"/>
      <c r="DB1880" s="21"/>
      <c r="DC1880" s="21"/>
      <c r="DD1880" s="21"/>
      <c r="DE1880" s="21"/>
      <c r="DF1880" s="21"/>
      <c r="DG1880" s="21"/>
      <c r="DH1880" s="21"/>
      <c r="DI1880" s="21"/>
      <c r="DJ1880" s="21"/>
      <c r="DK1880" s="21"/>
      <c r="DL1880" s="21"/>
      <c r="DM1880" s="21"/>
      <c r="DN1880" s="21"/>
      <c r="DO1880" s="21"/>
      <c r="DP1880" s="21"/>
      <c r="DQ1880" s="21"/>
      <c r="DR1880" s="21"/>
      <c r="DS1880" s="21"/>
      <c r="DT1880" s="21"/>
      <c r="DU1880" s="21"/>
      <c r="DV1880" s="21"/>
      <c r="DW1880" s="21"/>
      <c r="DX1880" s="21"/>
      <c r="DY1880" s="21"/>
      <c r="DZ1880" s="21"/>
      <c r="EA1880" s="21"/>
      <c r="EB1880" s="21"/>
      <c r="EC1880" s="21"/>
      <c r="ED1880" s="21"/>
      <c r="EE1880" s="21"/>
      <c r="EF1880" s="21"/>
      <c r="EG1880" s="21"/>
      <c r="EH1880" s="21"/>
      <c r="EI1880" s="21"/>
      <c r="EJ1880" s="21"/>
      <c r="EK1880" s="21"/>
      <c r="EL1880" s="21"/>
      <c r="EM1880" s="21"/>
      <c r="EN1880" s="21"/>
      <c r="EO1880" s="21"/>
      <c r="EP1880" s="21"/>
      <c r="EQ1880" s="21"/>
      <c r="ER1880" s="21"/>
      <c r="ES1880" s="21"/>
      <c r="ET1880" s="21"/>
      <c r="EU1880" s="21"/>
      <c r="EV1880" s="21"/>
      <c r="EW1880" s="21"/>
      <c r="EX1880" s="21"/>
      <c r="EY1880" s="21"/>
      <c r="EZ1880" s="21"/>
      <c r="FA1880" s="21"/>
      <c r="FB1880" s="21"/>
      <c r="FC1880" s="21"/>
      <c r="FD1880" s="21"/>
      <c r="FE1880" s="21"/>
      <c r="FF1880" s="21"/>
      <c r="FG1880" s="21"/>
      <c r="FH1880" s="21"/>
      <c r="FI1880" s="21"/>
      <c r="FJ1880" s="21"/>
      <c r="FK1880" s="21"/>
      <c r="FL1880" s="21"/>
      <c r="FM1880" s="21"/>
      <c r="FN1880" s="21"/>
      <c r="FO1880" s="21"/>
      <c r="FP1880" s="21"/>
      <c r="FQ1880" s="21"/>
      <c r="FR1880" s="21"/>
      <c r="FS1880" s="21"/>
      <c r="FT1880" s="21"/>
      <c r="FU1880" s="21"/>
      <c r="FV1880" s="21"/>
      <c r="FW1880" s="21"/>
      <c r="FX1880" s="21"/>
      <c r="FY1880" s="21"/>
      <c r="FZ1880" s="21"/>
      <c r="GA1880" s="21"/>
      <c r="GB1880" s="21"/>
      <c r="GC1880" s="21"/>
      <c r="GD1880" s="21"/>
      <c r="GE1880" s="21"/>
      <c r="GF1880" s="21"/>
      <c r="GG1880" s="21"/>
      <c r="GH1880" s="21"/>
      <c r="GI1880" s="21"/>
      <c r="GJ1880" s="21"/>
      <c r="GK1880" s="21"/>
      <c r="GL1880" s="21"/>
      <c r="GM1880" s="21"/>
      <c r="GN1880" s="21"/>
      <c r="GO1880" s="21"/>
      <c r="GP1880" s="21"/>
      <c r="GQ1880" s="21"/>
      <c r="GR1880" s="21"/>
      <c r="GS1880" s="21"/>
      <c r="GT1880" s="21"/>
      <c r="GU1880" s="21"/>
      <c r="GV1880" s="21"/>
      <c r="GW1880" s="21"/>
      <c r="GX1880" s="21"/>
      <c r="GY1880" s="21"/>
      <c r="GZ1880" s="21"/>
      <c r="HA1880" s="21"/>
      <c r="HB1880" s="21"/>
      <c r="HC1880" s="21"/>
      <c r="HD1880" s="21"/>
      <c r="HE1880" s="21"/>
      <c r="HF1880" s="21"/>
      <c r="HG1880" s="21"/>
      <c r="HH1880" s="21"/>
      <c r="HI1880" s="21"/>
      <c r="HJ1880" s="21"/>
      <c r="HK1880" s="21"/>
      <c r="HL1880" s="21"/>
      <c r="HM1880" s="21"/>
      <c r="HN1880" s="21"/>
      <c r="HO1880" s="21"/>
      <c r="HP1880" s="21"/>
      <c r="HQ1880" s="21"/>
      <c r="HR1880" s="21"/>
      <c r="HS1880" s="21"/>
      <c r="HT1880" s="21"/>
      <c r="HU1880" s="21"/>
      <c r="HV1880" s="21"/>
      <c r="HW1880" s="21"/>
      <c r="HX1880" s="21"/>
      <c r="HY1880" s="21"/>
      <c r="HZ1880" s="21"/>
      <c r="IA1880" s="21"/>
      <c r="IB1880" s="21"/>
      <c r="IC1880" s="21"/>
      <c r="ID1880" s="21"/>
      <c r="IE1880" s="21"/>
      <c r="IF1880" s="21"/>
      <c r="IG1880" s="21"/>
      <c r="IH1880" s="21"/>
      <c r="II1880" s="21"/>
      <c r="IJ1880" s="21"/>
      <c r="IK1880" s="21"/>
      <c r="IL1880" s="21"/>
      <c r="IM1880" s="21"/>
      <c r="IN1880" s="21"/>
      <c r="IO1880" s="21"/>
      <c r="IP1880" s="21"/>
      <c r="IQ1880" s="21"/>
      <c r="IR1880" s="21"/>
      <c r="IS1880" s="21"/>
      <c r="IT1880" s="21"/>
      <c r="IU1880" s="21"/>
      <c r="IV1880" s="21"/>
      <c r="IW1880" s="21"/>
      <c r="IX1880" s="21"/>
      <c r="IY1880" s="21"/>
      <c r="IZ1880" s="21"/>
      <c r="JA1880" s="21"/>
      <c r="JB1880" s="21"/>
      <c r="JC1880" s="21"/>
      <c r="JD1880" s="21"/>
      <c r="JE1880" s="21"/>
      <c r="JF1880" s="21"/>
      <c r="JG1880" s="21"/>
      <c r="JH1880" s="21"/>
      <c r="JI1880" s="21"/>
      <c r="JJ1880" s="21"/>
      <c r="JK1880" s="21"/>
      <c r="JL1880" s="21"/>
      <c r="JM1880" s="21"/>
      <c r="JN1880" s="21"/>
      <c r="JO1880" s="21"/>
      <c r="JP1880" s="21"/>
      <c r="JQ1880" s="21"/>
      <c r="JR1880" s="21"/>
      <c r="JS1880" s="21"/>
      <c r="JT1880" s="21"/>
      <c r="JU1880" s="21"/>
      <c r="JV1880" s="21"/>
      <c r="JW1880" s="21"/>
      <c r="JX1880" s="21"/>
      <c r="JY1880" s="21"/>
      <c r="JZ1880" s="21"/>
      <c r="KA1880" s="21"/>
      <c r="KB1880" s="21"/>
      <c r="KC1880" s="21"/>
      <c r="KD1880" s="21"/>
      <c r="KE1880" s="21"/>
      <c r="KF1880" s="21"/>
      <c r="KG1880" s="21"/>
      <c r="KH1880" s="21"/>
      <c r="KI1880" s="21"/>
      <c r="KJ1880" s="21"/>
      <c r="KK1880" s="21"/>
      <c r="KL1880" s="21"/>
      <c r="KM1880" s="21"/>
      <c r="KN1880" s="21"/>
      <c r="KO1880" s="21"/>
      <c r="KP1880" s="21"/>
      <c r="KQ1880" s="21"/>
      <c r="KR1880" s="21"/>
      <c r="KS1880" s="21"/>
      <c r="KT1880" s="21"/>
      <c r="KU1880" s="21"/>
      <c r="KV1880" s="21"/>
      <c r="KW1880" s="21"/>
      <c r="KX1880" s="21"/>
      <c r="KY1880" s="21"/>
      <c r="KZ1880" s="21"/>
      <c r="LA1880" s="21"/>
      <c r="LB1880" s="21"/>
      <c r="LC1880" s="21"/>
      <c r="LD1880" s="21"/>
      <c r="LE1880" s="21"/>
      <c r="LF1880" s="21"/>
    </row>
    <row r="1881" spans="1:318" s="10" customFormat="1" ht="17.25" customHeight="1" x14ac:dyDescent="0.25">
      <c r="A1881" s="138" t="s">
        <v>29</v>
      </c>
      <c r="B1881" s="131" t="s">
        <v>1225</v>
      </c>
      <c r="C1881" s="96" t="s">
        <v>1226</v>
      </c>
      <c r="D1881" s="15"/>
      <c r="E1881" s="36" t="s">
        <v>95</v>
      </c>
      <c r="F1881" s="36" t="s">
        <v>1227</v>
      </c>
      <c r="G1881" s="37" t="s">
        <v>1228</v>
      </c>
      <c r="H1881" s="37" t="s">
        <v>1287</v>
      </c>
      <c r="I1881" s="141" t="s">
        <v>1288</v>
      </c>
      <c r="J1881" s="140" t="s">
        <v>1289</v>
      </c>
      <c r="K1881" s="141" t="s">
        <v>1288</v>
      </c>
      <c r="CJ1881" s="21"/>
      <c r="CK1881" s="21"/>
      <c r="CL1881" s="21"/>
      <c r="CM1881" s="21"/>
      <c r="CN1881" s="21"/>
      <c r="CO1881" s="21"/>
      <c r="CP1881" s="21"/>
      <c r="CQ1881" s="21"/>
      <c r="CR1881" s="21"/>
      <c r="CS1881" s="21"/>
      <c r="CT1881" s="21"/>
      <c r="CU1881" s="21"/>
      <c r="CV1881" s="21"/>
      <c r="CW1881" s="21"/>
      <c r="CX1881" s="21"/>
      <c r="CY1881" s="21"/>
      <c r="CZ1881" s="21"/>
      <c r="DA1881" s="21"/>
      <c r="DB1881" s="21"/>
      <c r="DC1881" s="21"/>
      <c r="DD1881" s="21"/>
      <c r="DE1881" s="21"/>
      <c r="DF1881" s="21"/>
      <c r="DG1881" s="21"/>
      <c r="DH1881" s="21"/>
      <c r="DI1881" s="21"/>
      <c r="DJ1881" s="21"/>
      <c r="DK1881" s="21"/>
      <c r="DL1881" s="21"/>
      <c r="DM1881" s="21"/>
      <c r="DN1881" s="21"/>
      <c r="DO1881" s="21"/>
      <c r="DP1881" s="21"/>
      <c r="DQ1881" s="21"/>
      <c r="DR1881" s="21"/>
      <c r="DS1881" s="21"/>
      <c r="DT1881" s="21"/>
      <c r="DU1881" s="21"/>
      <c r="DV1881" s="21"/>
      <c r="DW1881" s="21"/>
      <c r="DX1881" s="21"/>
      <c r="DY1881" s="21"/>
      <c r="DZ1881" s="21"/>
      <c r="EA1881" s="21"/>
      <c r="EB1881" s="21"/>
      <c r="EC1881" s="21"/>
      <c r="ED1881" s="21"/>
      <c r="EE1881" s="21"/>
      <c r="EF1881" s="21"/>
      <c r="EG1881" s="21"/>
      <c r="EH1881" s="21"/>
      <c r="EI1881" s="21"/>
      <c r="EJ1881" s="21"/>
      <c r="EK1881" s="21"/>
      <c r="EL1881" s="21"/>
      <c r="EM1881" s="21"/>
      <c r="EN1881" s="21"/>
      <c r="EO1881" s="21"/>
      <c r="EP1881" s="21"/>
      <c r="EQ1881" s="21"/>
      <c r="ER1881" s="21"/>
      <c r="ES1881" s="21"/>
      <c r="ET1881" s="21"/>
      <c r="EU1881" s="21"/>
      <c r="EV1881" s="21"/>
      <c r="EW1881" s="21"/>
      <c r="EX1881" s="21"/>
      <c r="EY1881" s="21"/>
      <c r="EZ1881" s="21"/>
      <c r="FA1881" s="21"/>
      <c r="FB1881" s="21"/>
      <c r="FC1881" s="21"/>
      <c r="FD1881" s="21"/>
      <c r="FE1881" s="21"/>
      <c r="FF1881" s="21"/>
      <c r="FG1881" s="21"/>
      <c r="FH1881" s="21"/>
      <c r="FI1881" s="21"/>
      <c r="FJ1881" s="21"/>
      <c r="FK1881" s="21"/>
      <c r="FL1881" s="21"/>
      <c r="FM1881" s="21"/>
      <c r="FN1881" s="21"/>
      <c r="FO1881" s="21"/>
      <c r="FP1881" s="21"/>
      <c r="FQ1881" s="21"/>
      <c r="FR1881" s="21"/>
      <c r="FS1881" s="21"/>
      <c r="FT1881" s="21"/>
      <c r="FU1881" s="21"/>
      <c r="FV1881" s="21"/>
      <c r="FW1881" s="21"/>
      <c r="FX1881" s="21"/>
      <c r="FY1881" s="21"/>
      <c r="FZ1881" s="21"/>
      <c r="GA1881" s="21"/>
      <c r="GB1881" s="21"/>
      <c r="GC1881" s="21"/>
      <c r="GD1881" s="21"/>
      <c r="GE1881" s="21"/>
      <c r="GF1881" s="21"/>
      <c r="GG1881" s="21"/>
      <c r="GH1881" s="21"/>
      <c r="GI1881" s="21"/>
      <c r="GJ1881" s="21"/>
      <c r="GK1881" s="21"/>
      <c r="GL1881" s="21"/>
      <c r="GM1881" s="21"/>
      <c r="GN1881" s="21"/>
      <c r="GO1881" s="21"/>
      <c r="GP1881" s="21"/>
      <c r="GQ1881" s="21"/>
      <c r="GR1881" s="21"/>
      <c r="GS1881" s="21"/>
      <c r="GT1881" s="21"/>
      <c r="GU1881" s="21"/>
      <c r="GV1881" s="21"/>
      <c r="GW1881" s="21"/>
      <c r="GX1881" s="21"/>
      <c r="GY1881" s="21"/>
      <c r="GZ1881" s="21"/>
      <c r="HA1881" s="21"/>
      <c r="HB1881" s="21"/>
      <c r="HC1881" s="21"/>
      <c r="HD1881" s="21"/>
      <c r="HE1881" s="21"/>
      <c r="HF1881" s="21"/>
      <c r="HG1881" s="21"/>
      <c r="HH1881" s="21"/>
      <c r="HI1881" s="21"/>
      <c r="HJ1881" s="21"/>
      <c r="HK1881" s="21"/>
      <c r="HL1881" s="21"/>
      <c r="HM1881" s="21"/>
      <c r="HN1881" s="21"/>
      <c r="HO1881" s="21"/>
      <c r="HP1881" s="21"/>
      <c r="HQ1881" s="21"/>
      <c r="HR1881" s="21"/>
      <c r="HS1881" s="21"/>
      <c r="HT1881" s="21"/>
      <c r="HU1881" s="21"/>
      <c r="HV1881" s="21"/>
      <c r="HW1881" s="21"/>
      <c r="HX1881" s="21"/>
      <c r="HY1881" s="21"/>
      <c r="HZ1881" s="21"/>
      <c r="IA1881" s="21"/>
      <c r="IB1881" s="21"/>
      <c r="IC1881" s="21"/>
      <c r="ID1881" s="21"/>
      <c r="IE1881" s="21"/>
      <c r="IF1881" s="21"/>
      <c r="IG1881" s="21"/>
      <c r="IH1881" s="21"/>
      <c r="II1881" s="21"/>
      <c r="IJ1881" s="21"/>
      <c r="IK1881" s="21"/>
      <c r="IL1881" s="21"/>
      <c r="IM1881" s="21"/>
      <c r="IN1881" s="21"/>
      <c r="IO1881" s="21"/>
      <c r="IP1881" s="21"/>
      <c r="IQ1881" s="21"/>
      <c r="IR1881" s="21"/>
      <c r="IS1881" s="21"/>
      <c r="IT1881" s="21"/>
      <c r="IU1881" s="21"/>
      <c r="IV1881" s="21"/>
      <c r="IW1881" s="21"/>
      <c r="IX1881" s="21"/>
      <c r="IY1881" s="21"/>
      <c r="IZ1881" s="21"/>
      <c r="JA1881" s="21"/>
      <c r="JB1881" s="21"/>
      <c r="JC1881" s="21"/>
      <c r="JD1881" s="21"/>
      <c r="JE1881" s="21"/>
      <c r="JF1881" s="21"/>
      <c r="JG1881" s="21"/>
      <c r="JH1881" s="21"/>
      <c r="JI1881" s="21"/>
      <c r="JJ1881" s="21"/>
      <c r="JK1881" s="21"/>
      <c r="JL1881" s="21"/>
      <c r="JM1881" s="21"/>
      <c r="JN1881" s="21"/>
      <c r="JO1881" s="21"/>
      <c r="JP1881" s="21"/>
      <c r="JQ1881" s="21"/>
      <c r="JR1881" s="21"/>
      <c r="JS1881" s="21"/>
      <c r="JT1881" s="21"/>
      <c r="JU1881" s="21"/>
      <c r="JV1881" s="21"/>
      <c r="JW1881" s="21"/>
      <c r="JX1881" s="21"/>
      <c r="JY1881" s="21"/>
      <c r="JZ1881" s="21"/>
      <c r="KA1881" s="21"/>
      <c r="KB1881" s="21"/>
      <c r="KC1881" s="21"/>
      <c r="KD1881" s="21"/>
      <c r="KE1881" s="21"/>
      <c r="KF1881" s="21"/>
      <c r="KG1881" s="21"/>
      <c r="KH1881" s="21"/>
      <c r="KI1881" s="21"/>
      <c r="KJ1881" s="21"/>
      <c r="KK1881" s="21"/>
      <c r="KL1881" s="21"/>
      <c r="KM1881" s="21"/>
      <c r="KN1881" s="21"/>
      <c r="KO1881" s="21"/>
      <c r="KP1881" s="21"/>
      <c r="KQ1881" s="21"/>
      <c r="KR1881" s="21"/>
      <c r="KS1881" s="21"/>
      <c r="KT1881" s="21"/>
      <c r="KU1881" s="21"/>
      <c r="KV1881" s="21"/>
      <c r="KW1881" s="21"/>
      <c r="KX1881" s="21"/>
      <c r="KY1881" s="21"/>
      <c r="KZ1881" s="21"/>
      <c r="LA1881" s="21"/>
      <c r="LB1881" s="21"/>
      <c r="LC1881" s="21"/>
      <c r="LD1881" s="21"/>
      <c r="LE1881" s="21"/>
      <c r="LF1881" s="21"/>
    </row>
    <row r="1882" spans="1:318" s="10" customFormat="1" ht="17.25" customHeight="1" x14ac:dyDescent="0.25">
      <c r="A1882" s="138" t="s">
        <v>29</v>
      </c>
      <c r="B1882" s="131" t="s">
        <v>1225</v>
      </c>
      <c r="C1882" s="96" t="s">
        <v>1226</v>
      </c>
      <c r="D1882" s="15"/>
      <c r="E1882" s="36" t="s">
        <v>95</v>
      </c>
      <c r="F1882" s="36" t="s">
        <v>1227</v>
      </c>
      <c r="G1882" s="37" t="s">
        <v>1228</v>
      </c>
      <c r="H1882" s="37" t="s">
        <v>1290</v>
      </c>
      <c r="I1882" s="141" t="s">
        <v>1291</v>
      </c>
      <c r="J1882" s="140" t="s">
        <v>1292</v>
      </c>
      <c r="K1882" s="141" t="s">
        <v>1291</v>
      </c>
      <c r="CJ1882" s="21"/>
      <c r="CK1882" s="21"/>
      <c r="CL1882" s="21"/>
      <c r="CM1882" s="21"/>
      <c r="CN1882" s="21"/>
      <c r="CO1882" s="21"/>
      <c r="CP1882" s="21"/>
      <c r="CQ1882" s="21"/>
      <c r="CR1882" s="21"/>
      <c r="CS1882" s="21"/>
      <c r="CT1882" s="21"/>
      <c r="CU1882" s="21"/>
      <c r="CV1882" s="21"/>
      <c r="CW1882" s="21"/>
      <c r="CX1882" s="21"/>
      <c r="CY1882" s="21"/>
      <c r="CZ1882" s="21"/>
      <c r="DA1882" s="21"/>
      <c r="DB1882" s="21"/>
      <c r="DC1882" s="21"/>
      <c r="DD1882" s="21"/>
      <c r="DE1882" s="21"/>
      <c r="DF1882" s="21"/>
      <c r="DG1882" s="21"/>
      <c r="DH1882" s="21"/>
      <c r="DI1882" s="21"/>
      <c r="DJ1882" s="21"/>
      <c r="DK1882" s="21"/>
      <c r="DL1882" s="21"/>
      <c r="DM1882" s="21"/>
      <c r="DN1882" s="21"/>
      <c r="DO1882" s="21"/>
      <c r="DP1882" s="21"/>
      <c r="DQ1882" s="21"/>
      <c r="DR1882" s="21"/>
      <c r="DS1882" s="21"/>
      <c r="DT1882" s="21"/>
      <c r="DU1882" s="21"/>
      <c r="DV1882" s="21"/>
      <c r="DW1882" s="21"/>
      <c r="DX1882" s="21"/>
      <c r="DY1882" s="21"/>
      <c r="DZ1882" s="21"/>
      <c r="EA1882" s="21"/>
      <c r="EB1882" s="21"/>
      <c r="EC1882" s="21"/>
      <c r="ED1882" s="21"/>
      <c r="EE1882" s="21"/>
      <c r="EF1882" s="21"/>
      <c r="EG1882" s="21"/>
      <c r="EH1882" s="21"/>
      <c r="EI1882" s="21"/>
      <c r="EJ1882" s="21"/>
      <c r="EK1882" s="21"/>
      <c r="EL1882" s="21"/>
      <c r="EM1882" s="21"/>
      <c r="EN1882" s="21"/>
      <c r="EO1882" s="21"/>
      <c r="EP1882" s="21"/>
      <c r="EQ1882" s="21"/>
      <c r="ER1882" s="21"/>
      <c r="ES1882" s="21"/>
      <c r="ET1882" s="21"/>
      <c r="EU1882" s="21"/>
      <c r="EV1882" s="21"/>
      <c r="EW1882" s="21"/>
      <c r="EX1882" s="21"/>
      <c r="EY1882" s="21"/>
      <c r="EZ1882" s="21"/>
      <c r="FA1882" s="21"/>
      <c r="FB1882" s="21"/>
      <c r="FC1882" s="21"/>
      <c r="FD1882" s="21"/>
      <c r="FE1882" s="21"/>
      <c r="FF1882" s="21"/>
      <c r="FG1882" s="21"/>
      <c r="FH1882" s="21"/>
      <c r="FI1882" s="21"/>
      <c r="FJ1882" s="21"/>
      <c r="FK1882" s="21"/>
      <c r="FL1882" s="21"/>
      <c r="FM1882" s="21"/>
      <c r="FN1882" s="21"/>
      <c r="FO1882" s="21"/>
      <c r="FP1882" s="21"/>
      <c r="FQ1882" s="21"/>
      <c r="FR1882" s="21"/>
      <c r="FS1882" s="21"/>
      <c r="FT1882" s="21"/>
      <c r="FU1882" s="21"/>
      <c r="FV1882" s="21"/>
      <c r="FW1882" s="21"/>
      <c r="FX1882" s="21"/>
      <c r="FY1882" s="21"/>
      <c r="FZ1882" s="21"/>
      <c r="GA1882" s="21"/>
      <c r="GB1882" s="21"/>
      <c r="GC1882" s="21"/>
      <c r="GD1882" s="21"/>
      <c r="GE1882" s="21"/>
      <c r="GF1882" s="21"/>
      <c r="GG1882" s="21"/>
      <c r="GH1882" s="21"/>
      <c r="GI1882" s="21"/>
      <c r="GJ1882" s="21"/>
      <c r="GK1882" s="21"/>
      <c r="GL1882" s="21"/>
      <c r="GM1882" s="21"/>
      <c r="GN1882" s="21"/>
      <c r="GO1882" s="21"/>
      <c r="GP1882" s="21"/>
      <c r="GQ1882" s="21"/>
      <c r="GR1882" s="21"/>
      <c r="GS1882" s="21"/>
      <c r="GT1882" s="21"/>
      <c r="GU1882" s="21"/>
      <c r="GV1882" s="21"/>
      <c r="GW1882" s="21"/>
      <c r="GX1882" s="21"/>
      <c r="GY1882" s="21"/>
      <c r="GZ1882" s="21"/>
      <c r="HA1882" s="21"/>
      <c r="HB1882" s="21"/>
      <c r="HC1882" s="21"/>
      <c r="HD1882" s="21"/>
      <c r="HE1882" s="21"/>
      <c r="HF1882" s="21"/>
      <c r="HG1882" s="21"/>
      <c r="HH1882" s="21"/>
      <c r="HI1882" s="21"/>
      <c r="HJ1882" s="21"/>
      <c r="HK1882" s="21"/>
      <c r="HL1882" s="21"/>
      <c r="HM1882" s="21"/>
      <c r="HN1882" s="21"/>
      <c r="HO1882" s="21"/>
      <c r="HP1882" s="21"/>
      <c r="HQ1882" s="21"/>
      <c r="HR1882" s="21"/>
      <c r="HS1882" s="21"/>
      <c r="HT1882" s="21"/>
      <c r="HU1882" s="21"/>
      <c r="HV1882" s="21"/>
      <c r="HW1882" s="21"/>
      <c r="HX1882" s="21"/>
      <c r="HY1882" s="21"/>
      <c r="HZ1882" s="21"/>
      <c r="IA1882" s="21"/>
      <c r="IB1882" s="21"/>
      <c r="IC1882" s="21"/>
      <c r="ID1882" s="21"/>
      <c r="IE1882" s="21"/>
      <c r="IF1882" s="21"/>
      <c r="IG1882" s="21"/>
      <c r="IH1882" s="21"/>
      <c r="II1882" s="21"/>
      <c r="IJ1882" s="21"/>
      <c r="IK1882" s="21"/>
      <c r="IL1882" s="21"/>
      <c r="IM1882" s="21"/>
      <c r="IN1882" s="21"/>
      <c r="IO1882" s="21"/>
      <c r="IP1882" s="21"/>
      <c r="IQ1882" s="21"/>
      <c r="IR1882" s="21"/>
      <c r="IS1882" s="21"/>
      <c r="IT1882" s="21"/>
      <c r="IU1882" s="21"/>
      <c r="IV1882" s="21"/>
      <c r="IW1882" s="21"/>
      <c r="IX1882" s="21"/>
      <c r="IY1882" s="21"/>
      <c r="IZ1882" s="21"/>
      <c r="JA1882" s="21"/>
      <c r="JB1882" s="21"/>
      <c r="JC1882" s="21"/>
      <c r="JD1882" s="21"/>
      <c r="JE1882" s="21"/>
      <c r="JF1882" s="21"/>
      <c r="JG1882" s="21"/>
      <c r="JH1882" s="21"/>
      <c r="JI1882" s="21"/>
      <c r="JJ1882" s="21"/>
      <c r="JK1882" s="21"/>
      <c r="JL1882" s="21"/>
      <c r="JM1882" s="21"/>
      <c r="JN1882" s="21"/>
      <c r="JO1882" s="21"/>
      <c r="JP1882" s="21"/>
      <c r="JQ1882" s="21"/>
      <c r="JR1882" s="21"/>
      <c r="JS1882" s="21"/>
      <c r="JT1882" s="21"/>
      <c r="JU1882" s="21"/>
      <c r="JV1882" s="21"/>
      <c r="JW1882" s="21"/>
      <c r="JX1882" s="21"/>
      <c r="JY1882" s="21"/>
      <c r="JZ1882" s="21"/>
      <c r="KA1882" s="21"/>
      <c r="KB1882" s="21"/>
      <c r="KC1882" s="21"/>
      <c r="KD1882" s="21"/>
      <c r="KE1882" s="21"/>
      <c r="KF1882" s="21"/>
      <c r="KG1882" s="21"/>
      <c r="KH1882" s="21"/>
      <c r="KI1882" s="21"/>
      <c r="KJ1882" s="21"/>
      <c r="KK1882" s="21"/>
      <c r="KL1882" s="21"/>
      <c r="KM1882" s="21"/>
      <c r="KN1882" s="21"/>
      <c r="KO1882" s="21"/>
      <c r="KP1882" s="21"/>
      <c r="KQ1882" s="21"/>
      <c r="KR1882" s="21"/>
      <c r="KS1882" s="21"/>
      <c r="KT1882" s="21"/>
      <c r="KU1882" s="21"/>
      <c r="KV1882" s="21"/>
      <c r="KW1882" s="21"/>
      <c r="KX1882" s="21"/>
      <c r="KY1882" s="21"/>
      <c r="KZ1882" s="21"/>
      <c r="LA1882" s="21"/>
      <c r="LB1882" s="21"/>
      <c r="LC1882" s="21"/>
      <c r="LD1882" s="21"/>
      <c r="LE1882" s="21"/>
      <c r="LF1882" s="21"/>
    </row>
    <row r="1883" spans="1:318" s="10" customFormat="1" ht="17.25" customHeight="1" x14ac:dyDescent="0.25">
      <c r="A1883" s="138" t="s">
        <v>29</v>
      </c>
      <c r="B1883" s="131" t="s">
        <v>1225</v>
      </c>
      <c r="C1883" s="96" t="s">
        <v>1226</v>
      </c>
      <c r="D1883" s="15"/>
      <c r="E1883" s="36" t="s">
        <v>95</v>
      </c>
      <c r="F1883" s="36" t="s">
        <v>1227</v>
      </c>
      <c r="G1883" s="37" t="s">
        <v>1228</v>
      </c>
      <c r="H1883" s="37" t="s">
        <v>1293</v>
      </c>
      <c r="I1883" s="141" t="s">
        <v>1294</v>
      </c>
      <c r="J1883" s="140" t="s">
        <v>1295</v>
      </c>
      <c r="K1883" s="141" t="s">
        <v>1294</v>
      </c>
      <c r="CJ1883" s="21"/>
      <c r="CK1883" s="21"/>
      <c r="CL1883" s="21"/>
      <c r="CM1883" s="21"/>
      <c r="CN1883" s="21"/>
      <c r="CO1883" s="21"/>
      <c r="CP1883" s="21"/>
      <c r="CQ1883" s="21"/>
      <c r="CR1883" s="21"/>
      <c r="CS1883" s="21"/>
      <c r="CT1883" s="21"/>
      <c r="CU1883" s="21"/>
      <c r="CV1883" s="21"/>
      <c r="CW1883" s="21"/>
      <c r="CX1883" s="21"/>
      <c r="CY1883" s="21"/>
      <c r="CZ1883" s="21"/>
      <c r="DA1883" s="21"/>
      <c r="DB1883" s="21"/>
      <c r="DC1883" s="21"/>
      <c r="DD1883" s="21"/>
      <c r="DE1883" s="21"/>
      <c r="DF1883" s="21"/>
      <c r="DG1883" s="21"/>
      <c r="DH1883" s="21"/>
      <c r="DI1883" s="21"/>
      <c r="DJ1883" s="21"/>
      <c r="DK1883" s="21"/>
      <c r="DL1883" s="21"/>
      <c r="DM1883" s="21"/>
      <c r="DN1883" s="21"/>
      <c r="DO1883" s="21"/>
      <c r="DP1883" s="21"/>
      <c r="DQ1883" s="21"/>
      <c r="DR1883" s="21"/>
      <c r="DS1883" s="21"/>
      <c r="DT1883" s="21"/>
      <c r="DU1883" s="21"/>
      <c r="DV1883" s="21"/>
      <c r="DW1883" s="21"/>
      <c r="DX1883" s="21"/>
      <c r="DY1883" s="21"/>
      <c r="DZ1883" s="21"/>
      <c r="EA1883" s="21"/>
      <c r="EB1883" s="21"/>
      <c r="EC1883" s="21"/>
      <c r="ED1883" s="21"/>
      <c r="EE1883" s="21"/>
      <c r="EF1883" s="21"/>
      <c r="EG1883" s="21"/>
      <c r="EH1883" s="21"/>
      <c r="EI1883" s="21"/>
      <c r="EJ1883" s="21"/>
      <c r="EK1883" s="21"/>
      <c r="EL1883" s="21"/>
      <c r="EM1883" s="21"/>
      <c r="EN1883" s="21"/>
      <c r="EO1883" s="21"/>
      <c r="EP1883" s="21"/>
      <c r="EQ1883" s="21"/>
      <c r="ER1883" s="21"/>
      <c r="ES1883" s="21"/>
      <c r="ET1883" s="21"/>
      <c r="EU1883" s="21"/>
      <c r="EV1883" s="21"/>
      <c r="EW1883" s="21"/>
      <c r="EX1883" s="21"/>
      <c r="EY1883" s="21"/>
      <c r="EZ1883" s="21"/>
      <c r="FA1883" s="21"/>
      <c r="FB1883" s="21"/>
      <c r="FC1883" s="21"/>
      <c r="FD1883" s="21"/>
      <c r="FE1883" s="21"/>
      <c r="FF1883" s="21"/>
      <c r="FG1883" s="21"/>
      <c r="FH1883" s="21"/>
      <c r="FI1883" s="21"/>
      <c r="FJ1883" s="21"/>
      <c r="FK1883" s="21"/>
      <c r="FL1883" s="21"/>
      <c r="FM1883" s="21"/>
      <c r="FN1883" s="21"/>
      <c r="FO1883" s="21"/>
      <c r="FP1883" s="21"/>
      <c r="FQ1883" s="21"/>
      <c r="FR1883" s="21"/>
      <c r="FS1883" s="21"/>
      <c r="FT1883" s="21"/>
      <c r="FU1883" s="21"/>
      <c r="FV1883" s="21"/>
      <c r="FW1883" s="21"/>
      <c r="FX1883" s="21"/>
      <c r="FY1883" s="21"/>
      <c r="FZ1883" s="21"/>
      <c r="GA1883" s="21"/>
      <c r="GB1883" s="21"/>
      <c r="GC1883" s="21"/>
      <c r="GD1883" s="21"/>
      <c r="GE1883" s="21"/>
      <c r="GF1883" s="21"/>
      <c r="GG1883" s="21"/>
      <c r="GH1883" s="21"/>
      <c r="GI1883" s="21"/>
      <c r="GJ1883" s="21"/>
      <c r="GK1883" s="21"/>
      <c r="GL1883" s="21"/>
      <c r="GM1883" s="21"/>
      <c r="GN1883" s="21"/>
      <c r="GO1883" s="21"/>
      <c r="GP1883" s="21"/>
      <c r="GQ1883" s="21"/>
      <c r="GR1883" s="21"/>
      <c r="GS1883" s="21"/>
      <c r="GT1883" s="21"/>
      <c r="GU1883" s="21"/>
      <c r="GV1883" s="21"/>
      <c r="GW1883" s="21"/>
      <c r="GX1883" s="21"/>
      <c r="GY1883" s="21"/>
      <c r="GZ1883" s="21"/>
      <c r="HA1883" s="21"/>
      <c r="HB1883" s="21"/>
      <c r="HC1883" s="21"/>
      <c r="HD1883" s="21"/>
      <c r="HE1883" s="21"/>
      <c r="HF1883" s="21"/>
      <c r="HG1883" s="21"/>
      <c r="HH1883" s="21"/>
      <c r="HI1883" s="21"/>
      <c r="HJ1883" s="21"/>
      <c r="HK1883" s="21"/>
      <c r="HL1883" s="21"/>
      <c r="HM1883" s="21"/>
      <c r="HN1883" s="21"/>
      <c r="HO1883" s="21"/>
      <c r="HP1883" s="21"/>
      <c r="HQ1883" s="21"/>
      <c r="HR1883" s="21"/>
      <c r="HS1883" s="21"/>
      <c r="HT1883" s="21"/>
      <c r="HU1883" s="21"/>
      <c r="HV1883" s="21"/>
      <c r="HW1883" s="21"/>
      <c r="HX1883" s="21"/>
      <c r="HY1883" s="21"/>
      <c r="HZ1883" s="21"/>
      <c r="IA1883" s="21"/>
      <c r="IB1883" s="21"/>
      <c r="IC1883" s="21"/>
      <c r="ID1883" s="21"/>
      <c r="IE1883" s="21"/>
      <c r="IF1883" s="21"/>
      <c r="IG1883" s="21"/>
      <c r="IH1883" s="21"/>
      <c r="II1883" s="21"/>
      <c r="IJ1883" s="21"/>
      <c r="IK1883" s="21"/>
      <c r="IL1883" s="21"/>
      <c r="IM1883" s="21"/>
      <c r="IN1883" s="21"/>
      <c r="IO1883" s="21"/>
      <c r="IP1883" s="21"/>
      <c r="IQ1883" s="21"/>
      <c r="IR1883" s="21"/>
      <c r="IS1883" s="21"/>
      <c r="IT1883" s="21"/>
      <c r="IU1883" s="21"/>
      <c r="IV1883" s="21"/>
      <c r="IW1883" s="21"/>
      <c r="IX1883" s="21"/>
      <c r="IY1883" s="21"/>
      <c r="IZ1883" s="21"/>
      <c r="JA1883" s="21"/>
      <c r="JB1883" s="21"/>
      <c r="JC1883" s="21"/>
      <c r="JD1883" s="21"/>
      <c r="JE1883" s="21"/>
      <c r="JF1883" s="21"/>
      <c r="JG1883" s="21"/>
      <c r="JH1883" s="21"/>
      <c r="JI1883" s="21"/>
      <c r="JJ1883" s="21"/>
      <c r="JK1883" s="21"/>
      <c r="JL1883" s="21"/>
      <c r="JM1883" s="21"/>
      <c r="JN1883" s="21"/>
      <c r="JO1883" s="21"/>
      <c r="JP1883" s="21"/>
      <c r="JQ1883" s="21"/>
      <c r="JR1883" s="21"/>
      <c r="JS1883" s="21"/>
      <c r="JT1883" s="21"/>
      <c r="JU1883" s="21"/>
      <c r="JV1883" s="21"/>
      <c r="JW1883" s="21"/>
      <c r="JX1883" s="21"/>
      <c r="JY1883" s="21"/>
      <c r="JZ1883" s="21"/>
      <c r="KA1883" s="21"/>
      <c r="KB1883" s="21"/>
      <c r="KC1883" s="21"/>
      <c r="KD1883" s="21"/>
      <c r="KE1883" s="21"/>
      <c r="KF1883" s="21"/>
      <c r="KG1883" s="21"/>
      <c r="KH1883" s="21"/>
      <c r="KI1883" s="21"/>
      <c r="KJ1883" s="21"/>
      <c r="KK1883" s="21"/>
      <c r="KL1883" s="21"/>
      <c r="KM1883" s="21"/>
      <c r="KN1883" s="21"/>
      <c r="KO1883" s="21"/>
      <c r="KP1883" s="21"/>
      <c r="KQ1883" s="21"/>
      <c r="KR1883" s="21"/>
      <c r="KS1883" s="21"/>
      <c r="KT1883" s="21"/>
      <c r="KU1883" s="21"/>
      <c r="KV1883" s="21"/>
      <c r="KW1883" s="21"/>
      <c r="KX1883" s="21"/>
      <c r="KY1883" s="21"/>
      <c r="KZ1883" s="21"/>
      <c r="LA1883" s="21"/>
      <c r="LB1883" s="21"/>
      <c r="LC1883" s="21"/>
      <c r="LD1883" s="21"/>
      <c r="LE1883" s="21"/>
      <c r="LF1883" s="21"/>
    </row>
    <row r="1884" spans="1:318" s="10" customFormat="1" ht="17.25" customHeight="1" x14ac:dyDescent="0.25">
      <c r="A1884" s="138" t="s">
        <v>29</v>
      </c>
      <c r="B1884" s="131" t="s">
        <v>1225</v>
      </c>
      <c r="C1884" s="96" t="s">
        <v>1226</v>
      </c>
      <c r="D1884" s="15"/>
      <c r="E1884" s="36" t="s">
        <v>95</v>
      </c>
      <c r="F1884" s="36" t="s">
        <v>1227</v>
      </c>
      <c r="G1884" s="37" t="s">
        <v>1228</v>
      </c>
      <c r="H1884" s="37" t="s">
        <v>1296</v>
      </c>
      <c r="I1884" s="139" t="s">
        <v>1297</v>
      </c>
      <c r="J1884" s="140" t="s">
        <v>1298</v>
      </c>
      <c r="K1884" s="139" t="s">
        <v>1297</v>
      </c>
      <c r="CJ1884" s="21"/>
      <c r="CK1884" s="21"/>
      <c r="CL1884" s="21"/>
      <c r="CM1884" s="21"/>
      <c r="CN1884" s="21"/>
      <c r="CO1884" s="21"/>
      <c r="CP1884" s="21"/>
      <c r="CQ1884" s="21"/>
      <c r="CR1884" s="21"/>
      <c r="CS1884" s="21"/>
      <c r="CT1884" s="21"/>
      <c r="CU1884" s="21"/>
      <c r="CV1884" s="21"/>
      <c r="CW1884" s="21"/>
      <c r="CX1884" s="21"/>
      <c r="CY1884" s="21"/>
      <c r="CZ1884" s="21"/>
      <c r="DA1884" s="21"/>
      <c r="DB1884" s="21"/>
      <c r="DC1884" s="21"/>
      <c r="DD1884" s="21"/>
      <c r="DE1884" s="21"/>
      <c r="DF1884" s="21"/>
      <c r="DG1884" s="21"/>
      <c r="DH1884" s="21"/>
      <c r="DI1884" s="21"/>
      <c r="DJ1884" s="21"/>
      <c r="DK1884" s="21"/>
      <c r="DL1884" s="21"/>
      <c r="DM1884" s="21"/>
      <c r="DN1884" s="21"/>
      <c r="DO1884" s="21"/>
      <c r="DP1884" s="21"/>
      <c r="DQ1884" s="21"/>
      <c r="DR1884" s="21"/>
      <c r="DS1884" s="21"/>
      <c r="DT1884" s="21"/>
      <c r="DU1884" s="21"/>
      <c r="DV1884" s="21"/>
      <c r="DW1884" s="21"/>
      <c r="DX1884" s="21"/>
      <c r="DY1884" s="21"/>
      <c r="DZ1884" s="21"/>
      <c r="EA1884" s="21"/>
      <c r="EB1884" s="21"/>
      <c r="EC1884" s="21"/>
      <c r="ED1884" s="21"/>
      <c r="EE1884" s="21"/>
      <c r="EF1884" s="21"/>
      <c r="EG1884" s="21"/>
      <c r="EH1884" s="21"/>
      <c r="EI1884" s="21"/>
      <c r="EJ1884" s="21"/>
      <c r="EK1884" s="21"/>
      <c r="EL1884" s="21"/>
      <c r="EM1884" s="21"/>
      <c r="EN1884" s="21"/>
      <c r="EO1884" s="21"/>
      <c r="EP1884" s="21"/>
      <c r="EQ1884" s="21"/>
      <c r="ER1884" s="21"/>
      <c r="ES1884" s="21"/>
      <c r="ET1884" s="21"/>
      <c r="EU1884" s="21"/>
      <c r="EV1884" s="21"/>
      <c r="EW1884" s="21"/>
      <c r="EX1884" s="21"/>
      <c r="EY1884" s="21"/>
      <c r="EZ1884" s="21"/>
      <c r="FA1884" s="21"/>
      <c r="FB1884" s="21"/>
      <c r="FC1884" s="21"/>
      <c r="FD1884" s="21"/>
      <c r="FE1884" s="21"/>
      <c r="FF1884" s="21"/>
      <c r="FG1884" s="21"/>
      <c r="FH1884" s="21"/>
      <c r="FI1884" s="21"/>
      <c r="FJ1884" s="21"/>
      <c r="FK1884" s="21"/>
      <c r="FL1884" s="21"/>
      <c r="FM1884" s="21"/>
      <c r="FN1884" s="21"/>
      <c r="FO1884" s="21"/>
      <c r="FP1884" s="21"/>
      <c r="FQ1884" s="21"/>
      <c r="FR1884" s="21"/>
      <c r="FS1884" s="21"/>
      <c r="FT1884" s="21"/>
      <c r="FU1884" s="21"/>
      <c r="FV1884" s="21"/>
      <c r="FW1884" s="21"/>
      <c r="FX1884" s="21"/>
      <c r="FY1884" s="21"/>
      <c r="FZ1884" s="21"/>
      <c r="GA1884" s="21"/>
      <c r="GB1884" s="21"/>
      <c r="GC1884" s="21"/>
      <c r="GD1884" s="21"/>
      <c r="GE1884" s="21"/>
      <c r="GF1884" s="21"/>
      <c r="GG1884" s="21"/>
      <c r="GH1884" s="21"/>
      <c r="GI1884" s="21"/>
      <c r="GJ1884" s="21"/>
      <c r="GK1884" s="21"/>
      <c r="GL1884" s="21"/>
      <c r="GM1884" s="21"/>
      <c r="GN1884" s="21"/>
      <c r="GO1884" s="21"/>
      <c r="GP1884" s="21"/>
      <c r="GQ1884" s="21"/>
      <c r="GR1884" s="21"/>
      <c r="GS1884" s="21"/>
      <c r="GT1884" s="21"/>
      <c r="GU1884" s="21"/>
      <c r="GV1884" s="21"/>
      <c r="GW1884" s="21"/>
      <c r="GX1884" s="21"/>
      <c r="GY1884" s="21"/>
      <c r="GZ1884" s="21"/>
      <c r="HA1884" s="21"/>
      <c r="HB1884" s="21"/>
      <c r="HC1884" s="21"/>
      <c r="HD1884" s="21"/>
      <c r="HE1884" s="21"/>
      <c r="HF1884" s="21"/>
      <c r="HG1884" s="21"/>
      <c r="HH1884" s="21"/>
      <c r="HI1884" s="21"/>
      <c r="HJ1884" s="21"/>
      <c r="HK1884" s="21"/>
      <c r="HL1884" s="21"/>
      <c r="HM1884" s="21"/>
      <c r="HN1884" s="21"/>
      <c r="HO1884" s="21"/>
      <c r="HP1884" s="21"/>
      <c r="HQ1884" s="21"/>
      <c r="HR1884" s="21"/>
      <c r="HS1884" s="21"/>
      <c r="HT1884" s="21"/>
      <c r="HU1884" s="21"/>
      <c r="HV1884" s="21"/>
      <c r="HW1884" s="21"/>
      <c r="HX1884" s="21"/>
      <c r="HY1884" s="21"/>
      <c r="HZ1884" s="21"/>
      <c r="IA1884" s="21"/>
      <c r="IB1884" s="21"/>
      <c r="IC1884" s="21"/>
      <c r="ID1884" s="21"/>
      <c r="IE1884" s="21"/>
      <c r="IF1884" s="21"/>
      <c r="IG1884" s="21"/>
      <c r="IH1884" s="21"/>
      <c r="II1884" s="21"/>
      <c r="IJ1884" s="21"/>
      <c r="IK1884" s="21"/>
      <c r="IL1884" s="21"/>
      <c r="IM1884" s="21"/>
      <c r="IN1884" s="21"/>
      <c r="IO1884" s="21"/>
      <c r="IP1884" s="21"/>
      <c r="IQ1884" s="21"/>
      <c r="IR1884" s="21"/>
      <c r="IS1884" s="21"/>
      <c r="IT1884" s="21"/>
      <c r="IU1884" s="21"/>
      <c r="IV1884" s="21"/>
      <c r="IW1884" s="21"/>
      <c r="IX1884" s="21"/>
      <c r="IY1884" s="21"/>
      <c r="IZ1884" s="21"/>
      <c r="JA1884" s="21"/>
      <c r="JB1884" s="21"/>
      <c r="JC1884" s="21"/>
      <c r="JD1884" s="21"/>
      <c r="JE1884" s="21"/>
      <c r="JF1884" s="21"/>
      <c r="JG1884" s="21"/>
      <c r="JH1884" s="21"/>
      <c r="JI1884" s="21"/>
      <c r="JJ1884" s="21"/>
      <c r="JK1884" s="21"/>
      <c r="JL1884" s="21"/>
      <c r="JM1884" s="21"/>
      <c r="JN1884" s="21"/>
      <c r="JO1884" s="21"/>
      <c r="JP1884" s="21"/>
      <c r="JQ1884" s="21"/>
      <c r="JR1884" s="21"/>
      <c r="JS1884" s="21"/>
      <c r="JT1884" s="21"/>
      <c r="JU1884" s="21"/>
      <c r="JV1884" s="21"/>
      <c r="JW1884" s="21"/>
      <c r="JX1884" s="21"/>
      <c r="JY1884" s="21"/>
      <c r="JZ1884" s="21"/>
      <c r="KA1884" s="21"/>
      <c r="KB1884" s="21"/>
      <c r="KC1884" s="21"/>
      <c r="KD1884" s="21"/>
      <c r="KE1884" s="21"/>
      <c r="KF1884" s="21"/>
      <c r="KG1884" s="21"/>
      <c r="KH1884" s="21"/>
      <c r="KI1884" s="21"/>
      <c r="KJ1884" s="21"/>
      <c r="KK1884" s="21"/>
      <c r="KL1884" s="21"/>
      <c r="KM1884" s="21"/>
      <c r="KN1884" s="21"/>
      <c r="KO1884" s="21"/>
      <c r="KP1884" s="21"/>
      <c r="KQ1884" s="21"/>
      <c r="KR1884" s="21"/>
      <c r="KS1884" s="21"/>
      <c r="KT1884" s="21"/>
      <c r="KU1884" s="21"/>
      <c r="KV1884" s="21"/>
      <c r="KW1884" s="21"/>
      <c r="KX1884" s="21"/>
      <c r="KY1884" s="21"/>
      <c r="KZ1884" s="21"/>
      <c r="LA1884" s="21"/>
      <c r="LB1884" s="21"/>
      <c r="LC1884" s="21"/>
      <c r="LD1884" s="21"/>
      <c r="LE1884" s="21"/>
      <c r="LF1884" s="21"/>
    </row>
    <row r="1885" spans="1:318" s="10" customFormat="1" ht="17.25" customHeight="1" x14ac:dyDescent="0.25">
      <c r="A1885" s="138" t="s">
        <v>29</v>
      </c>
      <c r="B1885" s="131" t="s">
        <v>1225</v>
      </c>
      <c r="C1885" s="96" t="s">
        <v>1226</v>
      </c>
      <c r="D1885" s="15"/>
      <c r="E1885" s="36" t="s">
        <v>95</v>
      </c>
      <c r="F1885" s="36" t="s">
        <v>1227</v>
      </c>
      <c r="G1885" s="37" t="s">
        <v>1228</v>
      </c>
      <c r="H1885" s="37" t="s">
        <v>1299</v>
      </c>
      <c r="I1885" s="141" t="s">
        <v>1297</v>
      </c>
      <c r="J1885" s="140" t="s">
        <v>1300</v>
      </c>
      <c r="K1885" s="141" t="s">
        <v>1297</v>
      </c>
      <c r="CJ1885" s="21"/>
      <c r="CK1885" s="21"/>
      <c r="CL1885" s="21"/>
      <c r="CM1885" s="21"/>
      <c r="CN1885" s="21"/>
      <c r="CO1885" s="21"/>
      <c r="CP1885" s="21"/>
      <c r="CQ1885" s="21"/>
      <c r="CR1885" s="21"/>
      <c r="CS1885" s="21"/>
      <c r="CT1885" s="21"/>
      <c r="CU1885" s="21"/>
      <c r="CV1885" s="21"/>
      <c r="CW1885" s="21"/>
      <c r="CX1885" s="21"/>
      <c r="CY1885" s="21"/>
      <c r="CZ1885" s="21"/>
      <c r="DA1885" s="21"/>
      <c r="DB1885" s="21"/>
      <c r="DC1885" s="21"/>
      <c r="DD1885" s="21"/>
      <c r="DE1885" s="21"/>
      <c r="DF1885" s="21"/>
      <c r="DG1885" s="21"/>
      <c r="DH1885" s="21"/>
      <c r="DI1885" s="21"/>
      <c r="DJ1885" s="21"/>
      <c r="DK1885" s="21"/>
      <c r="DL1885" s="21"/>
      <c r="DM1885" s="21"/>
      <c r="DN1885" s="21"/>
      <c r="DO1885" s="21"/>
      <c r="DP1885" s="21"/>
      <c r="DQ1885" s="21"/>
      <c r="DR1885" s="21"/>
      <c r="DS1885" s="21"/>
      <c r="DT1885" s="21"/>
      <c r="DU1885" s="21"/>
      <c r="DV1885" s="21"/>
      <c r="DW1885" s="21"/>
      <c r="DX1885" s="21"/>
      <c r="DY1885" s="21"/>
      <c r="DZ1885" s="21"/>
      <c r="EA1885" s="21"/>
      <c r="EB1885" s="21"/>
      <c r="EC1885" s="21"/>
      <c r="ED1885" s="21"/>
      <c r="EE1885" s="21"/>
      <c r="EF1885" s="21"/>
      <c r="EG1885" s="21"/>
      <c r="EH1885" s="21"/>
      <c r="EI1885" s="21"/>
      <c r="EJ1885" s="21"/>
      <c r="EK1885" s="21"/>
      <c r="EL1885" s="21"/>
      <c r="EM1885" s="21"/>
      <c r="EN1885" s="21"/>
      <c r="EO1885" s="21"/>
      <c r="EP1885" s="21"/>
      <c r="EQ1885" s="21"/>
      <c r="ER1885" s="21"/>
      <c r="ES1885" s="21"/>
      <c r="ET1885" s="21"/>
      <c r="EU1885" s="21"/>
      <c r="EV1885" s="21"/>
      <c r="EW1885" s="21"/>
      <c r="EX1885" s="21"/>
      <c r="EY1885" s="21"/>
      <c r="EZ1885" s="21"/>
      <c r="FA1885" s="21"/>
      <c r="FB1885" s="21"/>
      <c r="FC1885" s="21"/>
      <c r="FD1885" s="21"/>
      <c r="FE1885" s="21"/>
      <c r="FF1885" s="21"/>
      <c r="FG1885" s="21"/>
      <c r="FH1885" s="21"/>
      <c r="FI1885" s="21"/>
      <c r="FJ1885" s="21"/>
      <c r="FK1885" s="21"/>
      <c r="FL1885" s="21"/>
      <c r="FM1885" s="21"/>
      <c r="FN1885" s="21"/>
      <c r="FO1885" s="21"/>
      <c r="FP1885" s="21"/>
      <c r="FQ1885" s="21"/>
      <c r="FR1885" s="21"/>
      <c r="FS1885" s="21"/>
      <c r="FT1885" s="21"/>
      <c r="FU1885" s="21"/>
      <c r="FV1885" s="21"/>
      <c r="FW1885" s="21"/>
      <c r="FX1885" s="21"/>
      <c r="FY1885" s="21"/>
      <c r="FZ1885" s="21"/>
      <c r="GA1885" s="21"/>
      <c r="GB1885" s="21"/>
      <c r="GC1885" s="21"/>
      <c r="GD1885" s="21"/>
      <c r="GE1885" s="21"/>
      <c r="GF1885" s="21"/>
      <c r="GG1885" s="21"/>
      <c r="GH1885" s="21"/>
      <c r="GI1885" s="21"/>
      <c r="GJ1885" s="21"/>
      <c r="GK1885" s="21"/>
      <c r="GL1885" s="21"/>
      <c r="GM1885" s="21"/>
      <c r="GN1885" s="21"/>
      <c r="GO1885" s="21"/>
      <c r="GP1885" s="21"/>
      <c r="GQ1885" s="21"/>
      <c r="GR1885" s="21"/>
      <c r="GS1885" s="21"/>
      <c r="GT1885" s="21"/>
      <c r="GU1885" s="21"/>
      <c r="GV1885" s="21"/>
      <c r="GW1885" s="21"/>
      <c r="GX1885" s="21"/>
      <c r="GY1885" s="21"/>
      <c r="GZ1885" s="21"/>
      <c r="HA1885" s="21"/>
      <c r="HB1885" s="21"/>
      <c r="HC1885" s="21"/>
      <c r="HD1885" s="21"/>
      <c r="HE1885" s="21"/>
      <c r="HF1885" s="21"/>
      <c r="HG1885" s="21"/>
      <c r="HH1885" s="21"/>
      <c r="HI1885" s="21"/>
      <c r="HJ1885" s="21"/>
      <c r="HK1885" s="21"/>
      <c r="HL1885" s="21"/>
      <c r="HM1885" s="21"/>
      <c r="HN1885" s="21"/>
      <c r="HO1885" s="21"/>
      <c r="HP1885" s="21"/>
      <c r="HQ1885" s="21"/>
      <c r="HR1885" s="21"/>
      <c r="HS1885" s="21"/>
      <c r="HT1885" s="21"/>
      <c r="HU1885" s="21"/>
      <c r="HV1885" s="21"/>
      <c r="HW1885" s="21"/>
      <c r="HX1885" s="21"/>
      <c r="HY1885" s="21"/>
      <c r="HZ1885" s="21"/>
      <c r="IA1885" s="21"/>
      <c r="IB1885" s="21"/>
      <c r="IC1885" s="21"/>
      <c r="ID1885" s="21"/>
      <c r="IE1885" s="21"/>
      <c r="IF1885" s="21"/>
      <c r="IG1885" s="21"/>
      <c r="IH1885" s="21"/>
      <c r="II1885" s="21"/>
      <c r="IJ1885" s="21"/>
      <c r="IK1885" s="21"/>
      <c r="IL1885" s="21"/>
      <c r="IM1885" s="21"/>
      <c r="IN1885" s="21"/>
      <c r="IO1885" s="21"/>
      <c r="IP1885" s="21"/>
      <c r="IQ1885" s="21"/>
      <c r="IR1885" s="21"/>
      <c r="IS1885" s="21"/>
      <c r="IT1885" s="21"/>
      <c r="IU1885" s="21"/>
      <c r="IV1885" s="21"/>
      <c r="IW1885" s="21"/>
      <c r="IX1885" s="21"/>
      <c r="IY1885" s="21"/>
      <c r="IZ1885" s="21"/>
      <c r="JA1885" s="21"/>
      <c r="JB1885" s="21"/>
      <c r="JC1885" s="21"/>
      <c r="JD1885" s="21"/>
      <c r="JE1885" s="21"/>
      <c r="JF1885" s="21"/>
      <c r="JG1885" s="21"/>
      <c r="JH1885" s="21"/>
      <c r="JI1885" s="21"/>
      <c r="JJ1885" s="21"/>
      <c r="JK1885" s="21"/>
      <c r="JL1885" s="21"/>
      <c r="JM1885" s="21"/>
      <c r="JN1885" s="21"/>
      <c r="JO1885" s="21"/>
      <c r="JP1885" s="21"/>
      <c r="JQ1885" s="21"/>
      <c r="JR1885" s="21"/>
      <c r="JS1885" s="21"/>
      <c r="JT1885" s="21"/>
      <c r="JU1885" s="21"/>
      <c r="JV1885" s="21"/>
      <c r="JW1885" s="21"/>
      <c r="JX1885" s="21"/>
      <c r="JY1885" s="21"/>
      <c r="JZ1885" s="21"/>
      <c r="KA1885" s="21"/>
      <c r="KB1885" s="21"/>
      <c r="KC1885" s="21"/>
      <c r="KD1885" s="21"/>
      <c r="KE1885" s="21"/>
      <c r="KF1885" s="21"/>
      <c r="KG1885" s="21"/>
      <c r="KH1885" s="21"/>
      <c r="KI1885" s="21"/>
      <c r="KJ1885" s="21"/>
      <c r="KK1885" s="21"/>
      <c r="KL1885" s="21"/>
      <c r="KM1885" s="21"/>
      <c r="KN1885" s="21"/>
      <c r="KO1885" s="21"/>
      <c r="KP1885" s="21"/>
      <c r="KQ1885" s="21"/>
      <c r="KR1885" s="21"/>
      <c r="KS1885" s="21"/>
      <c r="KT1885" s="21"/>
      <c r="KU1885" s="21"/>
      <c r="KV1885" s="21"/>
      <c r="KW1885" s="21"/>
      <c r="KX1885" s="21"/>
      <c r="KY1885" s="21"/>
      <c r="KZ1885" s="21"/>
      <c r="LA1885" s="21"/>
      <c r="LB1885" s="21"/>
      <c r="LC1885" s="21"/>
      <c r="LD1885" s="21"/>
      <c r="LE1885" s="21"/>
      <c r="LF1885" s="21"/>
    </row>
    <row r="1886" spans="1:318" s="10" customFormat="1" ht="17.25" customHeight="1" x14ac:dyDescent="0.25">
      <c r="A1886" s="138" t="s">
        <v>29</v>
      </c>
      <c r="B1886" s="131" t="s">
        <v>1225</v>
      </c>
      <c r="C1886" s="96" t="s">
        <v>1226</v>
      </c>
      <c r="D1886" s="15"/>
      <c r="E1886" s="36" t="s">
        <v>95</v>
      </c>
      <c r="F1886" s="36" t="s">
        <v>1227</v>
      </c>
      <c r="G1886" s="37" t="s">
        <v>1228</v>
      </c>
      <c r="H1886" s="37" t="s">
        <v>1301</v>
      </c>
      <c r="I1886" s="141" t="s">
        <v>1302</v>
      </c>
      <c r="J1886" s="140" t="s">
        <v>1303</v>
      </c>
      <c r="K1886" s="141" t="s">
        <v>1302</v>
      </c>
      <c r="CJ1886" s="21"/>
      <c r="CK1886" s="21"/>
      <c r="CL1886" s="21"/>
      <c r="CM1886" s="21"/>
      <c r="CN1886" s="21"/>
      <c r="CO1886" s="21"/>
      <c r="CP1886" s="21"/>
      <c r="CQ1886" s="21"/>
      <c r="CR1886" s="21"/>
      <c r="CS1886" s="21"/>
      <c r="CT1886" s="21"/>
      <c r="CU1886" s="21"/>
      <c r="CV1886" s="21"/>
      <c r="CW1886" s="21"/>
      <c r="CX1886" s="21"/>
      <c r="CY1886" s="21"/>
      <c r="CZ1886" s="21"/>
      <c r="DA1886" s="21"/>
      <c r="DB1886" s="21"/>
      <c r="DC1886" s="21"/>
      <c r="DD1886" s="21"/>
      <c r="DE1886" s="21"/>
      <c r="DF1886" s="21"/>
      <c r="DG1886" s="21"/>
      <c r="DH1886" s="21"/>
      <c r="DI1886" s="21"/>
      <c r="DJ1886" s="21"/>
      <c r="DK1886" s="21"/>
      <c r="DL1886" s="21"/>
      <c r="DM1886" s="21"/>
      <c r="DN1886" s="21"/>
      <c r="DO1886" s="21"/>
      <c r="DP1886" s="21"/>
      <c r="DQ1886" s="21"/>
      <c r="DR1886" s="21"/>
      <c r="DS1886" s="21"/>
      <c r="DT1886" s="21"/>
      <c r="DU1886" s="21"/>
      <c r="DV1886" s="21"/>
      <c r="DW1886" s="21"/>
      <c r="DX1886" s="21"/>
      <c r="DY1886" s="21"/>
      <c r="DZ1886" s="21"/>
      <c r="EA1886" s="21"/>
      <c r="EB1886" s="21"/>
      <c r="EC1886" s="21"/>
      <c r="ED1886" s="21"/>
      <c r="EE1886" s="21"/>
      <c r="EF1886" s="21"/>
      <c r="EG1886" s="21"/>
      <c r="EH1886" s="21"/>
      <c r="EI1886" s="21"/>
      <c r="EJ1886" s="21"/>
      <c r="EK1886" s="21"/>
      <c r="EL1886" s="21"/>
      <c r="EM1886" s="21"/>
      <c r="EN1886" s="21"/>
      <c r="EO1886" s="21"/>
      <c r="EP1886" s="21"/>
      <c r="EQ1886" s="21"/>
      <c r="ER1886" s="21"/>
      <c r="ES1886" s="21"/>
      <c r="ET1886" s="21"/>
      <c r="EU1886" s="21"/>
      <c r="EV1886" s="21"/>
      <c r="EW1886" s="21"/>
      <c r="EX1886" s="21"/>
      <c r="EY1886" s="21"/>
      <c r="EZ1886" s="21"/>
      <c r="FA1886" s="21"/>
      <c r="FB1886" s="21"/>
      <c r="FC1886" s="21"/>
      <c r="FD1886" s="21"/>
      <c r="FE1886" s="21"/>
      <c r="FF1886" s="21"/>
      <c r="FG1886" s="21"/>
      <c r="FH1886" s="21"/>
      <c r="FI1886" s="21"/>
      <c r="FJ1886" s="21"/>
      <c r="FK1886" s="21"/>
      <c r="FL1886" s="21"/>
      <c r="FM1886" s="21"/>
      <c r="FN1886" s="21"/>
      <c r="FO1886" s="21"/>
      <c r="FP1886" s="21"/>
      <c r="FQ1886" s="21"/>
      <c r="FR1886" s="21"/>
      <c r="FS1886" s="21"/>
      <c r="FT1886" s="21"/>
      <c r="FU1886" s="21"/>
      <c r="FV1886" s="21"/>
      <c r="FW1886" s="21"/>
      <c r="FX1886" s="21"/>
      <c r="FY1886" s="21"/>
      <c r="FZ1886" s="21"/>
      <c r="GA1886" s="21"/>
      <c r="GB1886" s="21"/>
      <c r="GC1886" s="21"/>
      <c r="GD1886" s="21"/>
      <c r="GE1886" s="21"/>
      <c r="GF1886" s="21"/>
      <c r="GG1886" s="21"/>
      <c r="GH1886" s="21"/>
      <c r="GI1886" s="21"/>
      <c r="GJ1886" s="21"/>
      <c r="GK1886" s="21"/>
      <c r="GL1886" s="21"/>
      <c r="GM1886" s="21"/>
      <c r="GN1886" s="21"/>
      <c r="GO1886" s="21"/>
      <c r="GP1886" s="21"/>
      <c r="GQ1886" s="21"/>
      <c r="GR1886" s="21"/>
      <c r="GS1886" s="21"/>
      <c r="GT1886" s="21"/>
      <c r="GU1886" s="21"/>
      <c r="GV1886" s="21"/>
      <c r="GW1886" s="21"/>
      <c r="GX1886" s="21"/>
      <c r="GY1886" s="21"/>
      <c r="GZ1886" s="21"/>
      <c r="HA1886" s="21"/>
      <c r="HB1886" s="21"/>
      <c r="HC1886" s="21"/>
      <c r="HD1886" s="21"/>
      <c r="HE1886" s="21"/>
      <c r="HF1886" s="21"/>
      <c r="HG1886" s="21"/>
      <c r="HH1886" s="21"/>
      <c r="HI1886" s="21"/>
      <c r="HJ1886" s="21"/>
      <c r="HK1886" s="21"/>
      <c r="HL1886" s="21"/>
      <c r="HM1886" s="21"/>
      <c r="HN1886" s="21"/>
      <c r="HO1886" s="21"/>
      <c r="HP1886" s="21"/>
      <c r="HQ1886" s="21"/>
      <c r="HR1886" s="21"/>
      <c r="HS1886" s="21"/>
      <c r="HT1886" s="21"/>
      <c r="HU1886" s="21"/>
      <c r="HV1886" s="21"/>
      <c r="HW1886" s="21"/>
      <c r="HX1886" s="21"/>
      <c r="HY1886" s="21"/>
      <c r="HZ1886" s="21"/>
      <c r="IA1886" s="21"/>
      <c r="IB1886" s="21"/>
      <c r="IC1886" s="21"/>
      <c r="ID1886" s="21"/>
      <c r="IE1886" s="21"/>
      <c r="IF1886" s="21"/>
      <c r="IG1886" s="21"/>
      <c r="IH1886" s="21"/>
      <c r="II1886" s="21"/>
      <c r="IJ1886" s="21"/>
      <c r="IK1886" s="21"/>
      <c r="IL1886" s="21"/>
      <c r="IM1886" s="21"/>
      <c r="IN1886" s="21"/>
      <c r="IO1886" s="21"/>
      <c r="IP1886" s="21"/>
      <c r="IQ1886" s="21"/>
      <c r="IR1886" s="21"/>
      <c r="IS1886" s="21"/>
      <c r="IT1886" s="21"/>
      <c r="IU1886" s="21"/>
      <c r="IV1886" s="21"/>
      <c r="IW1886" s="21"/>
      <c r="IX1886" s="21"/>
      <c r="IY1886" s="21"/>
      <c r="IZ1886" s="21"/>
      <c r="JA1886" s="21"/>
      <c r="JB1886" s="21"/>
      <c r="JC1886" s="21"/>
      <c r="JD1886" s="21"/>
      <c r="JE1886" s="21"/>
      <c r="JF1886" s="21"/>
      <c r="JG1886" s="21"/>
      <c r="JH1886" s="21"/>
      <c r="JI1886" s="21"/>
      <c r="JJ1886" s="21"/>
      <c r="JK1886" s="21"/>
      <c r="JL1886" s="21"/>
      <c r="JM1886" s="21"/>
      <c r="JN1886" s="21"/>
      <c r="JO1886" s="21"/>
      <c r="JP1886" s="21"/>
      <c r="JQ1886" s="21"/>
      <c r="JR1886" s="21"/>
      <c r="JS1886" s="21"/>
      <c r="JT1886" s="21"/>
      <c r="JU1886" s="21"/>
      <c r="JV1886" s="21"/>
      <c r="JW1886" s="21"/>
      <c r="JX1886" s="21"/>
      <c r="JY1886" s="21"/>
      <c r="JZ1886" s="21"/>
      <c r="KA1886" s="21"/>
      <c r="KB1886" s="21"/>
      <c r="KC1886" s="21"/>
      <c r="KD1886" s="21"/>
      <c r="KE1886" s="21"/>
      <c r="KF1886" s="21"/>
      <c r="KG1886" s="21"/>
      <c r="KH1886" s="21"/>
      <c r="KI1886" s="21"/>
      <c r="KJ1886" s="21"/>
      <c r="KK1886" s="21"/>
      <c r="KL1886" s="21"/>
      <c r="KM1886" s="21"/>
      <c r="KN1886" s="21"/>
      <c r="KO1886" s="21"/>
      <c r="KP1886" s="21"/>
      <c r="KQ1886" s="21"/>
      <c r="KR1886" s="21"/>
      <c r="KS1886" s="21"/>
      <c r="KT1886" s="21"/>
      <c r="KU1886" s="21"/>
      <c r="KV1886" s="21"/>
      <c r="KW1886" s="21"/>
      <c r="KX1886" s="21"/>
      <c r="KY1886" s="21"/>
      <c r="KZ1886" s="21"/>
      <c r="LA1886" s="21"/>
      <c r="LB1886" s="21"/>
      <c r="LC1886" s="21"/>
      <c r="LD1886" s="21"/>
      <c r="LE1886" s="21"/>
      <c r="LF1886" s="21"/>
    </row>
    <row r="1887" spans="1:318" s="10" customFormat="1" ht="17.25" customHeight="1" x14ac:dyDescent="0.25">
      <c r="A1887" s="138" t="s">
        <v>29</v>
      </c>
      <c r="B1887" s="131" t="s">
        <v>1225</v>
      </c>
      <c r="C1887" s="96" t="s">
        <v>1226</v>
      </c>
      <c r="D1887" s="15"/>
      <c r="E1887" s="36" t="s">
        <v>95</v>
      </c>
      <c r="F1887" s="36" t="s">
        <v>1227</v>
      </c>
      <c r="G1887" s="37" t="s">
        <v>1228</v>
      </c>
      <c r="H1887" s="37" t="s">
        <v>1304</v>
      </c>
      <c r="I1887" s="139" t="s">
        <v>1305</v>
      </c>
      <c r="J1887" s="140" t="s">
        <v>1306</v>
      </c>
      <c r="K1887" s="139" t="s">
        <v>1305</v>
      </c>
      <c r="CJ1887" s="21"/>
      <c r="CK1887" s="21"/>
      <c r="CL1887" s="21"/>
      <c r="CM1887" s="21"/>
      <c r="CN1887" s="21"/>
      <c r="CO1887" s="21"/>
      <c r="CP1887" s="21"/>
      <c r="CQ1887" s="21"/>
      <c r="CR1887" s="21"/>
      <c r="CS1887" s="21"/>
      <c r="CT1887" s="21"/>
      <c r="CU1887" s="21"/>
      <c r="CV1887" s="21"/>
      <c r="CW1887" s="21"/>
      <c r="CX1887" s="21"/>
      <c r="CY1887" s="21"/>
      <c r="CZ1887" s="21"/>
      <c r="DA1887" s="21"/>
      <c r="DB1887" s="21"/>
      <c r="DC1887" s="21"/>
      <c r="DD1887" s="21"/>
      <c r="DE1887" s="21"/>
      <c r="DF1887" s="21"/>
      <c r="DG1887" s="21"/>
      <c r="DH1887" s="21"/>
      <c r="DI1887" s="21"/>
      <c r="DJ1887" s="21"/>
      <c r="DK1887" s="21"/>
      <c r="DL1887" s="21"/>
      <c r="DM1887" s="21"/>
      <c r="DN1887" s="21"/>
      <c r="DO1887" s="21"/>
      <c r="DP1887" s="21"/>
      <c r="DQ1887" s="21"/>
      <c r="DR1887" s="21"/>
      <c r="DS1887" s="21"/>
      <c r="DT1887" s="21"/>
      <c r="DU1887" s="21"/>
      <c r="DV1887" s="21"/>
      <c r="DW1887" s="21"/>
      <c r="DX1887" s="21"/>
      <c r="DY1887" s="21"/>
      <c r="DZ1887" s="21"/>
      <c r="EA1887" s="21"/>
      <c r="EB1887" s="21"/>
      <c r="EC1887" s="21"/>
      <c r="ED1887" s="21"/>
      <c r="EE1887" s="21"/>
      <c r="EF1887" s="21"/>
      <c r="EG1887" s="21"/>
      <c r="EH1887" s="21"/>
      <c r="EI1887" s="21"/>
      <c r="EJ1887" s="21"/>
      <c r="EK1887" s="21"/>
      <c r="EL1887" s="21"/>
      <c r="EM1887" s="21"/>
      <c r="EN1887" s="21"/>
      <c r="EO1887" s="21"/>
      <c r="EP1887" s="21"/>
      <c r="EQ1887" s="21"/>
      <c r="ER1887" s="21"/>
      <c r="ES1887" s="21"/>
      <c r="ET1887" s="21"/>
      <c r="EU1887" s="21"/>
      <c r="EV1887" s="21"/>
      <c r="EW1887" s="21"/>
      <c r="EX1887" s="21"/>
      <c r="EY1887" s="21"/>
      <c r="EZ1887" s="21"/>
      <c r="FA1887" s="21"/>
      <c r="FB1887" s="21"/>
      <c r="FC1887" s="21"/>
      <c r="FD1887" s="21"/>
      <c r="FE1887" s="21"/>
      <c r="FF1887" s="21"/>
      <c r="FG1887" s="21"/>
      <c r="FH1887" s="21"/>
      <c r="FI1887" s="21"/>
      <c r="FJ1887" s="21"/>
      <c r="FK1887" s="21"/>
      <c r="FL1887" s="21"/>
      <c r="FM1887" s="21"/>
      <c r="FN1887" s="21"/>
      <c r="FO1887" s="21"/>
      <c r="FP1887" s="21"/>
      <c r="FQ1887" s="21"/>
      <c r="FR1887" s="21"/>
      <c r="FS1887" s="21"/>
      <c r="FT1887" s="21"/>
      <c r="FU1887" s="21"/>
      <c r="FV1887" s="21"/>
      <c r="FW1887" s="21"/>
      <c r="FX1887" s="21"/>
      <c r="FY1887" s="21"/>
      <c r="FZ1887" s="21"/>
      <c r="GA1887" s="21"/>
      <c r="GB1887" s="21"/>
      <c r="GC1887" s="21"/>
      <c r="GD1887" s="21"/>
      <c r="GE1887" s="21"/>
      <c r="GF1887" s="21"/>
      <c r="GG1887" s="21"/>
      <c r="GH1887" s="21"/>
      <c r="GI1887" s="21"/>
      <c r="GJ1887" s="21"/>
      <c r="GK1887" s="21"/>
      <c r="GL1887" s="21"/>
      <c r="GM1887" s="21"/>
      <c r="GN1887" s="21"/>
      <c r="GO1887" s="21"/>
      <c r="GP1887" s="21"/>
      <c r="GQ1887" s="21"/>
      <c r="GR1887" s="21"/>
      <c r="GS1887" s="21"/>
      <c r="GT1887" s="21"/>
      <c r="GU1887" s="21"/>
      <c r="GV1887" s="21"/>
      <c r="GW1887" s="21"/>
      <c r="GX1887" s="21"/>
      <c r="GY1887" s="21"/>
      <c r="GZ1887" s="21"/>
      <c r="HA1887" s="21"/>
      <c r="HB1887" s="21"/>
      <c r="HC1887" s="21"/>
      <c r="HD1887" s="21"/>
      <c r="HE1887" s="21"/>
      <c r="HF1887" s="21"/>
      <c r="HG1887" s="21"/>
      <c r="HH1887" s="21"/>
      <c r="HI1887" s="21"/>
      <c r="HJ1887" s="21"/>
      <c r="HK1887" s="21"/>
      <c r="HL1887" s="21"/>
      <c r="HM1887" s="21"/>
      <c r="HN1887" s="21"/>
      <c r="HO1887" s="21"/>
      <c r="HP1887" s="21"/>
      <c r="HQ1887" s="21"/>
      <c r="HR1887" s="21"/>
      <c r="HS1887" s="21"/>
      <c r="HT1887" s="21"/>
      <c r="HU1887" s="21"/>
      <c r="HV1887" s="21"/>
      <c r="HW1887" s="21"/>
      <c r="HX1887" s="21"/>
      <c r="HY1887" s="21"/>
      <c r="HZ1887" s="21"/>
      <c r="IA1887" s="21"/>
      <c r="IB1887" s="21"/>
      <c r="IC1887" s="21"/>
      <c r="ID1887" s="21"/>
      <c r="IE1887" s="21"/>
      <c r="IF1887" s="21"/>
      <c r="IG1887" s="21"/>
      <c r="IH1887" s="21"/>
      <c r="II1887" s="21"/>
      <c r="IJ1887" s="21"/>
      <c r="IK1887" s="21"/>
      <c r="IL1887" s="21"/>
      <c r="IM1887" s="21"/>
      <c r="IN1887" s="21"/>
      <c r="IO1887" s="21"/>
      <c r="IP1887" s="21"/>
      <c r="IQ1887" s="21"/>
      <c r="IR1887" s="21"/>
      <c r="IS1887" s="21"/>
      <c r="IT1887" s="21"/>
      <c r="IU1887" s="21"/>
      <c r="IV1887" s="21"/>
      <c r="IW1887" s="21"/>
      <c r="IX1887" s="21"/>
      <c r="IY1887" s="21"/>
      <c r="IZ1887" s="21"/>
      <c r="JA1887" s="21"/>
      <c r="JB1887" s="21"/>
      <c r="JC1887" s="21"/>
      <c r="JD1887" s="21"/>
      <c r="JE1887" s="21"/>
      <c r="JF1887" s="21"/>
      <c r="JG1887" s="21"/>
      <c r="JH1887" s="21"/>
      <c r="JI1887" s="21"/>
      <c r="JJ1887" s="21"/>
      <c r="JK1887" s="21"/>
      <c r="JL1887" s="21"/>
      <c r="JM1887" s="21"/>
      <c r="JN1887" s="21"/>
      <c r="JO1887" s="21"/>
      <c r="JP1887" s="21"/>
      <c r="JQ1887" s="21"/>
      <c r="JR1887" s="21"/>
      <c r="JS1887" s="21"/>
      <c r="JT1887" s="21"/>
      <c r="JU1887" s="21"/>
      <c r="JV1887" s="21"/>
      <c r="JW1887" s="21"/>
      <c r="JX1887" s="21"/>
      <c r="JY1887" s="21"/>
      <c r="JZ1887" s="21"/>
      <c r="KA1887" s="21"/>
      <c r="KB1887" s="21"/>
      <c r="KC1887" s="21"/>
      <c r="KD1887" s="21"/>
      <c r="KE1887" s="21"/>
      <c r="KF1887" s="21"/>
      <c r="KG1887" s="21"/>
      <c r="KH1887" s="21"/>
      <c r="KI1887" s="21"/>
      <c r="KJ1887" s="21"/>
      <c r="KK1887" s="21"/>
      <c r="KL1887" s="21"/>
      <c r="KM1887" s="21"/>
      <c r="KN1887" s="21"/>
      <c r="KO1887" s="21"/>
      <c r="KP1887" s="21"/>
      <c r="KQ1887" s="21"/>
      <c r="KR1887" s="21"/>
      <c r="KS1887" s="21"/>
      <c r="KT1887" s="21"/>
      <c r="KU1887" s="21"/>
      <c r="KV1887" s="21"/>
      <c r="KW1887" s="21"/>
      <c r="KX1887" s="21"/>
      <c r="KY1887" s="21"/>
      <c r="KZ1887" s="21"/>
      <c r="LA1887" s="21"/>
      <c r="LB1887" s="21"/>
      <c r="LC1887" s="21"/>
      <c r="LD1887" s="21"/>
      <c r="LE1887" s="21"/>
      <c r="LF1887" s="21"/>
    </row>
    <row r="1888" spans="1:318" s="10" customFormat="1" ht="17.25" customHeight="1" x14ac:dyDescent="0.25">
      <c r="A1888" s="138" t="s">
        <v>29</v>
      </c>
      <c r="B1888" s="131" t="s">
        <v>1225</v>
      </c>
      <c r="C1888" s="96" t="s">
        <v>1226</v>
      </c>
      <c r="D1888" s="15"/>
      <c r="E1888" s="36" t="s">
        <v>95</v>
      </c>
      <c r="F1888" s="36" t="s">
        <v>1227</v>
      </c>
      <c r="G1888" s="37" t="s">
        <v>1228</v>
      </c>
      <c r="H1888" s="37" t="s">
        <v>1307</v>
      </c>
      <c r="I1888" s="141" t="s">
        <v>1305</v>
      </c>
      <c r="J1888" s="140" t="s">
        <v>1308</v>
      </c>
      <c r="K1888" s="141" t="s">
        <v>1305</v>
      </c>
      <c r="CJ1888" s="21"/>
      <c r="CK1888" s="21"/>
      <c r="CL1888" s="21"/>
      <c r="CM1888" s="21"/>
      <c r="CN1888" s="21"/>
      <c r="CO1888" s="21"/>
      <c r="CP1888" s="21"/>
      <c r="CQ1888" s="21"/>
      <c r="CR1888" s="21"/>
      <c r="CS1888" s="21"/>
      <c r="CT1888" s="21"/>
      <c r="CU1888" s="21"/>
      <c r="CV1888" s="21"/>
      <c r="CW1888" s="21"/>
      <c r="CX1888" s="21"/>
      <c r="CY1888" s="21"/>
      <c r="CZ1888" s="21"/>
      <c r="DA1888" s="21"/>
      <c r="DB1888" s="21"/>
      <c r="DC1888" s="21"/>
      <c r="DD1888" s="21"/>
      <c r="DE1888" s="21"/>
      <c r="DF1888" s="21"/>
      <c r="DG1888" s="21"/>
      <c r="DH1888" s="21"/>
      <c r="DI1888" s="21"/>
      <c r="DJ1888" s="21"/>
      <c r="DK1888" s="21"/>
      <c r="DL1888" s="21"/>
      <c r="DM1888" s="21"/>
      <c r="DN1888" s="21"/>
      <c r="DO1888" s="21"/>
      <c r="DP1888" s="21"/>
      <c r="DQ1888" s="21"/>
      <c r="DR1888" s="21"/>
      <c r="DS1888" s="21"/>
      <c r="DT1888" s="21"/>
      <c r="DU1888" s="21"/>
      <c r="DV1888" s="21"/>
      <c r="DW1888" s="21"/>
      <c r="DX1888" s="21"/>
      <c r="DY1888" s="21"/>
      <c r="DZ1888" s="21"/>
      <c r="EA1888" s="21"/>
      <c r="EB1888" s="21"/>
      <c r="EC1888" s="21"/>
      <c r="ED1888" s="21"/>
      <c r="EE1888" s="21"/>
      <c r="EF1888" s="21"/>
      <c r="EG1888" s="21"/>
      <c r="EH1888" s="21"/>
      <c r="EI1888" s="21"/>
      <c r="EJ1888" s="21"/>
      <c r="EK1888" s="21"/>
      <c r="EL1888" s="21"/>
      <c r="EM1888" s="21"/>
      <c r="EN1888" s="21"/>
      <c r="EO1888" s="21"/>
      <c r="EP1888" s="21"/>
      <c r="EQ1888" s="21"/>
      <c r="ER1888" s="21"/>
      <c r="ES1888" s="21"/>
      <c r="ET1888" s="21"/>
      <c r="EU1888" s="21"/>
      <c r="EV1888" s="21"/>
      <c r="EW1888" s="21"/>
      <c r="EX1888" s="21"/>
      <c r="EY1888" s="21"/>
      <c r="EZ1888" s="21"/>
      <c r="FA1888" s="21"/>
      <c r="FB1888" s="21"/>
      <c r="FC1888" s="21"/>
      <c r="FD1888" s="21"/>
      <c r="FE1888" s="21"/>
      <c r="FF1888" s="21"/>
      <c r="FG1888" s="21"/>
      <c r="FH1888" s="21"/>
      <c r="FI1888" s="21"/>
      <c r="FJ1888" s="21"/>
      <c r="FK1888" s="21"/>
      <c r="FL1888" s="21"/>
      <c r="FM1888" s="21"/>
      <c r="FN1888" s="21"/>
      <c r="FO1888" s="21"/>
      <c r="FP1888" s="21"/>
      <c r="FQ1888" s="21"/>
      <c r="FR1888" s="21"/>
      <c r="FS1888" s="21"/>
      <c r="FT1888" s="21"/>
      <c r="FU1888" s="21"/>
      <c r="FV1888" s="21"/>
      <c r="FW1888" s="21"/>
      <c r="FX1888" s="21"/>
      <c r="FY1888" s="21"/>
      <c r="FZ1888" s="21"/>
      <c r="GA1888" s="21"/>
      <c r="GB1888" s="21"/>
      <c r="GC1888" s="21"/>
      <c r="GD1888" s="21"/>
      <c r="GE1888" s="21"/>
      <c r="GF1888" s="21"/>
      <c r="GG1888" s="21"/>
      <c r="GH1888" s="21"/>
      <c r="GI1888" s="21"/>
      <c r="GJ1888" s="21"/>
      <c r="GK1888" s="21"/>
      <c r="GL1888" s="21"/>
      <c r="GM1888" s="21"/>
      <c r="GN1888" s="21"/>
      <c r="GO1888" s="21"/>
      <c r="GP1888" s="21"/>
      <c r="GQ1888" s="21"/>
      <c r="GR1888" s="21"/>
      <c r="GS1888" s="21"/>
      <c r="GT1888" s="21"/>
      <c r="GU1888" s="21"/>
      <c r="GV1888" s="21"/>
      <c r="GW1888" s="21"/>
      <c r="GX1888" s="21"/>
      <c r="GY1888" s="21"/>
      <c r="GZ1888" s="21"/>
      <c r="HA1888" s="21"/>
      <c r="HB1888" s="21"/>
      <c r="HC1888" s="21"/>
      <c r="HD1888" s="21"/>
      <c r="HE1888" s="21"/>
      <c r="HF1888" s="21"/>
      <c r="HG1888" s="21"/>
      <c r="HH1888" s="21"/>
      <c r="HI1888" s="21"/>
      <c r="HJ1888" s="21"/>
      <c r="HK1888" s="21"/>
      <c r="HL1888" s="21"/>
      <c r="HM1888" s="21"/>
      <c r="HN1888" s="21"/>
      <c r="HO1888" s="21"/>
      <c r="HP1888" s="21"/>
      <c r="HQ1888" s="21"/>
      <c r="HR1888" s="21"/>
      <c r="HS1888" s="21"/>
      <c r="HT1888" s="21"/>
      <c r="HU1888" s="21"/>
      <c r="HV1888" s="21"/>
      <c r="HW1888" s="21"/>
      <c r="HX1888" s="21"/>
      <c r="HY1888" s="21"/>
      <c r="HZ1888" s="21"/>
      <c r="IA1888" s="21"/>
      <c r="IB1888" s="21"/>
      <c r="IC1888" s="21"/>
      <c r="ID1888" s="21"/>
      <c r="IE1888" s="21"/>
      <c r="IF1888" s="21"/>
      <c r="IG1888" s="21"/>
      <c r="IH1888" s="21"/>
      <c r="II1888" s="21"/>
      <c r="IJ1888" s="21"/>
      <c r="IK1888" s="21"/>
      <c r="IL1888" s="21"/>
      <c r="IM1888" s="21"/>
      <c r="IN1888" s="21"/>
      <c r="IO1888" s="21"/>
      <c r="IP1888" s="21"/>
      <c r="IQ1888" s="21"/>
      <c r="IR1888" s="21"/>
      <c r="IS1888" s="21"/>
      <c r="IT1888" s="21"/>
      <c r="IU1888" s="21"/>
      <c r="IV1888" s="21"/>
      <c r="IW1888" s="21"/>
      <c r="IX1888" s="21"/>
      <c r="IY1888" s="21"/>
      <c r="IZ1888" s="21"/>
      <c r="JA1888" s="21"/>
      <c r="JB1888" s="21"/>
      <c r="JC1888" s="21"/>
      <c r="JD1888" s="21"/>
      <c r="JE1888" s="21"/>
      <c r="JF1888" s="21"/>
      <c r="JG1888" s="21"/>
      <c r="JH1888" s="21"/>
      <c r="JI1888" s="21"/>
      <c r="JJ1888" s="21"/>
      <c r="JK1888" s="21"/>
      <c r="JL1888" s="21"/>
      <c r="JM1888" s="21"/>
      <c r="JN1888" s="21"/>
      <c r="JO1888" s="21"/>
      <c r="JP1888" s="21"/>
      <c r="JQ1888" s="21"/>
      <c r="JR1888" s="21"/>
      <c r="JS1888" s="21"/>
      <c r="JT1888" s="21"/>
      <c r="JU1888" s="21"/>
      <c r="JV1888" s="21"/>
      <c r="JW1888" s="21"/>
      <c r="JX1888" s="21"/>
      <c r="JY1888" s="21"/>
      <c r="JZ1888" s="21"/>
      <c r="KA1888" s="21"/>
      <c r="KB1888" s="21"/>
      <c r="KC1888" s="21"/>
      <c r="KD1888" s="21"/>
      <c r="KE1888" s="21"/>
      <c r="KF1888" s="21"/>
      <c r="KG1888" s="21"/>
      <c r="KH1888" s="21"/>
      <c r="KI1888" s="21"/>
      <c r="KJ1888" s="21"/>
      <c r="KK1888" s="21"/>
      <c r="KL1888" s="21"/>
      <c r="KM1888" s="21"/>
      <c r="KN1888" s="21"/>
      <c r="KO1888" s="21"/>
      <c r="KP1888" s="21"/>
      <c r="KQ1888" s="21"/>
      <c r="KR1888" s="21"/>
      <c r="KS1888" s="21"/>
      <c r="KT1888" s="21"/>
      <c r="KU1888" s="21"/>
      <c r="KV1888" s="21"/>
      <c r="KW1888" s="21"/>
      <c r="KX1888" s="21"/>
      <c r="KY1888" s="21"/>
      <c r="KZ1888" s="21"/>
      <c r="LA1888" s="21"/>
      <c r="LB1888" s="21"/>
      <c r="LC1888" s="21"/>
      <c r="LD1888" s="21"/>
      <c r="LE1888" s="21"/>
      <c r="LF1888" s="21"/>
    </row>
    <row r="1889" spans="1:318" s="10" customFormat="1" ht="17.25" customHeight="1" x14ac:dyDescent="0.25">
      <c r="A1889" s="138" t="s">
        <v>29</v>
      </c>
      <c r="B1889" s="131" t="s">
        <v>1225</v>
      </c>
      <c r="C1889" s="96" t="s">
        <v>1226</v>
      </c>
      <c r="D1889" s="15"/>
      <c r="E1889" s="36" t="s">
        <v>95</v>
      </c>
      <c r="F1889" s="36" t="s">
        <v>1227</v>
      </c>
      <c r="G1889" s="37" t="s">
        <v>1228</v>
      </c>
      <c r="H1889" s="37" t="s">
        <v>1309</v>
      </c>
      <c r="I1889" s="139" t="s">
        <v>1310</v>
      </c>
      <c r="J1889" s="140" t="s">
        <v>1311</v>
      </c>
      <c r="K1889" s="139" t="s">
        <v>1310</v>
      </c>
      <c r="CJ1889" s="21"/>
      <c r="CK1889" s="21"/>
      <c r="CL1889" s="21"/>
      <c r="CM1889" s="21"/>
      <c r="CN1889" s="21"/>
      <c r="CO1889" s="21"/>
      <c r="CP1889" s="21"/>
      <c r="CQ1889" s="21"/>
      <c r="CR1889" s="21"/>
      <c r="CS1889" s="21"/>
      <c r="CT1889" s="21"/>
      <c r="CU1889" s="21"/>
      <c r="CV1889" s="21"/>
      <c r="CW1889" s="21"/>
      <c r="CX1889" s="21"/>
      <c r="CY1889" s="21"/>
      <c r="CZ1889" s="21"/>
      <c r="DA1889" s="21"/>
      <c r="DB1889" s="21"/>
      <c r="DC1889" s="21"/>
      <c r="DD1889" s="21"/>
      <c r="DE1889" s="21"/>
      <c r="DF1889" s="21"/>
      <c r="DG1889" s="21"/>
      <c r="DH1889" s="21"/>
      <c r="DI1889" s="21"/>
      <c r="DJ1889" s="21"/>
      <c r="DK1889" s="21"/>
      <c r="DL1889" s="21"/>
      <c r="DM1889" s="21"/>
      <c r="DN1889" s="21"/>
      <c r="DO1889" s="21"/>
      <c r="DP1889" s="21"/>
      <c r="DQ1889" s="21"/>
      <c r="DR1889" s="21"/>
      <c r="DS1889" s="21"/>
      <c r="DT1889" s="21"/>
      <c r="DU1889" s="21"/>
      <c r="DV1889" s="21"/>
      <c r="DW1889" s="21"/>
      <c r="DX1889" s="21"/>
      <c r="DY1889" s="21"/>
      <c r="DZ1889" s="21"/>
      <c r="EA1889" s="21"/>
      <c r="EB1889" s="21"/>
      <c r="EC1889" s="21"/>
      <c r="ED1889" s="21"/>
      <c r="EE1889" s="21"/>
      <c r="EF1889" s="21"/>
      <c r="EG1889" s="21"/>
      <c r="EH1889" s="21"/>
      <c r="EI1889" s="21"/>
      <c r="EJ1889" s="21"/>
      <c r="EK1889" s="21"/>
      <c r="EL1889" s="21"/>
      <c r="EM1889" s="21"/>
      <c r="EN1889" s="21"/>
      <c r="EO1889" s="21"/>
      <c r="EP1889" s="21"/>
      <c r="EQ1889" s="21"/>
      <c r="ER1889" s="21"/>
      <c r="ES1889" s="21"/>
      <c r="ET1889" s="21"/>
      <c r="EU1889" s="21"/>
      <c r="EV1889" s="21"/>
      <c r="EW1889" s="21"/>
      <c r="EX1889" s="21"/>
      <c r="EY1889" s="21"/>
      <c r="EZ1889" s="21"/>
      <c r="FA1889" s="21"/>
      <c r="FB1889" s="21"/>
      <c r="FC1889" s="21"/>
      <c r="FD1889" s="21"/>
      <c r="FE1889" s="21"/>
      <c r="FF1889" s="21"/>
      <c r="FG1889" s="21"/>
      <c r="FH1889" s="21"/>
      <c r="FI1889" s="21"/>
      <c r="FJ1889" s="21"/>
      <c r="FK1889" s="21"/>
      <c r="FL1889" s="21"/>
      <c r="FM1889" s="21"/>
      <c r="FN1889" s="21"/>
      <c r="FO1889" s="21"/>
      <c r="FP1889" s="21"/>
      <c r="FQ1889" s="21"/>
      <c r="FR1889" s="21"/>
      <c r="FS1889" s="21"/>
      <c r="FT1889" s="21"/>
      <c r="FU1889" s="21"/>
      <c r="FV1889" s="21"/>
      <c r="FW1889" s="21"/>
      <c r="FX1889" s="21"/>
      <c r="FY1889" s="21"/>
      <c r="FZ1889" s="21"/>
      <c r="GA1889" s="21"/>
      <c r="GB1889" s="21"/>
      <c r="GC1889" s="21"/>
      <c r="GD1889" s="21"/>
      <c r="GE1889" s="21"/>
      <c r="GF1889" s="21"/>
      <c r="GG1889" s="21"/>
      <c r="GH1889" s="21"/>
      <c r="GI1889" s="21"/>
      <c r="GJ1889" s="21"/>
      <c r="GK1889" s="21"/>
      <c r="GL1889" s="21"/>
      <c r="GM1889" s="21"/>
      <c r="GN1889" s="21"/>
      <c r="GO1889" s="21"/>
      <c r="GP1889" s="21"/>
      <c r="GQ1889" s="21"/>
      <c r="GR1889" s="21"/>
      <c r="GS1889" s="21"/>
      <c r="GT1889" s="21"/>
      <c r="GU1889" s="21"/>
      <c r="GV1889" s="21"/>
      <c r="GW1889" s="21"/>
      <c r="GX1889" s="21"/>
      <c r="GY1889" s="21"/>
      <c r="GZ1889" s="21"/>
      <c r="HA1889" s="21"/>
      <c r="HB1889" s="21"/>
      <c r="HC1889" s="21"/>
      <c r="HD1889" s="21"/>
      <c r="HE1889" s="21"/>
      <c r="HF1889" s="21"/>
      <c r="HG1889" s="21"/>
      <c r="HH1889" s="21"/>
      <c r="HI1889" s="21"/>
      <c r="HJ1889" s="21"/>
      <c r="HK1889" s="21"/>
      <c r="HL1889" s="21"/>
      <c r="HM1889" s="21"/>
      <c r="HN1889" s="21"/>
      <c r="HO1889" s="21"/>
      <c r="HP1889" s="21"/>
      <c r="HQ1889" s="21"/>
      <c r="HR1889" s="21"/>
      <c r="HS1889" s="21"/>
      <c r="HT1889" s="21"/>
      <c r="HU1889" s="21"/>
      <c r="HV1889" s="21"/>
      <c r="HW1889" s="21"/>
      <c r="HX1889" s="21"/>
      <c r="HY1889" s="21"/>
      <c r="HZ1889" s="21"/>
      <c r="IA1889" s="21"/>
      <c r="IB1889" s="21"/>
      <c r="IC1889" s="21"/>
      <c r="ID1889" s="21"/>
      <c r="IE1889" s="21"/>
      <c r="IF1889" s="21"/>
      <c r="IG1889" s="21"/>
      <c r="IH1889" s="21"/>
      <c r="II1889" s="21"/>
      <c r="IJ1889" s="21"/>
      <c r="IK1889" s="21"/>
      <c r="IL1889" s="21"/>
      <c r="IM1889" s="21"/>
      <c r="IN1889" s="21"/>
      <c r="IO1889" s="21"/>
      <c r="IP1889" s="21"/>
      <c r="IQ1889" s="21"/>
      <c r="IR1889" s="21"/>
      <c r="IS1889" s="21"/>
      <c r="IT1889" s="21"/>
      <c r="IU1889" s="21"/>
      <c r="IV1889" s="21"/>
      <c r="IW1889" s="21"/>
      <c r="IX1889" s="21"/>
      <c r="IY1889" s="21"/>
      <c r="IZ1889" s="21"/>
      <c r="JA1889" s="21"/>
      <c r="JB1889" s="21"/>
      <c r="JC1889" s="21"/>
      <c r="JD1889" s="21"/>
      <c r="JE1889" s="21"/>
      <c r="JF1889" s="21"/>
      <c r="JG1889" s="21"/>
      <c r="JH1889" s="21"/>
      <c r="JI1889" s="21"/>
      <c r="JJ1889" s="21"/>
      <c r="JK1889" s="21"/>
      <c r="JL1889" s="21"/>
      <c r="JM1889" s="21"/>
      <c r="JN1889" s="21"/>
      <c r="JO1889" s="21"/>
      <c r="JP1889" s="21"/>
      <c r="JQ1889" s="21"/>
      <c r="JR1889" s="21"/>
      <c r="JS1889" s="21"/>
      <c r="JT1889" s="21"/>
      <c r="JU1889" s="21"/>
      <c r="JV1889" s="21"/>
      <c r="JW1889" s="21"/>
      <c r="JX1889" s="21"/>
      <c r="JY1889" s="21"/>
      <c r="JZ1889" s="21"/>
      <c r="KA1889" s="21"/>
      <c r="KB1889" s="21"/>
      <c r="KC1889" s="21"/>
      <c r="KD1889" s="21"/>
      <c r="KE1889" s="21"/>
      <c r="KF1889" s="21"/>
      <c r="KG1889" s="21"/>
      <c r="KH1889" s="21"/>
      <c r="KI1889" s="21"/>
      <c r="KJ1889" s="21"/>
      <c r="KK1889" s="21"/>
      <c r="KL1889" s="21"/>
      <c r="KM1889" s="21"/>
      <c r="KN1889" s="21"/>
      <c r="KO1889" s="21"/>
      <c r="KP1889" s="21"/>
      <c r="KQ1889" s="21"/>
      <c r="KR1889" s="21"/>
      <c r="KS1889" s="21"/>
      <c r="KT1889" s="21"/>
      <c r="KU1889" s="21"/>
      <c r="KV1889" s="21"/>
      <c r="KW1889" s="21"/>
      <c r="KX1889" s="21"/>
      <c r="KY1889" s="21"/>
      <c r="KZ1889" s="21"/>
      <c r="LA1889" s="21"/>
      <c r="LB1889" s="21"/>
      <c r="LC1889" s="21"/>
      <c r="LD1889" s="21"/>
      <c r="LE1889" s="21"/>
      <c r="LF1889" s="21"/>
    </row>
    <row r="1890" spans="1:318" s="10" customFormat="1" ht="17.25" customHeight="1" x14ac:dyDescent="0.25">
      <c r="A1890" s="138" t="s">
        <v>29</v>
      </c>
      <c r="B1890" s="131" t="s">
        <v>1225</v>
      </c>
      <c r="C1890" s="96" t="s">
        <v>1226</v>
      </c>
      <c r="D1890" s="15"/>
      <c r="E1890" s="36" t="s">
        <v>95</v>
      </c>
      <c r="F1890" s="36" t="s">
        <v>1227</v>
      </c>
      <c r="G1890" s="37" t="s">
        <v>1228</v>
      </c>
      <c r="H1890" s="37" t="s">
        <v>1312</v>
      </c>
      <c r="I1890" s="141" t="s">
        <v>1310</v>
      </c>
      <c r="J1890" s="140" t="s">
        <v>1313</v>
      </c>
      <c r="K1890" s="141" t="s">
        <v>1310</v>
      </c>
      <c r="CJ1890" s="21"/>
      <c r="CK1890" s="21"/>
      <c r="CL1890" s="21"/>
      <c r="CM1890" s="21"/>
      <c r="CN1890" s="21"/>
      <c r="CO1890" s="21"/>
      <c r="CP1890" s="21"/>
      <c r="CQ1890" s="21"/>
      <c r="CR1890" s="21"/>
      <c r="CS1890" s="21"/>
      <c r="CT1890" s="21"/>
      <c r="CU1890" s="21"/>
      <c r="CV1890" s="21"/>
      <c r="CW1890" s="21"/>
      <c r="CX1890" s="21"/>
      <c r="CY1890" s="21"/>
      <c r="CZ1890" s="21"/>
      <c r="DA1890" s="21"/>
      <c r="DB1890" s="21"/>
      <c r="DC1890" s="21"/>
      <c r="DD1890" s="21"/>
      <c r="DE1890" s="21"/>
      <c r="DF1890" s="21"/>
      <c r="DG1890" s="21"/>
      <c r="DH1890" s="21"/>
      <c r="DI1890" s="21"/>
      <c r="DJ1890" s="21"/>
      <c r="DK1890" s="21"/>
      <c r="DL1890" s="21"/>
      <c r="DM1890" s="21"/>
      <c r="DN1890" s="21"/>
      <c r="DO1890" s="21"/>
      <c r="DP1890" s="21"/>
      <c r="DQ1890" s="21"/>
      <c r="DR1890" s="21"/>
      <c r="DS1890" s="21"/>
      <c r="DT1890" s="21"/>
      <c r="DU1890" s="21"/>
      <c r="DV1890" s="21"/>
      <c r="DW1890" s="21"/>
      <c r="DX1890" s="21"/>
      <c r="DY1890" s="21"/>
      <c r="DZ1890" s="21"/>
      <c r="EA1890" s="21"/>
      <c r="EB1890" s="21"/>
      <c r="EC1890" s="21"/>
      <c r="ED1890" s="21"/>
      <c r="EE1890" s="21"/>
      <c r="EF1890" s="21"/>
      <c r="EG1890" s="21"/>
      <c r="EH1890" s="21"/>
      <c r="EI1890" s="21"/>
      <c r="EJ1890" s="21"/>
      <c r="EK1890" s="21"/>
      <c r="EL1890" s="21"/>
      <c r="EM1890" s="21"/>
      <c r="EN1890" s="21"/>
      <c r="EO1890" s="21"/>
      <c r="EP1890" s="21"/>
      <c r="EQ1890" s="21"/>
      <c r="ER1890" s="21"/>
      <c r="ES1890" s="21"/>
      <c r="ET1890" s="21"/>
      <c r="EU1890" s="21"/>
      <c r="EV1890" s="21"/>
      <c r="EW1890" s="21"/>
      <c r="EX1890" s="21"/>
      <c r="EY1890" s="21"/>
      <c r="EZ1890" s="21"/>
      <c r="FA1890" s="21"/>
      <c r="FB1890" s="21"/>
      <c r="FC1890" s="21"/>
      <c r="FD1890" s="21"/>
      <c r="FE1890" s="21"/>
      <c r="FF1890" s="21"/>
      <c r="FG1890" s="21"/>
      <c r="FH1890" s="21"/>
      <c r="FI1890" s="21"/>
      <c r="FJ1890" s="21"/>
      <c r="FK1890" s="21"/>
      <c r="FL1890" s="21"/>
      <c r="FM1890" s="21"/>
      <c r="FN1890" s="21"/>
      <c r="FO1890" s="21"/>
      <c r="FP1890" s="21"/>
      <c r="FQ1890" s="21"/>
      <c r="FR1890" s="21"/>
      <c r="FS1890" s="21"/>
      <c r="FT1890" s="21"/>
      <c r="FU1890" s="21"/>
      <c r="FV1890" s="21"/>
      <c r="FW1890" s="21"/>
      <c r="FX1890" s="21"/>
      <c r="FY1890" s="21"/>
      <c r="FZ1890" s="21"/>
      <c r="GA1890" s="21"/>
      <c r="GB1890" s="21"/>
      <c r="GC1890" s="21"/>
      <c r="GD1890" s="21"/>
      <c r="GE1890" s="21"/>
      <c r="GF1890" s="21"/>
      <c r="GG1890" s="21"/>
      <c r="GH1890" s="21"/>
      <c r="GI1890" s="21"/>
      <c r="GJ1890" s="21"/>
      <c r="GK1890" s="21"/>
      <c r="GL1890" s="21"/>
      <c r="GM1890" s="21"/>
      <c r="GN1890" s="21"/>
      <c r="GO1890" s="21"/>
      <c r="GP1890" s="21"/>
      <c r="GQ1890" s="21"/>
      <c r="GR1890" s="21"/>
      <c r="GS1890" s="21"/>
      <c r="GT1890" s="21"/>
      <c r="GU1890" s="21"/>
      <c r="GV1890" s="21"/>
      <c r="GW1890" s="21"/>
      <c r="GX1890" s="21"/>
      <c r="GY1890" s="21"/>
      <c r="GZ1890" s="21"/>
      <c r="HA1890" s="21"/>
      <c r="HB1890" s="21"/>
      <c r="HC1890" s="21"/>
      <c r="HD1890" s="21"/>
      <c r="HE1890" s="21"/>
      <c r="HF1890" s="21"/>
      <c r="HG1890" s="21"/>
      <c r="HH1890" s="21"/>
      <c r="HI1890" s="21"/>
      <c r="HJ1890" s="21"/>
      <c r="HK1890" s="21"/>
      <c r="HL1890" s="21"/>
      <c r="HM1890" s="21"/>
      <c r="HN1890" s="21"/>
      <c r="HO1890" s="21"/>
      <c r="HP1890" s="21"/>
      <c r="HQ1890" s="21"/>
      <c r="HR1890" s="21"/>
      <c r="HS1890" s="21"/>
      <c r="HT1890" s="21"/>
      <c r="HU1890" s="21"/>
      <c r="HV1890" s="21"/>
      <c r="HW1890" s="21"/>
      <c r="HX1890" s="21"/>
      <c r="HY1890" s="21"/>
      <c r="HZ1890" s="21"/>
      <c r="IA1890" s="21"/>
      <c r="IB1890" s="21"/>
      <c r="IC1890" s="21"/>
      <c r="ID1890" s="21"/>
      <c r="IE1890" s="21"/>
      <c r="IF1890" s="21"/>
      <c r="IG1890" s="21"/>
      <c r="IH1890" s="21"/>
      <c r="II1890" s="21"/>
      <c r="IJ1890" s="21"/>
      <c r="IK1890" s="21"/>
      <c r="IL1890" s="21"/>
      <c r="IM1890" s="21"/>
      <c r="IN1890" s="21"/>
      <c r="IO1890" s="21"/>
      <c r="IP1890" s="21"/>
      <c r="IQ1890" s="21"/>
      <c r="IR1890" s="21"/>
      <c r="IS1890" s="21"/>
      <c r="IT1890" s="21"/>
      <c r="IU1890" s="21"/>
      <c r="IV1890" s="21"/>
      <c r="IW1890" s="21"/>
      <c r="IX1890" s="21"/>
      <c r="IY1890" s="21"/>
      <c r="IZ1890" s="21"/>
      <c r="JA1890" s="21"/>
      <c r="JB1890" s="21"/>
      <c r="JC1890" s="21"/>
      <c r="JD1890" s="21"/>
      <c r="JE1890" s="21"/>
      <c r="JF1890" s="21"/>
      <c r="JG1890" s="21"/>
      <c r="JH1890" s="21"/>
      <c r="JI1890" s="21"/>
      <c r="JJ1890" s="21"/>
      <c r="JK1890" s="21"/>
      <c r="JL1890" s="21"/>
      <c r="JM1890" s="21"/>
      <c r="JN1890" s="21"/>
      <c r="JO1890" s="21"/>
      <c r="JP1890" s="21"/>
      <c r="JQ1890" s="21"/>
      <c r="JR1890" s="21"/>
      <c r="JS1890" s="21"/>
      <c r="JT1890" s="21"/>
      <c r="JU1890" s="21"/>
      <c r="JV1890" s="21"/>
      <c r="JW1890" s="21"/>
      <c r="JX1890" s="21"/>
      <c r="JY1890" s="21"/>
      <c r="JZ1890" s="21"/>
      <c r="KA1890" s="21"/>
      <c r="KB1890" s="21"/>
      <c r="KC1890" s="21"/>
      <c r="KD1890" s="21"/>
      <c r="KE1890" s="21"/>
      <c r="KF1890" s="21"/>
      <c r="KG1890" s="21"/>
      <c r="KH1890" s="21"/>
      <c r="KI1890" s="21"/>
      <c r="KJ1890" s="21"/>
      <c r="KK1890" s="21"/>
      <c r="KL1890" s="21"/>
      <c r="KM1890" s="21"/>
      <c r="KN1890" s="21"/>
      <c r="KO1890" s="21"/>
      <c r="KP1890" s="21"/>
      <c r="KQ1890" s="21"/>
      <c r="KR1890" s="21"/>
      <c r="KS1890" s="21"/>
      <c r="KT1890" s="21"/>
      <c r="KU1890" s="21"/>
      <c r="KV1890" s="21"/>
      <c r="KW1890" s="21"/>
      <c r="KX1890" s="21"/>
      <c r="KY1890" s="21"/>
      <c r="KZ1890" s="21"/>
      <c r="LA1890" s="21"/>
      <c r="LB1890" s="21"/>
      <c r="LC1890" s="21"/>
      <c r="LD1890" s="21"/>
      <c r="LE1890" s="21"/>
      <c r="LF1890" s="21"/>
    </row>
    <row r="1891" spans="1:318" s="10" customFormat="1" ht="17.25" customHeight="1" x14ac:dyDescent="0.25">
      <c r="A1891" s="138" t="s">
        <v>29</v>
      </c>
      <c r="B1891" s="131" t="s">
        <v>1225</v>
      </c>
      <c r="C1891" s="96" t="s">
        <v>1226</v>
      </c>
      <c r="D1891" s="15"/>
      <c r="E1891" s="36" t="s">
        <v>95</v>
      </c>
      <c r="F1891" s="36" t="s">
        <v>1227</v>
      </c>
      <c r="G1891" s="37" t="s">
        <v>1228</v>
      </c>
      <c r="H1891" s="37" t="s">
        <v>1314</v>
      </c>
      <c r="I1891" s="141" t="s">
        <v>1315</v>
      </c>
      <c r="J1891" s="140" t="s">
        <v>1316</v>
      </c>
      <c r="K1891" s="141" t="s">
        <v>1315</v>
      </c>
      <c r="CJ1891" s="21"/>
      <c r="CK1891" s="21"/>
      <c r="CL1891" s="21"/>
      <c r="CM1891" s="21"/>
      <c r="CN1891" s="21"/>
      <c r="CO1891" s="21"/>
      <c r="CP1891" s="21"/>
      <c r="CQ1891" s="21"/>
      <c r="CR1891" s="21"/>
      <c r="CS1891" s="21"/>
      <c r="CT1891" s="21"/>
      <c r="CU1891" s="21"/>
      <c r="CV1891" s="21"/>
      <c r="CW1891" s="21"/>
      <c r="CX1891" s="21"/>
      <c r="CY1891" s="21"/>
      <c r="CZ1891" s="21"/>
      <c r="DA1891" s="21"/>
      <c r="DB1891" s="21"/>
      <c r="DC1891" s="21"/>
      <c r="DD1891" s="21"/>
      <c r="DE1891" s="21"/>
      <c r="DF1891" s="21"/>
      <c r="DG1891" s="21"/>
      <c r="DH1891" s="21"/>
      <c r="DI1891" s="21"/>
      <c r="DJ1891" s="21"/>
      <c r="DK1891" s="21"/>
      <c r="DL1891" s="21"/>
      <c r="DM1891" s="21"/>
      <c r="DN1891" s="21"/>
      <c r="DO1891" s="21"/>
      <c r="DP1891" s="21"/>
      <c r="DQ1891" s="21"/>
      <c r="DR1891" s="21"/>
      <c r="DS1891" s="21"/>
      <c r="DT1891" s="21"/>
      <c r="DU1891" s="21"/>
      <c r="DV1891" s="21"/>
      <c r="DW1891" s="21"/>
      <c r="DX1891" s="21"/>
      <c r="DY1891" s="21"/>
      <c r="DZ1891" s="21"/>
      <c r="EA1891" s="21"/>
      <c r="EB1891" s="21"/>
      <c r="EC1891" s="21"/>
      <c r="ED1891" s="21"/>
      <c r="EE1891" s="21"/>
      <c r="EF1891" s="21"/>
      <c r="EG1891" s="21"/>
      <c r="EH1891" s="21"/>
      <c r="EI1891" s="21"/>
      <c r="EJ1891" s="21"/>
      <c r="EK1891" s="21"/>
      <c r="EL1891" s="21"/>
      <c r="EM1891" s="21"/>
      <c r="EN1891" s="21"/>
      <c r="EO1891" s="21"/>
      <c r="EP1891" s="21"/>
      <c r="EQ1891" s="21"/>
      <c r="ER1891" s="21"/>
      <c r="ES1891" s="21"/>
      <c r="ET1891" s="21"/>
      <c r="EU1891" s="21"/>
      <c r="EV1891" s="21"/>
      <c r="EW1891" s="21"/>
      <c r="EX1891" s="21"/>
      <c r="EY1891" s="21"/>
      <c r="EZ1891" s="21"/>
      <c r="FA1891" s="21"/>
      <c r="FB1891" s="21"/>
      <c r="FC1891" s="21"/>
      <c r="FD1891" s="21"/>
      <c r="FE1891" s="21"/>
      <c r="FF1891" s="21"/>
      <c r="FG1891" s="21"/>
      <c r="FH1891" s="21"/>
      <c r="FI1891" s="21"/>
      <c r="FJ1891" s="21"/>
      <c r="FK1891" s="21"/>
      <c r="FL1891" s="21"/>
      <c r="FM1891" s="21"/>
      <c r="FN1891" s="21"/>
      <c r="FO1891" s="21"/>
      <c r="FP1891" s="21"/>
      <c r="FQ1891" s="21"/>
      <c r="FR1891" s="21"/>
      <c r="FS1891" s="21"/>
      <c r="FT1891" s="21"/>
      <c r="FU1891" s="21"/>
      <c r="FV1891" s="21"/>
      <c r="FW1891" s="21"/>
      <c r="FX1891" s="21"/>
      <c r="FY1891" s="21"/>
      <c r="FZ1891" s="21"/>
      <c r="GA1891" s="21"/>
      <c r="GB1891" s="21"/>
      <c r="GC1891" s="21"/>
      <c r="GD1891" s="21"/>
      <c r="GE1891" s="21"/>
      <c r="GF1891" s="21"/>
      <c r="GG1891" s="21"/>
      <c r="GH1891" s="21"/>
      <c r="GI1891" s="21"/>
      <c r="GJ1891" s="21"/>
      <c r="GK1891" s="21"/>
      <c r="GL1891" s="21"/>
      <c r="GM1891" s="21"/>
      <c r="GN1891" s="21"/>
      <c r="GO1891" s="21"/>
      <c r="GP1891" s="21"/>
      <c r="GQ1891" s="21"/>
      <c r="GR1891" s="21"/>
      <c r="GS1891" s="21"/>
      <c r="GT1891" s="21"/>
      <c r="GU1891" s="21"/>
      <c r="GV1891" s="21"/>
      <c r="GW1891" s="21"/>
      <c r="GX1891" s="21"/>
      <c r="GY1891" s="21"/>
      <c r="GZ1891" s="21"/>
      <c r="HA1891" s="21"/>
      <c r="HB1891" s="21"/>
      <c r="HC1891" s="21"/>
      <c r="HD1891" s="21"/>
      <c r="HE1891" s="21"/>
      <c r="HF1891" s="21"/>
      <c r="HG1891" s="21"/>
      <c r="HH1891" s="21"/>
      <c r="HI1891" s="21"/>
      <c r="HJ1891" s="21"/>
      <c r="HK1891" s="21"/>
      <c r="HL1891" s="21"/>
      <c r="HM1891" s="21"/>
      <c r="HN1891" s="21"/>
      <c r="HO1891" s="21"/>
      <c r="HP1891" s="21"/>
      <c r="HQ1891" s="21"/>
      <c r="HR1891" s="21"/>
      <c r="HS1891" s="21"/>
      <c r="HT1891" s="21"/>
      <c r="HU1891" s="21"/>
      <c r="HV1891" s="21"/>
      <c r="HW1891" s="21"/>
      <c r="HX1891" s="21"/>
      <c r="HY1891" s="21"/>
      <c r="HZ1891" s="21"/>
      <c r="IA1891" s="21"/>
      <c r="IB1891" s="21"/>
      <c r="IC1891" s="21"/>
      <c r="ID1891" s="21"/>
      <c r="IE1891" s="21"/>
      <c r="IF1891" s="21"/>
      <c r="IG1891" s="21"/>
      <c r="IH1891" s="21"/>
      <c r="II1891" s="21"/>
      <c r="IJ1891" s="21"/>
      <c r="IK1891" s="21"/>
      <c r="IL1891" s="21"/>
      <c r="IM1891" s="21"/>
      <c r="IN1891" s="21"/>
      <c r="IO1891" s="21"/>
      <c r="IP1891" s="21"/>
      <c r="IQ1891" s="21"/>
      <c r="IR1891" s="21"/>
      <c r="IS1891" s="21"/>
      <c r="IT1891" s="21"/>
      <c r="IU1891" s="21"/>
      <c r="IV1891" s="21"/>
      <c r="IW1891" s="21"/>
      <c r="IX1891" s="21"/>
      <c r="IY1891" s="21"/>
      <c r="IZ1891" s="21"/>
      <c r="JA1891" s="21"/>
      <c r="JB1891" s="21"/>
      <c r="JC1891" s="21"/>
      <c r="JD1891" s="21"/>
      <c r="JE1891" s="21"/>
      <c r="JF1891" s="21"/>
      <c r="JG1891" s="21"/>
      <c r="JH1891" s="21"/>
      <c r="JI1891" s="21"/>
      <c r="JJ1891" s="21"/>
      <c r="JK1891" s="21"/>
      <c r="JL1891" s="21"/>
      <c r="JM1891" s="21"/>
      <c r="JN1891" s="21"/>
      <c r="JO1891" s="21"/>
      <c r="JP1891" s="21"/>
      <c r="JQ1891" s="21"/>
      <c r="JR1891" s="21"/>
      <c r="JS1891" s="21"/>
      <c r="JT1891" s="21"/>
      <c r="JU1891" s="21"/>
      <c r="JV1891" s="21"/>
      <c r="JW1891" s="21"/>
      <c r="JX1891" s="21"/>
      <c r="JY1891" s="21"/>
      <c r="JZ1891" s="21"/>
      <c r="KA1891" s="21"/>
      <c r="KB1891" s="21"/>
      <c r="KC1891" s="21"/>
      <c r="KD1891" s="21"/>
      <c r="KE1891" s="21"/>
      <c r="KF1891" s="21"/>
      <c r="KG1891" s="21"/>
      <c r="KH1891" s="21"/>
      <c r="KI1891" s="21"/>
      <c r="KJ1891" s="21"/>
      <c r="KK1891" s="21"/>
      <c r="KL1891" s="21"/>
      <c r="KM1891" s="21"/>
      <c r="KN1891" s="21"/>
      <c r="KO1891" s="21"/>
      <c r="KP1891" s="21"/>
      <c r="KQ1891" s="21"/>
      <c r="KR1891" s="21"/>
      <c r="KS1891" s="21"/>
      <c r="KT1891" s="21"/>
      <c r="KU1891" s="21"/>
      <c r="KV1891" s="21"/>
      <c r="KW1891" s="21"/>
      <c r="KX1891" s="21"/>
      <c r="KY1891" s="21"/>
      <c r="KZ1891" s="21"/>
      <c r="LA1891" s="21"/>
      <c r="LB1891" s="21"/>
      <c r="LC1891" s="21"/>
      <c r="LD1891" s="21"/>
      <c r="LE1891" s="21"/>
      <c r="LF1891" s="21"/>
    </row>
    <row r="1892" spans="1:318" s="10" customFormat="1" ht="17.25" customHeight="1" x14ac:dyDescent="0.25">
      <c r="A1892" s="138" t="s">
        <v>29</v>
      </c>
      <c r="B1892" s="131" t="s">
        <v>1225</v>
      </c>
      <c r="C1892" s="96" t="s">
        <v>1226</v>
      </c>
      <c r="D1892" s="15"/>
      <c r="E1892" s="36" t="s">
        <v>95</v>
      </c>
      <c r="F1892" s="36" t="s">
        <v>1227</v>
      </c>
      <c r="G1892" s="37" t="s">
        <v>1228</v>
      </c>
      <c r="H1892" s="37" t="s">
        <v>1317</v>
      </c>
      <c r="I1892" s="141" t="s">
        <v>1318</v>
      </c>
      <c r="J1892" s="140" t="s">
        <v>1319</v>
      </c>
      <c r="K1892" s="141" t="s">
        <v>1318</v>
      </c>
      <c r="CJ1892" s="21"/>
      <c r="CK1892" s="21"/>
      <c r="CL1892" s="21"/>
      <c r="CM1892" s="21"/>
      <c r="CN1892" s="21"/>
      <c r="CO1892" s="21"/>
      <c r="CP1892" s="21"/>
      <c r="CQ1892" s="21"/>
      <c r="CR1892" s="21"/>
      <c r="CS1892" s="21"/>
      <c r="CT1892" s="21"/>
      <c r="CU1892" s="21"/>
      <c r="CV1892" s="21"/>
      <c r="CW1892" s="21"/>
      <c r="CX1892" s="21"/>
      <c r="CY1892" s="21"/>
      <c r="CZ1892" s="21"/>
      <c r="DA1892" s="21"/>
      <c r="DB1892" s="21"/>
      <c r="DC1892" s="21"/>
      <c r="DD1892" s="21"/>
      <c r="DE1892" s="21"/>
      <c r="DF1892" s="21"/>
      <c r="DG1892" s="21"/>
      <c r="DH1892" s="21"/>
      <c r="DI1892" s="21"/>
      <c r="DJ1892" s="21"/>
      <c r="DK1892" s="21"/>
      <c r="DL1892" s="21"/>
      <c r="DM1892" s="21"/>
      <c r="DN1892" s="21"/>
      <c r="DO1892" s="21"/>
      <c r="DP1892" s="21"/>
      <c r="DQ1892" s="21"/>
      <c r="DR1892" s="21"/>
      <c r="DS1892" s="21"/>
      <c r="DT1892" s="21"/>
      <c r="DU1892" s="21"/>
      <c r="DV1892" s="21"/>
      <c r="DW1892" s="21"/>
      <c r="DX1892" s="21"/>
      <c r="DY1892" s="21"/>
      <c r="DZ1892" s="21"/>
      <c r="EA1892" s="21"/>
      <c r="EB1892" s="21"/>
      <c r="EC1892" s="21"/>
      <c r="ED1892" s="21"/>
      <c r="EE1892" s="21"/>
      <c r="EF1892" s="21"/>
      <c r="EG1892" s="21"/>
      <c r="EH1892" s="21"/>
      <c r="EI1892" s="21"/>
      <c r="EJ1892" s="21"/>
      <c r="EK1892" s="21"/>
      <c r="EL1892" s="21"/>
      <c r="EM1892" s="21"/>
      <c r="EN1892" s="21"/>
      <c r="EO1892" s="21"/>
      <c r="EP1892" s="21"/>
      <c r="EQ1892" s="21"/>
      <c r="ER1892" s="21"/>
      <c r="ES1892" s="21"/>
      <c r="ET1892" s="21"/>
      <c r="EU1892" s="21"/>
      <c r="EV1892" s="21"/>
      <c r="EW1892" s="21"/>
      <c r="EX1892" s="21"/>
      <c r="EY1892" s="21"/>
      <c r="EZ1892" s="21"/>
      <c r="FA1892" s="21"/>
      <c r="FB1892" s="21"/>
      <c r="FC1892" s="21"/>
      <c r="FD1892" s="21"/>
      <c r="FE1892" s="21"/>
      <c r="FF1892" s="21"/>
      <c r="FG1892" s="21"/>
      <c r="FH1892" s="21"/>
      <c r="FI1892" s="21"/>
      <c r="FJ1892" s="21"/>
      <c r="FK1892" s="21"/>
      <c r="FL1892" s="21"/>
      <c r="FM1892" s="21"/>
      <c r="FN1892" s="21"/>
      <c r="FO1892" s="21"/>
      <c r="FP1892" s="21"/>
      <c r="FQ1892" s="21"/>
      <c r="FR1892" s="21"/>
      <c r="FS1892" s="21"/>
      <c r="FT1892" s="21"/>
      <c r="FU1892" s="21"/>
      <c r="FV1892" s="21"/>
      <c r="FW1892" s="21"/>
      <c r="FX1892" s="21"/>
      <c r="FY1892" s="21"/>
      <c r="FZ1892" s="21"/>
      <c r="GA1892" s="21"/>
      <c r="GB1892" s="21"/>
      <c r="GC1892" s="21"/>
      <c r="GD1892" s="21"/>
      <c r="GE1892" s="21"/>
      <c r="GF1892" s="21"/>
      <c r="GG1892" s="21"/>
      <c r="GH1892" s="21"/>
      <c r="GI1892" s="21"/>
      <c r="GJ1892" s="21"/>
      <c r="GK1892" s="21"/>
      <c r="GL1892" s="21"/>
      <c r="GM1892" s="21"/>
      <c r="GN1892" s="21"/>
      <c r="GO1892" s="21"/>
      <c r="GP1892" s="21"/>
      <c r="GQ1892" s="21"/>
      <c r="GR1892" s="21"/>
      <c r="GS1892" s="21"/>
      <c r="GT1892" s="21"/>
      <c r="GU1892" s="21"/>
      <c r="GV1892" s="21"/>
      <c r="GW1892" s="21"/>
      <c r="GX1892" s="21"/>
      <c r="GY1892" s="21"/>
      <c r="GZ1892" s="21"/>
      <c r="HA1892" s="21"/>
      <c r="HB1892" s="21"/>
      <c r="HC1892" s="21"/>
      <c r="HD1892" s="21"/>
      <c r="HE1892" s="21"/>
      <c r="HF1892" s="21"/>
      <c r="HG1892" s="21"/>
      <c r="HH1892" s="21"/>
      <c r="HI1892" s="21"/>
      <c r="HJ1892" s="21"/>
      <c r="HK1892" s="21"/>
      <c r="HL1892" s="21"/>
      <c r="HM1892" s="21"/>
      <c r="HN1892" s="21"/>
      <c r="HO1892" s="21"/>
      <c r="HP1892" s="21"/>
      <c r="HQ1892" s="21"/>
      <c r="HR1892" s="21"/>
      <c r="HS1892" s="21"/>
      <c r="HT1892" s="21"/>
      <c r="HU1892" s="21"/>
      <c r="HV1892" s="21"/>
      <c r="HW1892" s="21"/>
      <c r="HX1892" s="21"/>
      <c r="HY1892" s="21"/>
      <c r="HZ1892" s="21"/>
      <c r="IA1892" s="21"/>
      <c r="IB1892" s="21"/>
      <c r="IC1892" s="21"/>
      <c r="ID1892" s="21"/>
      <c r="IE1892" s="21"/>
      <c r="IF1892" s="21"/>
      <c r="IG1892" s="21"/>
      <c r="IH1892" s="21"/>
      <c r="II1892" s="21"/>
      <c r="IJ1892" s="21"/>
      <c r="IK1892" s="21"/>
      <c r="IL1892" s="21"/>
      <c r="IM1892" s="21"/>
      <c r="IN1892" s="21"/>
      <c r="IO1892" s="21"/>
      <c r="IP1892" s="21"/>
      <c r="IQ1892" s="21"/>
      <c r="IR1892" s="21"/>
      <c r="IS1892" s="21"/>
      <c r="IT1892" s="21"/>
      <c r="IU1892" s="21"/>
      <c r="IV1892" s="21"/>
      <c r="IW1892" s="21"/>
      <c r="IX1892" s="21"/>
      <c r="IY1892" s="21"/>
      <c r="IZ1892" s="21"/>
      <c r="JA1892" s="21"/>
      <c r="JB1892" s="21"/>
      <c r="JC1892" s="21"/>
      <c r="JD1892" s="21"/>
      <c r="JE1892" s="21"/>
      <c r="JF1892" s="21"/>
      <c r="JG1892" s="21"/>
      <c r="JH1892" s="21"/>
      <c r="JI1892" s="21"/>
      <c r="JJ1892" s="21"/>
      <c r="JK1892" s="21"/>
      <c r="JL1892" s="21"/>
      <c r="JM1892" s="21"/>
      <c r="JN1892" s="21"/>
      <c r="JO1892" s="21"/>
      <c r="JP1892" s="21"/>
      <c r="JQ1892" s="21"/>
      <c r="JR1892" s="21"/>
      <c r="JS1892" s="21"/>
      <c r="JT1892" s="21"/>
      <c r="JU1892" s="21"/>
      <c r="JV1892" s="21"/>
      <c r="JW1892" s="21"/>
      <c r="JX1892" s="21"/>
      <c r="JY1892" s="21"/>
      <c r="JZ1892" s="21"/>
      <c r="KA1892" s="21"/>
      <c r="KB1892" s="21"/>
      <c r="KC1892" s="21"/>
      <c r="KD1892" s="21"/>
      <c r="KE1892" s="21"/>
      <c r="KF1892" s="21"/>
      <c r="KG1892" s="21"/>
      <c r="KH1892" s="21"/>
      <c r="KI1892" s="21"/>
      <c r="KJ1892" s="21"/>
      <c r="KK1892" s="21"/>
      <c r="KL1892" s="21"/>
      <c r="KM1892" s="21"/>
      <c r="KN1892" s="21"/>
      <c r="KO1892" s="21"/>
      <c r="KP1892" s="21"/>
      <c r="KQ1892" s="21"/>
      <c r="KR1892" s="21"/>
      <c r="KS1892" s="21"/>
      <c r="KT1892" s="21"/>
      <c r="KU1892" s="21"/>
      <c r="KV1892" s="21"/>
      <c r="KW1892" s="21"/>
      <c r="KX1892" s="21"/>
      <c r="KY1892" s="21"/>
      <c r="KZ1892" s="21"/>
      <c r="LA1892" s="21"/>
      <c r="LB1892" s="21"/>
      <c r="LC1892" s="21"/>
      <c r="LD1892" s="21"/>
      <c r="LE1892" s="21"/>
      <c r="LF1892" s="21"/>
    </row>
    <row r="1893" spans="1:318" s="10" customFormat="1" ht="17.25" customHeight="1" x14ac:dyDescent="0.25">
      <c r="A1893" s="138" t="s">
        <v>29</v>
      </c>
      <c r="B1893" s="131" t="s">
        <v>1225</v>
      </c>
      <c r="C1893" s="96" t="s">
        <v>1226</v>
      </c>
      <c r="D1893" s="15"/>
      <c r="E1893" s="36" t="s">
        <v>95</v>
      </c>
      <c r="F1893" s="36" t="s">
        <v>1227</v>
      </c>
      <c r="G1893" s="37" t="s">
        <v>1228</v>
      </c>
      <c r="H1893" s="37" t="s">
        <v>1320</v>
      </c>
      <c r="I1893" s="141" t="s">
        <v>1321</v>
      </c>
      <c r="J1893" s="140" t="s">
        <v>1322</v>
      </c>
      <c r="K1893" s="141" t="s">
        <v>1321</v>
      </c>
      <c r="CJ1893" s="21"/>
      <c r="CK1893" s="21"/>
      <c r="CL1893" s="21"/>
      <c r="CM1893" s="21"/>
      <c r="CN1893" s="21"/>
      <c r="CO1893" s="21"/>
      <c r="CP1893" s="21"/>
      <c r="CQ1893" s="21"/>
      <c r="CR1893" s="21"/>
      <c r="CS1893" s="21"/>
      <c r="CT1893" s="21"/>
      <c r="CU1893" s="21"/>
      <c r="CV1893" s="21"/>
      <c r="CW1893" s="21"/>
      <c r="CX1893" s="21"/>
      <c r="CY1893" s="21"/>
      <c r="CZ1893" s="21"/>
      <c r="DA1893" s="21"/>
      <c r="DB1893" s="21"/>
      <c r="DC1893" s="21"/>
      <c r="DD1893" s="21"/>
      <c r="DE1893" s="21"/>
      <c r="DF1893" s="21"/>
      <c r="DG1893" s="21"/>
      <c r="DH1893" s="21"/>
      <c r="DI1893" s="21"/>
      <c r="DJ1893" s="21"/>
      <c r="DK1893" s="21"/>
      <c r="DL1893" s="21"/>
      <c r="DM1893" s="21"/>
      <c r="DN1893" s="21"/>
      <c r="DO1893" s="21"/>
      <c r="DP1893" s="21"/>
      <c r="DQ1893" s="21"/>
      <c r="DR1893" s="21"/>
      <c r="DS1893" s="21"/>
      <c r="DT1893" s="21"/>
      <c r="DU1893" s="21"/>
      <c r="DV1893" s="21"/>
      <c r="DW1893" s="21"/>
      <c r="DX1893" s="21"/>
      <c r="DY1893" s="21"/>
      <c r="DZ1893" s="21"/>
      <c r="EA1893" s="21"/>
      <c r="EB1893" s="21"/>
      <c r="EC1893" s="21"/>
      <c r="ED1893" s="21"/>
      <c r="EE1893" s="21"/>
      <c r="EF1893" s="21"/>
      <c r="EG1893" s="21"/>
      <c r="EH1893" s="21"/>
      <c r="EI1893" s="21"/>
      <c r="EJ1893" s="21"/>
      <c r="EK1893" s="21"/>
      <c r="EL1893" s="21"/>
      <c r="EM1893" s="21"/>
      <c r="EN1893" s="21"/>
      <c r="EO1893" s="21"/>
      <c r="EP1893" s="21"/>
      <c r="EQ1893" s="21"/>
      <c r="ER1893" s="21"/>
      <c r="ES1893" s="21"/>
      <c r="ET1893" s="21"/>
      <c r="EU1893" s="21"/>
      <c r="EV1893" s="21"/>
      <c r="EW1893" s="21"/>
      <c r="EX1893" s="21"/>
      <c r="EY1893" s="21"/>
      <c r="EZ1893" s="21"/>
      <c r="FA1893" s="21"/>
      <c r="FB1893" s="21"/>
      <c r="FC1893" s="21"/>
      <c r="FD1893" s="21"/>
      <c r="FE1893" s="21"/>
      <c r="FF1893" s="21"/>
      <c r="FG1893" s="21"/>
      <c r="FH1893" s="21"/>
      <c r="FI1893" s="21"/>
      <c r="FJ1893" s="21"/>
      <c r="FK1893" s="21"/>
      <c r="FL1893" s="21"/>
      <c r="FM1893" s="21"/>
      <c r="FN1893" s="21"/>
      <c r="FO1893" s="21"/>
      <c r="FP1893" s="21"/>
      <c r="FQ1893" s="21"/>
      <c r="FR1893" s="21"/>
      <c r="FS1893" s="21"/>
      <c r="FT1893" s="21"/>
      <c r="FU1893" s="21"/>
      <c r="FV1893" s="21"/>
      <c r="FW1893" s="21"/>
      <c r="FX1893" s="21"/>
      <c r="FY1893" s="21"/>
      <c r="FZ1893" s="21"/>
      <c r="GA1893" s="21"/>
      <c r="GB1893" s="21"/>
      <c r="GC1893" s="21"/>
      <c r="GD1893" s="21"/>
      <c r="GE1893" s="21"/>
      <c r="GF1893" s="21"/>
      <c r="GG1893" s="21"/>
      <c r="GH1893" s="21"/>
      <c r="GI1893" s="21"/>
      <c r="GJ1893" s="21"/>
      <c r="GK1893" s="21"/>
      <c r="GL1893" s="21"/>
      <c r="GM1893" s="21"/>
      <c r="GN1893" s="21"/>
      <c r="GO1893" s="21"/>
      <c r="GP1893" s="21"/>
      <c r="GQ1893" s="21"/>
      <c r="GR1893" s="21"/>
      <c r="GS1893" s="21"/>
      <c r="GT1893" s="21"/>
      <c r="GU1893" s="21"/>
      <c r="GV1893" s="21"/>
      <c r="GW1893" s="21"/>
      <c r="GX1893" s="21"/>
      <c r="GY1893" s="21"/>
      <c r="GZ1893" s="21"/>
      <c r="HA1893" s="21"/>
      <c r="HB1893" s="21"/>
      <c r="HC1893" s="21"/>
      <c r="HD1893" s="21"/>
      <c r="HE1893" s="21"/>
      <c r="HF1893" s="21"/>
      <c r="HG1893" s="21"/>
      <c r="HH1893" s="21"/>
      <c r="HI1893" s="21"/>
      <c r="HJ1893" s="21"/>
      <c r="HK1893" s="21"/>
      <c r="HL1893" s="21"/>
      <c r="HM1893" s="21"/>
      <c r="HN1893" s="21"/>
      <c r="HO1893" s="21"/>
      <c r="HP1893" s="21"/>
      <c r="HQ1893" s="21"/>
      <c r="HR1893" s="21"/>
      <c r="HS1893" s="21"/>
      <c r="HT1893" s="21"/>
      <c r="HU1893" s="21"/>
      <c r="HV1893" s="21"/>
      <c r="HW1893" s="21"/>
      <c r="HX1893" s="21"/>
      <c r="HY1893" s="21"/>
      <c r="HZ1893" s="21"/>
      <c r="IA1893" s="21"/>
      <c r="IB1893" s="21"/>
      <c r="IC1893" s="21"/>
      <c r="ID1893" s="21"/>
      <c r="IE1893" s="21"/>
      <c r="IF1893" s="21"/>
      <c r="IG1893" s="21"/>
      <c r="IH1893" s="21"/>
      <c r="II1893" s="21"/>
      <c r="IJ1893" s="21"/>
      <c r="IK1893" s="21"/>
      <c r="IL1893" s="21"/>
      <c r="IM1893" s="21"/>
      <c r="IN1893" s="21"/>
      <c r="IO1893" s="21"/>
      <c r="IP1893" s="21"/>
      <c r="IQ1893" s="21"/>
      <c r="IR1893" s="21"/>
      <c r="IS1893" s="21"/>
      <c r="IT1893" s="21"/>
      <c r="IU1893" s="21"/>
      <c r="IV1893" s="21"/>
      <c r="IW1893" s="21"/>
      <c r="IX1893" s="21"/>
      <c r="IY1893" s="21"/>
      <c r="IZ1893" s="21"/>
      <c r="JA1893" s="21"/>
      <c r="JB1893" s="21"/>
      <c r="JC1893" s="21"/>
      <c r="JD1893" s="21"/>
      <c r="JE1893" s="21"/>
      <c r="JF1893" s="21"/>
      <c r="JG1893" s="21"/>
      <c r="JH1893" s="21"/>
      <c r="JI1893" s="21"/>
      <c r="JJ1893" s="21"/>
      <c r="JK1893" s="21"/>
      <c r="JL1893" s="21"/>
      <c r="JM1893" s="21"/>
      <c r="JN1893" s="21"/>
      <c r="JO1893" s="21"/>
      <c r="JP1893" s="21"/>
      <c r="JQ1893" s="21"/>
      <c r="JR1893" s="21"/>
      <c r="JS1893" s="21"/>
      <c r="JT1893" s="21"/>
      <c r="JU1893" s="21"/>
      <c r="JV1893" s="21"/>
      <c r="JW1893" s="21"/>
      <c r="JX1893" s="21"/>
      <c r="JY1893" s="21"/>
      <c r="JZ1893" s="21"/>
      <c r="KA1893" s="21"/>
      <c r="KB1893" s="21"/>
      <c r="KC1893" s="21"/>
      <c r="KD1893" s="21"/>
      <c r="KE1893" s="21"/>
      <c r="KF1893" s="21"/>
      <c r="KG1893" s="21"/>
      <c r="KH1893" s="21"/>
      <c r="KI1893" s="21"/>
      <c r="KJ1893" s="21"/>
      <c r="KK1893" s="21"/>
      <c r="KL1893" s="21"/>
      <c r="KM1893" s="21"/>
      <c r="KN1893" s="21"/>
      <c r="KO1893" s="21"/>
      <c r="KP1893" s="21"/>
      <c r="KQ1893" s="21"/>
      <c r="KR1893" s="21"/>
      <c r="KS1893" s="21"/>
      <c r="KT1893" s="21"/>
      <c r="KU1893" s="21"/>
      <c r="KV1893" s="21"/>
      <c r="KW1893" s="21"/>
      <c r="KX1893" s="21"/>
      <c r="KY1893" s="21"/>
      <c r="KZ1893" s="21"/>
      <c r="LA1893" s="21"/>
      <c r="LB1893" s="21"/>
      <c r="LC1893" s="21"/>
      <c r="LD1893" s="21"/>
      <c r="LE1893" s="21"/>
      <c r="LF1893" s="21"/>
    </row>
    <row r="1894" spans="1:318" s="10" customFormat="1" ht="17.25" customHeight="1" x14ac:dyDescent="0.25">
      <c r="A1894" s="138" t="s">
        <v>29</v>
      </c>
      <c r="B1894" s="131" t="s">
        <v>1225</v>
      </c>
      <c r="C1894" s="96" t="s">
        <v>1226</v>
      </c>
      <c r="D1894" s="15"/>
      <c r="E1894" s="36" t="s">
        <v>95</v>
      </c>
      <c r="F1894" s="36" t="s">
        <v>1227</v>
      </c>
      <c r="G1894" s="37" t="s">
        <v>1228</v>
      </c>
      <c r="H1894" s="37" t="s">
        <v>1323</v>
      </c>
      <c r="I1894" s="141" t="s">
        <v>1324</v>
      </c>
      <c r="J1894" s="140" t="s">
        <v>1325</v>
      </c>
      <c r="K1894" s="141" t="s">
        <v>1324</v>
      </c>
      <c r="CJ1894" s="21"/>
      <c r="CK1894" s="21"/>
      <c r="CL1894" s="21"/>
      <c r="CM1894" s="21"/>
      <c r="CN1894" s="21"/>
      <c r="CO1894" s="21"/>
      <c r="CP1894" s="21"/>
      <c r="CQ1894" s="21"/>
      <c r="CR1894" s="21"/>
      <c r="CS1894" s="21"/>
      <c r="CT1894" s="21"/>
      <c r="CU1894" s="21"/>
      <c r="CV1894" s="21"/>
      <c r="CW1894" s="21"/>
      <c r="CX1894" s="21"/>
      <c r="CY1894" s="21"/>
      <c r="CZ1894" s="21"/>
      <c r="DA1894" s="21"/>
      <c r="DB1894" s="21"/>
      <c r="DC1894" s="21"/>
      <c r="DD1894" s="21"/>
      <c r="DE1894" s="21"/>
      <c r="DF1894" s="21"/>
      <c r="DG1894" s="21"/>
      <c r="DH1894" s="21"/>
      <c r="DI1894" s="21"/>
      <c r="DJ1894" s="21"/>
      <c r="DK1894" s="21"/>
      <c r="DL1894" s="21"/>
      <c r="DM1894" s="21"/>
      <c r="DN1894" s="21"/>
      <c r="DO1894" s="21"/>
      <c r="DP1894" s="21"/>
      <c r="DQ1894" s="21"/>
      <c r="DR1894" s="21"/>
      <c r="DS1894" s="21"/>
      <c r="DT1894" s="21"/>
      <c r="DU1894" s="21"/>
      <c r="DV1894" s="21"/>
      <c r="DW1894" s="21"/>
      <c r="DX1894" s="21"/>
      <c r="DY1894" s="21"/>
      <c r="DZ1894" s="21"/>
      <c r="EA1894" s="21"/>
      <c r="EB1894" s="21"/>
      <c r="EC1894" s="21"/>
      <c r="ED1894" s="21"/>
      <c r="EE1894" s="21"/>
      <c r="EF1894" s="21"/>
      <c r="EG1894" s="21"/>
      <c r="EH1894" s="21"/>
      <c r="EI1894" s="21"/>
      <c r="EJ1894" s="21"/>
      <c r="EK1894" s="21"/>
      <c r="EL1894" s="21"/>
      <c r="EM1894" s="21"/>
      <c r="EN1894" s="21"/>
      <c r="EO1894" s="21"/>
      <c r="EP1894" s="21"/>
      <c r="EQ1894" s="21"/>
      <c r="ER1894" s="21"/>
      <c r="ES1894" s="21"/>
      <c r="ET1894" s="21"/>
      <c r="EU1894" s="21"/>
      <c r="EV1894" s="21"/>
      <c r="EW1894" s="21"/>
      <c r="EX1894" s="21"/>
      <c r="EY1894" s="21"/>
      <c r="EZ1894" s="21"/>
      <c r="FA1894" s="21"/>
      <c r="FB1894" s="21"/>
      <c r="FC1894" s="21"/>
      <c r="FD1894" s="21"/>
      <c r="FE1894" s="21"/>
      <c r="FF1894" s="21"/>
      <c r="FG1894" s="21"/>
      <c r="FH1894" s="21"/>
      <c r="FI1894" s="21"/>
      <c r="FJ1894" s="21"/>
      <c r="FK1894" s="21"/>
      <c r="FL1894" s="21"/>
      <c r="FM1894" s="21"/>
      <c r="FN1894" s="21"/>
      <c r="FO1894" s="21"/>
      <c r="FP1894" s="21"/>
      <c r="FQ1894" s="21"/>
      <c r="FR1894" s="21"/>
      <c r="FS1894" s="21"/>
      <c r="FT1894" s="21"/>
      <c r="FU1894" s="21"/>
      <c r="FV1894" s="21"/>
      <c r="FW1894" s="21"/>
      <c r="FX1894" s="21"/>
      <c r="FY1894" s="21"/>
      <c r="FZ1894" s="21"/>
      <c r="GA1894" s="21"/>
      <c r="GB1894" s="21"/>
      <c r="GC1894" s="21"/>
      <c r="GD1894" s="21"/>
      <c r="GE1894" s="21"/>
      <c r="GF1894" s="21"/>
      <c r="GG1894" s="21"/>
      <c r="GH1894" s="21"/>
      <c r="GI1894" s="21"/>
      <c r="GJ1894" s="21"/>
      <c r="GK1894" s="21"/>
      <c r="GL1894" s="21"/>
      <c r="GM1894" s="21"/>
      <c r="GN1894" s="21"/>
      <c r="GO1894" s="21"/>
      <c r="GP1894" s="21"/>
      <c r="GQ1894" s="21"/>
      <c r="GR1894" s="21"/>
      <c r="GS1894" s="21"/>
      <c r="GT1894" s="21"/>
      <c r="GU1894" s="21"/>
      <c r="GV1894" s="21"/>
      <c r="GW1894" s="21"/>
      <c r="GX1894" s="21"/>
      <c r="GY1894" s="21"/>
      <c r="GZ1894" s="21"/>
      <c r="HA1894" s="21"/>
      <c r="HB1894" s="21"/>
      <c r="HC1894" s="21"/>
      <c r="HD1894" s="21"/>
      <c r="HE1894" s="21"/>
      <c r="HF1894" s="21"/>
      <c r="HG1894" s="21"/>
      <c r="HH1894" s="21"/>
      <c r="HI1894" s="21"/>
      <c r="HJ1894" s="21"/>
      <c r="HK1894" s="21"/>
      <c r="HL1894" s="21"/>
      <c r="HM1894" s="21"/>
      <c r="HN1894" s="21"/>
      <c r="HO1894" s="21"/>
      <c r="HP1894" s="21"/>
      <c r="HQ1894" s="21"/>
      <c r="HR1894" s="21"/>
      <c r="HS1894" s="21"/>
      <c r="HT1894" s="21"/>
      <c r="HU1894" s="21"/>
      <c r="HV1894" s="21"/>
      <c r="HW1894" s="21"/>
      <c r="HX1894" s="21"/>
      <c r="HY1894" s="21"/>
      <c r="HZ1894" s="21"/>
      <c r="IA1894" s="21"/>
      <c r="IB1894" s="21"/>
      <c r="IC1894" s="21"/>
      <c r="ID1894" s="21"/>
      <c r="IE1894" s="21"/>
      <c r="IF1894" s="21"/>
      <c r="IG1894" s="21"/>
      <c r="IH1894" s="21"/>
      <c r="II1894" s="21"/>
      <c r="IJ1894" s="21"/>
      <c r="IK1894" s="21"/>
      <c r="IL1894" s="21"/>
      <c r="IM1894" s="21"/>
      <c r="IN1894" s="21"/>
      <c r="IO1894" s="21"/>
      <c r="IP1894" s="21"/>
      <c r="IQ1894" s="21"/>
      <c r="IR1894" s="21"/>
      <c r="IS1894" s="21"/>
      <c r="IT1894" s="21"/>
      <c r="IU1894" s="21"/>
      <c r="IV1894" s="21"/>
      <c r="IW1894" s="21"/>
      <c r="IX1894" s="21"/>
      <c r="IY1894" s="21"/>
      <c r="IZ1894" s="21"/>
      <c r="JA1894" s="21"/>
      <c r="JB1894" s="21"/>
      <c r="JC1894" s="21"/>
      <c r="JD1894" s="21"/>
      <c r="JE1894" s="21"/>
      <c r="JF1894" s="21"/>
      <c r="JG1894" s="21"/>
      <c r="JH1894" s="21"/>
      <c r="JI1894" s="21"/>
      <c r="JJ1894" s="21"/>
      <c r="JK1894" s="21"/>
      <c r="JL1894" s="21"/>
      <c r="JM1894" s="21"/>
      <c r="JN1894" s="21"/>
      <c r="JO1894" s="21"/>
      <c r="JP1894" s="21"/>
      <c r="JQ1894" s="21"/>
      <c r="JR1894" s="21"/>
      <c r="JS1894" s="21"/>
      <c r="JT1894" s="21"/>
      <c r="JU1894" s="21"/>
      <c r="JV1894" s="21"/>
      <c r="JW1894" s="21"/>
      <c r="JX1894" s="21"/>
      <c r="JY1894" s="21"/>
      <c r="JZ1894" s="21"/>
      <c r="KA1894" s="21"/>
      <c r="KB1894" s="21"/>
      <c r="KC1894" s="21"/>
      <c r="KD1894" s="21"/>
      <c r="KE1894" s="21"/>
      <c r="KF1894" s="21"/>
      <c r="KG1894" s="21"/>
      <c r="KH1894" s="21"/>
      <c r="KI1894" s="21"/>
      <c r="KJ1894" s="21"/>
      <c r="KK1894" s="21"/>
      <c r="KL1894" s="21"/>
      <c r="KM1894" s="21"/>
      <c r="KN1894" s="21"/>
      <c r="KO1894" s="21"/>
      <c r="KP1894" s="21"/>
      <c r="KQ1894" s="21"/>
      <c r="KR1894" s="21"/>
      <c r="KS1894" s="21"/>
      <c r="KT1894" s="21"/>
      <c r="KU1894" s="21"/>
      <c r="KV1894" s="21"/>
      <c r="KW1894" s="21"/>
      <c r="KX1894" s="21"/>
      <c r="KY1894" s="21"/>
      <c r="KZ1894" s="21"/>
      <c r="LA1894" s="21"/>
      <c r="LB1894" s="21"/>
      <c r="LC1894" s="21"/>
      <c r="LD1894" s="21"/>
      <c r="LE1894" s="21"/>
      <c r="LF1894" s="21"/>
    </row>
    <row r="1895" spans="1:318" s="10" customFormat="1" ht="17.25" customHeight="1" x14ac:dyDescent="0.25">
      <c r="A1895" s="138" t="s">
        <v>29</v>
      </c>
      <c r="B1895" s="131" t="s">
        <v>1225</v>
      </c>
      <c r="C1895" s="96" t="s">
        <v>1226</v>
      </c>
      <c r="D1895" s="15"/>
      <c r="E1895" s="36" t="s">
        <v>95</v>
      </c>
      <c r="F1895" s="36" t="s">
        <v>1227</v>
      </c>
      <c r="G1895" s="37" t="s">
        <v>1228</v>
      </c>
      <c r="H1895" s="37" t="s">
        <v>1326</v>
      </c>
      <c r="I1895" s="141" t="s">
        <v>1327</v>
      </c>
      <c r="J1895" s="140" t="s">
        <v>1328</v>
      </c>
      <c r="K1895" s="141" t="s">
        <v>1327</v>
      </c>
      <c r="CJ1895" s="21"/>
      <c r="CK1895" s="21"/>
      <c r="CL1895" s="21"/>
      <c r="CM1895" s="21"/>
      <c r="CN1895" s="21"/>
      <c r="CO1895" s="21"/>
      <c r="CP1895" s="21"/>
      <c r="CQ1895" s="21"/>
      <c r="CR1895" s="21"/>
      <c r="CS1895" s="21"/>
      <c r="CT1895" s="21"/>
      <c r="CU1895" s="21"/>
      <c r="CV1895" s="21"/>
      <c r="CW1895" s="21"/>
      <c r="CX1895" s="21"/>
      <c r="CY1895" s="21"/>
      <c r="CZ1895" s="21"/>
      <c r="DA1895" s="21"/>
      <c r="DB1895" s="21"/>
      <c r="DC1895" s="21"/>
      <c r="DD1895" s="21"/>
      <c r="DE1895" s="21"/>
      <c r="DF1895" s="21"/>
      <c r="DG1895" s="21"/>
      <c r="DH1895" s="21"/>
      <c r="DI1895" s="21"/>
      <c r="DJ1895" s="21"/>
      <c r="DK1895" s="21"/>
      <c r="DL1895" s="21"/>
      <c r="DM1895" s="21"/>
      <c r="DN1895" s="21"/>
      <c r="DO1895" s="21"/>
      <c r="DP1895" s="21"/>
      <c r="DQ1895" s="21"/>
      <c r="DR1895" s="21"/>
      <c r="DS1895" s="21"/>
      <c r="DT1895" s="21"/>
      <c r="DU1895" s="21"/>
      <c r="DV1895" s="21"/>
      <c r="DW1895" s="21"/>
      <c r="DX1895" s="21"/>
      <c r="DY1895" s="21"/>
      <c r="DZ1895" s="21"/>
      <c r="EA1895" s="21"/>
      <c r="EB1895" s="21"/>
      <c r="EC1895" s="21"/>
      <c r="ED1895" s="21"/>
      <c r="EE1895" s="21"/>
      <c r="EF1895" s="21"/>
      <c r="EG1895" s="21"/>
      <c r="EH1895" s="21"/>
      <c r="EI1895" s="21"/>
      <c r="EJ1895" s="21"/>
      <c r="EK1895" s="21"/>
      <c r="EL1895" s="21"/>
      <c r="EM1895" s="21"/>
      <c r="EN1895" s="21"/>
      <c r="EO1895" s="21"/>
      <c r="EP1895" s="21"/>
      <c r="EQ1895" s="21"/>
      <c r="ER1895" s="21"/>
      <c r="ES1895" s="21"/>
      <c r="ET1895" s="21"/>
      <c r="EU1895" s="21"/>
      <c r="EV1895" s="21"/>
      <c r="EW1895" s="21"/>
      <c r="EX1895" s="21"/>
      <c r="EY1895" s="21"/>
      <c r="EZ1895" s="21"/>
      <c r="FA1895" s="21"/>
      <c r="FB1895" s="21"/>
      <c r="FC1895" s="21"/>
      <c r="FD1895" s="21"/>
      <c r="FE1895" s="21"/>
      <c r="FF1895" s="21"/>
      <c r="FG1895" s="21"/>
      <c r="FH1895" s="21"/>
      <c r="FI1895" s="21"/>
      <c r="FJ1895" s="21"/>
      <c r="FK1895" s="21"/>
      <c r="FL1895" s="21"/>
      <c r="FM1895" s="21"/>
      <c r="FN1895" s="21"/>
      <c r="FO1895" s="21"/>
      <c r="FP1895" s="21"/>
      <c r="FQ1895" s="21"/>
      <c r="FR1895" s="21"/>
      <c r="FS1895" s="21"/>
      <c r="FT1895" s="21"/>
      <c r="FU1895" s="21"/>
      <c r="FV1895" s="21"/>
      <c r="FW1895" s="21"/>
      <c r="FX1895" s="21"/>
      <c r="FY1895" s="21"/>
      <c r="FZ1895" s="21"/>
      <c r="GA1895" s="21"/>
      <c r="GB1895" s="21"/>
      <c r="GC1895" s="21"/>
      <c r="GD1895" s="21"/>
      <c r="GE1895" s="21"/>
      <c r="GF1895" s="21"/>
      <c r="GG1895" s="21"/>
      <c r="GH1895" s="21"/>
      <c r="GI1895" s="21"/>
      <c r="GJ1895" s="21"/>
      <c r="GK1895" s="21"/>
      <c r="GL1895" s="21"/>
      <c r="GM1895" s="21"/>
      <c r="GN1895" s="21"/>
      <c r="GO1895" s="21"/>
      <c r="GP1895" s="21"/>
      <c r="GQ1895" s="21"/>
      <c r="GR1895" s="21"/>
      <c r="GS1895" s="21"/>
      <c r="GT1895" s="21"/>
      <c r="GU1895" s="21"/>
      <c r="GV1895" s="21"/>
      <c r="GW1895" s="21"/>
      <c r="GX1895" s="21"/>
      <c r="GY1895" s="21"/>
      <c r="GZ1895" s="21"/>
      <c r="HA1895" s="21"/>
      <c r="HB1895" s="21"/>
      <c r="HC1895" s="21"/>
      <c r="HD1895" s="21"/>
      <c r="HE1895" s="21"/>
      <c r="HF1895" s="21"/>
      <c r="HG1895" s="21"/>
      <c r="HH1895" s="21"/>
      <c r="HI1895" s="21"/>
      <c r="HJ1895" s="21"/>
      <c r="HK1895" s="21"/>
      <c r="HL1895" s="21"/>
      <c r="HM1895" s="21"/>
      <c r="HN1895" s="21"/>
      <c r="HO1895" s="21"/>
      <c r="HP1895" s="21"/>
      <c r="HQ1895" s="21"/>
      <c r="HR1895" s="21"/>
      <c r="HS1895" s="21"/>
      <c r="HT1895" s="21"/>
      <c r="HU1895" s="21"/>
      <c r="HV1895" s="21"/>
      <c r="HW1895" s="21"/>
      <c r="HX1895" s="21"/>
      <c r="HY1895" s="21"/>
      <c r="HZ1895" s="21"/>
      <c r="IA1895" s="21"/>
      <c r="IB1895" s="21"/>
      <c r="IC1895" s="21"/>
      <c r="ID1895" s="21"/>
      <c r="IE1895" s="21"/>
      <c r="IF1895" s="21"/>
      <c r="IG1895" s="21"/>
      <c r="IH1895" s="21"/>
      <c r="II1895" s="21"/>
      <c r="IJ1895" s="21"/>
      <c r="IK1895" s="21"/>
      <c r="IL1895" s="21"/>
      <c r="IM1895" s="21"/>
      <c r="IN1895" s="21"/>
      <c r="IO1895" s="21"/>
      <c r="IP1895" s="21"/>
      <c r="IQ1895" s="21"/>
      <c r="IR1895" s="21"/>
      <c r="IS1895" s="21"/>
      <c r="IT1895" s="21"/>
      <c r="IU1895" s="21"/>
      <c r="IV1895" s="21"/>
      <c r="IW1895" s="21"/>
      <c r="IX1895" s="21"/>
      <c r="IY1895" s="21"/>
      <c r="IZ1895" s="21"/>
      <c r="JA1895" s="21"/>
      <c r="JB1895" s="21"/>
      <c r="JC1895" s="21"/>
      <c r="JD1895" s="21"/>
      <c r="JE1895" s="21"/>
      <c r="JF1895" s="21"/>
      <c r="JG1895" s="21"/>
      <c r="JH1895" s="21"/>
      <c r="JI1895" s="21"/>
      <c r="JJ1895" s="21"/>
      <c r="JK1895" s="21"/>
      <c r="JL1895" s="21"/>
      <c r="JM1895" s="21"/>
      <c r="JN1895" s="21"/>
      <c r="JO1895" s="21"/>
      <c r="JP1895" s="21"/>
      <c r="JQ1895" s="21"/>
      <c r="JR1895" s="21"/>
      <c r="JS1895" s="21"/>
      <c r="JT1895" s="21"/>
      <c r="JU1895" s="21"/>
      <c r="JV1895" s="21"/>
      <c r="JW1895" s="21"/>
      <c r="JX1895" s="21"/>
      <c r="JY1895" s="21"/>
      <c r="JZ1895" s="21"/>
      <c r="KA1895" s="21"/>
      <c r="KB1895" s="21"/>
      <c r="KC1895" s="21"/>
      <c r="KD1895" s="21"/>
      <c r="KE1895" s="21"/>
      <c r="KF1895" s="21"/>
      <c r="KG1895" s="21"/>
      <c r="KH1895" s="21"/>
      <c r="KI1895" s="21"/>
      <c r="KJ1895" s="21"/>
      <c r="KK1895" s="21"/>
      <c r="KL1895" s="21"/>
      <c r="KM1895" s="21"/>
      <c r="KN1895" s="21"/>
      <c r="KO1895" s="21"/>
      <c r="KP1895" s="21"/>
      <c r="KQ1895" s="21"/>
      <c r="KR1895" s="21"/>
      <c r="KS1895" s="21"/>
      <c r="KT1895" s="21"/>
      <c r="KU1895" s="21"/>
      <c r="KV1895" s="21"/>
      <c r="KW1895" s="21"/>
      <c r="KX1895" s="21"/>
      <c r="KY1895" s="21"/>
      <c r="KZ1895" s="21"/>
      <c r="LA1895" s="21"/>
      <c r="LB1895" s="21"/>
      <c r="LC1895" s="21"/>
      <c r="LD1895" s="21"/>
      <c r="LE1895" s="21"/>
      <c r="LF1895" s="21"/>
    </row>
    <row r="1896" spans="1:318" s="10" customFormat="1" ht="17.25" customHeight="1" x14ac:dyDescent="0.25">
      <c r="A1896" s="138" t="s">
        <v>29</v>
      </c>
      <c r="B1896" s="131" t="s">
        <v>1225</v>
      </c>
      <c r="C1896" s="96" t="s">
        <v>1226</v>
      </c>
      <c r="D1896" s="15"/>
      <c r="E1896" s="36" t="s">
        <v>95</v>
      </c>
      <c r="F1896" s="36" t="s">
        <v>1227</v>
      </c>
      <c r="G1896" s="37" t="s">
        <v>1228</v>
      </c>
      <c r="H1896" s="37" t="s">
        <v>1329</v>
      </c>
      <c r="I1896" s="141" t="s">
        <v>1330</v>
      </c>
      <c r="J1896" s="140" t="s">
        <v>1331</v>
      </c>
      <c r="K1896" s="141" t="s">
        <v>1330</v>
      </c>
      <c r="CJ1896" s="21"/>
      <c r="CK1896" s="21"/>
      <c r="CL1896" s="21"/>
      <c r="CM1896" s="21"/>
      <c r="CN1896" s="21"/>
      <c r="CO1896" s="21"/>
      <c r="CP1896" s="21"/>
      <c r="CQ1896" s="21"/>
      <c r="CR1896" s="21"/>
      <c r="CS1896" s="21"/>
      <c r="CT1896" s="21"/>
      <c r="CU1896" s="21"/>
      <c r="CV1896" s="21"/>
      <c r="CW1896" s="21"/>
      <c r="CX1896" s="21"/>
      <c r="CY1896" s="21"/>
      <c r="CZ1896" s="21"/>
      <c r="DA1896" s="21"/>
      <c r="DB1896" s="21"/>
      <c r="DC1896" s="21"/>
      <c r="DD1896" s="21"/>
      <c r="DE1896" s="21"/>
      <c r="DF1896" s="21"/>
      <c r="DG1896" s="21"/>
      <c r="DH1896" s="21"/>
      <c r="DI1896" s="21"/>
      <c r="DJ1896" s="21"/>
      <c r="DK1896" s="21"/>
      <c r="DL1896" s="21"/>
      <c r="DM1896" s="21"/>
      <c r="DN1896" s="21"/>
      <c r="DO1896" s="21"/>
      <c r="DP1896" s="21"/>
      <c r="DQ1896" s="21"/>
      <c r="DR1896" s="21"/>
      <c r="DS1896" s="21"/>
      <c r="DT1896" s="21"/>
      <c r="DU1896" s="21"/>
      <c r="DV1896" s="21"/>
      <c r="DW1896" s="21"/>
      <c r="DX1896" s="21"/>
      <c r="DY1896" s="21"/>
      <c r="DZ1896" s="21"/>
      <c r="EA1896" s="21"/>
      <c r="EB1896" s="21"/>
      <c r="EC1896" s="21"/>
      <c r="ED1896" s="21"/>
      <c r="EE1896" s="21"/>
      <c r="EF1896" s="21"/>
      <c r="EG1896" s="21"/>
      <c r="EH1896" s="21"/>
      <c r="EI1896" s="21"/>
      <c r="EJ1896" s="21"/>
      <c r="EK1896" s="21"/>
      <c r="EL1896" s="21"/>
      <c r="EM1896" s="21"/>
      <c r="EN1896" s="21"/>
      <c r="EO1896" s="21"/>
      <c r="EP1896" s="21"/>
      <c r="EQ1896" s="21"/>
      <c r="ER1896" s="21"/>
      <c r="ES1896" s="21"/>
      <c r="ET1896" s="21"/>
      <c r="EU1896" s="21"/>
      <c r="EV1896" s="21"/>
      <c r="EW1896" s="21"/>
      <c r="EX1896" s="21"/>
      <c r="EY1896" s="21"/>
      <c r="EZ1896" s="21"/>
      <c r="FA1896" s="21"/>
      <c r="FB1896" s="21"/>
      <c r="FC1896" s="21"/>
      <c r="FD1896" s="21"/>
      <c r="FE1896" s="21"/>
      <c r="FF1896" s="21"/>
      <c r="FG1896" s="21"/>
      <c r="FH1896" s="21"/>
      <c r="FI1896" s="21"/>
      <c r="FJ1896" s="21"/>
      <c r="FK1896" s="21"/>
      <c r="FL1896" s="21"/>
      <c r="FM1896" s="21"/>
      <c r="FN1896" s="21"/>
      <c r="FO1896" s="21"/>
      <c r="FP1896" s="21"/>
      <c r="FQ1896" s="21"/>
      <c r="FR1896" s="21"/>
      <c r="FS1896" s="21"/>
      <c r="FT1896" s="21"/>
      <c r="FU1896" s="21"/>
      <c r="FV1896" s="21"/>
      <c r="FW1896" s="21"/>
      <c r="FX1896" s="21"/>
      <c r="FY1896" s="21"/>
      <c r="FZ1896" s="21"/>
      <c r="GA1896" s="21"/>
      <c r="GB1896" s="21"/>
      <c r="GC1896" s="21"/>
      <c r="GD1896" s="21"/>
      <c r="GE1896" s="21"/>
      <c r="GF1896" s="21"/>
      <c r="GG1896" s="21"/>
      <c r="GH1896" s="21"/>
      <c r="GI1896" s="21"/>
      <c r="GJ1896" s="21"/>
      <c r="GK1896" s="21"/>
      <c r="GL1896" s="21"/>
      <c r="GM1896" s="21"/>
      <c r="GN1896" s="21"/>
      <c r="GO1896" s="21"/>
      <c r="GP1896" s="21"/>
      <c r="GQ1896" s="21"/>
      <c r="GR1896" s="21"/>
      <c r="GS1896" s="21"/>
      <c r="GT1896" s="21"/>
      <c r="GU1896" s="21"/>
      <c r="GV1896" s="21"/>
      <c r="GW1896" s="21"/>
      <c r="GX1896" s="21"/>
      <c r="GY1896" s="21"/>
      <c r="GZ1896" s="21"/>
      <c r="HA1896" s="21"/>
      <c r="HB1896" s="21"/>
      <c r="HC1896" s="21"/>
      <c r="HD1896" s="21"/>
      <c r="HE1896" s="21"/>
      <c r="HF1896" s="21"/>
      <c r="HG1896" s="21"/>
      <c r="HH1896" s="21"/>
      <c r="HI1896" s="21"/>
      <c r="HJ1896" s="21"/>
      <c r="HK1896" s="21"/>
      <c r="HL1896" s="21"/>
      <c r="HM1896" s="21"/>
      <c r="HN1896" s="21"/>
      <c r="HO1896" s="21"/>
      <c r="HP1896" s="21"/>
      <c r="HQ1896" s="21"/>
      <c r="HR1896" s="21"/>
      <c r="HS1896" s="21"/>
      <c r="HT1896" s="21"/>
      <c r="HU1896" s="21"/>
      <c r="HV1896" s="21"/>
      <c r="HW1896" s="21"/>
      <c r="HX1896" s="21"/>
      <c r="HY1896" s="21"/>
      <c r="HZ1896" s="21"/>
      <c r="IA1896" s="21"/>
      <c r="IB1896" s="21"/>
      <c r="IC1896" s="21"/>
      <c r="ID1896" s="21"/>
      <c r="IE1896" s="21"/>
      <c r="IF1896" s="21"/>
      <c r="IG1896" s="21"/>
      <c r="IH1896" s="21"/>
      <c r="II1896" s="21"/>
      <c r="IJ1896" s="21"/>
      <c r="IK1896" s="21"/>
      <c r="IL1896" s="21"/>
      <c r="IM1896" s="21"/>
      <c r="IN1896" s="21"/>
      <c r="IO1896" s="21"/>
      <c r="IP1896" s="21"/>
      <c r="IQ1896" s="21"/>
      <c r="IR1896" s="21"/>
      <c r="IS1896" s="21"/>
      <c r="IT1896" s="21"/>
      <c r="IU1896" s="21"/>
      <c r="IV1896" s="21"/>
      <c r="IW1896" s="21"/>
      <c r="IX1896" s="21"/>
      <c r="IY1896" s="21"/>
      <c r="IZ1896" s="21"/>
      <c r="JA1896" s="21"/>
      <c r="JB1896" s="21"/>
      <c r="JC1896" s="21"/>
      <c r="JD1896" s="21"/>
      <c r="JE1896" s="21"/>
      <c r="JF1896" s="21"/>
      <c r="JG1896" s="21"/>
      <c r="JH1896" s="21"/>
      <c r="JI1896" s="21"/>
      <c r="JJ1896" s="21"/>
      <c r="JK1896" s="21"/>
      <c r="JL1896" s="21"/>
      <c r="JM1896" s="21"/>
      <c r="JN1896" s="21"/>
      <c r="JO1896" s="21"/>
      <c r="JP1896" s="21"/>
      <c r="JQ1896" s="21"/>
      <c r="JR1896" s="21"/>
      <c r="JS1896" s="21"/>
      <c r="JT1896" s="21"/>
      <c r="JU1896" s="21"/>
      <c r="JV1896" s="21"/>
      <c r="JW1896" s="21"/>
      <c r="JX1896" s="21"/>
      <c r="JY1896" s="21"/>
      <c r="JZ1896" s="21"/>
      <c r="KA1896" s="21"/>
      <c r="KB1896" s="21"/>
      <c r="KC1896" s="21"/>
      <c r="KD1896" s="21"/>
      <c r="KE1896" s="21"/>
      <c r="KF1896" s="21"/>
      <c r="KG1896" s="21"/>
      <c r="KH1896" s="21"/>
      <c r="KI1896" s="21"/>
      <c r="KJ1896" s="21"/>
      <c r="KK1896" s="21"/>
      <c r="KL1896" s="21"/>
      <c r="KM1896" s="21"/>
      <c r="KN1896" s="21"/>
      <c r="KO1896" s="21"/>
      <c r="KP1896" s="21"/>
      <c r="KQ1896" s="21"/>
      <c r="KR1896" s="21"/>
      <c r="KS1896" s="21"/>
      <c r="KT1896" s="21"/>
      <c r="KU1896" s="21"/>
      <c r="KV1896" s="21"/>
      <c r="KW1896" s="21"/>
      <c r="KX1896" s="21"/>
      <c r="KY1896" s="21"/>
      <c r="KZ1896" s="21"/>
      <c r="LA1896" s="21"/>
      <c r="LB1896" s="21"/>
      <c r="LC1896" s="21"/>
      <c r="LD1896" s="21"/>
      <c r="LE1896" s="21"/>
      <c r="LF1896" s="21"/>
    </row>
    <row r="1897" spans="1:318" s="10" customFormat="1" ht="17.25" customHeight="1" x14ac:dyDescent="0.25">
      <c r="A1897" s="138" t="s">
        <v>29</v>
      </c>
      <c r="B1897" s="131" t="s">
        <v>1225</v>
      </c>
      <c r="C1897" s="96" t="s">
        <v>1226</v>
      </c>
      <c r="D1897" s="15"/>
      <c r="E1897" s="36" t="s">
        <v>95</v>
      </c>
      <c r="F1897" s="36" t="s">
        <v>1227</v>
      </c>
      <c r="G1897" s="37" t="s">
        <v>1228</v>
      </c>
      <c r="H1897" s="37" t="s">
        <v>1332</v>
      </c>
      <c r="I1897" s="141" t="s">
        <v>1333</v>
      </c>
      <c r="J1897" s="140" t="s">
        <v>1334</v>
      </c>
      <c r="K1897" s="141" t="s">
        <v>1333</v>
      </c>
      <c r="CJ1897" s="21"/>
      <c r="CK1897" s="21"/>
      <c r="CL1897" s="21"/>
      <c r="CM1897" s="21"/>
      <c r="CN1897" s="21"/>
      <c r="CO1897" s="21"/>
      <c r="CP1897" s="21"/>
      <c r="CQ1897" s="21"/>
      <c r="CR1897" s="21"/>
      <c r="CS1897" s="21"/>
      <c r="CT1897" s="21"/>
      <c r="CU1897" s="21"/>
      <c r="CV1897" s="21"/>
      <c r="CW1897" s="21"/>
      <c r="CX1897" s="21"/>
      <c r="CY1897" s="21"/>
      <c r="CZ1897" s="21"/>
      <c r="DA1897" s="21"/>
      <c r="DB1897" s="21"/>
      <c r="DC1897" s="21"/>
      <c r="DD1897" s="21"/>
      <c r="DE1897" s="21"/>
      <c r="DF1897" s="21"/>
      <c r="DG1897" s="21"/>
      <c r="DH1897" s="21"/>
      <c r="DI1897" s="21"/>
      <c r="DJ1897" s="21"/>
      <c r="DK1897" s="21"/>
      <c r="DL1897" s="21"/>
      <c r="DM1897" s="21"/>
      <c r="DN1897" s="21"/>
      <c r="DO1897" s="21"/>
      <c r="DP1897" s="21"/>
      <c r="DQ1897" s="21"/>
      <c r="DR1897" s="21"/>
      <c r="DS1897" s="21"/>
      <c r="DT1897" s="21"/>
      <c r="DU1897" s="21"/>
      <c r="DV1897" s="21"/>
      <c r="DW1897" s="21"/>
      <c r="DX1897" s="21"/>
      <c r="DY1897" s="21"/>
      <c r="DZ1897" s="21"/>
      <c r="EA1897" s="21"/>
      <c r="EB1897" s="21"/>
      <c r="EC1897" s="21"/>
      <c r="ED1897" s="21"/>
      <c r="EE1897" s="21"/>
      <c r="EF1897" s="21"/>
      <c r="EG1897" s="21"/>
      <c r="EH1897" s="21"/>
      <c r="EI1897" s="21"/>
      <c r="EJ1897" s="21"/>
      <c r="EK1897" s="21"/>
      <c r="EL1897" s="21"/>
      <c r="EM1897" s="21"/>
      <c r="EN1897" s="21"/>
      <c r="EO1897" s="21"/>
      <c r="EP1897" s="21"/>
      <c r="EQ1897" s="21"/>
      <c r="ER1897" s="21"/>
      <c r="ES1897" s="21"/>
      <c r="ET1897" s="21"/>
      <c r="EU1897" s="21"/>
      <c r="EV1897" s="21"/>
      <c r="EW1897" s="21"/>
      <c r="EX1897" s="21"/>
      <c r="EY1897" s="21"/>
      <c r="EZ1897" s="21"/>
      <c r="FA1897" s="21"/>
      <c r="FB1897" s="21"/>
      <c r="FC1897" s="21"/>
      <c r="FD1897" s="21"/>
      <c r="FE1897" s="21"/>
      <c r="FF1897" s="21"/>
      <c r="FG1897" s="21"/>
      <c r="FH1897" s="21"/>
      <c r="FI1897" s="21"/>
      <c r="FJ1897" s="21"/>
      <c r="FK1897" s="21"/>
      <c r="FL1897" s="21"/>
      <c r="FM1897" s="21"/>
      <c r="FN1897" s="21"/>
      <c r="FO1897" s="21"/>
      <c r="FP1897" s="21"/>
      <c r="FQ1897" s="21"/>
      <c r="FR1897" s="21"/>
      <c r="FS1897" s="21"/>
      <c r="FT1897" s="21"/>
      <c r="FU1897" s="21"/>
      <c r="FV1897" s="21"/>
      <c r="FW1897" s="21"/>
      <c r="FX1897" s="21"/>
      <c r="FY1897" s="21"/>
      <c r="FZ1897" s="21"/>
      <c r="GA1897" s="21"/>
      <c r="GB1897" s="21"/>
      <c r="GC1897" s="21"/>
      <c r="GD1897" s="21"/>
      <c r="GE1897" s="21"/>
      <c r="GF1897" s="21"/>
      <c r="GG1897" s="21"/>
      <c r="GH1897" s="21"/>
      <c r="GI1897" s="21"/>
      <c r="GJ1897" s="21"/>
      <c r="GK1897" s="21"/>
      <c r="GL1897" s="21"/>
      <c r="GM1897" s="21"/>
      <c r="GN1897" s="21"/>
      <c r="GO1897" s="21"/>
      <c r="GP1897" s="21"/>
      <c r="GQ1897" s="21"/>
      <c r="GR1897" s="21"/>
      <c r="GS1897" s="21"/>
      <c r="GT1897" s="21"/>
      <c r="GU1897" s="21"/>
      <c r="GV1897" s="21"/>
      <c r="GW1897" s="21"/>
      <c r="GX1897" s="21"/>
      <c r="GY1897" s="21"/>
      <c r="GZ1897" s="21"/>
      <c r="HA1897" s="21"/>
      <c r="HB1897" s="21"/>
      <c r="HC1897" s="21"/>
      <c r="HD1897" s="21"/>
      <c r="HE1897" s="21"/>
      <c r="HF1897" s="21"/>
      <c r="HG1897" s="21"/>
      <c r="HH1897" s="21"/>
      <c r="HI1897" s="21"/>
      <c r="HJ1897" s="21"/>
      <c r="HK1897" s="21"/>
      <c r="HL1897" s="21"/>
      <c r="HM1897" s="21"/>
      <c r="HN1897" s="21"/>
      <c r="HO1897" s="21"/>
      <c r="HP1897" s="21"/>
      <c r="HQ1897" s="21"/>
      <c r="HR1897" s="21"/>
      <c r="HS1897" s="21"/>
      <c r="HT1897" s="21"/>
      <c r="HU1897" s="21"/>
      <c r="HV1897" s="21"/>
      <c r="HW1897" s="21"/>
      <c r="HX1897" s="21"/>
      <c r="HY1897" s="21"/>
      <c r="HZ1897" s="21"/>
      <c r="IA1897" s="21"/>
      <c r="IB1897" s="21"/>
      <c r="IC1897" s="21"/>
      <c r="ID1897" s="21"/>
      <c r="IE1897" s="21"/>
      <c r="IF1897" s="21"/>
      <c r="IG1897" s="21"/>
      <c r="IH1897" s="21"/>
      <c r="II1897" s="21"/>
      <c r="IJ1897" s="21"/>
      <c r="IK1897" s="21"/>
      <c r="IL1897" s="21"/>
      <c r="IM1897" s="21"/>
      <c r="IN1897" s="21"/>
      <c r="IO1897" s="21"/>
      <c r="IP1897" s="21"/>
      <c r="IQ1897" s="21"/>
      <c r="IR1897" s="21"/>
      <c r="IS1897" s="21"/>
      <c r="IT1897" s="21"/>
      <c r="IU1897" s="21"/>
      <c r="IV1897" s="21"/>
      <c r="IW1897" s="21"/>
      <c r="IX1897" s="21"/>
      <c r="IY1897" s="21"/>
      <c r="IZ1897" s="21"/>
      <c r="JA1897" s="21"/>
      <c r="JB1897" s="21"/>
      <c r="JC1897" s="21"/>
      <c r="JD1897" s="21"/>
      <c r="JE1897" s="21"/>
      <c r="JF1897" s="21"/>
      <c r="JG1897" s="21"/>
      <c r="JH1897" s="21"/>
      <c r="JI1897" s="21"/>
      <c r="JJ1897" s="21"/>
      <c r="JK1897" s="21"/>
      <c r="JL1897" s="21"/>
      <c r="JM1897" s="21"/>
      <c r="JN1897" s="21"/>
      <c r="JO1897" s="21"/>
      <c r="JP1897" s="21"/>
      <c r="JQ1897" s="21"/>
      <c r="JR1897" s="21"/>
      <c r="JS1897" s="21"/>
      <c r="JT1897" s="21"/>
      <c r="JU1897" s="21"/>
      <c r="JV1897" s="21"/>
      <c r="JW1897" s="21"/>
      <c r="JX1897" s="21"/>
      <c r="JY1897" s="21"/>
      <c r="JZ1897" s="21"/>
      <c r="KA1897" s="21"/>
      <c r="KB1897" s="21"/>
      <c r="KC1897" s="21"/>
      <c r="KD1897" s="21"/>
      <c r="KE1897" s="21"/>
      <c r="KF1897" s="21"/>
      <c r="KG1897" s="21"/>
      <c r="KH1897" s="21"/>
      <c r="KI1897" s="21"/>
      <c r="KJ1897" s="21"/>
      <c r="KK1897" s="21"/>
      <c r="KL1897" s="21"/>
      <c r="KM1897" s="21"/>
      <c r="KN1897" s="21"/>
      <c r="KO1897" s="21"/>
      <c r="KP1897" s="21"/>
      <c r="KQ1897" s="21"/>
      <c r="KR1897" s="21"/>
      <c r="KS1897" s="21"/>
      <c r="KT1897" s="21"/>
      <c r="KU1897" s="21"/>
      <c r="KV1897" s="21"/>
      <c r="KW1897" s="21"/>
      <c r="KX1897" s="21"/>
      <c r="KY1897" s="21"/>
      <c r="KZ1897" s="21"/>
      <c r="LA1897" s="21"/>
      <c r="LB1897" s="21"/>
      <c r="LC1897" s="21"/>
      <c r="LD1897" s="21"/>
      <c r="LE1897" s="21"/>
      <c r="LF1897" s="21"/>
    </row>
    <row r="1898" spans="1:318" s="10" customFormat="1" ht="17.25" customHeight="1" x14ac:dyDescent="0.25">
      <c r="A1898" s="138" t="s">
        <v>29</v>
      </c>
      <c r="B1898" s="131" t="s">
        <v>1225</v>
      </c>
      <c r="C1898" s="96" t="s">
        <v>1226</v>
      </c>
      <c r="D1898" s="15"/>
      <c r="E1898" s="36" t="s">
        <v>95</v>
      </c>
      <c r="F1898" s="36" t="s">
        <v>1227</v>
      </c>
      <c r="G1898" s="37" t="s">
        <v>1228</v>
      </c>
      <c r="H1898" s="37" t="s">
        <v>1335</v>
      </c>
      <c r="I1898" s="141" t="s">
        <v>1336</v>
      </c>
      <c r="J1898" s="140" t="s">
        <v>1337</v>
      </c>
      <c r="K1898" s="141" t="s">
        <v>1336</v>
      </c>
      <c r="CJ1898" s="21"/>
      <c r="CK1898" s="21"/>
      <c r="CL1898" s="21"/>
      <c r="CM1898" s="21"/>
      <c r="CN1898" s="21"/>
      <c r="CO1898" s="21"/>
      <c r="CP1898" s="21"/>
      <c r="CQ1898" s="21"/>
      <c r="CR1898" s="21"/>
      <c r="CS1898" s="21"/>
      <c r="CT1898" s="21"/>
      <c r="CU1898" s="21"/>
      <c r="CV1898" s="21"/>
      <c r="CW1898" s="21"/>
      <c r="CX1898" s="21"/>
      <c r="CY1898" s="21"/>
      <c r="CZ1898" s="21"/>
      <c r="DA1898" s="21"/>
      <c r="DB1898" s="21"/>
      <c r="DC1898" s="21"/>
      <c r="DD1898" s="21"/>
      <c r="DE1898" s="21"/>
      <c r="DF1898" s="21"/>
      <c r="DG1898" s="21"/>
      <c r="DH1898" s="21"/>
      <c r="DI1898" s="21"/>
      <c r="DJ1898" s="21"/>
      <c r="DK1898" s="21"/>
      <c r="DL1898" s="21"/>
      <c r="DM1898" s="21"/>
      <c r="DN1898" s="21"/>
      <c r="DO1898" s="21"/>
      <c r="DP1898" s="21"/>
      <c r="DQ1898" s="21"/>
      <c r="DR1898" s="21"/>
      <c r="DS1898" s="21"/>
      <c r="DT1898" s="21"/>
      <c r="DU1898" s="21"/>
      <c r="DV1898" s="21"/>
      <c r="DW1898" s="21"/>
      <c r="DX1898" s="21"/>
      <c r="DY1898" s="21"/>
      <c r="DZ1898" s="21"/>
      <c r="EA1898" s="21"/>
      <c r="EB1898" s="21"/>
      <c r="EC1898" s="21"/>
      <c r="ED1898" s="21"/>
      <c r="EE1898" s="21"/>
      <c r="EF1898" s="21"/>
      <c r="EG1898" s="21"/>
      <c r="EH1898" s="21"/>
      <c r="EI1898" s="21"/>
      <c r="EJ1898" s="21"/>
      <c r="EK1898" s="21"/>
      <c r="EL1898" s="21"/>
      <c r="EM1898" s="21"/>
      <c r="EN1898" s="21"/>
      <c r="EO1898" s="21"/>
      <c r="EP1898" s="21"/>
      <c r="EQ1898" s="21"/>
      <c r="ER1898" s="21"/>
      <c r="ES1898" s="21"/>
      <c r="ET1898" s="21"/>
      <c r="EU1898" s="21"/>
      <c r="EV1898" s="21"/>
      <c r="EW1898" s="21"/>
      <c r="EX1898" s="21"/>
      <c r="EY1898" s="21"/>
      <c r="EZ1898" s="21"/>
      <c r="FA1898" s="21"/>
      <c r="FB1898" s="21"/>
      <c r="FC1898" s="21"/>
      <c r="FD1898" s="21"/>
      <c r="FE1898" s="21"/>
      <c r="FF1898" s="21"/>
      <c r="FG1898" s="21"/>
      <c r="FH1898" s="21"/>
      <c r="FI1898" s="21"/>
      <c r="FJ1898" s="21"/>
      <c r="FK1898" s="21"/>
      <c r="FL1898" s="21"/>
      <c r="FM1898" s="21"/>
      <c r="FN1898" s="21"/>
      <c r="FO1898" s="21"/>
      <c r="FP1898" s="21"/>
      <c r="FQ1898" s="21"/>
      <c r="FR1898" s="21"/>
      <c r="FS1898" s="21"/>
      <c r="FT1898" s="21"/>
      <c r="FU1898" s="21"/>
      <c r="FV1898" s="21"/>
      <c r="FW1898" s="21"/>
      <c r="FX1898" s="21"/>
      <c r="FY1898" s="21"/>
      <c r="FZ1898" s="21"/>
      <c r="GA1898" s="21"/>
      <c r="GB1898" s="21"/>
      <c r="GC1898" s="21"/>
      <c r="GD1898" s="21"/>
      <c r="GE1898" s="21"/>
      <c r="GF1898" s="21"/>
      <c r="GG1898" s="21"/>
      <c r="GH1898" s="21"/>
      <c r="GI1898" s="21"/>
      <c r="GJ1898" s="21"/>
      <c r="GK1898" s="21"/>
      <c r="GL1898" s="21"/>
      <c r="GM1898" s="21"/>
      <c r="GN1898" s="21"/>
      <c r="GO1898" s="21"/>
      <c r="GP1898" s="21"/>
      <c r="GQ1898" s="21"/>
      <c r="GR1898" s="21"/>
      <c r="GS1898" s="21"/>
      <c r="GT1898" s="21"/>
      <c r="GU1898" s="21"/>
      <c r="GV1898" s="21"/>
      <c r="GW1898" s="21"/>
      <c r="GX1898" s="21"/>
      <c r="GY1898" s="21"/>
      <c r="GZ1898" s="21"/>
      <c r="HA1898" s="21"/>
      <c r="HB1898" s="21"/>
      <c r="HC1898" s="21"/>
      <c r="HD1898" s="21"/>
      <c r="HE1898" s="21"/>
      <c r="HF1898" s="21"/>
      <c r="HG1898" s="21"/>
      <c r="HH1898" s="21"/>
      <c r="HI1898" s="21"/>
      <c r="HJ1898" s="21"/>
      <c r="HK1898" s="21"/>
      <c r="HL1898" s="21"/>
      <c r="HM1898" s="21"/>
      <c r="HN1898" s="21"/>
      <c r="HO1898" s="21"/>
      <c r="HP1898" s="21"/>
      <c r="HQ1898" s="21"/>
      <c r="HR1898" s="21"/>
      <c r="HS1898" s="21"/>
      <c r="HT1898" s="21"/>
      <c r="HU1898" s="21"/>
      <c r="HV1898" s="21"/>
      <c r="HW1898" s="21"/>
      <c r="HX1898" s="21"/>
      <c r="HY1898" s="21"/>
      <c r="HZ1898" s="21"/>
      <c r="IA1898" s="21"/>
      <c r="IB1898" s="21"/>
      <c r="IC1898" s="21"/>
      <c r="ID1898" s="21"/>
      <c r="IE1898" s="21"/>
      <c r="IF1898" s="21"/>
      <c r="IG1898" s="21"/>
      <c r="IH1898" s="21"/>
      <c r="II1898" s="21"/>
      <c r="IJ1898" s="21"/>
      <c r="IK1898" s="21"/>
      <c r="IL1898" s="21"/>
      <c r="IM1898" s="21"/>
      <c r="IN1898" s="21"/>
      <c r="IO1898" s="21"/>
      <c r="IP1898" s="21"/>
      <c r="IQ1898" s="21"/>
      <c r="IR1898" s="21"/>
      <c r="IS1898" s="21"/>
      <c r="IT1898" s="21"/>
      <c r="IU1898" s="21"/>
      <c r="IV1898" s="21"/>
      <c r="IW1898" s="21"/>
      <c r="IX1898" s="21"/>
      <c r="IY1898" s="21"/>
      <c r="IZ1898" s="21"/>
      <c r="JA1898" s="21"/>
      <c r="JB1898" s="21"/>
      <c r="JC1898" s="21"/>
      <c r="JD1898" s="21"/>
      <c r="JE1898" s="21"/>
      <c r="JF1898" s="21"/>
      <c r="JG1898" s="21"/>
      <c r="JH1898" s="21"/>
      <c r="JI1898" s="21"/>
      <c r="JJ1898" s="21"/>
      <c r="JK1898" s="21"/>
      <c r="JL1898" s="21"/>
      <c r="JM1898" s="21"/>
      <c r="JN1898" s="21"/>
      <c r="JO1898" s="21"/>
      <c r="JP1898" s="21"/>
      <c r="JQ1898" s="21"/>
      <c r="JR1898" s="21"/>
      <c r="JS1898" s="21"/>
      <c r="JT1898" s="21"/>
      <c r="JU1898" s="21"/>
      <c r="JV1898" s="21"/>
      <c r="JW1898" s="21"/>
      <c r="JX1898" s="21"/>
      <c r="JY1898" s="21"/>
      <c r="JZ1898" s="21"/>
      <c r="KA1898" s="21"/>
      <c r="KB1898" s="21"/>
      <c r="KC1898" s="21"/>
      <c r="KD1898" s="21"/>
      <c r="KE1898" s="21"/>
      <c r="KF1898" s="21"/>
      <c r="KG1898" s="21"/>
      <c r="KH1898" s="21"/>
      <c r="KI1898" s="21"/>
      <c r="KJ1898" s="21"/>
      <c r="KK1898" s="21"/>
      <c r="KL1898" s="21"/>
      <c r="KM1898" s="21"/>
      <c r="KN1898" s="21"/>
      <c r="KO1898" s="21"/>
      <c r="KP1898" s="21"/>
      <c r="KQ1898" s="21"/>
      <c r="KR1898" s="21"/>
      <c r="KS1898" s="21"/>
      <c r="KT1898" s="21"/>
      <c r="KU1898" s="21"/>
      <c r="KV1898" s="21"/>
      <c r="KW1898" s="21"/>
      <c r="KX1898" s="21"/>
      <c r="KY1898" s="21"/>
      <c r="KZ1898" s="21"/>
      <c r="LA1898" s="21"/>
      <c r="LB1898" s="21"/>
      <c r="LC1898" s="21"/>
      <c r="LD1898" s="21"/>
      <c r="LE1898" s="21"/>
      <c r="LF1898" s="21"/>
    </row>
    <row r="1899" spans="1:318" s="10" customFormat="1" ht="17.25" customHeight="1" x14ac:dyDescent="0.25">
      <c r="A1899" s="138" t="s">
        <v>29</v>
      </c>
      <c r="B1899" s="131" t="s">
        <v>1225</v>
      </c>
      <c r="C1899" s="96" t="s">
        <v>1226</v>
      </c>
      <c r="D1899" s="15"/>
      <c r="E1899" s="36" t="s">
        <v>95</v>
      </c>
      <c r="F1899" s="36" t="s">
        <v>1227</v>
      </c>
      <c r="G1899" s="37" t="s">
        <v>1228</v>
      </c>
      <c r="H1899" s="37" t="s">
        <v>1338</v>
      </c>
      <c r="I1899" s="142" t="s">
        <v>1339</v>
      </c>
      <c r="J1899" s="140" t="s">
        <v>1340</v>
      </c>
      <c r="K1899" s="142" t="s">
        <v>1339</v>
      </c>
      <c r="CJ1899" s="21"/>
      <c r="CK1899" s="21"/>
      <c r="CL1899" s="21"/>
      <c r="CM1899" s="21"/>
      <c r="CN1899" s="21"/>
      <c r="CO1899" s="21"/>
      <c r="CP1899" s="21"/>
      <c r="CQ1899" s="21"/>
      <c r="CR1899" s="21"/>
      <c r="CS1899" s="21"/>
      <c r="CT1899" s="21"/>
      <c r="CU1899" s="21"/>
      <c r="CV1899" s="21"/>
      <c r="CW1899" s="21"/>
      <c r="CX1899" s="21"/>
      <c r="CY1899" s="21"/>
      <c r="CZ1899" s="21"/>
      <c r="DA1899" s="21"/>
      <c r="DB1899" s="21"/>
      <c r="DC1899" s="21"/>
      <c r="DD1899" s="21"/>
      <c r="DE1899" s="21"/>
      <c r="DF1899" s="21"/>
      <c r="DG1899" s="21"/>
      <c r="DH1899" s="21"/>
      <c r="DI1899" s="21"/>
      <c r="DJ1899" s="21"/>
      <c r="DK1899" s="21"/>
      <c r="DL1899" s="21"/>
      <c r="DM1899" s="21"/>
      <c r="DN1899" s="21"/>
      <c r="DO1899" s="21"/>
      <c r="DP1899" s="21"/>
      <c r="DQ1899" s="21"/>
      <c r="DR1899" s="21"/>
      <c r="DS1899" s="21"/>
      <c r="DT1899" s="21"/>
      <c r="DU1899" s="21"/>
      <c r="DV1899" s="21"/>
      <c r="DW1899" s="21"/>
      <c r="DX1899" s="21"/>
      <c r="DY1899" s="21"/>
      <c r="DZ1899" s="21"/>
      <c r="EA1899" s="21"/>
      <c r="EB1899" s="21"/>
      <c r="EC1899" s="21"/>
      <c r="ED1899" s="21"/>
      <c r="EE1899" s="21"/>
      <c r="EF1899" s="21"/>
      <c r="EG1899" s="21"/>
      <c r="EH1899" s="21"/>
      <c r="EI1899" s="21"/>
      <c r="EJ1899" s="21"/>
      <c r="EK1899" s="21"/>
      <c r="EL1899" s="21"/>
      <c r="EM1899" s="21"/>
      <c r="EN1899" s="21"/>
      <c r="EO1899" s="21"/>
      <c r="EP1899" s="21"/>
      <c r="EQ1899" s="21"/>
      <c r="ER1899" s="21"/>
      <c r="ES1899" s="21"/>
      <c r="ET1899" s="21"/>
      <c r="EU1899" s="21"/>
      <c r="EV1899" s="21"/>
      <c r="EW1899" s="21"/>
      <c r="EX1899" s="21"/>
      <c r="EY1899" s="21"/>
      <c r="EZ1899" s="21"/>
      <c r="FA1899" s="21"/>
      <c r="FB1899" s="21"/>
      <c r="FC1899" s="21"/>
      <c r="FD1899" s="21"/>
      <c r="FE1899" s="21"/>
      <c r="FF1899" s="21"/>
      <c r="FG1899" s="21"/>
      <c r="FH1899" s="21"/>
      <c r="FI1899" s="21"/>
      <c r="FJ1899" s="21"/>
      <c r="FK1899" s="21"/>
      <c r="FL1899" s="21"/>
      <c r="FM1899" s="21"/>
      <c r="FN1899" s="21"/>
      <c r="FO1899" s="21"/>
      <c r="FP1899" s="21"/>
      <c r="FQ1899" s="21"/>
      <c r="FR1899" s="21"/>
      <c r="FS1899" s="21"/>
      <c r="FT1899" s="21"/>
      <c r="FU1899" s="21"/>
      <c r="FV1899" s="21"/>
      <c r="FW1899" s="21"/>
      <c r="FX1899" s="21"/>
      <c r="FY1899" s="21"/>
      <c r="FZ1899" s="21"/>
      <c r="GA1899" s="21"/>
      <c r="GB1899" s="21"/>
      <c r="GC1899" s="21"/>
      <c r="GD1899" s="21"/>
      <c r="GE1899" s="21"/>
      <c r="GF1899" s="21"/>
      <c r="GG1899" s="21"/>
      <c r="GH1899" s="21"/>
      <c r="GI1899" s="21"/>
      <c r="GJ1899" s="21"/>
      <c r="GK1899" s="21"/>
      <c r="GL1899" s="21"/>
      <c r="GM1899" s="21"/>
      <c r="GN1899" s="21"/>
      <c r="GO1899" s="21"/>
      <c r="GP1899" s="21"/>
      <c r="GQ1899" s="21"/>
      <c r="GR1899" s="21"/>
      <c r="GS1899" s="21"/>
      <c r="GT1899" s="21"/>
      <c r="GU1899" s="21"/>
      <c r="GV1899" s="21"/>
      <c r="GW1899" s="21"/>
      <c r="GX1899" s="21"/>
      <c r="GY1899" s="21"/>
      <c r="GZ1899" s="21"/>
      <c r="HA1899" s="21"/>
      <c r="HB1899" s="21"/>
      <c r="HC1899" s="21"/>
      <c r="HD1899" s="21"/>
      <c r="HE1899" s="21"/>
      <c r="HF1899" s="21"/>
      <c r="HG1899" s="21"/>
      <c r="HH1899" s="21"/>
      <c r="HI1899" s="21"/>
      <c r="HJ1899" s="21"/>
      <c r="HK1899" s="21"/>
      <c r="HL1899" s="21"/>
      <c r="HM1899" s="21"/>
      <c r="HN1899" s="21"/>
      <c r="HO1899" s="21"/>
      <c r="HP1899" s="21"/>
      <c r="HQ1899" s="21"/>
      <c r="HR1899" s="21"/>
      <c r="HS1899" s="21"/>
      <c r="HT1899" s="21"/>
      <c r="HU1899" s="21"/>
      <c r="HV1899" s="21"/>
      <c r="HW1899" s="21"/>
      <c r="HX1899" s="21"/>
      <c r="HY1899" s="21"/>
      <c r="HZ1899" s="21"/>
      <c r="IA1899" s="21"/>
      <c r="IB1899" s="21"/>
      <c r="IC1899" s="21"/>
      <c r="ID1899" s="21"/>
      <c r="IE1899" s="21"/>
      <c r="IF1899" s="21"/>
      <c r="IG1899" s="21"/>
      <c r="IH1899" s="21"/>
      <c r="II1899" s="21"/>
      <c r="IJ1899" s="21"/>
      <c r="IK1899" s="21"/>
      <c r="IL1899" s="21"/>
      <c r="IM1899" s="21"/>
      <c r="IN1899" s="21"/>
      <c r="IO1899" s="21"/>
      <c r="IP1899" s="21"/>
      <c r="IQ1899" s="21"/>
      <c r="IR1899" s="21"/>
      <c r="IS1899" s="21"/>
      <c r="IT1899" s="21"/>
      <c r="IU1899" s="21"/>
      <c r="IV1899" s="21"/>
      <c r="IW1899" s="21"/>
      <c r="IX1899" s="21"/>
      <c r="IY1899" s="21"/>
      <c r="IZ1899" s="21"/>
      <c r="JA1899" s="21"/>
      <c r="JB1899" s="21"/>
      <c r="JC1899" s="21"/>
      <c r="JD1899" s="21"/>
      <c r="JE1899" s="21"/>
      <c r="JF1899" s="21"/>
      <c r="JG1899" s="21"/>
      <c r="JH1899" s="21"/>
      <c r="JI1899" s="21"/>
      <c r="JJ1899" s="21"/>
      <c r="JK1899" s="21"/>
      <c r="JL1899" s="21"/>
      <c r="JM1899" s="21"/>
      <c r="JN1899" s="21"/>
      <c r="JO1899" s="21"/>
      <c r="JP1899" s="21"/>
      <c r="JQ1899" s="21"/>
      <c r="JR1899" s="21"/>
      <c r="JS1899" s="21"/>
      <c r="JT1899" s="21"/>
      <c r="JU1899" s="21"/>
      <c r="JV1899" s="21"/>
      <c r="JW1899" s="21"/>
      <c r="JX1899" s="21"/>
      <c r="JY1899" s="21"/>
      <c r="JZ1899" s="21"/>
      <c r="KA1899" s="21"/>
      <c r="KB1899" s="21"/>
      <c r="KC1899" s="21"/>
      <c r="KD1899" s="21"/>
      <c r="KE1899" s="21"/>
      <c r="KF1899" s="21"/>
      <c r="KG1899" s="21"/>
      <c r="KH1899" s="21"/>
      <c r="KI1899" s="21"/>
      <c r="KJ1899" s="21"/>
      <c r="KK1899" s="21"/>
      <c r="KL1899" s="21"/>
      <c r="KM1899" s="21"/>
      <c r="KN1899" s="21"/>
      <c r="KO1899" s="21"/>
      <c r="KP1899" s="21"/>
      <c r="KQ1899" s="21"/>
      <c r="KR1899" s="21"/>
      <c r="KS1899" s="21"/>
      <c r="KT1899" s="21"/>
      <c r="KU1899" s="21"/>
      <c r="KV1899" s="21"/>
      <c r="KW1899" s="21"/>
      <c r="KX1899" s="21"/>
      <c r="KY1899" s="21"/>
      <c r="KZ1899" s="21"/>
      <c r="LA1899" s="21"/>
      <c r="LB1899" s="21"/>
      <c r="LC1899" s="21"/>
      <c r="LD1899" s="21"/>
      <c r="LE1899" s="21"/>
      <c r="LF1899" s="21"/>
    </row>
    <row r="1900" spans="1:318" s="10" customFormat="1" ht="17.25" customHeight="1" x14ac:dyDescent="0.25">
      <c r="A1900" s="138" t="s">
        <v>29</v>
      </c>
      <c r="B1900" s="131" t="s">
        <v>1225</v>
      </c>
      <c r="C1900" s="96" t="s">
        <v>1226</v>
      </c>
      <c r="D1900" s="15"/>
      <c r="E1900" s="36" t="s">
        <v>95</v>
      </c>
      <c r="F1900" s="36" t="s">
        <v>1227</v>
      </c>
      <c r="G1900" s="37" t="s">
        <v>1228</v>
      </c>
      <c r="H1900" s="37" t="s">
        <v>1341</v>
      </c>
      <c r="I1900" s="141" t="s">
        <v>1342</v>
      </c>
      <c r="J1900" s="140" t="s">
        <v>1343</v>
      </c>
      <c r="K1900" s="141" t="s">
        <v>1342</v>
      </c>
      <c r="CJ1900" s="21"/>
      <c r="CK1900" s="21"/>
      <c r="CL1900" s="21"/>
      <c r="CM1900" s="21"/>
      <c r="CN1900" s="21"/>
      <c r="CO1900" s="21"/>
      <c r="CP1900" s="21"/>
      <c r="CQ1900" s="21"/>
      <c r="CR1900" s="21"/>
      <c r="CS1900" s="21"/>
      <c r="CT1900" s="21"/>
      <c r="CU1900" s="21"/>
      <c r="CV1900" s="21"/>
      <c r="CW1900" s="21"/>
      <c r="CX1900" s="21"/>
      <c r="CY1900" s="21"/>
      <c r="CZ1900" s="21"/>
      <c r="DA1900" s="21"/>
      <c r="DB1900" s="21"/>
      <c r="DC1900" s="21"/>
      <c r="DD1900" s="21"/>
      <c r="DE1900" s="21"/>
      <c r="DF1900" s="21"/>
      <c r="DG1900" s="21"/>
      <c r="DH1900" s="21"/>
      <c r="DI1900" s="21"/>
      <c r="DJ1900" s="21"/>
      <c r="DK1900" s="21"/>
      <c r="DL1900" s="21"/>
      <c r="DM1900" s="21"/>
      <c r="DN1900" s="21"/>
      <c r="DO1900" s="21"/>
      <c r="DP1900" s="21"/>
      <c r="DQ1900" s="21"/>
      <c r="DR1900" s="21"/>
      <c r="DS1900" s="21"/>
      <c r="DT1900" s="21"/>
      <c r="DU1900" s="21"/>
      <c r="DV1900" s="21"/>
      <c r="DW1900" s="21"/>
      <c r="DX1900" s="21"/>
      <c r="DY1900" s="21"/>
      <c r="DZ1900" s="21"/>
      <c r="EA1900" s="21"/>
      <c r="EB1900" s="21"/>
      <c r="EC1900" s="21"/>
      <c r="ED1900" s="21"/>
      <c r="EE1900" s="21"/>
      <c r="EF1900" s="21"/>
      <c r="EG1900" s="21"/>
      <c r="EH1900" s="21"/>
      <c r="EI1900" s="21"/>
      <c r="EJ1900" s="21"/>
      <c r="EK1900" s="21"/>
      <c r="EL1900" s="21"/>
      <c r="EM1900" s="21"/>
      <c r="EN1900" s="21"/>
      <c r="EO1900" s="21"/>
      <c r="EP1900" s="21"/>
      <c r="EQ1900" s="21"/>
      <c r="ER1900" s="21"/>
      <c r="ES1900" s="21"/>
      <c r="ET1900" s="21"/>
      <c r="EU1900" s="21"/>
      <c r="EV1900" s="21"/>
      <c r="EW1900" s="21"/>
      <c r="EX1900" s="21"/>
      <c r="EY1900" s="21"/>
      <c r="EZ1900" s="21"/>
      <c r="FA1900" s="21"/>
      <c r="FB1900" s="21"/>
      <c r="FC1900" s="21"/>
      <c r="FD1900" s="21"/>
      <c r="FE1900" s="21"/>
      <c r="FF1900" s="21"/>
      <c r="FG1900" s="21"/>
      <c r="FH1900" s="21"/>
      <c r="FI1900" s="21"/>
      <c r="FJ1900" s="21"/>
      <c r="FK1900" s="21"/>
      <c r="FL1900" s="21"/>
      <c r="FM1900" s="21"/>
      <c r="FN1900" s="21"/>
      <c r="FO1900" s="21"/>
      <c r="FP1900" s="21"/>
      <c r="FQ1900" s="21"/>
      <c r="FR1900" s="21"/>
      <c r="FS1900" s="21"/>
      <c r="FT1900" s="21"/>
      <c r="FU1900" s="21"/>
      <c r="FV1900" s="21"/>
      <c r="FW1900" s="21"/>
      <c r="FX1900" s="21"/>
      <c r="FY1900" s="21"/>
      <c r="FZ1900" s="21"/>
      <c r="GA1900" s="21"/>
      <c r="GB1900" s="21"/>
      <c r="GC1900" s="21"/>
      <c r="GD1900" s="21"/>
      <c r="GE1900" s="21"/>
      <c r="GF1900" s="21"/>
      <c r="GG1900" s="21"/>
      <c r="GH1900" s="21"/>
      <c r="GI1900" s="21"/>
      <c r="GJ1900" s="21"/>
      <c r="GK1900" s="21"/>
      <c r="GL1900" s="21"/>
      <c r="GM1900" s="21"/>
      <c r="GN1900" s="21"/>
      <c r="GO1900" s="21"/>
      <c r="GP1900" s="21"/>
      <c r="GQ1900" s="21"/>
      <c r="GR1900" s="21"/>
      <c r="GS1900" s="21"/>
      <c r="GT1900" s="21"/>
      <c r="GU1900" s="21"/>
      <c r="GV1900" s="21"/>
      <c r="GW1900" s="21"/>
      <c r="GX1900" s="21"/>
      <c r="GY1900" s="21"/>
      <c r="GZ1900" s="21"/>
      <c r="HA1900" s="21"/>
      <c r="HB1900" s="21"/>
      <c r="HC1900" s="21"/>
      <c r="HD1900" s="21"/>
      <c r="HE1900" s="21"/>
      <c r="HF1900" s="21"/>
      <c r="HG1900" s="21"/>
      <c r="HH1900" s="21"/>
      <c r="HI1900" s="21"/>
      <c r="HJ1900" s="21"/>
      <c r="HK1900" s="21"/>
      <c r="HL1900" s="21"/>
      <c r="HM1900" s="21"/>
      <c r="HN1900" s="21"/>
      <c r="HO1900" s="21"/>
      <c r="HP1900" s="21"/>
      <c r="HQ1900" s="21"/>
      <c r="HR1900" s="21"/>
      <c r="HS1900" s="21"/>
      <c r="HT1900" s="21"/>
      <c r="HU1900" s="21"/>
      <c r="HV1900" s="21"/>
      <c r="HW1900" s="21"/>
      <c r="HX1900" s="21"/>
      <c r="HY1900" s="21"/>
      <c r="HZ1900" s="21"/>
      <c r="IA1900" s="21"/>
      <c r="IB1900" s="21"/>
      <c r="IC1900" s="21"/>
      <c r="ID1900" s="21"/>
      <c r="IE1900" s="21"/>
      <c r="IF1900" s="21"/>
      <c r="IG1900" s="21"/>
      <c r="IH1900" s="21"/>
      <c r="II1900" s="21"/>
      <c r="IJ1900" s="21"/>
      <c r="IK1900" s="21"/>
      <c r="IL1900" s="21"/>
      <c r="IM1900" s="21"/>
      <c r="IN1900" s="21"/>
      <c r="IO1900" s="21"/>
      <c r="IP1900" s="21"/>
      <c r="IQ1900" s="21"/>
      <c r="IR1900" s="21"/>
      <c r="IS1900" s="21"/>
      <c r="IT1900" s="21"/>
      <c r="IU1900" s="21"/>
      <c r="IV1900" s="21"/>
      <c r="IW1900" s="21"/>
      <c r="IX1900" s="21"/>
      <c r="IY1900" s="21"/>
      <c r="IZ1900" s="21"/>
      <c r="JA1900" s="21"/>
      <c r="JB1900" s="21"/>
      <c r="JC1900" s="21"/>
      <c r="JD1900" s="21"/>
      <c r="JE1900" s="21"/>
      <c r="JF1900" s="21"/>
      <c r="JG1900" s="21"/>
      <c r="JH1900" s="21"/>
      <c r="JI1900" s="21"/>
      <c r="JJ1900" s="21"/>
      <c r="JK1900" s="21"/>
      <c r="JL1900" s="21"/>
      <c r="JM1900" s="21"/>
      <c r="JN1900" s="21"/>
      <c r="JO1900" s="21"/>
      <c r="JP1900" s="21"/>
      <c r="JQ1900" s="21"/>
      <c r="JR1900" s="21"/>
      <c r="JS1900" s="21"/>
      <c r="JT1900" s="21"/>
      <c r="JU1900" s="21"/>
      <c r="JV1900" s="21"/>
      <c r="JW1900" s="21"/>
      <c r="JX1900" s="21"/>
      <c r="JY1900" s="21"/>
      <c r="JZ1900" s="21"/>
      <c r="KA1900" s="21"/>
      <c r="KB1900" s="21"/>
      <c r="KC1900" s="21"/>
      <c r="KD1900" s="21"/>
      <c r="KE1900" s="21"/>
      <c r="KF1900" s="21"/>
      <c r="KG1900" s="21"/>
      <c r="KH1900" s="21"/>
      <c r="KI1900" s="21"/>
      <c r="KJ1900" s="21"/>
      <c r="KK1900" s="21"/>
      <c r="KL1900" s="21"/>
      <c r="KM1900" s="21"/>
      <c r="KN1900" s="21"/>
      <c r="KO1900" s="21"/>
      <c r="KP1900" s="21"/>
      <c r="KQ1900" s="21"/>
      <c r="KR1900" s="21"/>
      <c r="KS1900" s="21"/>
      <c r="KT1900" s="21"/>
      <c r="KU1900" s="21"/>
      <c r="KV1900" s="21"/>
      <c r="KW1900" s="21"/>
      <c r="KX1900" s="21"/>
      <c r="KY1900" s="21"/>
      <c r="KZ1900" s="21"/>
      <c r="LA1900" s="21"/>
      <c r="LB1900" s="21"/>
      <c r="LC1900" s="21"/>
      <c r="LD1900" s="21"/>
      <c r="LE1900" s="21"/>
      <c r="LF1900" s="21"/>
    </row>
    <row r="1901" spans="1:318" s="10" customFormat="1" ht="17.25" customHeight="1" x14ac:dyDescent="0.25">
      <c r="A1901" s="138" t="s">
        <v>29</v>
      </c>
      <c r="B1901" s="131" t="s">
        <v>1225</v>
      </c>
      <c r="C1901" s="96" t="s">
        <v>1226</v>
      </c>
      <c r="D1901" s="15"/>
      <c r="E1901" s="36" t="s">
        <v>95</v>
      </c>
      <c r="F1901" s="36" t="s">
        <v>1227</v>
      </c>
      <c r="G1901" s="37" t="s">
        <v>1228</v>
      </c>
      <c r="H1901" s="37" t="s">
        <v>1344</v>
      </c>
      <c r="I1901" s="141" t="s">
        <v>1345</v>
      </c>
      <c r="J1901" s="140" t="s">
        <v>1346</v>
      </c>
      <c r="K1901" s="141" t="s">
        <v>1345</v>
      </c>
      <c r="CJ1901" s="21"/>
      <c r="CK1901" s="21"/>
      <c r="CL1901" s="21"/>
      <c r="CM1901" s="21"/>
      <c r="CN1901" s="21"/>
      <c r="CO1901" s="21"/>
      <c r="CP1901" s="21"/>
      <c r="CQ1901" s="21"/>
      <c r="CR1901" s="21"/>
      <c r="CS1901" s="21"/>
      <c r="CT1901" s="21"/>
      <c r="CU1901" s="21"/>
      <c r="CV1901" s="21"/>
      <c r="CW1901" s="21"/>
      <c r="CX1901" s="21"/>
      <c r="CY1901" s="21"/>
      <c r="CZ1901" s="21"/>
      <c r="DA1901" s="21"/>
      <c r="DB1901" s="21"/>
      <c r="DC1901" s="21"/>
      <c r="DD1901" s="21"/>
      <c r="DE1901" s="21"/>
      <c r="DF1901" s="21"/>
      <c r="DG1901" s="21"/>
      <c r="DH1901" s="21"/>
      <c r="DI1901" s="21"/>
      <c r="DJ1901" s="21"/>
      <c r="DK1901" s="21"/>
      <c r="DL1901" s="21"/>
      <c r="DM1901" s="21"/>
      <c r="DN1901" s="21"/>
      <c r="DO1901" s="21"/>
      <c r="DP1901" s="21"/>
      <c r="DQ1901" s="21"/>
      <c r="DR1901" s="21"/>
      <c r="DS1901" s="21"/>
      <c r="DT1901" s="21"/>
      <c r="DU1901" s="21"/>
      <c r="DV1901" s="21"/>
      <c r="DW1901" s="21"/>
      <c r="DX1901" s="21"/>
      <c r="DY1901" s="21"/>
      <c r="DZ1901" s="21"/>
      <c r="EA1901" s="21"/>
      <c r="EB1901" s="21"/>
      <c r="EC1901" s="21"/>
      <c r="ED1901" s="21"/>
      <c r="EE1901" s="21"/>
      <c r="EF1901" s="21"/>
      <c r="EG1901" s="21"/>
      <c r="EH1901" s="21"/>
      <c r="EI1901" s="21"/>
      <c r="EJ1901" s="21"/>
      <c r="EK1901" s="21"/>
      <c r="EL1901" s="21"/>
      <c r="EM1901" s="21"/>
      <c r="EN1901" s="21"/>
      <c r="EO1901" s="21"/>
      <c r="EP1901" s="21"/>
      <c r="EQ1901" s="21"/>
      <c r="ER1901" s="21"/>
      <c r="ES1901" s="21"/>
      <c r="ET1901" s="21"/>
      <c r="EU1901" s="21"/>
      <c r="EV1901" s="21"/>
      <c r="EW1901" s="21"/>
      <c r="EX1901" s="21"/>
      <c r="EY1901" s="21"/>
      <c r="EZ1901" s="21"/>
      <c r="FA1901" s="21"/>
      <c r="FB1901" s="21"/>
      <c r="FC1901" s="21"/>
      <c r="FD1901" s="21"/>
      <c r="FE1901" s="21"/>
      <c r="FF1901" s="21"/>
      <c r="FG1901" s="21"/>
      <c r="FH1901" s="21"/>
      <c r="FI1901" s="21"/>
      <c r="FJ1901" s="21"/>
      <c r="FK1901" s="21"/>
      <c r="FL1901" s="21"/>
      <c r="FM1901" s="21"/>
      <c r="FN1901" s="21"/>
      <c r="FO1901" s="21"/>
      <c r="FP1901" s="21"/>
      <c r="FQ1901" s="21"/>
      <c r="FR1901" s="21"/>
      <c r="FS1901" s="21"/>
      <c r="FT1901" s="21"/>
      <c r="FU1901" s="21"/>
      <c r="FV1901" s="21"/>
      <c r="FW1901" s="21"/>
      <c r="FX1901" s="21"/>
      <c r="FY1901" s="21"/>
      <c r="FZ1901" s="21"/>
      <c r="GA1901" s="21"/>
      <c r="GB1901" s="21"/>
      <c r="GC1901" s="21"/>
      <c r="GD1901" s="21"/>
      <c r="GE1901" s="21"/>
      <c r="GF1901" s="21"/>
      <c r="GG1901" s="21"/>
      <c r="GH1901" s="21"/>
      <c r="GI1901" s="21"/>
      <c r="GJ1901" s="21"/>
      <c r="GK1901" s="21"/>
      <c r="GL1901" s="21"/>
      <c r="GM1901" s="21"/>
      <c r="GN1901" s="21"/>
      <c r="GO1901" s="21"/>
      <c r="GP1901" s="21"/>
      <c r="GQ1901" s="21"/>
      <c r="GR1901" s="21"/>
      <c r="GS1901" s="21"/>
      <c r="GT1901" s="21"/>
      <c r="GU1901" s="21"/>
      <c r="GV1901" s="21"/>
      <c r="GW1901" s="21"/>
      <c r="GX1901" s="21"/>
      <c r="GY1901" s="21"/>
      <c r="GZ1901" s="21"/>
      <c r="HA1901" s="21"/>
      <c r="HB1901" s="21"/>
      <c r="HC1901" s="21"/>
      <c r="HD1901" s="21"/>
      <c r="HE1901" s="21"/>
      <c r="HF1901" s="21"/>
      <c r="HG1901" s="21"/>
      <c r="HH1901" s="21"/>
      <c r="HI1901" s="21"/>
      <c r="HJ1901" s="21"/>
      <c r="HK1901" s="21"/>
      <c r="HL1901" s="21"/>
      <c r="HM1901" s="21"/>
      <c r="HN1901" s="21"/>
      <c r="HO1901" s="21"/>
      <c r="HP1901" s="21"/>
      <c r="HQ1901" s="21"/>
      <c r="HR1901" s="21"/>
      <c r="HS1901" s="21"/>
      <c r="HT1901" s="21"/>
      <c r="HU1901" s="21"/>
      <c r="HV1901" s="21"/>
      <c r="HW1901" s="21"/>
      <c r="HX1901" s="21"/>
      <c r="HY1901" s="21"/>
      <c r="HZ1901" s="21"/>
      <c r="IA1901" s="21"/>
      <c r="IB1901" s="21"/>
      <c r="IC1901" s="21"/>
      <c r="ID1901" s="21"/>
      <c r="IE1901" s="21"/>
      <c r="IF1901" s="21"/>
      <c r="IG1901" s="21"/>
      <c r="IH1901" s="21"/>
      <c r="II1901" s="21"/>
      <c r="IJ1901" s="21"/>
      <c r="IK1901" s="21"/>
      <c r="IL1901" s="21"/>
      <c r="IM1901" s="21"/>
      <c r="IN1901" s="21"/>
      <c r="IO1901" s="21"/>
      <c r="IP1901" s="21"/>
      <c r="IQ1901" s="21"/>
      <c r="IR1901" s="21"/>
      <c r="IS1901" s="21"/>
      <c r="IT1901" s="21"/>
      <c r="IU1901" s="21"/>
      <c r="IV1901" s="21"/>
      <c r="IW1901" s="21"/>
      <c r="IX1901" s="21"/>
      <c r="IY1901" s="21"/>
      <c r="IZ1901" s="21"/>
      <c r="JA1901" s="21"/>
      <c r="JB1901" s="21"/>
      <c r="JC1901" s="21"/>
      <c r="JD1901" s="21"/>
      <c r="JE1901" s="21"/>
      <c r="JF1901" s="21"/>
      <c r="JG1901" s="21"/>
      <c r="JH1901" s="21"/>
      <c r="JI1901" s="21"/>
      <c r="JJ1901" s="21"/>
      <c r="JK1901" s="21"/>
      <c r="JL1901" s="21"/>
      <c r="JM1901" s="21"/>
      <c r="JN1901" s="21"/>
      <c r="JO1901" s="21"/>
      <c r="JP1901" s="21"/>
      <c r="JQ1901" s="21"/>
      <c r="JR1901" s="21"/>
      <c r="JS1901" s="21"/>
      <c r="JT1901" s="21"/>
      <c r="JU1901" s="21"/>
      <c r="JV1901" s="21"/>
      <c r="JW1901" s="21"/>
      <c r="JX1901" s="21"/>
      <c r="JY1901" s="21"/>
      <c r="JZ1901" s="21"/>
      <c r="KA1901" s="21"/>
      <c r="KB1901" s="21"/>
      <c r="KC1901" s="21"/>
      <c r="KD1901" s="21"/>
      <c r="KE1901" s="21"/>
      <c r="KF1901" s="21"/>
      <c r="KG1901" s="21"/>
      <c r="KH1901" s="21"/>
      <c r="KI1901" s="21"/>
      <c r="KJ1901" s="21"/>
      <c r="KK1901" s="21"/>
      <c r="KL1901" s="21"/>
      <c r="KM1901" s="21"/>
      <c r="KN1901" s="21"/>
      <c r="KO1901" s="21"/>
      <c r="KP1901" s="21"/>
      <c r="KQ1901" s="21"/>
      <c r="KR1901" s="21"/>
      <c r="KS1901" s="21"/>
      <c r="KT1901" s="21"/>
      <c r="KU1901" s="21"/>
      <c r="KV1901" s="21"/>
      <c r="KW1901" s="21"/>
      <c r="KX1901" s="21"/>
      <c r="KY1901" s="21"/>
      <c r="KZ1901" s="21"/>
      <c r="LA1901" s="21"/>
      <c r="LB1901" s="21"/>
      <c r="LC1901" s="21"/>
      <c r="LD1901" s="21"/>
      <c r="LE1901" s="21"/>
      <c r="LF1901" s="21"/>
    </row>
    <row r="1902" spans="1:318" s="10" customFormat="1" ht="17.25" customHeight="1" x14ac:dyDescent="0.25">
      <c r="A1902" s="138" t="s">
        <v>29</v>
      </c>
      <c r="B1902" s="131" t="s">
        <v>1225</v>
      </c>
      <c r="C1902" s="96" t="s">
        <v>1226</v>
      </c>
      <c r="D1902" s="15"/>
      <c r="E1902" s="36" t="s">
        <v>95</v>
      </c>
      <c r="F1902" s="36" t="s">
        <v>1227</v>
      </c>
      <c r="G1902" s="37" t="s">
        <v>1228</v>
      </c>
      <c r="H1902" s="37" t="s">
        <v>1347</v>
      </c>
      <c r="I1902" s="141" t="s">
        <v>1348</v>
      </c>
      <c r="J1902" s="140" t="s">
        <v>1349</v>
      </c>
      <c r="K1902" s="141" t="s">
        <v>1348</v>
      </c>
      <c r="CJ1902" s="21"/>
      <c r="CK1902" s="21"/>
      <c r="CL1902" s="21"/>
      <c r="CM1902" s="21"/>
      <c r="CN1902" s="21"/>
      <c r="CO1902" s="21"/>
      <c r="CP1902" s="21"/>
      <c r="CQ1902" s="21"/>
      <c r="CR1902" s="21"/>
      <c r="CS1902" s="21"/>
      <c r="CT1902" s="21"/>
      <c r="CU1902" s="21"/>
      <c r="CV1902" s="21"/>
      <c r="CW1902" s="21"/>
      <c r="CX1902" s="21"/>
      <c r="CY1902" s="21"/>
      <c r="CZ1902" s="21"/>
      <c r="DA1902" s="21"/>
      <c r="DB1902" s="21"/>
      <c r="DC1902" s="21"/>
      <c r="DD1902" s="21"/>
      <c r="DE1902" s="21"/>
      <c r="DF1902" s="21"/>
      <c r="DG1902" s="21"/>
      <c r="DH1902" s="21"/>
      <c r="DI1902" s="21"/>
      <c r="DJ1902" s="21"/>
      <c r="DK1902" s="21"/>
      <c r="DL1902" s="21"/>
      <c r="DM1902" s="21"/>
      <c r="DN1902" s="21"/>
      <c r="DO1902" s="21"/>
      <c r="DP1902" s="21"/>
      <c r="DQ1902" s="21"/>
      <c r="DR1902" s="21"/>
      <c r="DS1902" s="21"/>
      <c r="DT1902" s="21"/>
      <c r="DU1902" s="21"/>
      <c r="DV1902" s="21"/>
      <c r="DW1902" s="21"/>
      <c r="DX1902" s="21"/>
      <c r="DY1902" s="21"/>
      <c r="DZ1902" s="21"/>
      <c r="EA1902" s="21"/>
      <c r="EB1902" s="21"/>
      <c r="EC1902" s="21"/>
      <c r="ED1902" s="21"/>
      <c r="EE1902" s="21"/>
      <c r="EF1902" s="21"/>
      <c r="EG1902" s="21"/>
      <c r="EH1902" s="21"/>
      <c r="EI1902" s="21"/>
      <c r="EJ1902" s="21"/>
      <c r="EK1902" s="21"/>
      <c r="EL1902" s="21"/>
      <c r="EM1902" s="21"/>
      <c r="EN1902" s="21"/>
      <c r="EO1902" s="21"/>
      <c r="EP1902" s="21"/>
      <c r="EQ1902" s="21"/>
      <c r="ER1902" s="21"/>
      <c r="ES1902" s="21"/>
      <c r="ET1902" s="21"/>
      <c r="EU1902" s="21"/>
      <c r="EV1902" s="21"/>
      <c r="EW1902" s="21"/>
      <c r="EX1902" s="21"/>
      <c r="EY1902" s="21"/>
      <c r="EZ1902" s="21"/>
      <c r="FA1902" s="21"/>
      <c r="FB1902" s="21"/>
      <c r="FC1902" s="21"/>
      <c r="FD1902" s="21"/>
      <c r="FE1902" s="21"/>
      <c r="FF1902" s="21"/>
      <c r="FG1902" s="21"/>
      <c r="FH1902" s="21"/>
      <c r="FI1902" s="21"/>
      <c r="FJ1902" s="21"/>
      <c r="FK1902" s="21"/>
      <c r="FL1902" s="21"/>
      <c r="FM1902" s="21"/>
      <c r="FN1902" s="21"/>
      <c r="FO1902" s="21"/>
      <c r="FP1902" s="21"/>
      <c r="FQ1902" s="21"/>
      <c r="FR1902" s="21"/>
      <c r="FS1902" s="21"/>
      <c r="FT1902" s="21"/>
      <c r="FU1902" s="21"/>
      <c r="FV1902" s="21"/>
      <c r="FW1902" s="21"/>
      <c r="FX1902" s="21"/>
      <c r="FY1902" s="21"/>
      <c r="FZ1902" s="21"/>
      <c r="GA1902" s="21"/>
      <c r="GB1902" s="21"/>
      <c r="GC1902" s="21"/>
      <c r="GD1902" s="21"/>
      <c r="GE1902" s="21"/>
      <c r="GF1902" s="21"/>
      <c r="GG1902" s="21"/>
      <c r="GH1902" s="21"/>
      <c r="GI1902" s="21"/>
      <c r="GJ1902" s="21"/>
      <c r="GK1902" s="21"/>
      <c r="GL1902" s="21"/>
      <c r="GM1902" s="21"/>
      <c r="GN1902" s="21"/>
      <c r="GO1902" s="21"/>
      <c r="GP1902" s="21"/>
      <c r="GQ1902" s="21"/>
      <c r="GR1902" s="21"/>
      <c r="GS1902" s="21"/>
      <c r="GT1902" s="21"/>
      <c r="GU1902" s="21"/>
      <c r="GV1902" s="21"/>
      <c r="GW1902" s="21"/>
      <c r="GX1902" s="21"/>
      <c r="GY1902" s="21"/>
      <c r="GZ1902" s="21"/>
      <c r="HA1902" s="21"/>
      <c r="HB1902" s="21"/>
      <c r="HC1902" s="21"/>
      <c r="HD1902" s="21"/>
      <c r="HE1902" s="21"/>
      <c r="HF1902" s="21"/>
      <c r="HG1902" s="21"/>
      <c r="HH1902" s="21"/>
      <c r="HI1902" s="21"/>
      <c r="HJ1902" s="21"/>
      <c r="HK1902" s="21"/>
      <c r="HL1902" s="21"/>
      <c r="HM1902" s="21"/>
      <c r="HN1902" s="21"/>
      <c r="HO1902" s="21"/>
      <c r="HP1902" s="21"/>
      <c r="HQ1902" s="21"/>
      <c r="HR1902" s="21"/>
      <c r="HS1902" s="21"/>
      <c r="HT1902" s="21"/>
      <c r="HU1902" s="21"/>
      <c r="HV1902" s="21"/>
      <c r="HW1902" s="21"/>
      <c r="HX1902" s="21"/>
      <c r="HY1902" s="21"/>
      <c r="HZ1902" s="21"/>
      <c r="IA1902" s="21"/>
      <c r="IB1902" s="21"/>
      <c r="IC1902" s="21"/>
      <c r="ID1902" s="21"/>
      <c r="IE1902" s="21"/>
      <c r="IF1902" s="21"/>
      <c r="IG1902" s="21"/>
      <c r="IH1902" s="21"/>
      <c r="II1902" s="21"/>
      <c r="IJ1902" s="21"/>
      <c r="IK1902" s="21"/>
      <c r="IL1902" s="21"/>
      <c r="IM1902" s="21"/>
      <c r="IN1902" s="21"/>
      <c r="IO1902" s="21"/>
      <c r="IP1902" s="21"/>
      <c r="IQ1902" s="21"/>
      <c r="IR1902" s="21"/>
      <c r="IS1902" s="21"/>
      <c r="IT1902" s="21"/>
      <c r="IU1902" s="21"/>
      <c r="IV1902" s="21"/>
      <c r="IW1902" s="21"/>
      <c r="IX1902" s="21"/>
      <c r="IY1902" s="21"/>
      <c r="IZ1902" s="21"/>
      <c r="JA1902" s="21"/>
      <c r="JB1902" s="21"/>
      <c r="JC1902" s="21"/>
      <c r="JD1902" s="21"/>
      <c r="JE1902" s="21"/>
      <c r="JF1902" s="21"/>
      <c r="JG1902" s="21"/>
      <c r="JH1902" s="21"/>
      <c r="JI1902" s="21"/>
      <c r="JJ1902" s="21"/>
      <c r="JK1902" s="21"/>
      <c r="JL1902" s="21"/>
      <c r="JM1902" s="21"/>
      <c r="JN1902" s="21"/>
      <c r="JO1902" s="21"/>
      <c r="JP1902" s="21"/>
      <c r="JQ1902" s="21"/>
      <c r="JR1902" s="21"/>
      <c r="JS1902" s="21"/>
      <c r="JT1902" s="21"/>
      <c r="JU1902" s="21"/>
      <c r="JV1902" s="21"/>
      <c r="JW1902" s="21"/>
      <c r="JX1902" s="21"/>
      <c r="JY1902" s="21"/>
      <c r="JZ1902" s="21"/>
      <c r="KA1902" s="21"/>
      <c r="KB1902" s="21"/>
      <c r="KC1902" s="21"/>
      <c r="KD1902" s="21"/>
      <c r="KE1902" s="21"/>
      <c r="KF1902" s="21"/>
      <c r="KG1902" s="21"/>
      <c r="KH1902" s="21"/>
      <c r="KI1902" s="21"/>
      <c r="KJ1902" s="21"/>
      <c r="KK1902" s="21"/>
      <c r="KL1902" s="21"/>
      <c r="KM1902" s="21"/>
      <c r="KN1902" s="21"/>
      <c r="KO1902" s="21"/>
      <c r="KP1902" s="21"/>
      <c r="KQ1902" s="21"/>
      <c r="KR1902" s="21"/>
      <c r="KS1902" s="21"/>
      <c r="KT1902" s="21"/>
      <c r="KU1902" s="21"/>
      <c r="KV1902" s="21"/>
      <c r="KW1902" s="21"/>
      <c r="KX1902" s="21"/>
      <c r="KY1902" s="21"/>
      <c r="KZ1902" s="21"/>
      <c r="LA1902" s="21"/>
      <c r="LB1902" s="21"/>
      <c r="LC1902" s="21"/>
      <c r="LD1902" s="21"/>
      <c r="LE1902" s="21"/>
      <c r="LF1902" s="21"/>
    </row>
    <row r="1903" spans="1:318" s="10" customFormat="1" ht="17.25" customHeight="1" x14ac:dyDescent="0.25">
      <c r="A1903" s="138" t="s">
        <v>29</v>
      </c>
      <c r="B1903" s="131" t="s">
        <v>1225</v>
      </c>
      <c r="C1903" s="96" t="s">
        <v>1226</v>
      </c>
      <c r="D1903" s="15"/>
      <c r="E1903" s="36" t="s">
        <v>95</v>
      </c>
      <c r="F1903" s="36" t="s">
        <v>1227</v>
      </c>
      <c r="G1903" s="37" t="s">
        <v>1228</v>
      </c>
      <c r="H1903" s="37" t="s">
        <v>1350</v>
      </c>
      <c r="I1903" s="141" t="s">
        <v>1351</v>
      </c>
      <c r="J1903" s="140" t="s">
        <v>1352</v>
      </c>
      <c r="K1903" s="141" t="s">
        <v>1351</v>
      </c>
      <c r="CJ1903" s="21"/>
      <c r="CK1903" s="21"/>
      <c r="CL1903" s="21"/>
      <c r="CM1903" s="21"/>
      <c r="CN1903" s="21"/>
      <c r="CO1903" s="21"/>
      <c r="CP1903" s="21"/>
      <c r="CQ1903" s="21"/>
      <c r="CR1903" s="21"/>
      <c r="CS1903" s="21"/>
      <c r="CT1903" s="21"/>
      <c r="CU1903" s="21"/>
      <c r="CV1903" s="21"/>
      <c r="CW1903" s="21"/>
      <c r="CX1903" s="21"/>
      <c r="CY1903" s="21"/>
      <c r="CZ1903" s="21"/>
      <c r="DA1903" s="21"/>
      <c r="DB1903" s="21"/>
      <c r="DC1903" s="21"/>
      <c r="DD1903" s="21"/>
      <c r="DE1903" s="21"/>
      <c r="DF1903" s="21"/>
      <c r="DG1903" s="21"/>
      <c r="DH1903" s="21"/>
      <c r="DI1903" s="21"/>
      <c r="DJ1903" s="21"/>
      <c r="DK1903" s="21"/>
      <c r="DL1903" s="21"/>
      <c r="DM1903" s="21"/>
      <c r="DN1903" s="21"/>
      <c r="DO1903" s="21"/>
      <c r="DP1903" s="21"/>
      <c r="DQ1903" s="21"/>
      <c r="DR1903" s="21"/>
      <c r="DS1903" s="21"/>
      <c r="DT1903" s="21"/>
      <c r="DU1903" s="21"/>
      <c r="DV1903" s="21"/>
      <c r="DW1903" s="21"/>
      <c r="DX1903" s="21"/>
      <c r="DY1903" s="21"/>
      <c r="DZ1903" s="21"/>
      <c r="EA1903" s="21"/>
      <c r="EB1903" s="21"/>
      <c r="EC1903" s="21"/>
      <c r="ED1903" s="21"/>
      <c r="EE1903" s="21"/>
      <c r="EF1903" s="21"/>
      <c r="EG1903" s="21"/>
      <c r="EH1903" s="21"/>
      <c r="EI1903" s="21"/>
      <c r="EJ1903" s="21"/>
      <c r="EK1903" s="21"/>
      <c r="EL1903" s="21"/>
      <c r="EM1903" s="21"/>
      <c r="EN1903" s="21"/>
      <c r="EO1903" s="21"/>
      <c r="EP1903" s="21"/>
      <c r="EQ1903" s="21"/>
      <c r="ER1903" s="21"/>
      <c r="ES1903" s="21"/>
      <c r="ET1903" s="21"/>
      <c r="EU1903" s="21"/>
      <c r="EV1903" s="21"/>
      <c r="EW1903" s="21"/>
      <c r="EX1903" s="21"/>
      <c r="EY1903" s="21"/>
      <c r="EZ1903" s="21"/>
      <c r="FA1903" s="21"/>
      <c r="FB1903" s="21"/>
      <c r="FC1903" s="21"/>
      <c r="FD1903" s="21"/>
      <c r="FE1903" s="21"/>
      <c r="FF1903" s="21"/>
      <c r="FG1903" s="21"/>
      <c r="FH1903" s="21"/>
      <c r="FI1903" s="21"/>
      <c r="FJ1903" s="21"/>
      <c r="FK1903" s="21"/>
      <c r="FL1903" s="21"/>
      <c r="FM1903" s="21"/>
      <c r="FN1903" s="21"/>
      <c r="FO1903" s="21"/>
      <c r="FP1903" s="21"/>
      <c r="FQ1903" s="21"/>
      <c r="FR1903" s="21"/>
      <c r="FS1903" s="21"/>
      <c r="FT1903" s="21"/>
      <c r="FU1903" s="21"/>
      <c r="FV1903" s="21"/>
      <c r="FW1903" s="21"/>
      <c r="FX1903" s="21"/>
      <c r="FY1903" s="21"/>
      <c r="FZ1903" s="21"/>
      <c r="GA1903" s="21"/>
      <c r="GB1903" s="21"/>
      <c r="GC1903" s="21"/>
      <c r="GD1903" s="21"/>
      <c r="GE1903" s="21"/>
      <c r="GF1903" s="21"/>
      <c r="GG1903" s="21"/>
      <c r="GH1903" s="21"/>
      <c r="GI1903" s="21"/>
      <c r="GJ1903" s="21"/>
      <c r="GK1903" s="21"/>
      <c r="GL1903" s="21"/>
      <c r="GM1903" s="21"/>
      <c r="GN1903" s="21"/>
      <c r="GO1903" s="21"/>
      <c r="GP1903" s="21"/>
      <c r="GQ1903" s="21"/>
      <c r="GR1903" s="21"/>
      <c r="GS1903" s="21"/>
      <c r="GT1903" s="21"/>
      <c r="GU1903" s="21"/>
      <c r="GV1903" s="21"/>
      <c r="GW1903" s="21"/>
      <c r="GX1903" s="21"/>
      <c r="GY1903" s="21"/>
      <c r="GZ1903" s="21"/>
      <c r="HA1903" s="21"/>
      <c r="HB1903" s="21"/>
      <c r="HC1903" s="21"/>
      <c r="HD1903" s="21"/>
      <c r="HE1903" s="21"/>
      <c r="HF1903" s="21"/>
      <c r="HG1903" s="21"/>
      <c r="HH1903" s="21"/>
      <c r="HI1903" s="21"/>
      <c r="HJ1903" s="21"/>
      <c r="HK1903" s="21"/>
      <c r="HL1903" s="21"/>
      <c r="HM1903" s="21"/>
      <c r="HN1903" s="21"/>
      <c r="HO1903" s="21"/>
      <c r="HP1903" s="21"/>
      <c r="HQ1903" s="21"/>
      <c r="HR1903" s="21"/>
      <c r="HS1903" s="21"/>
      <c r="HT1903" s="21"/>
      <c r="HU1903" s="21"/>
      <c r="HV1903" s="21"/>
      <c r="HW1903" s="21"/>
      <c r="HX1903" s="21"/>
      <c r="HY1903" s="21"/>
      <c r="HZ1903" s="21"/>
      <c r="IA1903" s="21"/>
      <c r="IB1903" s="21"/>
      <c r="IC1903" s="21"/>
      <c r="ID1903" s="21"/>
      <c r="IE1903" s="21"/>
      <c r="IF1903" s="21"/>
      <c r="IG1903" s="21"/>
      <c r="IH1903" s="21"/>
      <c r="II1903" s="21"/>
      <c r="IJ1903" s="21"/>
      <c r="IK1903" s="21"/>
      <c r="IL1903" s="21"/>
      <c r="IM1903" s="21"/>
      <c r="IN1903" s="21"/>
      <c r="IO1903" s="21"/>
      <c r="IP1903" s="21"/>
      <c r="IQ1903" s="21"/>
      <c r="IR1903" s="21"/>
      <c r="IS1903" s="21"/>
      <c r="IT1903" s="21"/>
      <c r="IU1903" s="21"/>
      <c r="IV1903" s="21"/>
      <c r="IW1903" s="21"/>
      <c r="IX1903" s="21"/>
      <c r="IY1903" s="21"/>
      <c r="IZ1903" s="21"/>
      <c r="JA1903" s="21"/>
      <c r="JB1903" s="21"/>
      <c r="JC1903" s="21"/>
      <c r="JD1903" s="21"/>
      <c r="JE1903" s="21"/>
      <c r="JF1903" s="21"/>
      <c r="JG1903" s="21"/>
      <c r="JH1903" s="21"/>
      <c r="JI1903" s="21"/>
      <c r="JJ1903" s="21"/>
      <c r="JK1903" s="21"/>
      <c r="JL1903" s="21"/>
      <c r="JM1903" s="21"/>
      <c r="JN1903" s="21"/>
      <c r="JO1903" s="21"/>
      <c r="JP1903" s="21"/>
      <c r="JQ1903" s="21"/>
      <c r="JR1903" s="21"/>
      <c r="JS1903" s="21"/>
      <c r="JT1903" s="21"/>
      <c r="JU1903" s="21"/>
      <c r="JV1903" s="21"/>
      <c r="JW1903" s="21"/>
      <c r="JX1903" s="21"/>
      <c r="JY1903" s="21"/>
      <c r="JZ1903" s="21"/>
      <c r="KA1903" s="21"/>
      <c r="KB1903" s="21"/>
      <c r="KC1903" s="21"/>
      <c r="KD1903" s="21"/>
      <c r="KE1903" s="21"/>
      <c r="KF1903" s="21"/>
      <c r="KG1903" s="21"/>
      <c r="KH1903" s="21"/>
      <c r="KI1903" s="21"/>
      <c r="KJ1903" s="21"/>
      <c r="KK1903" s="21"/>
      <c r="KL1903" s="21"/>
      <c r="KM1903" s="21"/>
      <c r="KN1903" s="21"/>
      <c r="KO1903" s="21"/>
      <c r="KP1903" s="21"/>
      <c r="KQ1903" s="21"/>
      <c r="KR1903" s="21"/>
      <c r="KS1903" s="21"/>
      <c r="KT1903" s="21"/>
      <c r="KU1903" s="21"/>
      <c r="KV1903" s="21"/>
      <c r="KW1903" s="21"/>
      <c r="KX1903" s="21"/>
      <c r="KY1903" s="21"/>
      <c r="KZ1903" s="21"/>
      <c r="LA1903" s="21"/>
      <c r="LB1903" s="21"/>
      <c r="LC1903" s="21"/>
      <c r="LD1903" s="21"/>
      <c r="LE1903" s="21"/>
      <c r="LF1903" s="21"/>
    </row>
    <row r="1904" spans="1:318" s="10" customFormat="1" ht="17.25" customHeight="1" x14ac:dyDescent="0.25">
      <c r="A1904" s="138" t="s">
        <v>29</v>
      </c>
      <c r="B1904" s="131" t="s">
        <v>1225</v>
      </c>
      <c r="C1904" s="96" t="s">
        <v>1226</v>
      </c>
      <c r="D1904" s="15"/>
      <c r="E1904" s="36" t="s">
        <v>95</v>
      </c>
      <c r="F1904" s="36" t="s">
        <v>1227</v>
      </c>
      <c r="G1904" s="37" t="s">
        <v>1228</v>
      </c>
      <c r="H1904" s="37" t="s">
        <v>1353</v>
      </c>
      <c r="I1904" s="141" t="s">
        <v>1354</v>
      </c>
      <c r="J1904" s="140" t="s">
        <v>1355</v>
      </c>
      <c r="K1904" s="141" t="s">
        <v>1354</v>
      </c>
      <c r="CJ1904" s="21"/>
      <c r="CK1904" s="21"/>
      <c r="CL1904" s="21"/>
      <c r="CM1904" s="21"/>
      <c r="CN1904" s="21"/>
      <c r="CO1904" s="21"/>
      <c r="CP1904" s="21"/>
      <c r="CQ1904" s="21"/>
      <c r="CR1904" s="21"/>
      <c r="CS1904" s="21"/>
      <c r="CT1904" s="21"/>
      <c r="CU1904" s="21"/>
      <c r="CV1904" s="21"/>
      <c r="CW1904" s="21"/>
      <c r="CX1904" s="21"/>
      <c r="CY1904" s="21"/>
      <c r="CZ1904" s="21"/>
      <c r="DA1904" s="21"/>
      <c r="DB1904" s="21"/>
      <c r="DC1904" s="21"/>
      <c r="DD1904" s="21"/>
      <c r="DE1904" s="21"/>
      <c r="DF1904" s="21"/>
      <c r="DG1904" s="21"/>
      <c r="DH1904" s="21"/>
      <c r="DI1904" s="21"/>
      <c r="DJ1904" s="21"/>
      <c r="DK1904" s="21"/>
      <c r="DL1904" s="21"/>
      <c r="DM1904" s="21"/>
      <c r="DN1904" s="21"/>
      <c r="DO1904" s="21"/>
      <c r="DP1904" s="21"/>
      <c r="DQ1904" s="21"/>
      <c r="DR1904" s="21"/>
      <c r="DS1904" s="21"/>
      <c r="DT1904" s="21"/>
      <c r="DU1904" s="21"/>
      <c r="DV1904" s="21"/>
      <c r="DW1904" s="21"/>
      <c r="DX1904" s="21"/>
      <c r="DY1904" s="21"/>
      <c r="DZ1904" s="21"/>
      <c r="EA1904" s="21"/>
      <c r="EB1904" s="21"/>
      <c r="EC1904" s="21"/>
      <c r="ED1904" s="21"/>
      <c r="EE1904" s="21"/>
      <c r="EF1904" s="21"/>
      <c r="EG1904" s="21"/>
      <c r="EH1904" s="21"/>
      <c r="EI1904" s="21"/>
      <c r="EJ1904" s="21"/>
      <c r="EK1904" s="21"/>
      <c r="EL1904" s="21"/>
      <c r="EM1904" s="21"/>
      <c r="EN1904" s="21"/>
      <c r="EO1904" s="21"/>
      <c r="EP1904" s="21"/>
      <c r="EQ1904" s="21"/>
      <c r="ER1904" s="21"/>
      <c r="ES1904" s="21"/>
      <c r="ET1904" s="21"/>
      <c r="EU1904" s="21"/>
      <c r="EV1904" s="21"/>
      <c r="EW1904" s="21"/>
      <c r="EX1904" s="21"/>
      <c r="EY1904" s="21"/>
      <c r="EZ1904" s="21"/>
      <c r="FA1904" s="21"/>
      <c r="FB1904" s="21"/>
      <c r="FC1904" s="21"/>
      <c r="FD1904" s="21"/>
      <c r="FE1904" s="21"/>
      <c r="FF1904" s="21"/>
      <c r="FG1904" s="21"/>
      <c r="FH1904" s="21"/>
      <c r="FI1904" s="21"/>
      <c r="FJ1904" s="21"/>
      <c r="FK1904" s="21"/>
      <c r="FL1904" s="21"/>
      <c r="FM1904" s="21"/>
      <c r="FN1904" s="21"/>
      <c r="FO1904" s="21"/>
      <c r="FP1904" s="21"/>
      <c r="FQ1904" s="21"/>
      <c r="FR1904" s="21"/>
      <c r="FS1904" s="21"/>
      <c r="FT1904" s="21"/>
      <c r="FU1904" s="21"/>
      <c r="FV1904" s="21"/>
      <c r="FW1904" s="21"/>
      <c r="FX1904" s="21"/>
      <c r="FY1904" s="21"/>
      <c r="FZ1904" s="21"/>
      <c r="GA1904" s="21"/>
      <c r="GB1904" s="21"/>
      <c r="GC1904" s="21"/>
      <c r="GD1904" s="21"/>
      <c r="GE1904" s="21"/>
      <c r="GF1904" s="21"/>
      <c r="GG1904" s="21"/>
      <c r="GH1904" s="21"/>
      <c r="GI1904" s="21"/>
      <c r="GJ1904" s="21"/>
      <c r="GK1904" s="21"/>
      <c r="GL1904" s="21"/>
      <c r="GM1904" s="21"/>
      <c r="GN1904" s="21"/>
      <c r="GO1904" s="21"/>
      <c r="GP1904" s="21"/>
      <c r="GQ1904" s="21"/>
      <c r="GR1904" s="21"/>
      <c r="GS1904" s="21"/>
      <c r="GT1904" s="21"/>
      <c r="GU1904" s="21"/>
      <c r="GV1904" s="21"/>
      <c r="GW1904" s="21"/>
      <c r="GX1904" s="21"/>
      <c r="GY1904" s="21"/>
      <c r="GZ1904" s="21"/>
      <c r="HA1904" s="21"/>
      <c r="HB1904" s="21"/>
      <c r="HC1904" s="21"/>
      <c r="HD1904" s="21"/>
      <c r="HE1904" s="21"/>
      <c r="HF1904" s="21"/>
      <c r="HG1904" s="21"/>
      <c r="HH1904" s="21"/>
      <c r="HI1904" s="21"/>
      <c r="HJ1904" s="21"/>
      <c r="HK1904" s="21"/>
      <c r="HL1904" s="21"/>
      <c r="HM1904" s="21"/>
      <c r="HN1904" s="21"/>
      <c r="HO1904" s="21"/>
      <c r="HP1904" s="21"/>
      <c r="HQ1904" s="21"/>
      <c r="HR1904" s="21"/>
      <c r="HS1904" s="21"/>
      <c r="HT1904" s="21"/>
      <c r="HU1904" s="21"/>
      <c r="HV1904" s="21"/>
      <c r="HW1904" s="21"/>
      <c r="HX1904" s="21"/>
      <c r="HY1904" s="21"/>
      <c r="HZ1904" s="21"/>
      <c r="IA1904" s="21"/>
      <c r="IB1904" s="21"/>
      <c r="IC1904" s="21"/>
      <c r="ID1904" s="21"/>
      <c r="IE1904" s="21"/>
      <c r="IF1904" s="21"/>
      <c r="IG1904" s="21"/>
      <c r="IH1904" s="21"/>
      <c r="II1904" s="21"/>
      <c r="IJ1904" s="21"/>
      <c r="IK1904" s="21"/>
      <c r="IL1904" s="21"/>
      <c r="IM1904" s="21"/>
      <c r="IN1904" s="21"/>
      <c r="IO1904" s="21"/>
      <c r="IP1904" s="21"/>
      <c r="IQ1904" s="21"/>
      <c r="IR1904" s="21"/>
      <c r="IS1904" s="21"/>
      <c r="IT1904" s="21"/>
      <c r="IU1904" s="21"/>
      <c r="IV1904" s="21"/>
      <c r="IW1904" s="21"/>
      <c r="IX1904" s="21"/>
      <c r="IY1904" s="21"/>
      <c r="IZ1904" s="21"/>
      <c r="JA1904" s="21"/>
      <c r="JB1904" s="21"/>
      <c r="JC1904" s="21"/>
      <c r="JD1904" s="21"/>
      <c r="JE1904" s="21"/>
      <c r="JF1904" s="21"/>
      <c r="JG1904" s="21"/>
      <c r="JH1904" s="21"/>
      <c r="JI1904" s="21"/>
      <c r="JJ1904" s="21"/>
      <c r="JK1904" s="21"/>
      <c r="JL1904" s="21"/>
      <c r="JM1904" s="21"/>
      <c r="JN1904" s="21"/>
      <c r="JO1904" s="21"/>
      <c r="JP1904" s="21"/>
      <c r="JQ1904" s="21"/>
      <c r="JR1904" s="21"/>
      <c r="JS1904" s="21"/>
      <c r="JT1904" s="21"/>
      <c r="JU1904" s="21"/>
      <c r="JV1904" s="21"/>
      <c r="JW1904" s="21"/>
      <c r="JX1904" s="21"/>
      <c r="JY1904" s="21"/>
      <c r="JZ1904" s="21"/>
      <c r="KA1904" s="21"/>
      <c r="KB1904" s="21"/>
      <c r="KC1904" s="21"/>
      <c r="KD1904" s="21"/>
      <c r="KE1904" s="21"/>
      <c r="KF1904" s="21"/>
      <c r="KG1904" s="21"/>
      <c r="KH1904" s="21"/>
      <c r="KI1904" s="21"/>
      <c r="KJ1904" s="21"/>
      <c r="KK1904" s="21"/>
      <c r="KL1904" s="21"/>
      <c r="KM1904" s="21"/>
      <c r="KN1904" s="21"/>
      <c r="KO1904" s="21"/>
      <c r="KP1904" s="21"/>
      <c r="KQ1904" s="21"/>
      <c r="KR1904" s="21"/>
      <c r="KS1904" s="21"/>
      <c r="KT1904" s="21"/>
      <c r="KU1904" s="21"/>
      <c r="KV1904" s="21"/>
      <c r="KW1904" s="21"/>
      <c r="KX1904" s="21"/>
      <c r="KY1904" s="21"/>
      <c r="KZ1904" s="21"/>
      <c r="LA1904" s="21"/>
      <c r="LB1904" s="21"/>
      <c r="LC1904" s="21"/>
      <c r="LD1904" s="21"/>
      <c r="LE1904" s="21"/>
      <c r="LF1904" s="21"/>
    </row>
    <row r="1905" spans="1:318" s="10" customFormat="1" ht="17.25" customHeight="1" x14ac:dyDescent="0.25">
      <c r="A1905" s="138" t="s">
        <v>29</v>
      </c>
      <c r="B1905" s="131" t="s">
        <v>1225</v>
      </c>
      <c r="C1905" s="96" t="s">
        <v>1226</v>
      </c>
      <c r="D1905" s="15"/>
      <c r="E1905" s="36" t="s">
        <v>95</v>
      </c>
      <c r="F1905" s="36" t="s">
        <v>1227</v>
      </c>
      <c r="G1905" s="37" t="s">
        <v>1228</v>
      </c>
      <c r="H1905" s="37" t="s">
        <v>1356</v>
      </c>
      <c r="I1905" s="141" t="s">
        <v>1357</v>
      </c>
      <c r="J1905" s="140" t="s">
        <v>1358</v>
      </c>
      <c r="K1905" s="141" t="s">
        <v>1357</v>
      </c>
      <c r="CJ1905" s="21"/>
      <c r="CK1905" s="21"/>
      <c r="CL1905" s="21"/>
      <c r="CM1905" s="21"/>
      <c r="CN1905" s="21"/>
      <c r="CO1905" s="21"/>
      <c r="CP1905" s="21"/>
      <c r="CQ1905" s="21"/>
      <c r="CR1905" s="21"/>
      <c r="CS1905" s="21"/>
      <c r="CT1905" s="21"/>
      <c r="CU1905" s="21"/>
      <c r="CV1905" s="21"/>
      <c r="CW1905" s="21"/>
      <c r="CX1905" s="21"/>
      <c r="CY1905" s="21"/>
      <c r="CZ1905" s="21"/>
      <c r="DA1905" s="21"/>
      <c r="DB1905" s="21"/>
      <c r="DC1905" s="21"/>
      <c r="DD1905" s="21"/>
      <c r="DE1905" s="21"/>
      <c r="DF1905" s="21"/>
      <c r="DG1905" s="21"/>
      <c r="DH1905" s="21"/>
      <c r="DI1905" s="21"/>
      <c r="DJ1905" s="21"/>
      <c r="DK1905" s="21"/>
      <c r="DL1905" s="21"/>
      <c r="DM1905" s="21"/>
      <c r="DN1905" s="21"/>
      <c r="DO1905" s="21"/>
      <c r="DP1905" s="21"/>
      <c r="DQ1905" s="21"/>
      <c r="DR1905" s="21"/>
      <c r="DS1905" s="21"/>
      <c r="DT1905" s="21"/>
      <c r="DU1905" s="21"/>
      <c r="DV1905" s="21"/>
      <c r="DW1905" s="21"/>
      <c r="DX1905" s="21"/>
      <c r="DY1905" s="21"/>
      <c r="DZ1905" s="21"/>
      <c r="EA1905" s="21"/>
      <c r="EB1905" s="21"/>
      <c r="EC1905" s="21"/>
      <c r="ED1905" s="21"/>
      <c r="EE1905" s="21"/>
      <c r="EF1905" s="21"/>
      <c r="EG1905" s="21"/>
      <c r="EH1905" s="21"/>
      <c r="EI1905" s="21"/>
      <c r="EJ1905" s="21"/>
      <c r="EK1905" s="21"/>
      <c r="EL1905" s="21"/>
      <c r="EM1905" s="21"/>
      <c r="EN1905" s="21"/>
      <c r="EO1905" s="21"/>
      <c r="EP1905" s="21"/>
      <c r="EQ1905" s="21"/>
      <c r="ER1905" s="21"/>
      <c r="ES1905" s="21"/>
      <c r="ET1905" s="21"/>
      <c r="EU1905" s="21"/>
      <c r="EV1905" s="21"/>
      <c r="EW1905" s="21"/>
      <c r="EX1905" s="21"/>
      <c r="EY1905" s="21"/>
      <c r="EZ1905" s="21"/>
      <c r="FA1905" s="21"/>
      <c r="FB1905" s="21"/>
      <c r="FC1905" s="21"/>
      <c r="FD1905" s="21"/>
      <c r="FE1905" s="21"/>
      <c r="FF1905" s="21"/>
      <c r="FG1905" s="21"/>
      <c r="FH1905" s="21"/>
      <c r="FI1905" s="21"/>
      <c r="FJ1905" s="21"/>
      <c r="FK1905" s="21"/>
      <c r="FL1905" s="21"/>
      <c r="FM1905" s="21"/>
      <c r="FN1905" s="21"/>
      <c r="FO1905" s="21"/>
      <c r="FP1905" s="21"/>
      <c r="FQ1905" s="21"/>
      <c r="FR1905" s="21"/>
      <c r="FS1905" s="21"/>
      <c r="FT1905" s="21"/>
      <c r="FU1905" s="21"/>
      <c r="FV1905" s="21"/>
      <c r="FW1905" s="21"/>
      <c r="FX1905" s="21"/>
      <c r="FY1905" s="21"/>
      <c r="FZ1905" s="21"/>
      <c r="GA1905" s="21"/>
      <c r="GB1905" s="21"/>
      <c r="GC1905" s="21"/>
      <c r="GD1905" s="21"/>
      <c r="GE1905" s="21"/>
      <c r="GF1905" s="21"/>
      <c r="GG1905" s="21"/>
      <c r="GH1905" s="21"/>
      <c r="GI1905" s="21"/>
      <c r="GJ1905" s="21"/>
      <c r="GK1905" s="21"/>
      <c r="GL1905" s="21"/>
      <c r="GM1905" s="21"/>
      <c r="GN1905" s="21"/>
      <c r="GO1905" s="21"/>
      <c r="GP1905" s="21"/>
      <c r="GQ1905" s="21"/>
      <c r="GR1905" s="21"/>
      <c r="GS1905" s="21"/>
      <c r="GT1905" s="21"/>
      <c r="GU1905" s="21"/>
      <c r="GV1905" s="21"/>
      <c r="GW1905" s="21"/>
      <c r="GX1905" s="21"/>
      <c r="GY1905" s="21"/>
      <c r="GZ1905" s="21"/>
      <c r="HA1905" s="21"/>
      <c r="HB1905" s="21"/>
      <c r="HC1905" s="21"/>
      <c r="HD1905" s="21"/>
      <c r="HE1905" s="21"/>
      <c r="HF1905" s="21"/>
      <c r="HG1905" s="21"/>
      <c r="HH1905" s="21"/>
      <c r="HI1905" s="21"/>
      <c r="HJ1905" s="21"/>
      <c r="HK1905" s="21"/>
      <c r="HL1905" s="21"/>
      <c r="HM1905" s="21"/>
      <c r="HN1905" s="21"/>
      <c r="HO1905" s="21"/>
      <c r="HP1905" s="21"/>
      <c r="HQ1905" s="21"/>
      <c r="HR1905" s="21"/>
      <c r="HS1905" s="21"/>
      <c r="HT1905" s="21"/>
      <c r="HU1905" s="21"/>
      <c r="HV1905" s="21"/>
      <c r="HW1905" s="21"/>
      <c r="HX1905" s="21"/>
      <c r="HY1905" s="21"/>
      <c r="HZ1905" s="21"/>
      <c r="IA1905" s="21"/>
      <c r="IB1905" s="21"/>
      <c r="IC1905" s="21"/>
      <c r="ID1905" s="21"/>
      <c r="IE1905" s="21"/>
      <c r="IF1905" s="21"/>
      <c r="IG1905" s="21"/>
      <c r="IH1905" s="21"/>
      <c r="II1905" s="21"/>
      <c r="IJ1905" s="21"/>
      <c r="IK1905" s="21"/>
      <c r="IL1905" s="21"/>
      <c r="IM1905" s="21"/>
      <c r="IN1905" s="21"/>
      <c r="IO1905" s="21"/>
      <c r="IP1905" s="21"/>
      <c r="IQ1905" s="21"/>
      <c r="IR1905" s="21"/>
      <c r="IS1905" s="21"/>
      <c r="IT1905" s="21"/>
      <c r="IU1905" s="21"/>
      <c r="IV1905" s="21"/>
      <c r="IW1905" s="21"/>
      <c r="IX1905" s="21"/>
      <c r="IY1905" s="21"/>
      <c r="IZ1905" s="21"/>
      <c r="JA1905" s="21"/>
      <c r="JB1905" s="21"/>
      <c r="JC1905" s="21"/>
      <c r="JD1905" s="21"/>
      <c r="JE1905" s="21"/>
      <c r="JF1905" s="21"/>
      <c r="JG1905" s="21"/>
      <c r="JH1905" s="21"/>
      <c r="JI1905" s="21"/>
      <c r="JJ1905" s="21"/>
      <c r="JK1905" s="21"/>
      <c r="JL1905" s="21"/>
      <c r="JM1905" s="21"/>
      <c r="JN1905" s="21"/>
      <c r="JO1905" s="21"/>
      <c r="JP1905" s="21"/>
      <c r="JQ1905" s="21"/>
      <c r="JR1905" s="21"/>
      <c r="JS1905" s="21"/>
      <c r="JT1905" s="21"/>
      <c r="JU1905" s="21"/>
      <c r="JV1905" s="21"/>
      <c r="JW1905" s="21"/>
      <c r="JX1905" s="21"/>
      <c r="JY1905" s="21"/>
      <c r="JZ1905" s="21"/>
      <c r="KA1905" s="21"/>
      <c r="KB1905" s="21"/>
      <c r="KC1905" s="21"/>
      <c r="KD1905" s="21"/>
      <c r="KE1905" s="21"/>
      <c r="KF1905" s="21"/>
      <c r="KG1905" s="21"/>
      <c r="KH1905" s="21"/>
      <c r="KI1905" s="21"/>
      <c r="KJ1905" s="21"/>
      <c r="KK1905" s="21"/>
      <c r="KL1905" s="21"/>
      <c r="KM1905" s="21"/>
      <c r="KN1905" s="21"/>
      <c r="KO1905" s="21"/>
      <c r="KP1905" s="21"/>
      <c r="KQ1905" s="21"/>
      <c r="KR1905" s="21"/>
      <c r="KS1905" s="21"/>
      <c r="KT1905" s="21"/>
      <c r="KU1905" s="21"/>
      <c r="KV1905" s="21"/>
      <c r="KW1905" s="21"/>
      <c r="KX1905" s="21"/>
      <c r="KY1905" s="21"/>
      <c r="KZ1905" s="21"/>
      <c r="LA1905" s="21"/>
      <c r="LB1905" s="21"/>
      <c r="LC1905" s="21"/>
      <c r="LD1905" s="21"/>
      <c r="LE1905" s="21"/>
      <c r="LF1905" s="21"/>
    </row>
    <row r="1906" spans="1:318" s="10" customFormat="1" ht="17.25" customHeight="1" x14ac:dyDescent="0.25">
      <c r="A1906" s="138" t="s">
        <v>29</v>
      </c>
      <c r="B1906" s="131" t="s">
        <v>1225</v>
      </c>
      <c r="C1906" s="96" t="s">
        <v>1226</v>
      </c>
      <c r="D1906" s="15"/>
      <c r="E1906" s="36" t="s">
        <v>95</v>
      </c>
      <c r="F1906" s="36" t="s">
        <v>1227</v>
      </c>
      <c r="G1906" s="37" t="s">
        <v>1228</v>
      </c>
      <c r="H1906" s="37" t="s">
        <v>1359</v>
      </c>
      <c r="I1906" s="141" t="s">
        <v>1360</v>
      </c>
      <c r="J1906" s="140" t="s">
        <v>1361</v>
      </c>
      <c r="K1906" s="141" t="s">
        <v>1360</v>
      </c>
      <c r="CJ1906" s="21"/>
      <c r="CK1906" s="21"/>
      <c r="CL1906" s="21"/>
      <c r="CM1906" s="21"/>
      <c r="CN1906" s="21"/>
      <c r="CO1906" s="21"/>
      <c r="CP1906" s="21"/>
      <c r="CQ1906" s="21"/>
      <c r="CR1906" s="21"/>
      <c r="CS1906" s="21"/>
      <c r="CT1906" s="21"/>
      <c r="CU1906" s="21"/>
      <c r="CV1906" s="21"/>
      <c r="CW1906" s="21"/>
      <c r="CX1906" s="21"/>
      <c r="CY1906" s="21"/>
      <c r="CZ1906" s="21"/>
      <c r="DA1906" s="21"/>
      <c r="DB1906" s="21"/>
      <c r="DC1906" s="21"/>
      <c r="DD1906" s="21"/>
      <c r="DE1906" s="21"/>
      <c r="DF1906" s="21"/>
      <c r="DG1906" s="21"/>
      <c r="DH1906" s="21"/>
      <c r="DI1906" s="21"/>
      <c r="DJ1906" s="21"/>
      <c r="DK1906" s="21"/>
      <c r="DL1906" s="21"/>
      <c r="DM1906" s="21"/>
      <c r="DN1906" s="21"/>
      <c r="DO1906" s="21"/>
      <c r="DP1906" s="21"/>
      <c r="DQ1906" s="21"/>
      <c r="DR1906" s="21"/>
      <c r="DS1906" s="21"/>
      <c r="DT1906" s="21"/>
      <c r="DU1906" s="21"/>
      <c r="DV1906" s="21"/>
      <c r="DW1906" s="21"/>
      <c r="DX1906" s="21"/>
      <c r="DY1906" s="21"/>
      <c r="DZ1906" s="21"/>
      <c r="EA1906" s="21"/>
      <c r="EB1906" s="21"/>
      <c r="EC1906" s="21"/>
      <c r="ED1906" s="21"/>
      <c r="EE1906" s="21"/>
      <c r="EF1906" s="21"/>
      <c r="EG1906" s="21"/>
      <c r="EH1906" s="21"/>
      <c r="EI1906" s="21"/>
      <c r="EJ1906" s="21"/>
      <c r="EK1906" s="21"/>
      <c r="EL1906" s="21"/>
      <c r="EM1906" s="21"/>
      <c r="EN1906" s="21"/>
      <c r="EO1906" s="21"/>
      <c r="EP1906" s="21"/>
      <c r="EQ1906" s="21"/>
      <c r="ER1906" s="21"/>
      <c r="ES1906" s="21"/>
      <c r="ET1906" s="21"/>
      <c r="EU1906" s="21"/>
      <c r="EV1906" s="21"/>
      <c r="EW1906" s="21"/>
      <c r="EX1906" s="21"/>
      <c r="EY1906" s="21"/>
      <c r="EZ1906" s="21"/>
      <c r="FA1906" s="21"/>
      <c r="FB1906" s="21"/>
      <c r="FC1906" s="21"/>
      <c r="FD1906" s="21"/>
      <c r="FE1906" s="21"/>
      <c r="FF1906" s="21"/>
      <c r="FG1906" s="21"/>
      <c r="FH1906" s="21"/>
      <c r="FI1906" s="21"/>
      <c r="FJ1906" s="21"/>
      <c r="FK1906" s="21"/>
      <c r="FL1906" s="21"/>
      <c r="FM1906" s="21"/>
      <c r="FN1906" s="21"/>
      <c r="FO1906" s="21"/>
      <c r="FP1906" s="21"/>
      <c r="FQ1906" s="21"/>
      <c r="FR1906" s="21"/>
      <c r="FS1906" s="21"/>
      <c r="FT1906" s="21"/>
      <c r="FU1906" s="21"/>
      <c r="FV1906" s="21"/>
      <c r="FW1906" s="21"/>
      <c r="FX1906" s="21"/>
      <c r="FY1906" s="21"/>
      <c r="FZ1906" s="21"/>
      <c r="GA1906" s="21"/>
      <c r="GB1906" s="21"/>
      <c r="GC1906" s="21"/>
      <c r="GD1906" s="21"/>
      <c r="GE1906" s="21"/>
      <c r="GF1906" s="21"/>
      <c r="GG1906" s="21"/>
      <c r="GH1906" s="21"/>
      <c r="GI1906" s="21"/>
      <c r="GJ1906" s="21"/>
      <c r="GK1906" s="21"/>
      <c r="GL1906" s="21"/>
      <c r="GM1906" s="21"/>
      <c r="GN1906" s="21"/>
      <c r="GO1906" s="21"/>
      <c r="GP1906" s="21"/>
      <c r="GQ1906" s="21"/>
      <c r="GR1906" s="21"/>
      <c r="GS1906" s="21"/>
      <c r="GT1906" s="21"/>
      <c r="GU1906" s="21"/>
      <c r="GV1906" s="21"/>
      <c r="GW1906" s="21"/>
      <c r="GX1906" s="21"/>
      <c r="GY1906" s="21"/>
      <c r="GZ1906" s="21"/>
      <c r="HA1906" s="21"/>
      <c r="HB1906" s="21"/>
      <c r="HC1906" s="21"/>
      <c r="HD1906" s="21"/>
      <c r="HE1906" s="21"/>
      <c r="HF1906" s="21"/>
      <c r="HG1906" s="21"/>
      <c r="HH1906" s="21"/>
      <c r="HI1906" s="21"/>
      <c r="HJ1906" s="21"/>
      <c r="HK1906" s="21"/>
      <c r="HL1906" s="21"/>
      <c r="HM1906" s="21"/>
      <c r="HN1906" s="21"/>
      <c r="HO1906" s="21"/>
      <c r="HP1906" s="21"/>
      <c r="HQ1906" s="21"/>
      <c r="HR1906" s="21"/>
      <c r="HS1906" s="21"/>
      <c r="HT1906" s="21"/>
      <c r="HU1906" s="21"/>
      <c r="HV1906" s="21"/>
      <c r="HW1906" s="21"/>
      <c r="HX1906" s="21"/>
      <c r="HY1906" s="21"/>
      <c r="HZ1906" s="21"/>
      <c r="IA1906" s="21"/>
      <c r="IB1906" s="21"/>
      <c r="IC1906" s="21"/>
      <c r="ID1906" s="21"/>
      <c r="IE1906" s="21"/>
      <c r="IF1906" s="21"/>
      <c r="IG1906" s="21"/>
      <c r="IH1906" s="21"/>
      <c r="II1906" s="21"/>
      <c r="IJ1906" s="21"/>
      <c r="IK1906" s="21"/>
      <c r="IL1906" s="21"/>
      <c r="IM1906" s="21"/>
      <c r="IN1906" s="21"/>
      <c r="IO1906" s="21"/>
      <c r="IP1906" s="21"/>
      <c r="IQ1906" s="21"/>
      <c r="IR1906" s="21"/>
      <c r="IS1906" s="21"/>
      <c r="IT1906" s="21"/>
      <c r="IU1906" s="21"/>
      <c r="IV1906" s="21"/>
      <c r="IW1906" s="21"/>
      <c r="IX1906" s="21"/>
      <c r="IY1906" s="21"/>
      <c r="IZ1906" s="21"/>
      <c r="JA1906" s="21"/>
      <c r="JB1906" s="21"/>
      <c r="JC1906" s="21"/>
      <c r="JD1906" s="21"/>
      <c r="JE1906" s="21"/>
      <c r="JF1906" s="21"/>
      <c r="JG1906" s="21"/>
      <c r="JH1906" s="21"/>
      <c r="JI1906" s="21"/>
      <c r="JJ1906" s="21"/>
      <c r="JK1906" s="21"/>
      <c r="JL1906" s="21"/>
      <c r="JM1906" s="21"/>
      <c r="JN1906" s="21"/>
      <c r="JO1906" s="21"/>
      <c r="JP1906" s="21"/>
      <c r="JQ1906" s="21"/>
      <c r="JR1906" s="21"/>
      <c r="JS1906" s="21"/>
      <c r="JT1906" s="21"/>
      <c r="JU1906" s="21"/>
      <c r="JV1906" s="21"/>
      <c r="JW1906" s="21"/>
      <c r="JX1906" s="21"/>
      <c r="JY1906" s="21"/>
      <c r="JZ1906" s="21"/>
      <c r="KA1906" s="21"/>
      <c r="KB1906" s="21"/>
      <c r="KC1906" s="21"/>
      <c r="KD1906" s="21"/>
      <c r="KE1906" s="21"/>
      <c r="KF1906" s="21"/>
      <c r="KG1906" s="21"/>
      <c r="KH1906" s="21"/>
      <c r="KI1906" s="21"/>
      <c r="KJ1906" s="21"/>
      <c r="KK1906" s="21"/>
      <c r="KL1906" s="21"/>
      <c r="KM1906" s="21"/>
      <c r="KN1906" s="21"/>
      <c r="KO1906" s="21"/>
      <c r="KP1906" s="21"/>
      <c r="KQ1906" s="21"/>
      <c r="KR1906" s="21"/>
      <c r="KS1906" s="21"/>
      <c r="KT1906" s="21"/>
      <c r="KU1906" s="21"/>
      <c r="KV1906" s="21"/>
      <c r="KW1906" s="21"/>
      <c r="KX1906" s="21"/>
      <c r="KY1906" s="21"/>
      <c r="KZ1906" s="21"/>
      <c r="LA1906" s="21"/>
      <c r="LB1906" s="21"/>
      <c r="LC1906" s="21"/>
      <c r="LD1906" s="21"/>
      <c r="LE1906" s="21"/>
      <c r="LF1906" s="21"/>
    </row>
    <row r="1907" spans="1:318" s="10" customFormat="1" ht="17.25" customHeight="1" x14ac:dyDescent="0.25">
      <c r="A1907" s="138" t="s">
        <v>29</v>
      </c>
      <c r="B1907" s="131" t="s">
        <v>1225</v>
      </c>
      <c r="C1907" s="96" t="s">
        <v>1226</v>
      </c>
      <c r="D1907" s="15"/>
      <c r="E1907" s="36" t="s">
        <v>95</v>
      </c>
      <c r="F1907" s="36" t="s">
        <v>1227</v>
      </c>
      <c r="G1907" s="37" t="s">
        <v>1228</v>
      </c>
      <c r="H1907" s="37" t="s">
        <v>1362</v>
      </c>
      <c r="I1907" s="141" t="s">
        <v>1363</v>
      </c>
      <c r="J1907" s="140" t="s">
        <v>1364</v>
      </c>
      <c r="K1907" s="141" t="s">
        <v>1363</v>
      </c>
      <c r="CJ1907" s="21"/>
      <c r="CK1907" s="21"/>
      <c r="CL1907" s="21"/>
      <c r="CM1907" s="21"/>
      <c r="CN1907" s="21"/>
      <c r="CO1907" s="21"/>
      <c r="CP1907" s="21"/>
      <c r="CQ1907" s="21"/>
      <c r="CR1907" s="21"/>
      <c r="CS1907" s="21"/>
      <c r="CT1907" s="21"/>
      <c r="CU1907" s="21"/>
      <c r="CV1907" s="21"/>
      <c r="CW1907" s="21"/>
      <c r="CX1907" s="21"/>
      <c r="CY1907" s="21"/>
      <c r="CZ1907" s="21"/>
      <c r="DA1907" s="21"/>
      <c r="DB1907" s="21"/>
      <c r="DC1907" s="21"/>
      <c r="DD1907" s="21"/>
      <c r="DE1907" s="21"/>
      <c r="DF1907" s="21"/>
      <c r="DG1907" s="21"/>
      <c r="DH1907" s="21"/>
      <c r="DI1907" s="21"/>
      <c r="DJ1907" s="21"/>
      <c r="DK1907" s="21"/>
      <c r="DL1907" s="21"/>
      <c r="DM1907" s="21"/>
      <c r="DN1907" s="21"/>
      <c r="DO1907" s="21"/>
      <c r="DP1907" s="21"/>
      <c r="DQ1907" s="21"/>
      <c r="DR1907" s="21"/>
      <c r="DS1907" s="21"/>
      <c r="DT1907" s="21"/>
      <c r="DU1907" s="21"/>
      <c r="DV1907" s="21"/>
      <c r="DW1907" s="21"/>
      <c r="DX1907" s="21"/>
      <c r="DY1907" s="21"/>
      <c r="DZ1907" s="21"/>
      <c r="EA1907" s="21"/>
      <c r="EB1907" s="21"/>
      <c r="EC1907" s="21"/>
      <c r="ED1907" s="21"/>
      <c r="EE1907" s="21"/>
      <c r="EF1907" s="21"/>
      <c r="EG1907" s="21"/>
      <c r="EH1907" s="21"/>
      <c r="EI1907" s="21"/>
      <c r="EJ1907" s="21"/>
      <c r="EK1907" s="21"/>
      <c r="EL1907" s="21"/>
      <c r="EM1907" s="21"/>
      <c r="EN1907" s="21"/>
      <c r="EO1907" s="21"/>
      <c r="EP1907" s="21"/>
      <c r="EQ1907" s="21"/>
      <c r="ER1907" s="21"/>
      <c r="ES1907" s="21"/>
      <c r="ET1907" s="21"/>
      <c r="EU1907" s="21"/>
      <c r="EV1907" s="21"/>
      <c r="EW1907" s="21"/>
      <c r="EX1907" s="21"/>
      <c r="EY1907" s="21"/>
      <c r="EZ1907" s="21"/>
      <c r="FA1907" s="21"/>
      <c r="FB1907" s="21"/>
      <c r="FC1907" s="21"/>
      <c r="FD1907" s="21"/>
      <c r="FE1907" s="21"/>
      <c r="FF1907" s="21"/>
      <c r="FG1907" s="21"/>
      <c r="FH1907" s="21"/>
      <c r="FI1907" s="21"/>
      <c r="FJ1907" s="21"/>
      <c r="FK1907" s="21"/>
      <c r="FL1907" s="21"/>
      <c r="FM1907" s="21"/>
      <c r="FN1907" s="21"/>
      <c r="FO1907" s="21"/>
      <c r="FP1907" s="21"/>
      <c r="FQ1907" s="21"/>
      <c r="FR1907" s="21"/>
      <c r="FS1907" s="21"/>
      <c r="FT1907" s="21"/>
      <c r="FU1907" s="21"/>
      <c r="FV1907" s="21"/>
      <c r="FW1907" s="21"/>
      <c r="FX1907" s="21"/>
      <c r="FY1907" s="21"/>
      <c r="FZ1907" s="21"/>
      <c r="GA1907" s="21"/>
      <c r="GB1907" s="21"/>
      <c r="GC1907" s="21"/>
      <c r="GD1907" s="21"/>
      <c r="GE1907" s="21"/>
      <c r="GF1907" s="21"/>
      <c r="GG1907" s="21"/>
      <c r="GH1907" s="21"/>
      <c r="GI1907" s="21"/>
      <c r="GJ1907" s="21"/>
      <c r="GK1907" s="21"/>
      <c r="GL1907" s="21"/>
      <c r="GM1907" s="21"/>
      <c r="GN1907" s="21"/>
      <c r="GO1907" s="21"/>
      <c r="GP1907" s="21"/>
      <c r="GQ1907" s="21"/>
      <c r="GR1907" s="21"/>
      <c r="GS1907" s="21"/>
      <c r="GT1907" s="21"/>
      <c r="GU1907" s="21"/>
      <c r="GV1907" s="21"/>
      <c r="GW1907" s="21"/>
      <c r="GX1907" s="21"/>
      <c r="GY1907" s="21"/>
      <c r="GZ1907" s="21"/>
      <c r="HA1907" s="21"/>
      <c r="HB1907" s="21"/>
      <c r="HC1907" s="21"/>
      <c r="HD1907" s="21"/>
      <c r="HE1907" s="21"/>
      <c r="HF1907" s="21"/>
      <c r="HG1907" s="21"/>
      <c r="HH1907" s="21"/>
      <c r="HI1907" s="21"/>
      <c r="HJ1907" s="21"/>
      <c r="HK1907" s="21"/>
      <c r="HL1907" s="21"/>
      <c r="HM1907" s="21"/>
      <c r="HN1907" s="21"/>
      <c r="HO1907" s="21"/>
      <c r="HP1907" s="21"/>
      <c r="HQ1907" s="21"/>
      <c r="HR1907" s="21"/>
      <c r="HS1907" s="21"/>
      <c r="HT1907" s="21"/>
      <c r="HU1907" s="21"/>
      <c r="HV1907" s="21"/>
      <c r="HW1907" s="21"/>
      <c r="HX1907" s="21"/>
      <c r="HY1907" s="21"/>
      <c r="HZ1907" s="21"/>
      <c r="IA1907" s="21"/>
      <c r="IB1907" s="21"/>
      <c r="IC1907" s="21"/>
      <c r="ID1907" s="21"/>
      <c r="IE1907" s="21"/>
      <c r="IF1907" s="21"/>
      <c r="IG1907" s="21"/>
      <c r="IH1907" s="21"/>
      <c r="II1907" s="21"/>
      <c r="IJ1907" s="21"/>
      <c r="IK1907" s="21"/>
      <c r="IL1907" s="21"/>
      <c r="IM1907" s="21"/>
      <c r="IN1907" s="21"/>
      <c r="IO1907" s="21"/>
      <c r="IP1907" s="21"/>
      <c r="IQ1907" s="21"/>
      <c r="IR1907" s="21"/>
      <c r="IS1907" s="21"/>
      <c r="IT1907" s="21"/>
      <c r="IU1907" s="21"/>
      <c r="IV1907" s="21"/>
      <c r="IW1907" s="21"/>
      <c r="IX1907" s="21"/>
      <c r="IY1907" s="21"/>
      <c r="IZ1907" s="21"/>
      <c r="JA1907" s="21"/>
      <c r="JB1907" s="21"/>
      <c r="JC1907" s="21"/>
      <c r="JD1907" s="21"/>
      <c r="JE1907" s="21"/>
      <c r="JF1907" s="21"/>
      <c r="JG1907" s="21"/>
      <c r="JH1907" s="21"/>
      <c r="JI1907" s="21"/>
      <c r="JJ1907" s="21"/>
      <c r="JK1907" s="21"/>
      <c r="JL1907" s="21"/>
      <c r="JM1907" s="21"/>
      <c r="JN1907" s="21"/>
      <c r="JO1907" s="21"/>
      <c r="JP1907" s="21"/>
      <c r="JQ1907" s="21"/>
      <c r="JR1907" s="21"/>
      <c r="JS1907" s="21"/>
      <c r="JT1907" s="21"/>
      <c r="JU1907" s="21"/>
      <c r="JV1907" s="21"/>
      <c r="JW1907" s="21"/>
      <c r="JX1907" s="21"/>
      <c r="JY1907" s="21"/>
      <c r="JZ1907" s="21"/>
      <c r="KA1907" s="21"/>
      <c r="KB1907" s="21"/>
      <c r="KC1907" s="21"/>
      <c r="KD1907" s="21"/>
      <c r="KE1907" s="21"/>
      <c r="KF1907" s="21"/>
      <c r="KG1907" s="21"/>
      <c r="KH1907" s="21"/>
      <c r="KI1907" s="21"/>
      <c r="KJ1907" s="21"/>
      <c r="KK1907" s="21"/>
      <c r="KL1907" s="21"/>
      <c r="KM1907" s="21"/>
      <c r="KN1907" s="21"/>
      <c r="KO1907" s="21"/>
      <c r="KP1907" s="21"/>
      <c r="KQ1907" s="21"/>
      <c r="KR1907" s="21"/>
      <c r="KS1907" s="21"/>
      <c r="KT1907" s="21"/>
      <c r="KU1907" s="21"/>
      <c r="KV1907" s="21"/>
      <c r="KW1907" s="21"/>
      <c r="KX1907" s="21"/>
      <c r="KY1907" s="21"/>
      <c r="KZ1907" s="21"/>
      <c r="LA1907" s="21"/>
      <c r="LB1907" s="21"/>
      <c r="LC1907" s="21"/>
      <c r="LD1907" s="21"/>
      <c r="LE1907" s="21"/>
      <c r="LF1907" s="21"/>
    </row>
    <row r="1908" spans="1:318" s="10" customFormat="1" ht="17.25" customHeight="1" x14ac:dyDescent="0.25">
      <c r="A1908" s="138" t="s">
        <v>29</v>
      </c>
      <c r="B1908" s="131" t="s">
        <v>1225</v>
      </c>
      <c r="C1908" s="96" t="s">
        <v>1226</v>
      </c>
      <c r="D1908" s="15"/>
      <c r="E1908" s="36" t="s">
        <v>95</v>
      </c>
      <c r="F1908" s="36" t="s">
        <v>1227</v>
      </c>
      <c r="G1908" s="37" t="s">
        <v>1228</v>
      </c>
      <c r="H1908" s="37" t="s">
        <v>1365</v>
      </c>
      <c r="I1908" s="141" t="s">
        <v>1366</v>
      </c>
      <c r="J1908" s="140" t="s">
        <v>1367</v>
      </c>
      <c r="K1908" s="141" t="s">
        <v>1366</v>
      </c>
      <c r="CJ1908" s="21"/>
      <c r="CK1908" s="21"/>
      <c r="CL1908" s="21"/>
      <c r="CM1908" s="21"/>
      <c r="CN1908" s="21"/>
      <c r="CO1908" s="21"/>
      <c r="CP1908" s="21"/>
      <c r="CQ1908" s="21"/>
      <c r="CR1908" s="21"/>
      <c r="CS1908" s="21"/>
      <c r="CT1908" s="21"/>
      <c r="CU1908" s="21"/>
      <c r="CV1908" s="21"/>
      <c r="CW1908" s="21"/>
      <c r="CX1908" s="21"/>
      <c r="CY1908" s="21"/>
      <c r="CZ1908" s="21"/>
      <c r="DA1908" s="21"/>
      <c r="DB1908" s="21"/>
      <c r="DC1908" s="21"/>
      <c r="DD1908" s="21"/>
      <c r="DE1908" s="21"/>
      <c r="DF1908" s="21"/>
      <c r="DG1908" s="21"/>
      <c r="DH1908" s="21"/>
      <c r="DI1908" s="21"/>
      <c r="DJ1908" s="21"/>
      <c r="DK1908" s="21"/>
      <c r="DL1908" s="21"/>
      <c r="DM1908" s="21"/>
      <c r="DN1908" s="21"/>
      <c r="DO1908" s="21"/>
      <c r="DP1908" s="21"/>
      <c r="DQ1908" s="21"/>
      <c r="DR1908" s="21"/>
      <c r="DS1908" s="21"/>
      <c r="DT1908" s="21"/>
      <c r="DU1908" s="21"/>
      <c r="DV1908" s="21"/>
      <c r="DW1908" s="21"/>
      <c r="DX1908" s="21"/>
      <c r="DY1908" s="21"/>
      <c r="DZ1908" s="21"/>
      <c r="EA1908" s="21"/>
      <c r="EB1908" s="21"/>
      <c r="EC1908" s="21"/>
      <c r="ED1908" s="21"/>
      <c r="EE1908" s="21"/>
      <c r="EF1908" s="21"/>
      <c r="EG1908" s="21"/>
      <c r="EH1908" s="21"/>
      <c r="EI1908" s="21"/>
      <c r="EJ1908" s="21"/>
      <c r="EK1908" s="21"/>
      <c r="EL1908" s="21"/>
      <c r="EM1908" s="21"/>
      <c r="EN1908" s="21"/>
      <c r="EO1908" s="21"/>
      <c r="EP1908" s="21"/>
      <c r="EQ1908" s="21"/>
      <c r="ER1908" s="21"/>
      <c r="ES1908" s="21"/>
      <c r="ET1908" s="21"/>
      <c r="EU1908" s="21"/>
      <c r="EV1908" s="21"/>
      <c r="EW1908" s="21"/>
      <c r="EX1908" s="21"/>
      <c r="EY1908" s="21"/>
      <c r="EZ1908" s="21"/>
      <c r="FA1908" s="21"/>
      <c r="FB1908" s="21"/>
      <c r="FC1908" s="21"/>
      <c r="FD1908" s="21"/>
      <c r="FE1908" s="21"/>
      <c r="FF1908" s="21"/>
      <c r="FG1908" s="21"/>
      <c r="FH1908" s="21"/>
      <c r="FI1908" s="21"/>
      <c r="FJ1908" s="21"/>
      <c r="FK1908" s="21"/>
      <c r="FL1908" s="21"/>
      <c r="FM1908" s="21"/>
      <c r="FN1908" s="21"/>
      <c r="FO1908" s="21"/>
      <c r="FP1908" s="21"/>
      <c r="FQ1908" s="21"/>
      <c r="FR1908" s="21"/>
      <c r="FS1908" s="21"/>
      <c r="FT1908" s="21"/>
      <c r="FU1908" s="21"/>
      <c r="FV1908" s="21"/>
      <c r="FW1908" s="21"/>
      <c r="FX1908" s="21"/>
      <c r="FY1908" s="21"/>
      <c r="FZ1908" s="21"/>
      <c r="GA1908" s="21"/>
      <c r="GB1908" s="21"/>
      <c r="GC1908" s="21"/>
      <c r="GD1908" s="21"/>
      <c r="GE1908" s="21"/>
      <c r="GF1908" s="21"/>
      <c r="GG1908" s="21"/>
      <c r="GH1908" s="21"/>
      <c r="GI1908" s="21"/>
      <c r="GJ1908" s="21"/>
      <c r="GK1908" s="21"/>
      <c r="GL1908" s="21"/>
      <c r="GM1908" s="21"/>
      <c r="GN1908" s="21"/>
      <c r="GO1908" s="21"/>
      <c r="GP1908" s="21"/>
      <c r="GQ1908" s="21"/>
      <c r="GR1908" s="21"/>
      <c r="GS1908" s="21"/>
      <c r="GT1908" s="21"/>
      <c r="GU1908" s="21"/>
      <c r="GV1908" s="21"/>
      <c r="GW1908" s="21"/>
      <c r="GX1908" s="21"/>
      <c r="GY1908" s="21"/>
      <c r="GZ1908" s="21"/>
      <c r="HA1908" s="21"/>
      <c r="HB1908" s="21"/>
      <c r="HC1908" s="21"/>
      <c r="HD1908" s="21"/>
      <c r="HE1908" s="21"/>
      <c r="HF1908" s="21"/>
      <c r="HG1908" s="21"/>
      <c r="HH1908" s="21"/>
      <c r="HI1908" s="21"/>
      <c r="HJ1908" s="21"/>
      <c r="HK1908" s="21"/>
      <c r="HL1908" s="21"/>
      <c r="HM1908" s="21"/>
      <c r="HN1908" s="21"/>
      <c r="HO1908" s="21"/>
      <c r="HP1908" s="21"/>
      <c r="HQ1908" s="21"/>
      <c r="HR1908" s="21"/>
      <c r="HS1908" s="21"/>
      <c r="HT1908" s="21"/>
      <c r="HU1908" s="21"/>
      <c r="HV1908" s="21"/>
      <c r="HW1908" s="21"/>
      <c r="HX1908" s="21"/>
      <c r="HY1908" s="21"/>
      <c r="HZ1908" s="21"/>
      <c r="IA1908" s="21"/>
      <c r="IB1908" s="21"/>
      <c r="IC1908" s="21"/>
      <c r="ID1908" s="21"/>
      <c r="IE1908" s="21"/>
      <c r="IF1908" s="21"/>
      <c r="IG1908" s="21"/>
      <c r="IH1908" s="21"/>
      <c r="II1908" s="21"/>
      <c r="IJ1908" s="21"/>
      <c r="IK1908" s="21"/>
      <c r="IL1908" s="21"/>
      <c r="IM1908" s="21"/>
      <c r="IN1908" s="21"/>
      <c r="IO1908" s="21"/>
      <c r="IP1908" s="21"/>
      <c r="IQ1908" s="21"/>
      <c r="IR1908" s="21"/>
      <c r="IS1908" s="21"/>
      <c r="IT1908" s="21"/>
      <c r="IU1908" s="21"/>
      <c r="IV1908" s="21"/>
      <c r="IW1908" s="21"/>
      <c r="IX1908" s="21"/>
      <c r="IY1908" s="21"/>
      <c r="IZ1908" s="21"/>
      <c r="JA1908" s="21"/>
      <c r="JB1908" s="21"/>
      <c r="JC1908" s="21"/>
      <c r="JD1908" s="21"/>
      <c r="JE1908" s="21"/>
      <c r="JF1908" s="21"/>
      <c r="JG1908" s="21"/>
      <c r="JH1908" s="21"/>
      <c r="JI1908" s="21"/>
      <c r="JJ1908" s="21"/>
      <c r="JK1908" s="21"/>
      <c r="JL1908" s="21"/>
      <c r="JM1908" s="21"/>
      <c r="JN1908" s="21"/>
      <c r="JO1908" s="21"/>
      <c r="JP1908" s="21"/>
      <c r="JQ1908" s="21"/>
      <c r="JR1908" s="21"/>
      <c r="JS1908" s="21"/>
      <c r="JT1908" s="21"/>
      <c r="JU1908" s="21"/>
      <c r="JV1908" s="21"/>
      <c r="JW1908" s="21"/>
      <c r="JX1908" s="21"/>
      <c r="JY1908" s="21"/>
      <c r="JZ1908" s="21"/>
      <c r="KA1908" s="21"/>
      <c r="KB1908" s="21"/>
      <c r="KC1908" s="21"/>
      <c r="KD1908" s="21"/>
      <c r="KE1908" s="21"/>
      <c r="KF1908" s="21"/>
      <c r="KG1908" s="21"/>
      <c r="KH1908" s="21"/>
      <c r="KI1908" s="21"/>
      <c r="KJ1908" s="21"/>
      <c r="KK1908" s="21"/>
      <c r="KL1908" s="21"/>
      <c r="KM1908" s="21"/>
      <c r="KN1908" s="21"/>
      <c r="KO1908" s="21"/>
      <c r="KP1908" s="21"/>
      <c r="KQ1908" s="21"/>
      <c r="KR1908" s="21"/>
      <c r="KS1908" s="21"/>
      <c r="KT1908" s="21"/>
      <c r="KU1908" s="21"/>
      <c r="KV1908" s="21"/>
      <c r="KW1908" s="21"/>
      <c r="KX1908" s="21"/>
      <c r="KY1908" s="21"/>
      <c r="KZ1908" s="21"/>
      <c r="LA1908" s="21"/>
      <c r="LB1908" s="21"/>
      <c r="LC1908" s="21"/>
      <c r="LD1908" s="21"/>
      <c r="LE1908" s="21"/>
      <c r="LF1908" s="21"/>
    </row>
    <row r="1909" spans="1:318" s="10" customFormat="1" ht="17.25" customHeight="1" x14ac:dyDescent="0.25">
      <c r="A1909" s="138" t="s">
        <v>29</v>
      </c>
      <c r="B1909" s="131" t="s">
        <v>1225</v>
      </c>
      <c r="C1909" s="96" t="s">
        <v>1226</v>
      </c>
      <c r="D1909" s="15"/>
      <c r="E1909" s="36" t="s">
        <v>95</v>
      </c>
      <c r="F1909" s="36" t="s">
        <v>1227</v>
      </c>
      <c r="G1909" s="37" t="s">
        <v>1228</v>
      </c>
      <c r="H1909" s="37" t="s">
        <v>1368</v>
      </c>
      <c r="I1909" s="141" t="s">
        <v>1369</v>
      </c>
      <c r="J1909" s="140" t="s">
        <v>1370</v>
      </c>
      <c r="K1909" s="141" t="s">
        <v>1369</v>
      </c>
      <c r="CJ1909" s="21"/>
      <c r="CK1909" s="21"/>
      <c r="CL1909" s="21"/>
      <c r="CM1909" s="21"/>
      <c r="CN1909" s="21"/>
      <c r="CO1909" s="21"/>
      <c r="CP1909" s="21"/>
      <c r="CQ1909" s="21"/>
      <c r="CR1909" s="21"/>
      <c r="CS1909" s="21"/>
      <c r="CT1909" s="21"/>
      <c r="CU1909" s="21"/>
      <c r="CV1909" s="21"/>
      <c r="CW1909" s="21"/>
      <c r="CX1909" s="21"/>
      <c r="CY1909" s="21"/>
      <c r="CZ1909" s="21"/>
      <c r="DA1909" s="21"/>
      <c r="DB1909" s="21"/>
      <c r="DC1909" s="21"/>
      <c r="DD1909" s="21"/>
      <c r="DE1909" s="21"/>
      <c r="DF1909" s="21"/>
      <c r="DG1909" s="21"/>
      <c r="DH1909" s="21"/>
      <c r="DI1909" s="21"/>
      <c r="DJ1909" s="21"/>
      <c r="DK1909" s="21"/>
      <c r="DL1909" s="21"/>
      <c r="DM1909" s="21"/>
      <c r="DN1909" s="21"/>
      <c r="DO1909" s="21"/>
      <c r="DP1909" s="21"/>
      <c r="DQ1909" s="21"/>
      <c r="DR1909" s="21"/>
      <c r="DS1909" s="21"/>
      <c r="DT1909" s="21"/>
      <c r="DU1909" s="21"/>
      <c r="DV1909" s="21"/>
      <c r="DW1909" s="21"/>
      <c r="DX1909" s="21"/>
      <c r="DY1909" s="21"/>
      <c r="DZ1909" s="21"/>
      <c r="EA1909" s="21"/>
      <c r="EB1909" s="21"/>
      <c r="EC1909" s="21"/>
      <c r="ED1909" s="21"/>
      <c r="EE1909" s="21"/>
      <c r="EF1909" s="21"/>
      <c r="EG1909" s="21"/>
      <c r="EH1909" s="21"/>
      <c r="EI1909" s="21"/>
      <c r="EJ1909" s="21"/>
      <c r="EK1909" s="21"/>
      <c r="EL1909" s="21"/>
      <c r="EM1909" s="21"/>
      <c r="EN1909" s="21"/>
      <c r="EO1909" s="21"/>
      <c r="EP1909" s="21"/>
      <c r="EQ1909" s="21"/>
      <c r="ER1909" s="21"/>
      <c r="ES1909" s="21"/>
      <c r="ET1909" s="21"/>
      <c r="EU1909" s="21"/>
      <c r="EV1909" s="21"/>
      <c r="EW1909" s="21"/>
      <c r="EX1909" s="21"/>
      <c r="EY1909" s="21"/>
      <c r="EZ1909" s="21"/>
      <c r="FA1909" s="21"/>
      <c r="FB1909" s="21"/>
      <c r="FC1909" s="21"/>
      <c r="FD1909" s="21"/>
      <c r="FE1909" s="21"/>
      <c r="FF1909" s="21"/>
      <c r="FG1909" s="21"/>
      <c r="FH1909" s="21"/>
      <c r="FI1909" s="21"/>
      <c r="FJ1909" s="21"/>
      <c r="FK1909" s="21"/>
      <c r="FL1909" s="21"/>
      <c r="FM1909" s="21"/>
      <c r="FN1909" s="21"/>
      <c r="FO1909" s="21"/>
      <c r="FP1909" s="21"/>
      <c r="FQ1909" s="21"/>
      <c r="FR1909" s="21"/>
      <c r="FS1909" s="21"/>
      <c r="FT1909" s="21"/>
      <c r="FU1909" s="21"/>
      <c r="FV1909" s="21"/>
      <c r="FW1909" s="21"/>
      <c r="FX1909" s="21"/>
      <c r="FY1909" s="21"/>
      <c r="FZ1909" s="21"/>
      <c r="GA1909" s="21"/>
      <c r="GB1909" s="21"/>
      <c r="GC1909" s="21"/>
      <c r="GD1909" s="21"/>
      <c r="GE1909" s="21"/>
      <c r="GF1909" s="21"/>
      <c r="GG1909" s="21"/>
      <c r="GH1909" s="21"/>
      <c r="GI1909" s="21"/>
      <c r="GJ1909" s="21"/>
      <c r="GK1909" s="21"/>
      <c r="GL1909" s="21"/>
      <c r="GM1909" s="21"/>
      <c r="GN1909" s="21"/>
      <c r="GO1909" s="21"/>
      <c r="GP1909" s="21"/>
      <c r="GQ1909" s="21"/>
      <c r="GR1909" s="21"/>
      <c r="GS1909" s="21"/>
      <c r="GT1909" s="21"/>
      <c r="GU1909" s="21"/>
      <c r="GV1909" s="21"/>
      <c r="GW1909" s="21"/>
      <c r="GX1909" s="21"/>
      <c r="GY1909" s="21"/>
      <c r="GZ1909" s="21"/>
      <c r="HA1909" s="21"/>
      <c r="HB1909" s="21"/>
      <c r="HC1909" s="21"/>
      <c r="HD1909" s="21"/>
      <c r="HE1909" s="21"/>
      <c r="HF1909" s="21"/>
      <c r="HG1909" s="21"/>
      <c r="HH1909" s="21"/>
      <c r="HI1909" s="21"/>
      <c r="HJ1909" s="21"/>
      <c r="HK1909" s="21"/>
      <c r="HL1909" s="21"/>
      <c r="HM1909" s="21"/>
      <c r="HN1909" s="21"/>
      <c r="HO1909" s="21"/>
      <c r="HP1909" s="21"/>
      <c r="HQ1909" s="21"/>
      <c r="HR1909" s="21"/>
      <c r="HS1909" s="21"/>
      <c r="HT1909" s="21"/>
      <c r="HU1909" s="21"/>
      <c r="HV1909" s="21"/>
      <c r="HW1909" s="21"/>
      <c r="HX1909" s="21"/>
      <c r="HY1909" s="21"/>
      <c r="HZ1909" s="21"/>
      <c r="IA1909" s="21"/>
      <c r="IB1909" s="21"/>
      <c r="IC1909" s="21"/>
      <c r="ID1909" s="21"/>
      <c r="IE1909" s="21"/>
      <c r="IF1909" s="21"/>
      <c r="IG1909" s="21"/>
      <c r="IH1909" s="21"/>
      <c r="II1909" s="21"/>
      <c r="IJ1909" s="21"/>
      <c r="IK1909" s="21"/>
      <c r="IL1909" s="21"/>
      <c r="IM1909" s="21"/>
      <c r="IN1909" s="21"/>
      <c r="IO1909" s="21"/>
      <c r="IP1909" s="21"/>
      <c r="IQ1909" s="21"/>
      <c r="IR1909" s="21"/>
      <c r="IS1909" s="21"/>
      <c r="IT1909" s="21"/>
      <c r="IU1909" s="21"/>
      <c r="IV1909" s="21"/>
      <c r="IW1909" s="21"/>
      <c r="IX1909" s="21"/>
      <c r="IY1909" s="21"/>
      <c r="IZ1909" s="21"/>
      <c r="JA1909" s="21"/>
      <c r="JB1909" s="21"/>
      <c r="JC1909" s="21"/>
      <c r="JD1909" s="21"/>
      <c r="JE1909" s="21"/>
      <c r="JF1909" s="21"/>
      <c r="JG1909" s="21"/>
      <c r="JH1909" s="21"/>
      <c r="JI1909" s="21"/>
      <c r="JJ1909" s="21"/>
      <c r="JK1909" s="21"/>
      <c r="JL1909" s="21"/>
      <c r="JM1909" s="21"/>
      <c r="JN1909" s="21"/>
      <c r="JO1909" s="21"/>
      <c r="JP1909" s="21"/>
      <c r="JQ1909" s="21"/>
      <c r="JR1909" s="21"/>
      <c r="JS1909" s="21"/>
      <c r="JT1909" s="21"/>
      <c r="JU1909" s="21"/>
      <c r="JV1909" s="21"/>
      <c r="JW1909" s="21"/>
      <c r="JX1909" s="21"/>
      <c r="JY1909" s="21"/>
      <c r="JZ1909" s="21"/>
      <c r="KA1909" s="21"/>
      <c r="KB1909" s="21"/>
      <c r="KC1909" s="21"/>
      <c r="KD1909" s="21"/>
      <c r="KE1909" s="21"/>
      <c r="KF1909" s="21"/>
      <c r="KG1909" s="21"/>
      <c r="KH1909" s="21"/>
      <c r="KI1909" s="21"/>
      <c r="KJ1909" s="21"/>
      <c r="KK1909" s="21"/>
      <c r="KL1909" s="21"/>
      <c r="KM1909" s="21"/>
      <c r="KN1909" s="21"/>
      <c r="KO1909" s="21"/>
      <c r="KP1909" s="21"/>
      <c r="KQ1909" s="21"/>
      <c r="KR1909" s="21"/>
      <c r="KS1909" s="21"/>
      <c r="KT1909" s="21"/>
      <c r="KU1909" s="21"/>
      <c r="KV1909" s="21"/>
      <c r="KW1909" s="21"/>
      <c r="KX1909" s="21"/>
      <c r="KY1909" s="21"/>
      <c r="KZ1909" s="21"/>
      <c r="LA1909" s="21"/>
      <c r="LB1909" s="21"/>
      <c r="LC1909" s="21"/>
      <c r="LD1909" s="21"/>
      <c r="LE1909" s="21"/>
      <c r="LF1909" s="21"/>
    </row>
    <row r="1910" spans="1:318" s="10" customFormat="1" ht="17.25" customHeight="1" x14ac:dyDescent="0.25">
      <c r="A1910" s="138" t="s">
        <v>29</v>
      </c>
      <c r="B1910" s="131" t="s">
        <v>1225</v>
      </c>
      <c r="C1910" s="96" t="s">
        <v>1226</v>
      </c>
      <c r="D1910" s="15"/>
      <c r="E1910" s="36" t="s">
        <v>95</v>
      </c>
      <c r="F1910" s="36" t="s">
        <v>1227</v>
      </c>
      <c r="G1910" s="37" t="s">
        <v>1228</v>
      </c>
      <c r="H1910" s="37" t="s">
        <v>1371</v>
      </c>
      <c r="I1910" s="141" t="s">
        <v>1372</v>
      </c>
      <c r="J1910" s="140" t="s">
        <v>1373</v>
      </c>
      <c r="K1910" s="141" t="s">
        <v>1372</v>
      </c>
      <c r="CJ1910" s="21"/>
      <c r="CK1910" s="21"/>
      <c r="CL1910" s="21"/>
      <c r="CM1910" s="21"/>
      <c r="CN1910" s="21"/>
      <c r="CO1910" s="21"/>
      <c r="CP1910" s="21"/>
      <c r="CQ1910" s="21"/>
      <c r="CR1910" s="21"/>
      <c r="CS1910" s="21"/>
      <c r="CT1910" s="21"/>
      <c r="CU1910" s="21"/>
      <c r="CV1910" s="21"/>
      <c r="CW1910" s="21"/>
      <c r="CX1910" s="21"/>
      <c r="CY1910" s="21"/>
      <c r="CZ1910" s="21"/>
      <c r="DA1910" s="21"/>
      <c r="DB1910" s="21"/>
      <c r="DC1910" s="21"/>
      <c r="DD1910" s="21"/>
      <c r="DE1910" s="21"/>
      <c r="DF1910" s="21"/>
      <c r="DG1910" s="21"/>
      <c r="DH1910" s="21"/>
      <c r="DI1910" s="21"/>
      <c r="DJ1910" s="21"/>
      <c r="DK1910" s="21"/>
      <c r="DL1910" s="21"/>
      <c r="DM1910" s="21"/>
      <c r="DN1910" s="21"/>
      <c r="DO1910" s="21"/>
      <c r="DP1910" s="21"/>
      <c r="DQ1910" s="21"/>
      <c r="DR1910" s="21"/>
      <c r="DS1910" s="21"/>
      <c r="DT1910" s="21"/>
      <c r="DU1910" s="21"/>
      <c r="DV1910" s="21"/>
      <c r="DW1910" s="21"/>
      <c r="DX1910" s="21"/>
      <c r="DY1910" s="21"/>
      <c r="DZ1910" s="21"/>
      <c r="EA1910" s="21"/>
      <c r="EB1910" s="21"/>
      <c r="EC1910" s="21"/>
      <c r="ED1910" s="21"/>
      <c r="EE1910" s="21"/>
      <c r="EF1910" s="21"/>
      <c r="EG1910" s="21"/>
      <c r="EH1910" s="21"/>
      <c r="EI1910" s="21"/>
      <c r="EJ1910" s="21"/>
      <c r="EK1910" s="21"/>
      <c r="EL1910" s="21"/>
      <c r="EM1910" s="21"/>
      <c r="EN1910" s="21"/>
      <c r="EO1910" s="21"/>
      <c r="EP1910" s="21"/>
      <c r="EQ1910" s="21"/>
      <c r="ER1910" s="21"/>
      <c r="ES1910" s="21"/>
      <c r="ET1910" s="21"/>
      <c r="EU1910" s="21"/>
      <c r="EV1910" s="21"/>
      <c r="EW1910" s="21"/>
      <c r="EX1910" s="21"/>
      <c r="EY1910" s="21"/>
      <c r="EZ1910" s="21"/>
      <c r="FA1910" s="21"/>
      <c r="FB1910" s="21"/>
      <c r="FC1910" s="21"/>
      <c r="FD1910" s="21"/>
      <c r="FE1910" s="21"/>
      <c r="FF1910" s="21"/>
      <c r="FG1910" s="21"/>
      <c r="FH1910" s="21"/>
      <c r="FI1910" s="21"/>
      <c r="FJ1910" s="21"/>
      <c r="FK1910" s="21"/>
      <c r="FL1910" s="21"/>
      <c r="FM1910" s="21"/>
      <c r="FN1910" s="21"/>
      <c r="FO1910" s="21"/>
      <c r="FP1910" s="21"/>
      <c r="FQ1910" s="21"/>
      <c r="FR1910" s="21"/>
      <c r="FS1910" s="21"/>
      <c r="FT1910" s="21"/>
      <c r="FU1910" s="21"/>
      <c r="FV1910" s="21"/>
      <c r="FW1910" s="21"/>
      <c r="FX1910" s="21"/>
      <c r="FY1910" s="21"/>
      <c r="FZ1910" s="21"/>
      <c r="GA1910" s="21"/>
      <c r="GB1910" s="21"/>
      <c r="GC1910" s="21"/>
      <c r="GD1910" s="21"/>
      <c r="GE1910" s="21"/>
      <c r="GF1910" s="21"/>
      <c r="GG1910" s="21"/>
      <c r="GH1910" s="21"/>
      <c r="GI1910" s="21"/>
      <c r="GJ1910" s="21"/>
      <c r="GK1910" s="21"/>
      <c r="GL1910" s="21"/>
      <c r="GM1910" s="21"/>
      <c r="GN1910" s="21"/>
      <c r="GO1910" s="21"/>
      <c r="GP1910" s="21"/>
      <c r="GQ1910" s="21"/>
      <c r="GR1910" s="21"/>
      <c r="GS1910" s="21"/>
      <c r="GT1910" s="21"/>
      <c r="GU1910" s="21"/>
      <c r="GV1910" s="21"/>
      <c r="GW1910" s="21"/>
      <c r="GX1910" s="21"/>
      <c r="GY1910" s="21"/>
      <c r="GZ1910" s="21"/>
      <c r="HA1910" s="21"/>
      <c r="HB1910" s="21"/>
      <c r="HC1910" s="21"/>
      <c r="HD1910" s="21"/>
      <c r="HE1910" s="21"/>
      <c r="HF1910" s="21"/>
      <c r="HG1910" s="21"/>
      <c r="HH1910" s="21"/>
      <c r="HI1910" s="21"/>
      <c r="HJ1910" s="21"/>
      <c r="HK1910" s="21"/>
      <c r="HL1910" s="21"/>
      <c r="HM1910" s="21"/>
      <c r="HN1910" s="21"/>
      <c r="HO1910" s="21"/>
      <c r="HP1910" s="21"/>
      <c r="HQ1910" s="21"/>
      <c r="HR1910" s="21"/>
      <c r="HS1910" s="21"/>
      <c r="HT1910" s="21"/>
      <c r="HU1910" s="21"/>
      <c r="HV1910" s="21"/>
      <c r="HW1910" s="21"/>
      <c r="HX1910" s="21"/>
      <c r="HY1910" s="21"/>
      <c r="HZ1910" s="21"/>
      <c r="IA1910" s="21"/>
      <c r="IB1910" s="21"/>
      <c r="IC1910" s="21"/>
      <c r="ID1910" s="21"/>
      <c r="IE1910" s="21"/>
      <c r="IF1910" s="21"/>
      <c r="IG1910" s="21"/>
      <c r="IH1910" s="21"/>
      <c r="II1910" s="21"/>
      <c r="IJ1910" s="21"/>
      <c r="IK1910" s="21"/>
      <c r="IL1910" s="21"/>
      <c r="IM1910" s="21"/>
      <c r="IN1910" s="21"/>
      <c r="IO1910" s="21"/>
      <c r="IP1910" s="21"/>
      <c r="IQ1910" s="21"/>
      <c r="IR1910" s="21"/>
      <c r="IS1910" s="21"/>
      <c r="IT1910" s="21"/>
      <c r="IU1910" s="21"/>
      <c r="IV1910" s="21"/>
      <c r="IW1910" s="21"/>
      <c r="IX1910" s="21"/>
      <c r="IY1910" s="21"/>
      <c r="IZ1910" s="21"/>
      <c r="JA1910" s="21"/>
      <c r="JB1910" s="21"/>
      <c r="JC1910" s="21"/>
      <c r="JD1910" s="21"/>
      <c r="JE1910" s="21"/>
      <c r="JF1910" s="21"/>
      <c r="JG1910" s="21"/>
      <c r="JH1910" s="21"/>
      <c r="JI1910" s="21"/>
      <c r="JJ1910" s="21"/>
      <c r="JK1910" s="21"/>
      <c r="JL1910" s="21"/>
      <c r="JM1910" s="21"/>
      <c r="JN1910" s="21"/>
      <c r="JO1910" s="21"/>
      <c r="JP1910" s="21"/>
      <c r="JQ1910" s="21"/>
      <c r="JR1910" s="21"/>
      <c r="JS1910" s="21"/>
      <c r="JT1910" s="21"/>
      <c r="JU1910" s="21"/>
      <c r="JV1910" s="21"/>
      <c r="JW1910" s="21"/>
      <c r="JX1910" s="21"/>
      <c r="JY1910" s="21"/>
      <c r="JZ1910" s="21"/>
      <c r="KA1910" s="21"/>
      <c r="KB1910" s="21"/>
      <c r="KC1910" s="21"/>
      <c r="KD1910" s="21"/>
      <c r="KE1910" s="21"/>
      <c r="KF1910" s="21"/>
      <c r="KG1910" s="21"/>
      <c r="KH1910" s="21"/>
      <c r="KI1910" s="21"/>
      <c r="KJ1910" s="21"/>
      <c r="KK1910" s="21"/>
      <c r="KL1910" s="21"/>
      <c r="KM1910" s="21"/>
      <c r="KN1910" s="21"/>
      <c r="KO1910" s="21"/>
      <c r="KP1910" s="21"/>
      <c r="KQ1910" s="21"/>
      <c r="KR1910" s="21"/>
      <c r="KS1910" s="21"/>
      <c r="KT1910" s="21"/>
      <c r="KU1910" s="21"/>
      <c r="KV1910" s="21"/>
      <c r="KW1910" s="21"/>
      <c r="KX1910" s="21"/>
      <c r="KY1910" s="21"/>
      <c r="KZ1910" s="21"/>
      <c r="LA1910" s="21"/>
      <c r="LB1910" s="21"/>
      <c r="LC1910" s="21"/>
      <c r="LD1910" s="21"/>
      <c r="LE1910" s="21"/>
      <c r="LF1910" s="21"/>
    </row>
    <row r="1911" spans="1:318" s="10" customFormat="1" ht="17.25" customHeight="1" x14ac:dyDescent="0.25">
      <c r="A1911" s="138" t="s">
        <v>29</v>
      </c>
      <c r="B1911" s="131" t="s">
        <v>1225</v>
      </c>
      <c r="C1911" s="96" t="s">
        <v>1226</v>
      </c>
      <c r="D1911" s="15"/>
      <c r="E1911" s="36" t="s">
        <v>95</v>
      </c>
      <c r="F1911" s="36" t="s">
        <v>1227</v>
      </c>
      <c r="G1911" s="37" t="s">
        <v>1228</v>
      </c>
      <c r="H1911" s="37" t="s">
        <v>1374</v>
      </c>
      <c r="I1911" s="141" t="s">
        <v>1375</v>
      </c>
      <c r="J1911" s="140" t="s">
        <v>1376</v>
      </c>
      <c r="K1911" s="141" t="s">
        <v>1375</v>
      </c>
      <c r="CJ1911" s="21"/>
      <c r="CK1911" s="21"/>
      <c r="CL1911" s="21"/>
      <c r="CM1911" s="21"/>
      <c r="CN1911" s="21"/>
      <c r="CO1911" s="21"/>
      <c r="CP1911" s="21"/>
      <c r="CQ1911" s="21"/>
      <c r="CR1911" s="21"/>
      <c r="CS1911" s="21"/>
      <c r="CT1911" s="21"/>
      <c r="CU1911" s="21"/>
      <c r="CV1911" s="21"/>
      <c r="CW1911" s="21"/>
      <c r="CX1911" s="21"/>
      <c r="CY1911" s="21"/>
      <c r="CZ1911" s="21"/>
      <c r="DA1911" s="21"/>
      <c r="DB1911" s="21"/>
      <c r="DC1911" s="21"/>
      <c r="DD1911" s="21"/>
      <c r="DE1911" s="21"/>
      <c r="DF1911" s="21"/>
      <c r="DG1911" s="21"/>
      <c r="DH1911" s="21"/>
      <c r="DI1911" s="21"/>
      <c r="DJ1911" s="21"/>
      <c r="DK1911" s="21"/>
      <c r="DL1911" s="21"/>
      <c r="DM1911" s="21"/>
      <c r="DN1911" s="21"/>
      <c r="DO1911" s="21"/>
      <c r="DP1911" s="21"/>
      <c r="DQ1911" s="21"/>
      <c r="DR1911" s="21"/>
      <c r="DS1911" s="21"/>
      <c r="DT1911" s="21"/>
      <c r="DU1911" s="21"/>
      <c r="DV1911" s="21"/>
      <c r="DW1911" s="21"/>
      <c r="DX1911" s="21"/>
      <c r="DY1911" s="21"/>
      <c r="DZ1911" s="21"/>
      <c r="EA1911" s="21"/>
      <c r="EB1911" s="21"/>
      <c r="EC1911" s="21"/>
      <c r="ED1911" s="21"/>
      <c r="EE1911" s="21"/>
      <c r="EF1911" s="21"/>
      <c r="EG1911" s="21"/>
      <c r="EH1911" s="21"/>
      <c r="EI1911" s="21"/>
      <c r="EJ1911" s="21"/>
      <c r="EK1911" s="21"/>
      <c r="EL1911" s="21"/>
      <c r="EM1911" s="21"/>
      <c r="EN1911" s="21"/>
      <c r="EO1911" s="21"/>
      <c r="EP1911" s="21"/>
      <c r="EQ1911" s="21"/>
      <c r="ER1911" s="21"/>
      <c r="ES1911" s="21"/>
      <c r="ET1911" s="21"/>
      <c r="EU1911" s="21"/>
      <c r="EV1911" s="21"/>
      <c r="EW1911" s="21"/>
      <c r="EX1911" s="21"/>
      <c r="EY1911" s="21"/>
      <c r="EZ1911" s="21"/>
      <c r="FA1911" s="21"/>
      <c r="FB1911" s="21"/>
      <c r="FC1911" s="21"/>
      <c r="FD1911" s="21"/>
      <c r="FE1911" s="21"/>
      <c r="FF1911" s="21"/>
      <c r="FG1911" s="21"/>
      <c r="FH1911" s="21"/>
      <c r="FI1911" s="21"/>
      <c r="FJ1911" s="21"/>
      <c r="FK1911" s="21"/>
      <c r="FL1911" s="21"/>
      <c r="FM1911" s="21"/>
      <c r="FN1911" s="21"/>
      <c r="FO1911" s="21"/>
      <c r="FP1911" s="21"/>
      <c r="FQ1911" s="21"/>
      <c r="FR1911" s="21"/>
      <c r="FS1911" s="21"/>
      <c r="FT1911" s="21"/>
      <c r="FU1911" s="21"/>
      <c r="FV1911" s="21"/>
      <c r="FW1911" s="21"/>
      <c r="FX1911" s="21"/>
      <c r="FY1911" s="21"/>
      <c r="FZ1911" s="21"/>
      <c r="GA1911" s="21"/>
      <c r="GB1911" s="21"/>
      <c r="GC1911" s="21"/>
      <c r="GD1911" s="21"/>
      <c r="GE1911" s="21"/>
      <c r="GF1911" s="21"/>
      <c r="GG1911" s="21"/>
      <c r="GH1911" s="21"/>
      <c r="GI1911" s="21"/>
      <c r="GJ1911" s="21"/>
      <c r="GK1911" s="21"/>
      <c r="GL1911" s="21"/>
      <c r="GM1911" s="21"/>
      <c r="GN1911" s="21"/>
      <c r="GO1911" s="21"/>
      <c r="GP1911" s="21"/>
      <c r="GQ1911" s="21"/>
      <c r="GR1911" s="21"/>
      <c r="GS1911" s="21"/>
      <c r="GT1911" s="21"/>
      <c r="GU1911" s="21"/>
      <c r="GV1911" s="21"/>
      <c r="GW1911" s="21"/>
      <c r="GX1911" s="21"/>
      <c r="GY1911" s="21"/>
      <c r="GZ1911" s="21"/>
      <c r="HA1911" s="21"/>
      <c r="HB1911" s="21"/>
      <c r="HC1911" s="21"/>
      <c r="HD1911" s="21"/>
      <c r="HE1911" s="21"/>
      <c r="HF1911" s="21"/>
      <c r="HG1911" s="21"/>
      <c r="HH1911" s="21"/>
      <c r="HI1911" s="21"/>
      <c r="HJ1911" s="21"/>
      <c r="HK1911" s="21"/>
      <c r="HL1911" s="21"/>
      <c r="HM1911" s="21"/>
      <c r="HN1911" s="21"/>
      <c r="HO1911" s="21"/>
      <c r="HP1911" s="21"/>
      <c r="HQ1911" s="21"/>
      <c r="HR1911" s="21"/>
      <c r="HS1911" s="21"/>
      <c r="HT1911" s="21"/>
      <c r="HU1911" s="21"/>
      <c r="HV1911" s="21"/>
      <c r="HW1911" s="21"/>
      <c r="HX1911" s="21"/>
      <c r="HY1911" s="21"/>
      <c r="HZ1911" s="21"/>
      <c r="IA1911" s="21"/>
      <c r="IB1911" s="21"/>
      <c r="IC1911" s="21"/>
      <c r="ID1911" s="21"/>
      <c r="IE1911" s="21"/>
      <c r="IF1911" s="21"/>
      <c r="IG1911" s="21"/>
      <c r="IH1911" s="21"/>
      <c r="II1911" s="21"/>
      <c r="IJ1911" s="21"/>
      <c r="IK1911" s="21"/>
      <c r="IL1911" s="21"/>
      <c r="IM1911" s="21"/>
      <c r="IN1911" s="21"/>
      <c r="IO1911" s="21"/>
      <c r="IP1911" s="21"/>
      <c r="IQ1911" s="21"/>
      <c r="IR1911" s="21"/>
      <c r="IS1911" s="21"/>
      <c r="IT1911" s="21"/>
      <c r="IU1911" s="21"/>
      <c r="IV1911" s="21"/>
      <c r="IW1911" s="21"/>
      <c r="IX1911" s="21"/>
      <c r="IY1911" s="21"/>
      <c r="IZ1911" s="21"/>
      <c r="JA1911" s="21"/>
      <c r="JB1911" s="21"/>
      <c r="JC1911" s="21"/>
      <c r="JD1911" s="21"/>
      <c r="JE1911" s="21"/>
      <c r="JF1911" s="21"/>
      <c r="JG1911" s="21"/>
      <c r="JH1911" s="21"/>
      <c r="JI1911" s="21"/>
      <c r="JJ1911" s="21"/>
      <c r="JK1911" s="21"/>
      <c r="JL1911" s="21"/>
      <c r="JM1911" s="21"/>
      <c r="JN1911" s="21"/>
      <c r="JO1911" s="21"/>
      <c r="JP1911" s="21"/>
      <c r="JQ1911" s="21"/>
      <c r="JR1911" s="21"/>
      <c r="JS1911" s="21"/>
      <c r="JT1911" s="21"/>
      <c r="JU1911" s="21"/>
      <c r="JV1911" s="21"/>
      <c r="JW1911" s="21"/>
      <c r="JX1911" s="21"/>
      <c r="JY1911" s="21"/>
      <c r="JZ1911" s="21"/>
      <c r="KA1911" s="21"/>
      <c r="KB1911" s="21"/>
      <c r="KC1911" s="21"/>
      <c r="KD1911" s="21"/>
      <c r="KE1911" s="21"/>
      <c r="KF1911" s="21"/>
      <c r="KG1911" s="21"/>
      <c r="KH1911" s="21"/>
      <c r="KI1911" s="21"/>
      <c r="KJ1911" s="21"/>
      <c r="KK1911" s="21"/>
      <c r="KL1911" s="21"/>
      <c r="KM1911" s="21"/>
      <c r="KN1911" s="21"/>
      <c r="KO1911" s="21"/>
      <c r="KP1911" s="21"/>
      <c r="KQ1911" s="21"/>
      <c r="KR1911" s="21"/>
      <c r="KS1911" s="21"/>
      <c r="KT1911" s="21"/>
      <c r="KU1911" s="21"/>
      <c r="KV1911" s="21"/>
      <c r="KW1911" s="21"/>
      <c r="KX1911" s="21"/>
      <c r="KY1911" s="21"/>
      <c r="KZ1911" s="21"/>
      <c r="LA1911" s="21"/>
      <c r="LB1911" s="21"/>
      <c r="LC1911" s="21"/>
      <c r="LD1911" s="21"/>
      <c r="LE1911" s="21"/>
      <c r="LF1911" s="21"/>
    </row>
    <row r="1912" spans="1:318" s="10" customFormat="1" ht="17.25" customHeight="1" x14ac:dyDescent="0.25">
      <c r="A1912" s="138" t="s">
        <v>29</v>
      </c>
      <c r="B1912" s="131" t="s">
        <v>1225</v>
      </c>
      <c r="C1912" s="96" t="s">
        <v>1226</v>
      </c>
      <c r="D1912" s="15"/>
      <c r="E1912" s="36" t="s">
        <v>95</v>
      </c>
      <c r="F1912" s="36" t="s">
        <v>1227</v>
      </c>
      <c r="G1912" s="37" t="s">
        <v>1228</v>
      </c>
      <c r="H1912" s="37" t="s">
        <v>1377</v>
      </c>
      <c r="I1912" s="141" t="s">
        <v>1378</v>
      </c>
      <c r="J1912" s="140" t="s">
        <v>1379</v>
      </c>
      <c r="K1912" s="141" t="s">
        <v>1378</v>
      </c>
      <c r="CJ1912" s="21"/>
      <c r="CK1912" s="21"/>
      <c r="CL1912" s="21"/>
      <c r="CM1912" s="21"/>
      <c r="CN1912" s="21"/>
      <c r="CO1912" s="21"/>
      <c r="CP1912" s="21"/>
      <c r="CQ1912" s="21"/>
      <c r="CR1912" s="21"/>
      <c r="CS1912" s="21"/>
      <c r="CT1912" s="21"/>
      <c r="CU1912" s="21"/>
      <c r="CV1912" s="21"/>
      <c r="CW1912" s="21"/>
      <c r="CX1912" s="21"/>
      <c r="CY1912" s="21"/>
      <c r="CZ1912" s="21"/>
      <c r="DA1912" s="21"/>
      <c r="DB1912" s="21"/>
      <c r="DC1912" s="21"/>
      <c r="DD1912" s="21"/>
      <c r="DE1912" s="21"/>
      <c r="DF1912" s="21"/>
      <c r="DG1912" s="21"/>
      <c r="DH1912" s="21"/>
      <c r="DI1912" s="21"/>
      <c r="DJ1912" s="21"/>
      <c r="DK1912" s="21"/>
      <c r="DL1912" s="21"/>
      <c r="DM1912" s="21"/>
      <c r="DN1912" s="21"/>
      <c r="DO1912" s="21"/>
      <c r="DP1912" s="21"/>
      <c r="DQ1912" s="21"/>
      <c r="DR1912" s="21"/>
      <c r="DS1912" s="21"/>
      <c r="DT1912" s="21"/>
      <c r="DU1912" s="21"/>
      <c r="DV1912" s="21"/>
      <c r="DW1912" s="21"/>
      <c r="DX1912" s="21"/>
      <c r="DY1912" s="21"/>
      <c r="DZ1912" s="21"/>
      <c r="EA1912" s="21"/>
      <c r="EB1912" s="21"/>
      <c r="EC1912" s="21"/>
      <c r="ED1912" s="21"/>
      <c r="EE1912" s="21"/>
      <c r="EF1912" s="21"/>
      <c r="EG1912" s="21"/>
      <c r="EH1912" s="21"/>
      <c r="EI1912" s="21"/>
      <c r="EJ1912" s="21"/>
      <c r="EK1912" s="21"/>
      <c r="EL1912" s="21"/>
      <c r="EM1912" s="21"/>
      <c r="EN1912" s="21"/>
      <c r="EO1912" s="21"/>
      <c r="EP1912" s="21"/>
      <c r="EQ1912" s="21"/>
      <c r="ER1912" s="21"/>
      <c r="ES1912" s="21"/>
      <c r="ET1912" s="21"/>
      <c r="EU1912" s="21"/>
      <c r="EV1912" s="21"/>
      <c r="EW1912" s="21"/>
      <c r="EX1912" s="21"/>
      <c r="EY1912" s="21"/>
      <c r="EZ1912" s="21"/>
      <c r="FA1912" s="21"/>
      <c r="FB1912" s="21"/>
      <c r="FC1912" s="21"/>
      <c r="FD1912" s="21"/>
      <c r="FE1912" s="21"/>
      <c r="FF1912" s="21"/>
      <c r="FG1912" s="21"/>
      <c r="FH1912" s="21"/>
      <c r="FI1912" s="21"/>
      <c r="FJ1912" s="21"/>
      <c r="FK1912" s="21"/>
      <c r="FL1912" s="21"/>
      <c r="FM1912" s="21"/>
      <c r="FN1912" s="21"/>
      <c r="FO1912" s="21"/>
      <c r="FP1912" s="21"/>
      <c r="FQ1912" s="21"/>
      <c r="FR1912" s="21"/>
      <c r="FS1912" s="21"/>
      <c r="FT1912" s="21"/>
      <c r="FU1912" s="21"/>
      <c r="FV1912" s="21"/>
      <c r="FW1912" s="21"/>
      <c r="FX1912" s="21"/>
      <c r="FY1912" s="21"/>
      <c r="FZ1912" s="21"/>
      <c r="GA1912" s="21"/>
      <c r="GB1912" s="21"/>
      <c r="GC1912" s="21"/>
      <c r="GD1912" s="21"/>
      <c r="GE1912" s="21"/>
      <c r="GF1912" s="21"/>
      <c r="GG1912" s="21"/>
      <c r="GH1912" s="21"/>
      <c r="GI1912" s="21"/>
      <c r="GJ1912" s="21"/>
      <c r="GK1912" s="21"/>
      <c r="GL1912" s="21"/>
      <c r="GM1912" s="21"/>
      <c r="GN1912" s="21"/>
      <c r="GO1912" s="21"/>
      <c r="GP1912" s="21"/>
      <c r="GQ1912" s="21"/>
      <c r="GR1912" s="21"/>
      <c r="GS1912" s="21"/>
      <c r="GT1912" s="21"/>
      <c r="GU1912" s="21"/>
      <c r="GV1912" s="21"/>
      <c r="GW1912" s="21"/>
      <c r="GX1912" s="21"/>
      <c r="GY1912" s="21"/>
      <c r="GZ1912" s="21"/>
      <c r="HA1912" s="21"/>
      <c r="HB1912" s="21"/>
      <c r="HC1912" s="21"/>
      <c r="HD1912" s="21"/>
      <c r="HE1912" s="21"/>
      <c r="HF1912" s="21"/>
      <c r="HG1912" s="21"/>
      <c r="HH1912" s="21"/>
      <c r="HI1912" s="21"/>
      <c r="HJ1912" s="21"/>
      <c r="HK1912" s="21"/>
      <c r="HL1912" s="21"/>
      <c r="HM1912" s="21"/>
      <c r="HN1912" s="21"/>
      <c r="HO1912" s="21"/>
      <c r="HP1912" s="21"/>
      <c r="HQ1912" s="21"/>
      <c r="HR1912" s="21"/>
      <c r="HS1912" s="21"/>
      <c r="HT1912" s="21"/>
      <c r="HU1912" s="21"/>
      <c r="HV1912" s="21"/>
      <c r="HW1912" s="21"/>
      <c r="HX1912" s="21"/>
      <c r="HY1912" s="21"/>
      <c r="HZ1912" s="21"/>
      <c r="IA1912" s="21"/>
      <c r="IB1912" s="21"/>
      <c r="IC1912" s="21"/>
      <c r="ID1912" s="21"/>
      <c r="IE1912" s="21"/>
      <c r="IF1912" s="21"/>
      <c r="IG1912" s="21"/>
      <c r="IH1912" s="21"/>
      <c r="II1912" s="21"/>
      <c r="IJ1912" s="21"/>
      <c r="IK1912" s="21"/>
      <c r="IL1912" s="21"/>
      <c r="IM1912" s="21"/>
      <c r="IN1912" s="21"/>
      <c r="IO1912" s="21"/>
      <c r="IP1912" s="21"/>
      <c r="IQ1912" s="21"/>
      <c r="IR1912" s="21"/>
      <c r="IS1912" s="21"/>
      <c r="IT1912" s="21"/>
      <c r="IU1912" s="21"/>
      <c r="IV1912" s="21"/>
      <c r="IW1912" s="21"/>
      <c r="IX1912" s="21"/>
      <c r="IY1912" s="21"/>
      <c r="IZ1912" s="21"/>
      <c r="JA1912" s="21"/>
      <c r="JB1912" s="21"/>
      <c r="JC1912" s="21"/>
      <c r="JD1912" s="21"/>
      <c r="JE1912" s="21"/>
      <c r="JF1912" s="21"/>
      <c r="JG1912" s="21"/>
      <c r="JH1912" s="21"/>
      <c r="JI1912" s="21"/>
      <c r="JJ1912" s="21"/>
      <c r="JK1912" s="21"/>
      <c r="JL1912" s="21"/>
      <c r="JM1912" s="21"/>
      <c r="JN1912" s="21"/>
      <c r="JO1912" s="21"/>
      <c r="JP1912" s="21"/>
      <c r="JQ1912" s="21"/>
      <c r="JR1912" s="21"/>
      <c r="JS1912" s="21"/>
      <c r="JT1912" s="21"/>
      <c r="JU1912" s="21"/>
      <c r="JV1912" s="21"/>
      <c r="JW1912" s="21"/>
      <c r="JX1912" s="21"/>
      <c r="JY1912" s="21"/>
      <c r="JZ1912" s="21"/>
      <c r="KA1912" s="21"/>
      <c r="KB1912" s="21"/>
      <c r="KC1912" s="21"/>
      <c r="KD1912" s="21"/>
      <c r="KE1912" s="21"/>
      <c r="KF1912" s="21"/>
      <c r="KG1912" s="21"/>
      <c r="KH1912" s="21"/>
      <c r="KI1912" s="21"/>
      <c r="KJ1912" s="21"/>
      <c r="KK1912" s="21"/>
      <c r="KL1912" s="21"/>
      <c r="KM1912" s="21"/>
      <c r="KN1912" s="21"/>
      <c r="KO1912" s="21"/>
      <c r="KP1912" s="21"/>
      <c r="KQ1912" s="21"/>
      <c r="KR1912" s="21"/>
      <c r="KS1912" s="21"/>
      <c r="KT1912" s="21"/>
      <c r="KU1912" s="21"/>
      <c r="KV1912" s="21"/>
      <c r="KW1912" s="21"/>
      <c r="KX1912" s="21"/>
      <c r="KY1912" s="21"/>
      <c r="KZ1912" s="21"/>
      <c r="LA1912" s="21"/>
      <c r="LB1912" s="21"/>
      <c r="LC1912" s="21"/>
      <c r="LD1912" s="21"/>
      <c r="LE1912" s="21"/>
      <c r="LF1912" s="21"/>
    </row>
    <row r="1913" spans="1:318" s="10" customFormat="1" ht="17.25" customHeight="1" x14ac:dyDescent="0.25">
      <c r="A1913" s="138" t="s">
        <v>29</v>
      </c>
      <c r="B1913" s="131" t="s">
        <v>1225</v>
      </c>
      <c r="C1913" s="96" t="s">
        <v>1226</v>
      </c>
      <c r="D1913" s="15"/>
      <c r="E1913" s="36" t="s">
        <v>95</v>
      </c>
      <c r="F1913" s="36" t="s">
        <v>1227</v>
      </c>
      <c r="G1913" s="37" t="s">
        <v>1228</v>
      </c>
      <c r="H1913" s="37" t="s">
        <v>1380</v>
      </c>
      <c r="I1913" s="141" t="s">
        <v>1381</v>
      </c>
      <c r="J1913" s="140" t="s">
        <v>1382</v>
      </c>
      <c r="K1913" s="141" t="s">
        <v>1381</v>
      </c>
      <c r="CJ1913" s="21"/>
      <c r="CK1913" s="21"/>
      <c r="CL1913" s="21"/>
      <c r="CM1913" s="21"/>
      <c r="CN1913" s="21"/>
      <c r="CO1913" s="21"/>
      <c r="CP1913" s="21"/>
      <c r="CQ1913" s="21"/>
      <c r="CR1913" s="21"/>
      <c r="CS1913" s="21"/>
      <c r="CT1913" s="21"/>
      <c r="CU1913" s="21"/>
      <c r="CV1913" s="21"/>
      <c r="CW1913" s="21"/>
      <c r="CX1913" s="21"/>
      <c r="CY1913" s="21"/>
      <c r="CZ1913" s="21"/>
      <c r="DA1913" s="21"/>
      <c r="DB1913" s="21"/>
      <c r="DC1913" s="21"/>
      <c r="DD1913" s="21"/>
      <c r="DE1913" s="21"/>
      <c r="DF1913" s="21"/>
      <c r="DG1913" s="21"/>
      <c r="DH1913" s="21"/>
      <c r="DI1913" s="21"/>
      <c r="DJ1913" s="21"/>
      <c r="DK1913" s="21"/>
      <c r="DL1913" s="21"/>
      <c r="DM1913" s="21"/>
      <c r="DN1913" s="21"/>
      <c r="DO1913" s="21"/>
      <c r="DP1913" s="21"/>
      <c r="DQ1913" s="21"/>
      <c r="DR1913" s="21"/>
      <c r="DS1913" s="21"/>
      <c r="DT1913" s="21"/>
      <c r="DU1913" s="21"/>
      <c r="DV1913" s="21"/>
      <c r="DW1913" s="21"/>
      <c r="DX1913" s="21"/>
      <c r="DY1913" s="21"/>
      <c r="DZ1913" s="21"/>
      <c r="EA1913" s="21"/>
      <c r="EB1913" s="21"/>
      <c r="EC1913" s="21"/>
      <c r="ED1913" s="21"/>
      <c r="EE1913" s="21"/>
      <c r="EF1913" s="21"/>
      <c r="EG1913" s="21"/>
      <c r="EH1913" s="21"/>
      <c r="EI1913" s="21"/>
      <c r="EJ1913" s="21"/>
      <c r="EK1913" s="21"/>
      <c r="EL1913" s="21"/>
      <c r="EM1913" s="21"/>
      <c r="EN1913" s="21"/>
      <c r="EO1913" s="21"/>
      <c r="EP1913" s="21"/>
      <c r="EQ1913" s="21"/>
      <c r="ER1913" s="21"/>
      <c r="ES1913" s="21"/>
      <c r="ET1913" s="21"/>
      <c r="EU1913" s="21"/>
      <c r="EV1913" s="21"/>
      <c r="EW1913" s="21"/>
      <c r="EX1913" s="21"/>
      <c r="EY1913" s="21"/>
      <c r="EZ1913" s="21"/>
      <c r="FA1913" s="21"/>
      <c r="FB1913" s="21"/>
      <c r="FC1913" s="21"/>
      <c r="FD1913" s="21"/>
      <c r="FE1913" s="21"/>
      <c r="FF1913" s="21"/>
      <c r="FG1913" s="21"/>
      <c r="FH1913" s="21"/>
      <c r="FI1913" s="21"/>
      <c r="FJ1913" s="21"/>
      <c r="FK1913" s="21"/>
      <c r="FL1913" s="21"/>
      <c r="FM1913" s="21"/>
      <c r="FN1913" s="21"/>
      <c r="FO1913" s="21"/>
      <c r="FP1913" s="21"/>
      <c r="FQ1913" s="21"/>
      <c r="FR1913" s="21"/>
      <c r="FS1913" s="21"/>
      <c r="FT1913" s="21"/>
      <c r="FU1913" s="21"/>
      <c r="FV1913" s="21"/>
      <c r="FW1913" s="21"/>
      <c r="FX1913" s="21"/>
      <c r="FY1913" s="21"/>
      <c r="FZ1913" s="21"/>
      <c r="GA1913" s="21"/>
      <c r="GB1913" s="21"/>
      <c r="GC1913" s="21"/>
      <c r="GD1913" s="21"/>
      <c r="GE1913" s="21"/>
      <c r="GF1913" s="21"/>
      <c r="GG1913" s="21"/>
      <c r="GH1913" s="21"/>
      <c r="GI1913" s="21"/>
      <c r="GJ1913" s="21"/>
      <c r="GK1913" s="21"/>
      <c r="GL1913" s="21"/>
      <c r="GM1913" s="21"/>
      <c r="GN1913" s="21"/>
      <c r="GO1913" s="21"/>
      <c r="GP1913" s="21"/>
      <c r="GQ1913" s="21"/>
      <c r="GR1913" s="21"/>
      <c r="GS1913" s="21"/>
      <c r="GT1913" s="21"/>
      <c r="GU1913" s="21"/>
      <c r="GV1913" s="21"/>
      <c r="GW1913" s="21"/>
      <c r="GX1913" s="21"/>
      <c r="GY1913" s="21"/>
      <c r="GZ1913" s="21"/>
      <c r="HA1913" s="21"/>
      <c r="HB1913" s="21"/>
      <c r="HC1913" s="21"/>
      <c r="HD1913" s="21"/>
      <c r="HE1913" s="21"/>
      <c r="HF1913" s="21"/>
      <c r="HG1913" s="21"/>
      <c r="HH1913" s="21"/>
      <c r="HI1913" s="21"/>
      <c r="HJ1913" s="21"/>
      <c r="HK1913" s="21"/>
      <c r="HL1913" s="21"/>
      <c r="HM1913" s="21"/>
      <c r="HN1913" s="21"/>
      <c r="HO1913" s="21"/>
      <c r="HP1913" s="21"/>
      <c r="HQ1913" s="21"/>
      <c r="HR1913" s="21"/>
      <c r="HS1913" s="21"/>
      <c r="HT1913" s="21"/>
      <c r="HU1913" s="21"/>
      <c r="HV1913" s="21"/>
      <c r="HW1913" s="21"/>
      <c r="HX1913" s="21"/>
      <c r="HY1913" s="21"/>
      <c r="HZ1913" s="21"/>
      <c r="IA1913" s="21"/>
      <c r="IB1913" s="21"/>
      <c r="IC1913" s="21"/>
      <c r="ID1913" s="21"/>
      <c r="IE1913" s="21"/>
      <c r="IF1913" s="21"/>
      <c r="IG1913" s="21"/>
      <c r="IH1913" s="21"/>
      <c r="II1913" s="21"/>
      <c r="IJ1913" s="21"/>
      <c r="IK1913" s="21"/>
      <c r="IL1913" s="21"/>
      <c r="IM1913" s="21"/>
      <c r="IN1913" s="21"/>
      <c r="IO1913" s="21"/>
      <c r="IP1913" s="21"/>
      <c r="IQ1913" s="21"/>
      <c r="IR1913" s="21"/>
      <c r="IS1913" s="21"/>
      <c r="IT1913" s="21"/>
      <c r="IU1913" s="21"/>
      <c r="IV1913" s="21"/>
      <c r="IW1913" s="21"/>
      <c r="IX1913" s="21"/>
      <c r="IY1913" s="21"/>
      <c r="IZ1913" s="21"/>
      <c r="JA1913" s="21"/>
      <c r="JB1913" s="21"/>
      <c r="JC1913" s="21"/>
      <c r="JD1913" s="21"/>
      <c r="JE1913" s="21"/>
      <c r="JF1913" s="21"/>
      <c r="JG1913" s="21"/>
      <c r="JH1913" s="21"/>
      <c r="JI1913" s="21"/>
      <c r="JJ1913" s="21"/>
      <c r="JK1913" s="21"/>
      <c r="JL1913" s="21"/>
      <c r="JM1913" s="21"/>
      <c r="JN1913" s="21"/>
      <c r="JO1913" s="21"/>
      <c r="JP1913" s="21"/>
      <c r="JQ1913" s="21"/>
      <c r="JR1913" s="21"/>
      <c r="JS1913" s="21"/>
      <c r="JT1913" s="21"/>
      <c r="JU1913" s="21"/>
      <c r="JV1913" s="21"/>
      <c r="JW1913" s="21"/>
      <c r="JX1913" s="21"/>
      <c r="JY1913" s="21"/>
      <c r="JZ1913" s="21"/>
      <c r="KA1913" s="21"/>
      <c r="KB1913" s="21"/>
      <c r="KC1913" s="21"/>
      <c r="KD1913" s="21"/>
      <c r="KE1913" s="21"/>
      <c r="KF1913" s="21"/>
      <c r="KG1913" s="21"/>
      <c r="KH1913" s="21"/>
      <c r="KI1913" s="21"/>
      <c r="KJ1913" s="21"/>
      <c r="KK1913" s="21"/>
      <c r="KL1913" s="21"/>
      <c r="KM1913" s="21"/>
      <c r="KN1913" s="21"/>
      <c r="KO1913" s="21"/>
      <c r="KP1913" s="21"/>
      <c r="KQ1913" s="21"/>
      <c r="KR1913" s="21"/>
      <c r="KS1913" s="21"/>
      <c r="KT1913" s="21"/>
      <c r="KU1913" s="21"/>
      <c r="KV1913" s="21"/>
      <c r="KW1913" s="21"/>
      <c r="KX1913" s="21"/>
      <c r="KY1913" s="21"/>
      <c r="KZ1913" s="21"/>
      <c r="LA1913" s="21"/>
      <c r="LB1913" s="21"/>
      <c r="LC1913" s="21"/>
      <c r="LD1913" s="21"/>
      <c r="LE1913" s="21"/>
      <c r="LF1913" s="21"/>
    </row>
    <row r="1914" spans="1:318" s="10" customFormat="1" ht="17.25" customHeight="1" x14ac:dyDescent="0.25">
      <c r="A1914" s="138" t="s">
        <v>29</v>
      </c>
      <c r="B1914" s="131" t="s">
        <v>1225</v>
      </c>
      <c r="C1914" s="96" t="s">
        <v>1226</v>
      </c>
      <c r="D1914" s="15"/>
      <c r="E1914" s="36" t="s">
        <v>95</v>
      </c>
      <c r="F1914" s="36" t="s">
        <v>1227</v>
      </c>
      <c r="G1914" s="37" t="s">
        <v>1228</v>
      </c>
      <c r="H1914" s="37" t="s">
        <v>1383</v>
      </c>
      <c r="I1914" s="142" t="s">
        <v>1384</v>
      </c>
      <c r="J1914" s="140" t="s">
        <v>1385</v>
      </c>
      <c r="K1914" s="142" t="s">
        <v>1384</v>
      </c>
      <c r="CJ1914" s="21"/>
      <c r="CK1914" s="21"/>
      <c r="CL1914" s="21"/>
      <c r="CM1914" s="21"/>
      <c r="CN1914" s="21"/>
      <c r="CO1914" s="21"/>
      <c r="CP1914" s="21"/>
      <c r="CQ1914" s="21"/>
      <c r="CR1914" s="21"/>
      <c r="CS1914" s="21"/>
      <c r="CT1914" s="21"/>
      <c r="CU1914" s="21"/>
      <c r="CV1914" s="21"/>
      <c r="CW1914" s="21"/>
      <c r="CX1914" s="21"/>
      <c r="CY1914" s="21"/>
      <c r="CZ1914" s="21"/>
      <c r="DA1914" s="21"/>
      <c r="DB1914" s="21"/>
      <c r="DC1914" s="21"/>
      <c r="DD1914" s="21"/>
      <c r="DE1914" s="21"/>
      <c r="DF1914" s="21"/>
      <c r="DG1914" s="21"/>
      <c r="DH1914" s="21"/>
      <c r="DI1914" s="21"/>
      <c r="DJ1914" s="21"/>
      <c r="DK1914" s="21"/>
      <c r="DL1914" s="21"/>
      <c r="DM1914" s="21"/>
      <c r="DN1914" s="21"/>
      <c r="DO1914" s="21"/>
      <c r="DP1914" s="21"/>
      <c r="DQ1914" s="21"/>
      <c r="DR1914" s="21"/>
      <c r="DS1914" s="21"/>
      <c r="DT1914" s="21"/>
      <c r="DU1914" s="21"/>
      <c r="DV1914" s="21"/>
      <c r="DW1914" s="21"/>
      <c r="DX1914" s="21"/>
      <c r="DY1914" s="21"/>
      <c r="DZ1914" s="21"/>
      <c r="EA1914" s="21"/>
      <c r="EB1914" s="21"/>
      <c r="EC1914" s="21"/>
      <c r="ED1914" s="21"/>
      <c r="EE1914" s="21"/>
      <c r="EF1914" s="21"/>
      <c r="EG1914" s="21"/>
      <c r="EH1914" s="21"/>
      <c r="EI1914" s="21"/>
      <c r="EJ1914" s="21"/>
      <c r="EK1914" s="21"/>
      <c r="EL1914" s="21"/>
      <c r="EM1914" s="21"/>
      <c r="EN1914" s="21"/>
      <c r="EO1914" s="21"/>
      <c r="EP1914" s="21"/>
      <c r="EQ1914" s="21"/>
      <c r="ER1914" s="21"/>
      <c r="ES1914" s="21"/>
      <c r="ET1914" s="21"/>
      <c r="EU1914" s="21"/>
      <c r="EV1914" s="21"/>
      <c r="EW1914" s="21"/>
      <c r="EX1914" s="21"/>
      <c r="EY1914" s="21"/>
      <c r="EZ1914" s="21"/>
      <c r="FA1914" s="21"/>
      <c r="FB1914" s="21"/>
      <c r="FC1914" s="21"/>
      <c r="FD1914" s="21"/>
      <c r="FE1914" s="21"/>
      <c r="FF1914" s="21"/>
      <c r="FG1914" s="21"/>
      <c r="FH1914" s="21"/>
      <c r="FI1914" s="21"/>
      <c r="FJ1914" s="21"/>
      <c r="FK1914" s="21"/>
      <c r="FL1914" s="21"/>
      <c r="FM1914" s="21"/>
      <c r="FN1914" s="21"/>
      <c r="FO1914" s="21"/>
      <c r="FP1914" s="21"/>
      <c r="FQ1914" s="21"/>
      <c r="FR1914" s="21"/>
      <c r="FS1914" s="21"/>
      <c r="FT1914" s="21"/>
      <c r="FU1914" s="21"/>
      <c r="FV1914" s="21"/>
      <c r="FW1914" s="21"/>
      <c r="FX1914" s="21"/>
      <c r="FY1914" s="21"/>
      <c r="FZ1914" s="21"/>
      <c r="GA1914" s="21"/>
      <c r="GB1914" s="21"/>
      <c r="GC1914" s="21"/>
      <c r="GD1914" s="21"/>
      <c r="GE1914" s="21"/>
      <c r="GF1914" s="21"/>
      <c r="GG1914" s="21"/>
      <c r="GH1914" s="21"/>
      <c r="GI1914" s="21"/>
      <c r="GJ1914" s="21"/>
      <c r="GK1914" s="21"/>
      <c r="GL1914" s="21"/>
      <c r="GM1914" s="21"/>
      <c r="GN1914" s="21"/>
      <c r="GO1914" s="21"/>
      <c r="GP1914" s="21"/>
      <c r="GQ1914" s="21"/>
      <c r="GR1914" s="21"/>
      <c r="GS1914" s="21"/>
      <c r="GT1914" s="21"/>
      <c r="GU1914" s="21"/>
      <c r="GV1914" s="21"/>
      <c r="GW1914" s="21"/>
      <c r="GX1914" s="21"/>
      <c r="GY1914" s="21"/>
      <c r="GZ1914" s="21"/>
      <c r="HA1914" s="21"/>
      <c r="HB1914" s="21"/>
      <c r="HC1914" s="21"/>
      <c r="HD1914" s="21"/>
      <c r="HE1914" s="21"/>
      <c r="HF1914" s="21"/>
      <c r="HG1914" s="21"/>
      <c r="HH1914" s="21"/>
      <c r="HI1914" s="21"/>
      <c r="HJ1914" s="21"/>
      <c r="HK1914" s="21"/>
      <c r="HL1914" s="21"/>
      <c r="HM1914" s="21"/>
      <c r="HN1914" s="21"/>
      <c r="HO1914" s="21"/>
      <c r="HP1914" s="21"/>
      <c r="HQ1914" s="21"/>
      <c r="HR1914" s="21"/>
      <c r="HS1914" s="21"/>
      <c r="HT1914" s="21"/>
      <c r="HU1914" s="21"/>
      <c r="HV1914" s="21"/>
      <c r="HW1914" s="21"/>
      <c r="HX1914" s="21"/>
      <c r="HY1914" s="21"/>
      <c r="HZ1914" s="21"/>
      <c r="IA1914" s="21"/>
      <c r="IB1914" s="21"/>
      <c r="IC1914" s="21"/>
      <c r="ID1914" s="21"/>
      <c r="IE1914" s="21"/>
      <c r="IF1914" s="21"/>
      <c r="IG1914" s="21"/>
      <c r="IH1914" s="21"/>
      <c r="II1914" s="21"/>
      <c r="IJ1914" s="21"/>
      <c r="IK1914" s="21"/>
      <c r="IL1914" s="21"/>
      <c r="IM1914" s="21"/>
      <c r="IN1914" s="21"/>
      <c r="IO1914" s="21"/>
      <c r="IP1914" s="21"/>
      <c r="IQ1914" s="21"/>
      <c r="IR1914" s="21"/>
      <c r="IS1914" s="21"/>
      <c r="IT1914" s="21"/>
      <c r="IU1914" s="21"/>
      <c r="IV1914" s="21"/>
      <c r="IW1914" s="21"/>
      <c r="IX1914" s="21"/>
      <c r="IY1914" s="21"/>
      <c r="IZ1914" s="21"/>
      <c r="JA1914" s="21"/>
      <c r="JB1914" s="21"/>
      <c r="JC1914" s="21"/>
      <c r="JD1914" s="21"/>
      <c r="JE1914" s="21"/>
      <c r="JF1914" s="21"/>
      <c r="JG1914" s="21"/>
      <c r="JH1914" s="21"/>
      <c r="JI1914" s="21"/>
      <c r="JJ1914" s="21"/>
      <c r="JK1914" s="21"/>
      <c r="JL1914" s="21"/>
      <c r="JM1914" s="21"/>
      <c r="JN1914" s="21"/>
      <c r="JO1914" s="21"/>
      <c r="JP1914" s="21"/>
      <c r="JQ1914" s="21"/>
      <c r="JR1914" s="21"/>
      <c r="JS1914" s="21"/>
      <c r="JT1914" s="21"/>
      <c r="JU1914" s="21"/>
      <c r="JV1914" s="21"/>
      <c r="JW1914" s="21"/>
      <c r="JX1914" s="21"/>
      <c r="JY1914" s="21"/>
      <c r="JZ1914" s="21"/>
      <c r="KA1914" s="21"/>
      <c r="KB1914" s="21"/>
      <c r="KC1914" s="21"/>
      <c r="KD1914" s="21"/>
      <c r="KE1914" s="21"/>
      <c r="KF1914" s="21"/>
      <c r="KG1914" s="21"/>
      <c r="KH1914" s="21"/>
      <c r="KI1914" s="21"/>
      <c r="KJ1914" s="21"/>
      <c r="KK1914" s="21"/>
      <c r="KL1914" s="21"/>
      <c r="KM1914" s="21"/>
      <c r="KN1914" s="21"/>
      <c r="KO1914" s="21"/>
      <c r="KP1914" s="21"/>
      <c r="KQ1914" s="21"/>
      <c r="KR1914" s="21"/>
      <c r="KS1914" s="21"/>
      <c r="KT1914" s="21"/>
      <c r="KU1914" s="21"/>
      <c r="KV1914" s="21"/>
      <c r="KW1914" s="21"/>
      <c r="KX1914" s="21"/>
      <c r="KY1914" s="21"/>
      <c r="KZ1914" s="21"/>
      <c r="LA1914" s="21"/>
      <c r="LB1914" s="21"/>
      <c r="LC1914" s="21"/>
      <c r="LD1914" s="21"/>
      <c r="LE1914" s="21"/>
      <c r="LF1914" s="21"/>
    </row>
  </sheetData>
  <sheetProtection selectLockedCells="1" selectUnlockedCells="1"/>
  <mergeCells count="1">
    <mergeCell ref="N33:O33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625"/>
  <sheetViews>
    <sheetView topLeftCell="J1" zoomScale="80" zoomScaleNormal="80" workbookViewId="0">
      <pane xSplit="3" ySplit="1" topLeftCell="O349" activePane="bottomRight" state="frozen"/>
      <selection activeCell="J1" sqref="J1"/>
      <selection pane="topRight" activeCell="M1" sqref="M1"/>
      <selection pane="bottomLeft" activeCell="J2" sqref="J2"/>
      <selection pane="bottomRight" activeCell="Q351" sqref="Q351"/>
    </sheetView>
  </sheetViews>
  <sheetFormatPr defaultRowHeight="17.25" customHeight="1" x14ac:dyDescent="0.25"/>
  <cols>
    <col min="1" max="1" width="4.7109375" style="138" customWidth="1"/>
    <col min="2" max="2" width="14.140625" style="143" customWidth="1"/>
    <col min="3" max="3" width="45.28515625" style="49" customWidth="1"/>
    <col min="4" max="4" width="12.5703125" style="15" customWidth="1"/>
    <col min="5" max="5" width="9.85546875" style="39" customWidth="1"/>
    <col min="6" max="6" width="14.140625" style="39" customWidth="1"/>
    <col min="7" max="7" width="8.28515625" style="37" customWidth="1"/>
    <col min="8" max="8" width="14" style="37" customWidth="1"/>
    <col min="9" max="9" width="60.5703125" style="39" customWidth="1"/>
    <col min="10" max="10" width="17" style="37" customWidth="1"/>
    <col min="11" max="11" width="71.140625" style="39" customWidth="1"/>
    <col min="12" max="12" width="9.140625" style="10"/>
    <col min="13" max="13" width="8.42578125" style="10" customWidth="1"/>
    <col min="14" max="14" width="9.140625" style="10"/>
    <col min="15" max="15" width="9.42578125" style="10" customWidth="1"/>
    <col min="16" max="16" width="9.7109375" style="10" customWidth="1"/>
    <col min="17" max="17" width="12" style="10" customWidth="1"/>
    <col min="18" max="18" width="8.7109375" style="10" customWidth="1"/>
    <col min="19" max="19" width="9.85546875" style="10" customWidth="1"/>
    <col min="20" max="20" width="9.28515625" style="10" customWidth="1"/>
    <col min="21" max="21" width="8.7109375" style="10" customWidth="1"/>
    <col min="22" max="22" width="10.28515625" style="10" customWidth="1"/>
    <col min="23" max="23" width="9.5703125" style="10" customWidth="1"/>
    <col min="24" max="24" width="8.5703125" style="10" customWidth="1"/>
    <col min="25" max="29" width="8.42578125" style="10" customWidth="1"/>
    <col min="30" max="30" width="13.42578125" style="10" bestFit="1" customWidth="1"/>
    <col min="31" max="31" width="11.5703125" style="10" customWidth="1"/>
    <col min="32" max="32" width="10.42578125" style="10" customWidth="1"/>
    <col min="33" max="33" width="9.7109375" style="10" customWidth="1"/>
    <col min="34" max="34" width="9" style="10" customWidth="1"/>
    <col min="35" max="35" width="9.42578125" style="10" customWidth="1"/>
    <col min="36" max="36" width="8.85546875" style="10" customWidth="1"/>
    <col min="37" max="37" width="9.140625" style="10"/>
    <col min="38" max="38" width="8.7109375" style="10" customWidth="1"/>
    <col min="39" max="39" width="10" style="10" customWidth="1"/>
    <col min="40" max="45" width="9.140625" style="10"/>
    <col min="46" max="46" width="9.5703125" style="10" customWidth="1"/>
    <col min="47" max="48" width="9.140625" style="10"/>
    <col min="49" max="50" width="11.5703125" style="10" customWidth="1"/>
    <col min="51" max="56" width="9.140625" style="10"/>
    <col min="57" max="263" width="9.140625" style="21"/>
    <col min="264" max="264" width="19.7109375" style="21" customWidth="1"/>
    <col min="265" max="265" width="5.85546875" style="21" customWidth="1"/>
    <col min="266" max="266" width="42.5703125" style="21" customWidth="1"/>
    <col min="267" max="267" width="15" style="21" customWidth="1"/>
    <col min="268" max="268" width="17.85546875" style="21" customWidth="1"/>
    <col min="269" max="269" width="2.5703125" style="21" customWidth="1"/>
    <col min="270" max="270" width="4" style="21" customWidth="1"/>
    <col min="271" max="272" width="9.140625" style="21"/>
    <col min="273" max="273" width="4.7109375" style="21" customWidth="1"/>
    <col min="274" max="274" width="14.140625" style="21" customWidth="1"/>
    <col min="275" max="275" width="45.28515625" style="21" customWidth="1"/>
    <col min="276" max="276" width="12.5703125" style="21" customWidth="1"/>
    <col min="277" max="277" width="9.85546875" style="21" customWidth="1"/>
    <col min="278" max="278" width="14.140625" style="21" customWidth="1"/>
    <col min="279" max="279" width="8.28515625" style="21" customWidth="1"/>
    <col min="280" max="280" width="14" style="21" customWidth="1"/>
    <col min="281" max="281" width="60.5703125" style="21" customWidth="1"/>
    <col min="282" max="282" width="17" style="21" customWidth="1"/>
    <col min="283" max="283" width="69.7109375" style="21" customWidth="1"/>
    <col min="284" max="284" width="9.140625" style="21"/>
    <col min="285" max="285" width="8.42578125" style="21" customWidth="1"/>
    <col min="286" max="286" width="9.140625" style="21"/>
    <col min="287" max="287" width="9.42578125" style="21" customWidth="1"/>
    <col min="288" max="288" width="9.7109375" style="21" customWidth="1"/>
    <col min="289" max="289" width="11" style="21" customWidth="1"/>
    <col min="290" max="290" width="8.7109375" style="21" customWidth="1"/>
    <col min="291" max="291" width="9.85546875" style="21" customWidth="1"/>
    <col min="292" max="292" width="9.28515625" style="21" customWidth="1"/>
    <col min="293" max="293" width="8.42578125" style="21" customWidth="1"/>
    <col min="294" max="294" width="8.140625" style="21" customWidth="1"/>
    <col min="295" max="295" width="7.5703125" style="21" customWidth="1"/>
    <col min="296" max="296" width="8.5703125" style="21" customWidth="1"/>
    <col min="297" max="297" width="8.42578125" style="21" customWidth="1"/>
    <col min="298" max="298" width="8.7109375" style="21" customWidth="1"/>
    <col min="299" max="299" width="11.5703125" style="21" customWidth="1"/>
    <col min="300" max="300" width="10.42578125" style="21" customWidth="1"/>
    <col min="301" max="301" width="9.7109375" style="21" customWidth="1"/>
    <col min="302" max="302" width="9" style="21" customWidth="1"/>
    <col min="303" max="303" width="9.42578125" style="21" customWidth="1"/>
    <col min="304" max="304" width="8.85546875" style="21" customWidth="1"/>
    <col min="305" max="305" width="9.140625" style="21"/>
    <col min="306" max="306" width="8.7109375" style="21" customWidth="1"/>
    <col min="307" max="307" width="10" style="21" customWidth="1"/>
    <col min="308" max="309" width="9.140625" style="21"/>
    <col min="310" max="310" width="9.5703125" style="21" customWidth="1"/>
    <col min="311" max="312" width="9.140625" style="21"/>
    <col min="313" max="314" width="11.5703125" style="21" customWidth="1"/>
    <col min="315" max="519" width="9.140625" style="21"/>
    <col min="520" max="520" width="19.7109375" style="21" customWidth="1"/>
    <col min="521" max="521" width="5.85546875" style="21" customWidth="1"/>
    <col min="522" max="522" width="42.5703125" style="21" customWidth="1"/>
    <col min="523" max="523" width="15" style="21" customWidth="1"/>
    <col min="524" max="524" width="17.85546875" style="21" customWidth="1"/>
    <col min="525" max="525" width="2.5703125" style="21" customWidth="1"/>
    <col min="526" max="526" width="4" style="21" customWidth="1"/>
    <col min="527" max="528" width="9.140625" style="21"/>
    <col min="529" max="529" width="4.7109375" style="21" customWidth="1"/>
    <col min="530" max="530" width="14.140625" style="21" customWidth="1"/>
    <col min="531" max="531" width="45.28515625" style="21" customWidth="1"/>
    <col min="532" max="532" width="12.5703125" style="21" customWidth="1"/>
    <col min="533" max="533" width="9.85546875" style="21" customWidth="1"/>
    <col min="534" max="534" width="14.140625" style="21" customWidth="1"/>
    <col min="535" max="535" width="8.28515625" style="21" customWidth="1"/>
    <col min="536" max="536" width="14" style="21" customWidth="1"/>
    <col min="537" max="537" width="60.5703125" style="21" customWidth="1"/>
    <col min="538" max="538" width="17" style="21" customWidth="1"/>
    <col min="539" max="539" width="69.7109375" style="21" customWidth="1"/>
    <col min="540" max="540" width="9.140625" style="21"/>
    <col min="541" max="541" width="8.42578125" style="21" customWidth="1"/>
    <col min="542" max="542" width="9.140625" style="21"/>
    <col min="543" max="543" width="9.42578125" style="21" customWidth="1"/>
    <col min="544" max="544" width="9.7109375" style="21" customWidth="1"/>
    <col min="545" max="545" width="11" style="21" customWidth="1"/>
    <col min="546" max="546" width="8.7109375" style="21" customWidth="1"/>
    <col min="547" max="547" width="9.85546875" style="21" customWidth="1"/>
    <col min="548" max="548" width="9.28515625" style="21" customWidth="1"/>
    <col min="549" max="549" width="8.42578125" style="21" customWidth="1"/>
    <col min="550" max="550" width="8.140625" style="21" customWidth="1"/>
    <col min="551" max="551" width="7.5703125" style="21" customWidth="1"/>
    <col min="552" max="552" width="8.5703125" style="21" customWidth="1"/>
    <col min="553" max="553" width="8.42578125" style="21" customWidth="1"/>
    <col min="554" max="554" width="8.7109375" style="21" customWidth="1"/>
    <col min="555" max="555" width="11.5703125" style="21" customWidth="1"/>
    <col min="556" max="556" width="10.42578125" style="21" customWidth="1"/>
    <col min="557" max="557" width="9.7109375" style="21" customWidth="1"/>
    <col min="558" max="558" width="9" style="21" customWidth="1"/>
    <col min="559" max="559" width="9.42578125" style="21" customWidth="1"/>
    <col min="560" max="560" width="8.85546875" style="21" customWidth="1"/>
    <col min="561" max="561" width="9.140625" style="21"/>
    <col min="562" max="562" width="8.7109375" style="21" customWidth="1"/>
    <col min="563" max="563" width="10" style="21" customWidth="1"/>
    <col min="564" max="565" width="9.140625" style="21"/>
    <col min="566" max="566" width="9.5703125" style="21" customWidth="1"/>
    <col min="567" max="568" width="9.140625" style="21"/>
    <col min="569" max="570" width="11.5703125" style="21" customWidth="1"/>
    <col min="571" max="775" width="9.140625" style="21"/>
    <col min="776" max="776" width="19.7109375" style="21" customWidth="1"/>
    <col min="777" max="777" width="5.85546875" style="21" customWidth="1"/>
    <col min="778" max="778" width="42.5703125" style="21" customWidth="1"/>
    <col min="779" max="779" width="15" style="21" customWidth="1"/>
    <col min="780" max="780" width="17.85546875" style="21" customWidth="1"/>
    <col min="781" max="781" width="2.5703125" style="21" customWidth="1"/>
    <col min="782" max="782" width="4" style="21" customWidth="1"/>
    <col min="783" max="784" width="9.140625" style="21"/>
    <col min="785" max="785" width="4.7109375" style="21" customWidth="1"/>
    <col min="786" max="786" width="14.140625" style="21" customWidth="1"/>
    <col min="787" max="787" width="45.28515625" style="21" customWidth="1"/>
    <col min="788" max="788" width="12.5703125" style="21" customWidth="1"/>
    <col min="789" max="789" width="9.85546875" style="21" customWidth="1"/>
    <col min="790" max="790" width="14.140625" style="21" customWidth="1"/>
    <col min="791" max="791" width="8.28515625" style="21" customWidth="1"/>
    <col min="792" max="792" width="14" style="21" customWidth="1"/>
    <col min="793" max="793" width="60.5703125" style="21" customWidth="1"/>
    <col min="794" max="794" width="17" style="21" customWidth="1"/>
    <col min="795" max="795" width="69.7109375" style="21" customWidth="1"/>
    <col min="796" max="796" width="9.140625" style="21"/>
    <col min="797" max="797" width="8.42578125" style="21" customWidth="1"/>
    <col min="798" max="798" width="9.140625" style="21"/>
    <col min="799" max="799" width="9.42578125" style="21" customWidth="1"/>
    <col min="800" max="800" width="9.7109375" style="21" customWidth="1"/>
    <col min="801" max="801" width="11" style="21" customWidth="1"/>
    <col min="802" max="802" width="8.7109375" style="21" customWidth="1"/>
    <col min="803" max="803" width="9.85546875" style="21" customWidth="1"/>
    <col min="804" max="804" width="9.28515625" style="21" customWidth="1"/>
    <col min="805" max="805" width="8.42578125" style="21" customWidth="1"/>
    <col min="806" max="806" width="8.140625" style="21" customWidth="1"/>
    <col min="807" max="807" width="7.5703125" style="21" customWidth="1"/>
    <col min="808" max="808" width="8.5703125" style="21" customWidth="1"/>
    <col min="809" max="809" width="8.42578125" style="21" customWidth="1"/>
    <col min="810" max="810" width="8.7109375" style="21" customWidth="1"/>
    <col min="811" max="811" width="11.5703125" style="21" customWidth="1"/>
    <col min="812" max="812" width="10.42578125" style="21" customWidth="1"/>
    <col min="813" max="813" width="9.7109375" style="21" customWidth="1"/>
    <col min="814" max="814" width="9" style="21" customWidth="1"/>
    <col min="815" max="815" width="9.42578125" style="21" customWidth="1"/>
    <col min="816" max="816" width="8.85546875" style="21" customWidth="1"/>
    <col min="817" max="817" width="9.140625" style="21"/>
    <col min="818" max="818" width="8.7109375" style="21" customWidth="1"/>
    <col min="819" max="819" width="10" style="21" customWidth="1"/>
    <col min="820" max="821" width="9.140625" style="21"/>
    <col min="822" max="822" width="9.5703125" style="21" customWidth="1"/>
    <col min="823" max="824" width="9.140625" style="21"/>
    <col min="825" max="826" width="11.5703125" style="21" customWidth="1"/>
    <col min="827" max="1031" width="9.140625" style="21"/>
    <col min="1032" max="1032" width="19.7109375" style="21" customWidth="1"/>
    <col min="1033" max="1033" width="5.85546875" style="21" customWidth="1"/>
    <col min="1034" max="1034" width="42.5703125" style="21" customWidth="1"/>
    <col min="1035" max="1035" width="15" style="21" customWidth="1"/>
    <col min="1036" max="1036" width="17.85546875" style="21" customWidth="1"/>
    <col min="1037" max="1037" width="2.5703125" style="21" customWidth="1"/>
    <col min="1038" max="1038" width="4" style="21" customWidth="1"/>
    <col min="1039" max="1040" width="9.140625" style="21"/>
    <col min="1041" max="1041" width="4.7109375" style="21" customWidth="1"/>
    <col min="1042" max="1042" width="14.140625" style="21" customWidth="1"/>
    <col min="1043" max="1043" width="45.28515625" style="21" customWidth="1"/>
    <col min="1044" max="1044" width="12.5703125" style="21" customWidth="1"/>
    <col min="1045" max="1045" width="9.85546875" style="21" customWidth="1"/>
    <col min="1046" max="1046" width="14.140625" style="21" customWidth="1"/>
    <col min="1047" max="1047" width="8.28515625" style="21" customWidth="1"/>
    <col min="1048" max="1048" width="14" style="21" customWidth="1"/>
    <col min="1049" max="1049" width="60.5703125" style="21" customWidth="1"/>
    <col min="1050" max="1050" width="17" style="21" customWidth="1"/>
    <col min="1051" max="1051" width="69.7109375" style="21" customWidth="1"/>
    <col min="1052" max="1052" width="9.140625" style="21"/>
    <col min="1053" max="1053" width="8.42578125" style="21" customWidth="1"/>
    <col min="1054" max="1054" width="9.140625" style="21"/>
    <col min="1055" max="1055" width="9.42578125" style="21" customWidth="1"/>
    <col min="1056" max="1056" width="9.7109375" style="21" customWidth="1"/>
    <col min="1057" max="1057" width="11" style="21" customWidth="1"/>
    <col min="1058" max="1058" width="8.7109375" style="21" customWidth="1"/>
    <col min="1059" max="1059" width="9.85546875" style="21" customWidth="1"/>
    <col min="1060" max="1060" width="9.28515625" style="21" customWidth="1"/>
    <col min="1061" max="1061" width="8.42578125" style="21" customWidth="1"/>
    <col min="1062" max="1062" width="8.140625" style="21" customWidth="1"/>
    <col min="1063" max="1063" width="7.5703125" style="21" customWidth="1"/>
    <col min="1064" max="1064" width="8.5703125" style="21" customWidth="1"/>
    <col min="1065" max="1065" width="8.42578125" style="21" customWidth="1"/>
    <col min="1066" max="1066" width="8.7109375" style="21" customWidth="1"/>
    <col min="1067" max="1067" width="11.5703125" style="21" customWidth="1"/>
    <col min="1068" max="1068" width="10.42578125" style="21" customWidth="1"/>
    <col min="1069" max="1069" width="9.7109375" style="21" customWidth="1"/>
    <col min="1070" max="1070" width="9" style="21" customWidth="1"/>
    <col min="1071" max="1071" width="9.42578125" style="21" customWidth="1"/>
    <col min="1072" max="1072" width="8.85546875" style="21" customWidth="1"/>
    <col min="1073" max="1073" width="9.140625" style="21"/>
    <col min="1074" max="1074" width="8.7109375" style="21" customWidth="1"/>
    <col min="1075" max="1075" width="10" style="21" customWidth="1"/>
    <col min="1076" max="1077" width="9.140625" style="21"/>
    <col min="1078" max="1078" width="9.5703125" style="21" customWidth="1"/>
    <col min="1079" max="1080" width="9.140625" style="21"/>
    <col min="1081" max="1082" width="11.5703125" style="21" customWidth="1"/>
    <col min="1083" max="1287" width="9.140625" style="21"/>
    <col min="1288" max="1288" width="19.7109375" style="21" customWidth="1"/>
    <col min="1289" max="1289" width="5.85546875" style="21" customWidth="1"/>
    <col min="1290" max="1290" width="42.5703125" style="21" customWidth="1"/>
    <col min="1291" max="1291" width="15" style="21" customWidth="1"/>
    <col min="1292" max="1292" width="17.85546875" style="21" customWidth="1"/>
    <col min="1293" max="1293" width="2.5703125" style="21" customWidth="1"/>
    <col min="1294" max="1294" width="4" style="21" customWidth="1"/>
    <col min="1295" max="1296" width="9.140625" style="21"/>
    <col min="1297" max="1297" width="4.7109375" style="21" customWidth="1"/>
    <col min="1298" max="1298" width="14.140625" style="21" customWidth="1"/>
    <col min="1299" max="1299" width="45.28515625" style="21" customWidth="1"/>
    <col min="1300" max="1300" width="12.5703125" style="21" customWidth="1"/>
    <col min="1301" max="1301" width="9.85546875" style="21" customWidth="1"/>
    <col min="1302" max="1302" width="14.140625" style="21" customWidth="1"/>
    <col min="1303" max="1303" width="8.28515625" style="21" customWidth="1"/>
    <col min="1304" max="1304" width="14" style="21" customWidth="1"/>
    <col min="1305" max="1305" width="60.5703125" style="21" customWidth="1"/>
    <col min="1306" max="1306" width="17" style="21" customWidth="1"/>
    <col min="1307" max="1307" width="69.7109375" style="21" customWidth="1"/>
    <col min="1308" max="1308" width="9.140625" style="21"/>
    <col min="1309" max="1309" width="8.42578125" style="21" customWidth="1"/>
    <col min="1310" max="1310" width="9.140625" style="21"/>
    <col min="1311" max="1311" width="9.42578125" style="21" customWidth="1"/>
    <col min="1312" max="1312" width="9.7109375" style="21" customWidth="1"/>
    <col min="1313" max="1313" width="11" style="21" customWidth="1"/>
    <col min="1314" max="1314" width="8.7109375" style="21" customWidth="1"/>
    <col min="1315" max="1315" width="9.85546875" style="21" customWidth="1"/>
    <col min="1316" max="1316" width="9.28515625" style="21" customWidth="1"/>
    <col min="1317" max="1317" width="8.42578125" style="21" customWidth="1"/>
    <col min="1318" max="1318" width="8.140625" style="21" customWidth="1"/>
    <col min="1319" max="1319" width="7.5703125" style="21" customWidth="1"/>
    <col min="1320" max="1320" width="8.5703125" style="21" customWidth="1"/>
    <col min="1321" max="1321" width="8.42578125" style="21" customWidth="1"/>
    <col min="1322" max="1322" width="8.7109375" style="21" customWidth="1"/>
    <col min="1323" max="1323" width="11.5703125" style="21" customWidth="1"/>
    <col min="1324" max="1324" width="10.42578125" style="21" customWidth="1"/>
    <col min="1325" max="1325" width="9.7109375" style="21" customWidth="1"/>
    <col min="1326" max="1326" width="9" style="21" customWidth="1"/>
    <col min="1327" max="1327" width="9.42578125" style="21" customWidth="1"/>
    <col min="1328" max="1328" width="8.85546875" style="21" customWidth="1"/>
    <col min="1329" max="1329" width="9.140625" style="21"/>
    <col min="1330" max="1330" width="8.7109375" style="21" customWidth="1"/>
    <col min="1331" max="1331" width="10" style="21" customWidth="1"/>
    <col min="1332" max="1333" width="9.140625" style="21"/>
    <col min="1334" max="1334" width="9.5703125" style="21" customWidth="1"/>
    <col min="1335" max="1336" width="9.140625" style="21"/>
    <col min="1337" max="1338" width="11.5703125" style="21" customWidth="1"/>
    <col min="1339" max="1543" width="9.140625" style="21"/>
    <col min="1544" max="1544" width="19.7109375" style="21" customWidth="1"/>
    <col min="1545" max="1545" width="5.85546875" style="21" customWidth="1"/>
    <col min="1546" max="1546" width="42.5703125" style="21" customWidth="1"/>
    <col min="1547" max="1547" width="15" style="21" customWidth="1"/>
    <col min="1548" max="1548" width="17.85546875" style="21" customWidth="1"/>
    <col min="1549" max="1549" width="2.5703125" style="21" customWidth="1"/>
    <col min="1550" max="1550" width="4" style="21" customWidth="1"/>
    <col min="1551" max="1552" width="9.140625" style="21"/>
    <col min="1553" max="1553" width="4.7109375" style="21" customWidth="1"/>
    <col min="1554" max="1554" width="14.140625" style="21" customWidth="1"/>
    <col min="1555" max="1555" width="45.28515625" style="21" customWidth="1"/>
    <col min="1556" max="1556" width="12.5703125" style="21" customWidth="1"/>
    <col min="1557" max="1557" width="9.85546875" style="21" customWidth="1"/>
    <col min="1558" max="1558" width="14.140625" style="21" customWidth="1"/>
    <col min="1559" max="1559" width="8.28515625" style="21" customWidth="1"/>
    <col min="1560" max="1560" width="14" style="21" customWidth="1"/>
    <col min="1561" max="1561" width="60.5703125" style="21" customWidth="1"/>
    <col min="1562" max="1562" width="17" style="21" customWidth="1"/>
    <col min="1563" max="1563" width="69.7109375" style="21" customWidth="1"/>
    <col min="1564" max="1564" width="9.140625" style="21"/>
    <col min="1565" max="1565" width="8.42578125" style="21" customWidth="1"/>
    <col min="1566" max="1566" width="9.140625" style="21"/>
    <col min="1567" max="1567" width="9.42578125" style="21" customWidth="1"/>
    <col min="1568" max="1568" width="9.7109375" style="21" customWidth="1"/>
    <col min="1569" max="1569" width="11" style="21" customWidth="1"/>
    <col min="1570" max="1570" width="8.7109375" style="21" customWidth="1"/>
    <col min="1571" max="1571" width="9.85546875" style="21" customWidth="1"/>
    <col min="1572" max="1572" width="9.28515625" style="21" customWidth="1"/>
    <col min="1573" max="1573" width="8.42578125" style="21" customWidth="1"/>
    <col min="1574" max="1574" width="8.140625" style="21" customWidth="1"/>
    <col min="1575" max="1575" width="7.5703125" style="21" customWidth="1"/>
    <col min="1576" max="1576" width="8.5703125" style="21" customWidth="1"/>
    <col min="1577" max="1577" width="8.42578125" style="21" customWidth="1"/>
    <col min="1578" max="1578" width="8.7109375" style="21" customWidth="1"/>
    <col min="1579" max="1579" width="11.5703125" style="21" customWidth="1"/>
    <col min="1580" max="1580" width="10.42578125" style="21" customWidth="1"/>
    <col min="1581" max="1581" width="9.7109375" style="21" customWidth="1"/>
    <col min="1582" max="1582" width="9" style="21" customWidth="1"/>
    <col min="1583" max="1583" width="9.42578125" style="21" customWidth="1"/>
    <col min="1584" max="1584" width="8.85546875" style="21" customWidth="1"/>
    <col min="1585" max="1585" width="9.140625" style="21"/>
    <col min="1586" max="1586" width="8.7109375" style="21" customWidth="1"/>
    <col min="1587" max="1587" width="10" style="21" customWidth="1"/>
    <col min="1588" max="1589" width="9.140625" style="21"/>
    <col min="1590" max="1590" width="9.5703125" style="21" customWidth="1"/>
    <col min="1591" max="1592" width="9.140625" style="21"/>
    <col min="1593" max="1594" width="11.5703125" style="21" customWidth="1"/>
    <col min="1595" max="1799" width="9.140625" style="21"/>
    <col min="1800" max="1800" width="19.7109375" style="21" customWidth="1"/>
    <col min="1801" max="1801" width="5.85546875" style="21" customWidth="1"/>
    <col min="1802" max="1802" width="42.5703125" style="21" customWidth="1"/>
    <col min="1803" max="1803" width="15" style="21" customWidth="1"/>
    <col min="1804" max="1804" width="17.85546875" style="21" customWidth="1"/>
    <col min="1805" max="1805" width="2.5703125" style="21" customWidth="1"/>
    <col min="1806" max="1806" width="4" style="21" customWidth="1"/>
    <col min="1807" max="1808" width="9.140625" style="21"/>
    <col min="1809" max="1809" width="4.7109375" style="21" customWidth="1"/>
    <col min="1810" max="1810" width="14.140625" style="21" customWidth="1"/>
    <col min="1811" max="1811" width="45.28515625" style="21" customWidth="1"/>
    <col min="1812" max="1812" width="12.5703125" style="21" customWidth="1"/>
    <col min="1813" max="1813" width="9.85546875" style="21" customWidth="1"/>
    <col min="1814" max="1814" width="14.140625" style="21" customWidth="1"/>
    <col min="1815" max="1815" width="8.28515625" style="21" customWidth="1"/>
    <col min="1816" max="1816" width="14" style="21" customWidth="1"/>
    <col min="1817" max="1817" width="60.5703125" style="21" customWidth="1"/>
    <col min="1818" max="1818" width="17" style="21" customWidth="1"/>
    <col min="1819" max="1819" width="69.7109375" style="21" customWidth="1"/>
    <col min="1820" max="1820" width="9.140625" style="21"/>
    <col min="1821" max="1821" width="8.42578125" style="21" customWidth="1"/>
    <col min="1822" max="1822" width="9.140625" style="21"/>
    <col min="1823" max="1823" width="9.42578125" style="21" customWidth="1"/>
    <col min="1824" max="1824" width="9.7109375" style="21" customWidth="1"/>
    <col min="1825" max="1825" width="11" style="21" customWidth="1"/>
    <col min="1826" max="1826" width="8.7109375" style="21" customWidth="1"/>
    <col min="1827" max="1827" width="9.85546875" style="21" customWidth="1"/>
    <col min="1828" max="1828" width="9.28515625" style="21" customWidth="1"/>
    <col min="1829" max="1829" width="8.42578125" style="21" customWidth="1"/>
    <col min="1830" max="1830" width="8.140625" style="21" customWidth="1"/>
    <col min="1831" max="1831" width="7.5703125" style="21" customWidth="1"/>
    <col min="1832" max="1832" width="8.5703125" style="21" customWidth="1"/>
    <col min="1833" max="1833" width="8.42578125" style="21" customWidth="1"/>
    <col min="1834" max="1834" width="8.7109375" style="21" customWidth="1"/>
    <col min="1835" max="1835" width="11.5703125" style="21" customWidth="1"/>
    <col min="1836" max="1836" width="10.42578125" style="21" customWidth="1"/>
    <col min="1837" max="1837" width="9.7109375" style="21" customWidth="1"/>
    <col min="1838" max="1838" width="9" style="21" customWidth="1"/>
    <col min="1839" max="1839" width="9.42578125" style="21" customWidth="1"/>
    <col min="1840" max="1840" width="8.85546875" style="21" customWidth="1"/>
    <col min="1841" max="1841" width="9.140625" style="21"/>
    <col min="1842" max="1842" width="8.7109375" style="21" customWidth="1"/>
    <col min="1843" max="1843" width="10" style="21" customWidth="1"/>
    <col min="1844" max="1845" width="9.140625" style="21"/>
    <col min="1846" max="1846" width="9.5703125" style="21" customWidth="1"/>
    <col min="1847" max="1848" width="9.140625" style="21"/>
    <col min="1849" max="1850" width="11.5703125" style="21" customWidth="1"/>
    <col min="1851" max="2055" width="9.140625" style="21"/>
    <col min="2056" max="2056" width="19.7109375" style="21" customWidth="1"/>
    <col min="2057" max="2057" width="5.85546875" style="21" customWidth="1"/>
    <col min="2058" max="2058" width="42.5703125" style="21" customWidth="1"/>
    <col min="2059" max="2059" width="15" style="21" customWidth="1"/>
    <col min="2060" max="2060" width="17.85546875" style="21" customWidth="1"/>
    <col min="2061" max="2061" width="2.5703125" style="21" customWidth="1"/>
    <col min="2062" max="2062" width="4" style="21" customWidth="1"/>
    <col min="2063" max="2064" width="9.140625" style="21"/>
    <col min="2065" max="2065" width="4.7109375" style="21" customWidth="1"/>
    <col min="2066" max="2066" width="14.140625" style="21" customWidth="1"/>
    <col min="2067" max="2067" width="45.28515625" style="21" customWidth="1"/>
    <col min="2068" max="2068" width="12.5703125" style="21" customWidth="1"/>
    <col min="2069" max="2069" width="9.85546875" style="21" customWidth="1"/>
    <col min="2070" max="2070" width="14.140625" style="21" customWidth="1"/>
    <col min="2071" max="2071" width="8.28515625" style="21" customWidth="1"/>
    <col min="2072" max="2072" width="14" style="21" customWidth="1"/>
    <col min="2073" max="2073" width="60.5703125" style="21" customWidth="1"/>
    <col min="2074" max="2074" width="17" style="21" customWidth="1"/>
    <col min="2075" max="2075" width="69.7109375" style="21" customWidth="1"/>
    <col min="2076" max="2076" width="9.140625" style="21"/>
    <col min="2077" max="2077" width="8.42578125" style="21" customWidth="1"/>
    <col min="2078" max="2078" width="9.140625" style="21"/>
    <col min="2079" max="2079" width="9.42578125" style="21" customWidth="1"/>
    <col min="2080" max="2080" width="9.7109375" style="21" customWidth="1"/>
    <col min="2081" max="2081" width="11" style="21" customWidth="1"/>
    <col min="2082" max="2082" width="8.7109375" style="21" customWidth="1"/>
    <col min="2083" max="2083" width="9.85546875" style="21" customWidth="1"/>
    <col min="2084" max="2084" width="9.28515625" style="21" customWidth="1"/>
    <col min="2085" max="2085" width="8.42578125" style="21" customWidth="1"/>
    <col min="2086" max="2086" width="8.140625" style="21" customWidth="1"/>
    <col min="2087" max="2087" width="7.5703125" style="21" customWidth="1"/>
    <col min="2088" max="2088" width="8.5703125" style="21" customWidth="1"/>
    <col min="2089" max="2089" width="8.42578125" style="21" customWidth="1"/>
    <col min="2090" max="2090" width="8.7109375" style="21" customWidth="1"/>
    <col min="2091" max="2091" width="11.5703125" style="21" customWidth="1"/>
    <col min="2092" max="2092" width="10.42578125" style="21" customWidth="1"/>
    <col min="2093" max="2093" width="9.7109375" style="21" customWidth="1"/>
    <col min="2094" max="2094" width="9" style="21" customWidth="1"/>
    <col min="2095" max="2095" width="9.42578125" style="21" customWidth="1"/>
    <col min="2096" max="2096" width="8.85546875" style="21" customWidth="1"/>
    <col min="2097" max="2097" width="9.140625" style="21"/>
    <col min="2098" max="2098" width="8.7109375" style="21" customWidth="1"/>
    <col min="2099" max="2099" width="10" style="21" customWidth="1"/>
    <col min="2100" max="2101" width="9.140625" style="21"/>
    <col min="2102" max="2102" width="9.5703125" style="21" customWidth="1"/>
    <col min="2103" max="2104" width="9.140625" style="21"/>
    <col min="2105" max="2106" width="11.5703125" style="21" customWidth="1"/>
    <col min="2107" max="2311" width="9.140625" style="21"/>
    <col min="2312" max="2312" width="19.7109375" style="21" customWidth="1"/>
    <col min="2313" max="2313" width="5.85546875" style="21" customWidth="1"/>
    <col min="2314" max="2314" width="42.5703125" style="21" customWidth="1"/>
    <col min="2315" max="2315" width="15" style="21" customWidth="1"/>
    <col min="2316" max="2316" width="17.85546875" style="21" customWidth="1"/>
    <col min="2317" max="2317" width="2.5703125" style="21" customWidth="1"/>
    <col min="2318" max="2318" width="4" style="21" customWidth="1"/>
    <col min="2319" max="2320" width="9.140625" style="21"/>
    <col min="2321" max="2321" width="4.7109375" style="21" customWidth="1"/>
    <col min="2322" max="2322" width="14.140625" style="21" customWidth="1"/>
    <col min="2323" max="2323" width="45.28515625" style="21" customWidth="1"/>
    <col min="2324" max="2324" width="12.5703125" style="21" customWidth="1"/>
    <col min="2325" max="2325" width="9.85546875" style="21" customWidth="1"/>
    <col min="2326" max="2326" width="14.140625" style="21" customWidth="1"/>
    <col min="2327" max="2327" width="8.28515625" style="21" customWidth="1"/>
    <col min="2328" max="2328" width="14" style="21" customWidth="1"/>
    <col min="2329" max="2329" width="60.5703125" style="21" customWidth="1"/>
    <col min="2330" max="2330" width="17" style="21" customWidth="1"/>
    <col min="2331" max="2331" width="69.7109375" style="21" customWidth="1"/>
    <col min="2332" max="2332" width="9.140625" style="21"/>
    <col min="2333" max="2333" width="8.42578125" style="21" customWidth="1"/>
    <col min="2334" max="2334" width="9.140625" style="21"/>
    <col min="2335" max="2335" width="9.42578125" style="21" customWidth="1"/>
    <col min="2336" max="2336" width="9.7109375" style="21" customWidth="1"/>
    <col min="2337" max="2337" width="11" style="21" customWidth="1"/>
    <col min="2338" max="2338" width="8.7109375" style="21" customWidth="1"/>
    <col min="2339" max="2339" width="9.85546875" style="21" customWidth="1"/>
    <col min="2340" max="2340" width="9.28515625" style="21" customWidth="1"/>
    <col min="2341" max="2341" width="8.42578125" style="21" customWidth="1"/>
    <col min="2342" max="2342" width="8.140625" style="21" customWidth="1"/>
    <col min="2343" max="2343" width="7.5703125" style="21" customWidth="1"/>
    <col min="2344" max="2344" width="8.5703125" style="21" customWidth="1"/>
    <col min="2345" max="2345" width="8.42578125" style="21" customWidth="1"/>
    <col min="2346" max="2346" width="8.7109375" style="21" customWidth="1"/>
    <col min="2347" max="2347" width="11.5703125" style="21" customWidth="1"/>
    <col min="2348" max="2348" width="10.42578125" style="21" customWidth="1"/>
    <col min="2349" max="2349" width="9.7109375" style="21" customWidth="1"/>
    <col min="2350" max="2350" width="9" style="21" customWidth="1"/>
    <col min="2351" max="2351" width="9.42578125" style="21" customWidth="1"/>
    <col min="2352" max="2352" width="8.85546875" style="21" customWidth="1"/>
    <col min="2353" max="2353" width="9.140625" style="21"/>
    <col min="2354" max="2354" width="8.7109375" style="21" customWidth="1"/>
    <col min="2355" max="2355" width="10" style="21" customWidth="1"/>
    <col min="2356" max="2357" width="9.140625" style="21"/>
    <col min="2358" max="2358" width="9.5703125" style="21" customWidth="1"/>
    <col min="2359" max="2360" width="9.140625" style="21"/>
    <col min="2361" max="2362" width="11.5703125" style="21" customWidth="1"/>
    <col min="2363" max="2567" width="9.140625" style="21"/>
    <col min="2568" max="2568" width="19.7109375" style="21" customWidth="1"/>
    <col min="2569" max="2569" width="5.85546875" style="21" customWidth="1"/>
    <col min="2570" max="2570" width="42.5703125" style="21" customWidth="1"/>
    <col min="2571" max="2571" width="15" style="21" customWidth="1"/>
    <col min="2572" max="2572" width="17.85546875" style="21" customWidth="1"/>
    <col min="2573" max="2573" width="2.5703125" style="21" customWidth="1"/>
    <col min="2574" max="2574" width="4" style="21" customWidth="1"/>
    <col min="2575" max="2576" width="9.140625" style="21"/>
    <col min="2577" max="2577" width="4.7109375" style="21" customWidth="1"/>
    <col min="2578" max="2578" width="14.140625" style="21" customWidth="1"/>
    <col min="2579" max="2579" width="45.28515625" style="21" customWidth="1"/>
    <col min="2580" max="2580" width="12.5703125" style="21" customWidth="1"/>
    <col min="2581" max="2581" width="9.85546875" style="21" customWidth="1"/>
    <col min="2582" max="2582" width="14.140625" style="21" customWidth="1"/>
    <col min="2583" max="2583" width="8.28515625" style="21" customWidth="1"/>
    <col min="2584" max="2584" width="14" style="21" customWidth="1"/>
    <col min="2585" max="2585" width="60.5703125" style="21" customWidth="1"/>
    <col min="2586" max="2586" width="17" style="21" customWidth="1"/>
    <col min="2587" max="2587" width="69.7109375" style="21" customWidth="1"/>
    <col min="2588" max="2588" width="9.140625" style="21"/>
    <col min="2589" max="2589" width="8.42578125" style="21" customWidth="1"/>
    <col min="2590" max="2590" width="9.140625" style="21"/>
    <col min="2591" max="2591" width="9.42578125" style="21" customWidth="1"/>
    <col min="2592" max="2592" width="9.7109375" style="21" customWidth="1"/>
    <col min="2593" max="2593" width="11" style="21" customWidth="1"/>
    <col min="2594" max="2594" width="8.7109375" style="21" customWidth="1"/>
    <col min="2595" max="2595" width="9.85546875" style="21" customWidth="1"/>
    <col min="2596" max="2596" width="9.28515625" style="21" customWidth="1"/>
    <col min="2597" max="2597" width="8.42578125" style="21" customWidth="1"/>
    <col min="2598" max="2598" width="8.140625" style="21" customWidth="1"/>
    <col min="2599" max="2599" width="7.5703125" style="21" customWidth="1"/>
    <col min="2600" max="2600" width="8.5703125" style="21" customWidth="1"/>
    <col min="2601" max="2601" width="8.42578125" style="21" customWidth="1"/>
    <col min="2602" max="2602" width="8.7109375" style="21" customWidth="1"/>
    <col min="2603" max="2603" width="11.5703125" style="21" customWidth="1"/>
    <col min="2604" max="2604" width="10.42578125" style="21" customWidth="1"/>
    <col min="2605" max="2605" width="9.7109375" style="21" customWidth="1"/>
    <col min="2606" max="2606" width="9" style="21" customWidth="1"/>
    <col min="2607" max="2607" width="9.42578125" style="21" customWidth="1"/>
    <col min="2608" max="2608" width="8.85546875" style="21" customWidth="1"/>
    <col min="2609" max="2609" width="9.140625" style="21"/>
    <col min="2610" max="2610" width="8.7109375" style="21" customWidth="1"/>
    <col min="2611" max="2611" width="10" style="21" customWidth="1"/>
    <col min="2612" max="2613" width="9.140625" style="21"/>
    <col min="2614" max="2614" width="9.5703125" style="21" customWidth="1"/>
    <col min="2615" max="2616" width="9.140625" style="21"/>
    <col min="2617" max="2618" width="11.5703125" style="21" customWidth="1"/>
    <col min="2619" max="2823" width="9.140625" style="21"/>
    <col min="2824" max="2824" width="19.7109375" style="21" customWidth="1"/>
    <col min="2825" max="2825" width="5.85546875" style="21" customWidth="1"/>
    <col min="2826" max="2826" width="42.5703125" style="21" customWidth="1"/>
    <col min="2827" max="2827" width="15" style="21" customWidth="1"/>
    <col min="2828" max="2828" width="17.85546875" style="21" customWidth="1"/>
    <col min="2829" max="2829" width="2.5703125" style="21" customWidth="1"/>
    <col min="2830" max="2830" width="4" style="21" customWidth="1"/>
    <col min="2831" max="2832" width="9.140625" style="21"/>
    <col min="2833" max="2833" width="4.7109375" style="21" customWidth="1"/>
    <col min="2834" max="2834" width="14.140625" style="21" customWidth="1"/>
    <col min="2835" max="2835" width="45.28515625" style="21" customWidth="1"/>
    <col min="2836" max="2836" width="12.5703125" style="21" customWidth="1"/>
    <col min="2837" max="2837" width="9.85546875" style="21" customWidth="1"/>
    <col min="2838" max="2838" width="14.140625" style="21" customWidth="1"/>
    <col min="2839" max="2839" width="8.28515625" style="21" customWidth="1"/>
    <col min="2840" max="2840" width="14" style="21" customWidth="1"/>
    <col min="2841" max="2841" width="60.5703125" style="21" customWidth="1"/>
    <col min="2842" max="2842" width="17" style="21" customWidth="1"/>
    <col min="2843" max="2843" width="69.7109375" style="21" customWidth="1"/>
    <col min="2844" max="2844" width="9.140625" style="21"/>
    <col min="2845" max="2845" width="8.42578125" style="21" customWidth="1"/>
    <col min="2846" max="2846" width="9.140625" style="21"/>
    <col min="2847" max="2847" width="9.42578125" style="21" customWidth="1"/>
    <col min="2848" max="2848" width="9.7109375" style="21" customWidth="1"/>
    <col min="2849" max="2849" width="11" style="21" customWidth="1"/>
    <col min="2850" max="2850" width="8.7109375" style="21" customWidth="1"/>
    <col min="2851" max="2851" width="9.85546875" style="21" customWidth="1"/>
    <col min="2852" max="2852" width="9.28515625" style="21" customWidth="1"/>
    <col min="2853" max="2853" width="8.42578125" style="21" customWidth="1"/>
    <col min="2854" max="2854" width="8.140625" style="21" customWidth="1"/>
    <col min="2855" max="2855" width="7.5703125" style="21" customWidth="1"/>
    <col min="2856" max="2856" width="8.5703125" style="21" customWidth="1"/>
    <col min="2857" max="2857" width="8.42578125" style="21" customWidth="1"/>
    <col min="2858" max="2858" width="8.7109375" style="21" customWidth="1"/>
    <col min="2859" max="2859" width="11.5703125" style="21" customWidth="1"/>
    <col min="2860" max="2860" width="10.42578125" style="21" customWidth="1"/>
    <col min="2861" max="2861" width="9.7109375" style="21" customWidth="1"/>
    <col min="2862" max="2862" width="9" style="21" customWidth="1"/>
    <col min="2863" max="2863" width="9.42578125" style="21" customWidth="1"/>
    <col min="2864" max="2864" width="8.85546875" style="21" customWidth="1"/>
    <col min="2865" max="2865" width="9.140625" style="21"/>
    <col min="2866" max="2866" width="8.7109375" style="21" customWidth="1"/>
    <col min="2867" max="2867" width="10" style="21" customWidth="1"/>
    <col min="2868" max="2869" width="9.140625" style="21"/>
    <col min="2870" max="2870" width="9.5703125" style="21" customWidth="1"/>
    <col min="2871" max="2872" width="9.140625" style="21"/>
    <col min="2873" max="2874" width="11.5703125" style="21" customWidth="1"/>
    <col min="2875" max="3079" width="9.140625" style="21"/>
    <col min="3080" max="3080" width="19.7109375" style="21" customWidth="1"/>
    <col min="3081" max="3081" width="5.85546875" style="21" customWidth="1"/>
    <col min="3082" max="3082" width="42.5703125" style="21" customWidth="1"/>
    <col min="3083" max="3083" width="15" style="21" customWidth="1"/>
    <col min="3084" max="3084" width="17.85546875" style="21" customWidth="1"/>
    <col min="3085" max="3085" width="2.5703125" style="21" customWidth="1"/>
    <col min="3086" max="3086" width="4" style="21" customWidth="1"/>
    <col min="3087" max="3088" width="9.140625" style="21"/>
    <col min="3089" max="3089" width="4.7109375" style="21" customWidth="1"/>
    <col min="3090" max="3090" width="14.140625" style="21" customWidth="1"/>
    <col min="3091" max="3091" width="45.28515625" style="21" customWidth="1"/>
    <col min="3092" max="3092" width="12.5703125" style="21" customWidth="1"/>
    <col min="3093" max="3093" width="9.85546875" style="21" customWidth="1"/>
    <col min="3094" max="3094" width="14.140625" style="21" customWidth="1"/>
    <col min="3095" max="3095" width="8.28515625" style="21" customWidth="1"/>
    <col min="3096" max="3096" width="14" style="21" customWidth="1"/>
    <col min="3097" max="3097" width="60.5703125" style="21" customWidth="1"/>
    <col min="3098" max="3098" width="17" style="21" customWidth="1"/>
    <col min="3099" max="3099" width="69.7109375" style="21" customWidth="1"/>
    <col min="3100" max="3100" width="9.140625" style="21"/>
    <col min="3101" max="3101" width="8.42578125" style="21" customWidth="1"/>
    <col min="3102" max="3102" width="9.140625" style="21"/>
    <col min="3103" max="3103" width="9.42578125" style="21" customWidth="1"/>
    <col min="3104" max="3104" width="9.7109375" style="21" customWidth="1"/>
    <col min="3105" max="3105" width="11" style="21" customWidth="1"/>
    <col min="3106" max="3106" width="8.7109375" style="21" customWidth="1"/>
    <col min="3107" max="3107" width="9.85546875" style="21" customWidth="1"/>
    <col min="3108" max="3108" width="9.28515625" style="21" customWidth="1"/>
    <col min="3109" max="3109" width="8.42578125" style="21" customWidth="1"/>
    <col min="3110" max="3110" width="8.140625" style="21" customWidth="1"/>
    <col min="3111" max="3111" width="7.5703125" style="21" customWidth="1"/>
    <col min="3112" max="3112" width="8.5703125" style="21" customWidth="1"/>
    <col min="3113" max="3113" width="8.42578125" style="21" customWidth="1"/>
    <col min="3114" max="3114" width="8.7109375" style="21" customWidth="1"/>
    <col min="3115" max="3115" width="11.5703125" style="21" customWidth="1"/>
    <col min="3116" max="3116" width="10.42578125" style="21" customWidth="1"/>
    <col min="3117" max="3117" width="9.7109375" style="21" customWidth="1"/>
    <col min="3118" max="3118" width="9" style="21" customWidth="1"/>
    <col min="3119" max="3119" width="9.42578125" style="21" customWidth="1"/>
    <col min="3120" max="3120" width="8.85546875" style="21" customWidth="1"/>
    <col min="3121" max="3121" width="9.140625" style="21"/>
    <col min="3122" max="3122" width="8.7109375" style="21" customWidth="1"/>
    <col min="3123" max="3123" width="10" style="21" customWidth="1"/>
    <col min="3124" max="3125" width="9.140625" style="21"/>
    <col min="3126" max="3126" width="9.5703125" style="21" customWidth="1"/>
    <col min="3127" max="3128" width="9.140625" style="21"/>
    <col min="3129" max="3130" width="11.5703125" style="21" customWidth="1"/>
    <col min="3131" max="3335" width="9.140625" style="21"/>
    <col min="3336" max="3336" width="19.7109375" style="21" customWidth="1"/>
    <col min="3337" max="3337" width="5.85546875" style="21" customWidth="1"/>
    <col min="3338" max="3338" width="42.5703125" style="21" customWidth="1"/>
    <col min="3339" max="3339" width="15" style="21" customWidth="1"/>
    <col min="3340" max="3340" width="17.85546875" style="21" customWidth="1"/>
    <col min="3341" max="3341" width="2.5703125" style="21" customWidth="1"/>
    <col min="3342" max="3342" width="4" style="21" customWidth="1"/>
    <col min="3343" max="3344" width="9.140625" style="21"/>
    <col min="3345" max="3345" width="4.7109375" style="21" customWidth="1"/>
    <col min="3346" max="3346" width="14.140625" style="21" customWidth="1"/>
    <col min="3347" max="3347" width="45.28515625" style="21" customWidth="1"/>
    <col min="3348" max="3348" width="12.5703125" style="21" customWidth="1"/>
    <col min="3349" max="3349" width="9.85546875" style="21" customWidth="1"/>
    <col min="3350" max="3350" width="14.140625" style="21" customWidth="1"/>
    <col min="3351" max="3351" width="8.28515625" style="21" customWidth="1"/>
    <col min="3352" max="3352" width="14" style="21" customWidth="1"/>
    <col min="3353" max="3353" width="60.5703125" style="21" customWidth="1"/>
    <col min="3354" max="3354" width="17" style="21" customWidth="1"/>
    <col min="3355" max="3355" width="69.7109375" style="21" customWidth="1"/>
    <col min="3356" max="3356" width="9.140625" style="21"/>
    <col min="3357" max="3357" width="8.42578125" style="21" customWidth="1"/>
    <col min="3358" max="3358" width="9.140625" style="21"/>
    <col min="3359" max="3359" width="9.42578125" style="21" customWidth="1"/>
    <col min="3360" max="3360" width="9.7109375" style="21" customWidth="1"/>
    <col min="3361" max="3361" width="11" style="21" customWidth="1"/>
    <col min="3362" max="3362" width="8.7109375" style="21" customWidth="1"/>
    <col min="3363" max="3363" width="9.85546875" style="21" customWidth="1"/>
    <col min="3364" max="3364" width="9.28515625" style="21" customWidth="1"/>
    <col min="3365" max="3365" width="8.42578125" style="21" customWidth="1"/>
    <col min="3366" max="3366" width="8.140625" style="21" customWidth="1"/>
    <col min="3367" max="3367" width="7.5703125" style="21" customWidth="1"/>
    <col min="3368" max="3368" width="8.5703125" style="21" customWidth="1"/>
    <col min="3369" max="3369" width="8.42578125" style="21" customWidth="1"/>
    <col min="3370" max="3370" width="8.7109375" style="21" customWidth="1"/>
    <col min="3371" max="3371" width="11.5703125" style="21" customWidth="1"/>
    <col min="3372" max="3372" width="10.42578125" style="21" customWidth="1"/>
    <col min="3373" max="3373" width="9.7109375" style="21" customWidth="1"/>
    <col min="3374" max="3374" width="9" style="21" customWidth="1"/>
    <col min="3375" max="3375" width="9.42578125" style="21" customWidth="1"/>
    <col min="3376" max="3376" width="8.85546875" style="21" customWidth="1"/>
    <col min="3377" max="3377" width="9.140625" style="21"/>
    <col min="3378" max="3378" width="8.7109375" style="21" customWidth="1"/>
    <col min="3379" max="3379" width="10" style="21" customWidth="1"/>
    <col min="3380" max="3381" width="9.140625" style="21"/>
    <col min="3382" max="3382" width="9.5703125" style="21" customWidth="1"/>
    <col min="3383" max="3384" width="9.140625" style="21"/>
    <col min="3385" max="3386" width="11.5703125" style="21" customWidth="1"/>
    <col min="3387" max="3591" width="9.140625" style="21"/>
    <col min="3592" max="3592" width="19.7109375" style="21" customWidth="1"/>
    <col min="3593" max="3593" width="5.85546875" style="21" customWidth="1"/>
    <col min="3594" max="3594" width="42.5703125" style="21" customWidth="1"/>
    <col min="3595" max="3595" width="15" style="21" customWidth="1"/>
    <col min="3596" max="3596" width="17.85546875" style="21" customWidth="1"/>
    <col min="3597" max="3597" width="2.5703125" style="21" customWidth="1"/>
    <col min="3598" max="3598" width="4" style="21" customWidth="1"/>
    <col min="3599" max="3600" width="9.140625" style="21"/>
    <col min="3601" max="3601" width="4.7109375" style="21" customWidth="1"/>
    <col min="3602" max="3602" width="14.140625" style="21" customWidth="1"/>
    <col min="3603" max="3603" width="45.28515625" style="21" customWidth="1"/>
    <col min="3604" max="3604" width="12.5703125" style="21" customWidth="1"/>
    <col min="3605" max="3605" width="9.85546875" style="21" customWidth="1"/>
    <col min="3606" max="3606" width="14.140625" style="21" customWidth="1"/>
    <col min="3607" max="3607" width="8.28515625" style="21" customWidth="1"/>
    <col min="3608" max="3608" width="14" style="21" customWidth="1"/>
    <col min="3609" max="3609" width="60.5703125" style="21" customWidth="1"/>
    <col min="3610" max="3610" width="17" style="21" customWidth="1"/>
    <col min="3611" max="3611" width="69.7109375" style="21" customWidth="1"/>
    <col min="3612" max="3612" width="9.140625" style="21"/>
    <col min="3613" max="3613" width="8.42578125" style="21" customWidth="1"/>
    <col min="3614" max="3614" width="9.140625" style="21"/>
    <col min="3615" max="3615" width="9.42578125" style="21" customWidth="1"/>
    <col min="3616" max="3616" width="9.7109375" style="21" customWidth="1"/>
    <col min="3617" max="3617" width="11" style="21" customWidth="1"/>
    <col min="3618" max="3618" width="8.7109375" style="21" customWidth="1"/>
    <col min="3619" max="3619" width="9.85546875" style="21" customWidth="1"/>
    <col min="3620" max="3620" width="9.28515625" style="21" customWidth="1"/>
    <col min="3621" max="3621" width="8.42578125" style="21" customWidth="1"/>
    <col min="3622" max="3622" width="8.140625" style="21" customWidth="1"/>
    <col min="3623" max="3623" width="7.5703125" style="21" customWidth="1"/>
    <col min="3624" max="3624" width="8.5703125" style="21" customWidth="1"/>
    <col min="3625" max="3625" width="8.42578125" style="21" customWidth="1"/>
    <col min="3626" max="3626" width="8.7109375" style="21" customWidth="1"/>
    <col min="3627" max="3627" width="11.5703125" style="21" customWidth="1"/>
    <col min="3628" max="3628" width="10.42578125" style="21" customWidth="1"/>
    <col min="3629" max="3629" width="9.7109375" style="21" customWidth="1"/>
    <col min="3630" max="3630" width="9" style="21" customWidth="1"/>
    <col min="3631" max="3631" width="9.42578125" style="21" customWidth="1"/>
    <col min="3632" max="3632" width="8.85546875" style="21" customWidth="1"/>
    <col min="3633" max="3633" width="9.140625" style="21"/>
    <col min="3634" max="3634" width="8.7109375" style="21" customWidth="1"/>
    <col min="3635" max="3635" width="10" style="21" customWidth="1"/>
    <col min="3636" max="3637" width="9.140625" style="21"/>
    <col min="3638" max="3638" width="9.5703125" style="21" customWidth="1"/>
    <col min="3639" max="3640" width="9.140625" style="21"/>
    <col min="3641" max="3642" width="11.5703125" style="21" customWidth="1"/>
    <col min="3643" max="3847" width="9.140625" style="21"/>
    <col min="3848" max="3848" width="19.7109375" style="21" customWidth="1"/>
    <col min="3849" max="3849" width="5.85546875" style="21" customWidth="1"/>
    <col min="3850" max="3850" width="42.5703125" style="21" customWidth="1"/>
    <col min="3851" max="3851" width="15" style="21" customWidth="1"/>
    <col min="3852" max="3852" width="17.85546875" style="21" customWidth="1"/>
    <col min="3853" max="3853" width="2.5703125" style="21" customWidth="1"/>
    <col min="3854" max="3854" width="4" style="21" customWidth="1"/>
    <col min="3855" max="3856" width="9.140625" style="21"/>
    <col min="3857" max="3857" width="4.7109375" style="21" customWidth="1"/>
    <col min="3858" max="3858" width="14.140625" style="21" customWidth="1"/>
    <col min="3859" max="3859" width="45.28515625" style="21" customWidth="1"/>
    <col min="3860" max="3860" width="12.5703125" style="21" customWidth="1"/>
    <col min="3861" max="3861" width="9.85546875" style="21" customWidth="1"/>
    <col min="3862" max="3862" width="14.140625" style="21" customWidth="1"/>
    <col min="3863" max="3863" width="8.28515625" style="21" customWidth="1"/>
    <col min="3864" max="3864" width="14" style="21" customWidth="1"/>
    <col min="3865" max="3865" width="60.5703125" style="21" customWidth="1"/>
    <col min="3866" max="3866" width="17" style="21" customWidth="1"/>
    <col min="3867" max="3867" width="69.7109375" style="21" customWidth="1"/>
    <col min="3868" max="3868" width="9.140625" style="21"/>
    <col min="3869" max="3869" width="8.42578125" style="21" customWidth="1"/>
    <col min="3870" max="3870" width="9.140625" style="21"/>
    <col min="3871" max="3871" width="9.42578125" style="21" customWidth="1"/>
    <col min="3872" max="3872" width="9.7109375" style="21" customWidth="1"/>
    <col min="3873" max="3873" width="11" style="21" customWidth="1"/>
    <col min="3874" max="3874" width="8.7109375" style="21" customWidth="1"/>
    <col min="3875" max="3875" width="9.85546875" style="21" customWidth="1"/>
    <col min="3876" max="3876" width="9.28515625" style="21" customWidth="1"/>
    <col min="3877" max="3877" width="8.42578125" style="21" customWidth="1"/>
    <col min="3878" max="3878" width="8.140625" style="21" customWidth="1"/>
    <col min="3879" max="3879" width="7.5703125" style="21" customWidth="1"/>
    <col min="3880" max="3880" width="8.5703125" style="21" customWidth="1"/>
    <col min="3881" max="3881" width="8.42578125" style="21" customWidth="1"/>
    <col min="3882" max="3882" width="8.7109375" style="21" customWidth="1"/>
    <col min="3883" max="3883" width="11.5703125" style="21" customWidth="1"/>
    <col min="3884" max="3884" width="10.42578125" style="21" customWidth="1"/>
    <col min="3885" max="3885" width="9.7109375" style="21" customWidth="1"/>
    <col min="3886" max="3886" width="9" style="21" customWidth="1"/>
    <col min="3887" max="3887" width="9.42578125" style="21" customWidth="1"/>
    <col min="3888" max="3888" width="8.85546875" style="21" customWidth="1"/>
    <col min="3889" max="3889" width="9.140625" style="21"/>
    <col min="3890" max="3890" width="8.7109375" style="21" customWidth="1"/>
    <col min="3891" max="3891" width="10" style="21" customWidth="1"/>
    <col min="3892" max="3893" width="9.140625" style="21"/>
    <col min="3894" max="3894" width="9.5703125" style="21" customWidth="1"/>
    <col min="3895" max="3896" width="9.140625" style="21"/>
    <col min="3897" max="3898" width="11.5703125" style="21" customWidth="1"/>
    <col min="3899" max="4103" width="9.140625" style="21"/>
    <col min="4104" max="4104" width="19.7109375" style="21" customWidth="1"/>
    <col min="4105" max="4105" width="5.85546875" style="21" customWidth="1"/>
    <col min="4106" max="4106" width="42.5703125" style="21" customWidth="1"/>
    <col min="4107" max="4107" width="15" style="21" customWidth="1"/>
    <col min="4108" max="4108" width="17.85546875" style="21" customWidth="1"/>
    <col min="4109" max="4109" width="2.5703125" style="21" customWidth="1"/>
    <col min="4110" max="4110" width="4" style="21" customWidth="1"/>
    <col min="4111" max="4112" width="9.140625" style="21"/>
    <col min="4113" max="4113" width="4.7109375" style="21" customWidth="1"/>
    <col min="4114" max="4114" width="14.140625" style="21" customWidth="1"/>
    <col min="4115" max="4115" width="45.28515625" style="21" customWidth="1"/>
    <col min="4116" max="4116" width="12.5703125" style="21" customWidth="1"/>
    <col min="4117" max="4117" width="9.85546875" style="21" customWidth="1"/>
    <col min="4118" max="4118" width="14.140625" style="21" customWidth="1"/>
    <col min="4119" max="4119" width="8.28515625" style="21" customWidth="1"/>
    <col min="4120" max="4120" width="14" style="21" customWidth="1"/>
    <col min="4121" max="4121" width="60.5703125" style="21" customWidth="1"/>
    <col min="4122" max="4122" width="17" style="21" customWidth="1"/>
    <col min="4123" max="4123" width="69.7109375" style="21" customWidth="1"/>
    <col min="4124" max="4124" width="9.140625" style="21"/>
    <col min="4125" max="4125" width="8.42578125" style="21" customWidth="1"/>
    <col min="4126" max="4126" width="9.140625" style="21"/>
    <col min="4127" max="4127" width="9.42578125" style="21" customWidth="1"/>
    <col min="4128" max="4128" width="9.7109375" style="21" customWidth="1"/>
    <col min="4129" max="4129" width="11" style="21" customWidth="1"/>
    <col min="4130" max="4130" width="8.7109375" style="21" customWidth="1"/>
    <col min="4131" max="4131" width="9.85546875" style="21" customWidth="1"/>
    <col min="4132" max="4132" width="9.28515625" style="21" customWidth="1"/>
    <col min="4133" max="4133" width="8.42578125" style="21" customWidth="1"/>
    <col min="4134" max="4134" width="8.140625" style="21" customWidth="1"/>
    <col min="4135" max="4135" width="7.5703125" style="21" customWidth="1"/>
    <col min="4136" max="4136" width="8.5703125" style="21" customWidth="1"/>
    <col min="4137" max="4137" width="8.42578125" style="21" customWidth="1"/>
    <col min="4138" max="4138" width="8.7109375" style="21" customWidth="1"/>
    <col min="4139" max="4139" width="11.5703125" style="21" customWidth="1"/>
    <col min="4140" max="4140" width="10.42578125" style="21" customWidth="1"/>
    <col min="4141" max="4141" width="9.7109375" style="21" customWidth="1"/>
    <col min="4142" max="4142" width="9" style="21" customWidth="1"/>
    <col min="4143" max="4143" width="9.42578125" style="21" customWidth="1"/>
    <col min="4144" max="4144" width="8.85546875" style="21" customWidth="1"/>
    <col min="4145" max="4145" width="9.140625" style="21"/>
    <col min="4146" max="4146" width="8.7109375" style="21" customWidth="1"/>
    <col min="4147" max="4147" width="10" style="21" customWidth="1"/>
    <col min="4148" max="4149" width="9.140625" style="21"/>
    <col min="4150" max="4150" width="9.5703125" style="21" customWidth="1"/>
    <col min="4151" max="4152" width="9.140625" style="21"/>
    <col min="4153" max="4154" width="11.5703125" style="21" customWidth="1"/>
    <col min="4155" max="4359" width="9.140625" style="21"/>
    <col min="4360" max="4360" width="19.7109375" style="21" customWidth="1"/>
    <col min="4361" max="4361" width="5.85546875" style="21" customWidth="1"/>
    <col min="4362" max="4362" width="42.5703125" style="21" customWidth="1"/>
    <col min="4363" max="4363" width="15" style="21" customWidth="1"/>
    <col min="4364" max="4364" width="17.85546875" style="21" customWidth="1"/>
    <col min="4365" max="4365" width="2.5703125" style="21" customWidth="1"/>
    <col min="4366" max="4366" width="4" style="21" customWidth="1"/>
    <col min="4367" max="4368" width="9.140625" style="21"/>
    <col min="4369" max="4369" width="4.7109375" style="21" customWidth="1"/>
    <col min="4370" max="4370" width="14.140625" style="21" customWidth="1"/>
    <col min="4371" max="4371" width="45.28515625" style="21" customWidth="1"/>
    <col min="4372" max="4372" width="12.5703125" style="21" customWidth="1"/>
    <col min="4373" max="4373" width="9.85546875" style="21" customWidth="1"/>
    <col min="4374" max="4374" width="14.140625" style="21" customWidth="1"/>
    <col min="4375" max="4375" width="8.28515625" style="21" customWidth="1"/>
    <col min="4376" max="4376" width="14" style="21" customWidth="1"/>
    <col min="4377" max="4377" width="60.5703125" style="21" customWidth="1"/>
    <col min="4378" max="4378" width="17" style="21" customWidth="1"/>
    <col min="4379" max="4379" width="69.7109375" style="21" customWidth="1"/>
    <col min="4380" max="4380" width="9.140625" style="21"/>
    <col min="4381" max="4381" width="8.42578125" style="21" customWidth="1"/>
    <col min="4382" max="4382" width="9.140625" style="21"/>
    <col min="4383" max="4383" width="9.42578125" style="21" customWidth="1"/>
    <col min="4384" max="4384" width="9.7109375" style="21" customWidth="1"/>
    <col min="4385" max="4385" width="11" style="21" customWidth="1"/>
    <col min="4386" max="4386" width="8.7109375" style="21" customWidth="1"/>
    <col min="4387" max="4387" width="9.85546875" style="21" customWidth="1"/>
    <col min="4388" max="4388" width="9.28515625" style="21" customWidth="1"/>
    <col min="4389" max="4389" width="8.42578125" style="21" customWidth="1"/>
    <col min="4390" max="4390" width="8.140625" style="21" customWidth="1"/>
    <col min="4391" max="4391" width="7.5703125" style="21" customWidth="1"/>
    <col min="4392" max="4392" width="8.5703125" style="21" customWidth="1"/>
    <col min="4393" max="4393" width="8.42578125" style="21" customWidth="1"/>
    <col min="4394" max="4394" width="8.7109375" style="21" customWidth="1"/>
    <col min="4395" max="4395" width="11.5703125" style="21" customWidth="1"/>
    <col min="4396" max="4396" width="10.42578125" style="21" customWidth="1"/>
    <col min="4397" max="4397" width="9.7109375" style="21" customWidth="1"/>
    <col min="4398" max="4398" width="9" style="21" customWidth="1"/>
    <col min="4399" max="4399" width="9.42578125" style="21" customWidth="1"/>
    <col min="4400" max="4400" width="8.85546875" style="21" customWidth="1"/>
    <col min="4401" max="4401" width="9.140625" style="21"/>
    <col min="4402" max="4402" width="8.7109375" style="21" customWidth="1"/>
    <col min="4403" max="4403" width="10" style="21" customWidth="1"/>
    <col min="4404" max="4405" width="9.140625" style="21"/>
    <col min="4406" max="4406" width="9.5703125" style="21" customWidth="1"/>
    <col min="4407" max="4408" width="9.140625" style="21"/>
    <col min="4409" max="4410" width="11.5703125" style="21" customWidth="1"/>
    <col min="4411" max="4615" width="9.140625" style="21"/>
    <col min="4616" max="4616" width="19.7109375" style="21" customWidth="1"/>
    <col min="4617" max="4617" width="5.85546875" style="21" customWidth="1"/>
    <col min="4618" max="4618" width="42.5703125" style="21" customWidth="1"/>
    <col min="4619" max="4619" width="15" style="21" customWidth="1"/>
    <col min="4620" max="4620" width="17.85546875" style="21" customWidth="1"/>
    <col min="4621" max="4621" width="2.5703125" style="21" customWidth="1"/>
    <col min="4622" max="4622" width="4" style="21" customWidth="1"/>
    <col min="4623" max="4624" width="9.140625" style="21"/>
    <col min="4625" max="4625" width="4.7109375" style="21" customWidth="1"/>
    <col min="4626" max="4626" width="14.140625" style="21" customWidth="1"/>
    <col min="4627" max="4627" width="45.28515625" style="21" customWidth="1"/>
    <col min="4628" max="4628" width="12.5703125" style="21" customWidth="1"/>
    <col min="4629" max="4629" width="9.85546875" style="21" customWidth="1"/>
    <col min="4630" max="4630" width="14.140625" style="21" customWidth="1"/>
    <col min="4631" max="4631" width="8.28515625" style="21" customWidth="1"/>
    <col min="4632" max="4632" width="14" style="21" customWidth="1"/>
    <col min="4633" max="4633" width="60.5703125" style="21" customWidth="1"/>
    <col min="4634" max="4634" width="17" style="21" customWidth="1"/>
    <col min="4635" max="4635" width="69.7109375" style="21" customWidth="1"/>
    <col min="4636" max="4636" width="9.140625" style="21"/>
    <col min="4637" max="4637" width="8.42578125" style="21" customWidth="1"/>
    <col min="4638" max="4638" width="9.140625" style="21"/>
    <col min="4639" max="4639" width="9.42578125" style="21" customWidth="1"/>
    <col min="4640" max="4640" width="9.7109375" style="21" customWidth="1"/>
    <col min="4641" max="4641" width="11" style="21" customWidth="1"/>
    <col min="4642" max="4642" width="8.7109375" style="21" customWidth="1"/>
    <col min="4643" max="4643" width="9.85546875" style="21" customWidth="1"/>
    <col min="4644" max="4644" width="9.28515625" style="21" customWidth="1"/>
    <col min="4645" max="4645" width="8.42578125" style="21" customWidth="1"/>
    <col min="4646" max="4646" width="8.140625" style="21" customWidth="1"/>
    <col min="4647" max="4647" width="7.5703125" style="21" customWidth="1"/>
    <col min="4648" max="4648" width="8.5703125" style="21" customWidth="1"/>
    <col min="4649" max="4649" width="8.42578125" style="21" customWidth="1"/>
    <col min="4650" max="4650" width="8.7109375" style="21" customWidth="1"/>
    <col min="4651" max="4651" width="11.5703125" style="21" customWidth="1"/>
    <col min="4652" max="4652" width="10.42578125" style="21" customWidth="1"/>
    <col min="4653" max="4653" width="9.7109375" style="21" customWidth="1"/>
    <col min="4654" max="4654" width="9" style="21" customWidth="1"/>
    <col min="4655" max="4655" width="9.42578125" style="21" customWidth="1"/>
    <col min="4656" max="4656" width="8.85546875" style="21" customWidth="1"/>
    <col min="4657" max="4657" width="9.140625" style="21"/>
    <col min="4658" max="4658" width="8.7109375" style="21" customWidth="1"/>
    <col min="4659" max="4659" width="10" style="21" customWidth="1"/>
    <col min="4660" max="4661" width="9.140625" style="21"/>
    <col min="4662" max="4662" width="9.5703125" style="21" customWidth="1"/>
    <col min="4663" max="4664" width="9.140625" style="21"/>
    <col min="4665" max="4666" width="11.5703125" style="21" customWidth="1"/>
    <col min="4667" max="4871" width="9.140625" style="21"/>
    <col min="4872" max="4872" width="19.7109375" style="21" customWidth="1"/>
    <col min="4873" max="4873" width="5.85546875" style="21" customWidth="1"/>
    <col min="4874" max="4874" width="42.5703125" style="21" customWidth="1"/>
    <col min="4875" max="4875" width="15" style="21" customWidth="1"/>
    <col min="4876" max="4876" width="17.85546875" style="21" customWidth="1"/>
    <col min="4877" max="4877" width="2.5703125" style="21" customWidth="1"/>
    <col min="4878" max="4878" width="4" style="21" customWidth="1"/>
    <col min="4879" max="4880" width="9.140625" style="21"/>
    <col min="4881" max="4881" width="4.7109375" style="21" customWidth="1"/>
    <col min="4882" max="4882" width="14.140625" style="21" customWidth="1"/>
    <col min="4883" max="4883" width="45.28515625" style="21" customWidth="1"/>
    <col min="4884" max="4884" width="12.5703125" style="21" customWidth="1"/>
    <col min="4885" max="4885" width="9.85546875" style="21" customWidth="1"/>
    <col min="4886" max="4886" width="14.140625" style="21" customWidth="1"/>
    <col min="4887" max="4887" width="8.28515625" style="21" customWidth="1"/>
    <col min="4888" max="4888" width="14" style="21" customWidth="1"/>
    <col min="4889" max="4889" width="60.5703125" style="21" customWidth="1"/>
    <col min="4890" max="4890" width="17" style="21" customWidth="1"/>
    <col min="4891" max="4891" width="69.7109375" style="21" customWidth="1"/>
    <col min="4892" max="4892" width="9.140625" style="21"/>
    <col min="4893" max="4893" width="8.42578125" style="21" customWidth="1"/>
    <col min="4894" max="4894" width="9.140625" style="21"/>
    <col min="4895" max="4895" width="9.42578125" style="21" customWidth="1"/>
    <col min="4896" max="4896" width="9.7109375" style="21" customWidth="1"/>
    <col min="4897" max="4897" width="11" style="21" customWidth="1"/>
    <col min="4898" max="4898" width="8.7109375" style="21" customWidth="1"/>
    <col min="4899" max="4899" width="9.85546875" style="21" customWidth="1"/>
    <col min="4900" max="4900" width="9.28515625" style="21" customWidth="1"/>
    <col min="4901" max="4901" width="8.42578125" style="21" customWidth="1"/>
    <col min="4902" max="4902" width="8.140625" style="21" customWidth="1"/>
    <col min="4903" max="4903" width="7.5703125" style="21" customWidth="1"/>
    <col min="4904" max="4904" width="8.5703125" style="21" customWidth="1"/>
    <col min="4905" max="4905" width="8.42578125" style="21" customWidth="1"/>
    <col min="4906" max="4906" width="8.7109375" style="21" customWidth="1"/>
    <col min="4907" max="4907" width="11.5703125" style="21" customWidth="1"/>
    <col min="4908" max="4908" width="10.42578125" style="21" customWidth="1"/>
    <col min="4909" max="4909" width="9.7109375" style="21" customWidth="1"/>
    <col min="4910" max="4910" width="9" style="21" customWidth="1"/>
    <col min="4911" max="4911" width="9.42578125" style="21" customWidth="1"/>
    <col min="4912" max="4912" width="8.85546875" style="21" customWidth="1"/>
    <col min="4913" max="4913" width="9.140625" style="21"/>
    <col min="4914" max="4914" width="8.7109375" style="21" customWidth="1"/>
    <col min="4915" max="4915" width="10" style="21" customWidth="1"/>
    <col min="4916" max="4917" width="9.140625" style="21"/>
    <col min="4918" max="4918" width="9.5703125" style="21" customWidth="1"/>
    <col min="4919" max="4920" width="9.140625" style="21"/>
    <col min="4921" max="4922" width="11.5703125" style="21" customWidth="1"/>
    <col min="4923" max="5127" width="9.140625" style="21"/>
    <col min="5128" max="5128" width="19.7109375" style="21" customWidth="1"/>
    <col min="5129" max="5129" width="5.85546875" style="21" customWidth="1"/>
    <col min="5130" max="5130" width="42.5703125" style="21" customWidth="1"/>
    <col min="5131" max="5131" width="15" style="21" customWidth="1"/>
    <col min="5132" max="5132" width="17.85546875" style="21" customWidth="1"/>
    <col min="5133" max="5133" width="2.5703125" style="21" customWidth="1"/>
    <col min="5134" max="5134" width="4" style="21" customWidth="1"/>
    <col min="5135" max="5136" width="9.140625" style="21"/>
    <col min="5137" max="5137" width="4.7109375" style="21" customWidth="1"/>
    <col min="5138" max="5138" width="14.140625" style="21" customWidth="1"/>
    <col min="5139" max="5139" width="45.28515625" style="21" customWidth="1"/>
    <col min="5140" max="5140" width="12.5703125" style="21" customWidth="1"/>
    <col min="5141" max="5141" width="9.85546875" style="21" customWidth="1"/>
    <col min="5142" max="5142" width="14.140625" style="21" customWidth="1"/>
    <col min="5143" max="5143" width="8.28515625" style="21" customWidth="1"/>
    <col min="5144" max="5144" width="14" style="21" customWidth="1"/>
    <col min="5145" max="5145" width="60.5703125" style="21" customWidth="1"/>
    <col min="5146" max="5146" width="17" style="21" customWidth="1"/>
    <col min="5147" max="5147" width="69.7109375" style="21" customWidth="1"/>
    <col min="5148" max="5148" width="9.140625" style="21"/>
    <col min="5149" max="5149" width="8.42578125" style="21" customWidth="1"/>
    <col min="5150" max="5150" width="9.140625" style="21"/>
    <col min="5151" max="5151" width="9.42578125" style="21" customWidth="1"/>
    <col min="5152" max="5152" width="9.7109375" style="21" customWidth="1"/>
    <col min="5153" max="5153" width="11" style="21" customWidth="1"/>
    <col min="5154" max="5154" width="8.7109375" style="21" customWidth="1"/>
    <col min="5155" max="5155" width="9.85546875" style="21" customWidth="1"/>
    <col min="5156" max="5156" width="9.28515625" style="21" customWidth="1"/>
    <col min="5157" max="5157" width="8.42578125" style="21" customWidth="1"/>
    <col min="5158" max="5158" width="8.140625" style="21" customWidth="1"/>
    <col min="5159" max="5159" width="7.5703125" style="21" customWidth="1"/>
    <col min="5160" max="5160" width="8.5703125" style="21" customWidth="1"/>
    <col min="5161" max="5161" width="8.42578125" style="21" customWidth="1"/>
    <col min="5162" max="5162" width="8.7109375" style="21" customWidth="1"/>
    <col min="5163" max="5163" width="11.5703125" style="21" customWidth="1"/>
    <col min="5164" max="5164" width="10.42578125" style="21" customWidth="1"/>
    <col min="5165" max="5165" width="9.7109375" style="21" customWidth="1"/>
    <col min="5166" max="5166" width="9" style="21" customWidth="1"/>
    <col min="5167" max="5167" width="9.42578125" style="21" customWidth="1"/>
    <col min="5168" max="5168" width="8.85546875" style="21" customWidth="1"/>
    <col min="5169" max="5169" width="9.140625" style="21"/>
    <col min="5170" max="5170" width="8.7109375" style="21" customWidth="1"/>
    <col min="5171" max="5171" width="10" style="21" customWidth="1"/>
    <col min="5172" max="5173" width="9.140625" style="21"/>
    <col min="5174" max="5174" width="9.5703125" style="21" customWidth="1"/>
    <col min="5175" max="5176" width="9.140625" style="21"/>
    <col min="5177" max="5178" width="11.5703125" style="21" customWidth="1"/>
    <col min="5179" max="5383" width="9.140625" style="21"/>
    <col min="5384" max="5384" width="19.7109375" style="21" customWidth="1"/>
    <col min="5385" max="5385" width="5.85546875" style="21" customWidth="1"/>
    <col min="5386" max="5386" width="42.5703125" style="21" customWidth="1"/>
    <col min="5387" max="5387" width="15" style="21" customWidth="1"/>
    <col min="5388" max="5388" width="17.85546875" style="21" customWidth="1"/>
    <col min="5389" max="5389" width="2.5703125" style="21" customWidth="1"/>
    <col min="5390" max="5390" width="4" style="21" customWidth="1"/>
    <col min="5391" max="5392" width="9.140625" style="21"/>
    <col min="5393" max="5393" width="4.7109375" style="21" customWidth="1"/>
    <col min="5394" max="5394" width="14.140625" style="21" customWidth="1"/>
    <col min="5395" max="5395" width="45.28515625" style="21" customWidth="1"/>
    <col min="5396" max="5396" width="12.5703125" style="21" customWidth="1"/>
    <col min="5397" max="5397" width="9.85546875" style="21" customWidth="1"/>
    <col min="5398" max="5398" width="14.140625" style="21" customWidth="1"/>
    <col min="5399" max="5399" width="8.28515625" style="21" customWidth="1"/>
    <col min="5400" max="5400" width="14" style="21" customWidth="1"/>
    <col min="5401" max="5401" width="60.5703125" style="21" customWidth="1"/>
    <col min="5402" max="5402" width="17" style="21" customWidth="1"/>
    <col min="5403" max="5403" width="69.7109375" style="21" customWidth="1"/>
    <col min="5404" max="5404" width="9.140625" style="21"/>
    <col min="5405" max="5405" width="8.42578125" style="21" customWidth="1"/>
    <col min="5406" max="5406" width="9.140625" style="21"/>
    <col min="5407" max="5407" width="9.42578125" style="21" customWidth="1"/>
    <col min="5408" max="5408" width="9.7109375" style="21" customWidth="1"/>
    <col min="5409" max="5409" width="11" style="21" customWidth="1"/>
    <col min="5410" max="5410" width="8.7109375" style="21" customWidth="1"/>
    <col min="5411" max="5411" width="9.85546875" style="21" customWidth="1"/>
    <col min="5412" max="5412" width="9.28515625" style="21" customWidth="1"/>
    <col min="5413" max="5413" width="8.42578125" style="21" customWidth="1"/>
    <col min="5414" max="5414" width="8.140625" style="21" customWidth="1"/>
    <col min="5415" max="5415" width="7.5703125" style="21" customWidth="1"/>
    <col min="5416" max="5416" width="8.5703125" style="21" customWidth="1"/>
    <col min="5417" max="5417" width="8.42578125" style="21" customWidth="1"/>
    <col min="5418" max="5418" width="8.7109375" style="21" customWidth="1"/>
    <col min="5419" max="5419" width="11.5703125" style="21" customWidth="1"/>
    <col min="5420" max="5420" width="10.42578125" style="21" customWidth="1"/>
    <col min="5421" max="5421" width="9.7109375" style="21" customWidth="1"/>
    <col min="5422" max="5422" width="9" style="21" customWidth="1"/>
    <col min="5423" max="5423" width="9.42578125" style="21" customWidth="1"/>
    <col min="5424" max="5424" width="8.85546875" style="21" customWidth="1"/>
    <col min="5425" max="5425" width="9.140625" style="21"/>
    <col min="5426" max="5426" width="8.7109375" style="21" customWidth="1"/>
    <col min="5427" max="5427" width="10" style="21" customWidth="1"/>
    <col min="5428" max="5429" width="9.140625" style="21"/>
    <col min="5430" max="5430" width="9.5703125" style="21" customWidth="1"/>
    <col min="5431" max="5432" width="9.140625" style="21"/>
    <col min="5433" max="5434" width="11.5703125" style="21" customWidth="1"/>
    <col min="5435" max="5639" width="9.140625" style="21"/>
    <col min="5640" max="5640" width="19.7109375" style="21" customWidth="1"/>
    <col min="5641" max="5641" width="5.85546875" style="21" customWidth="1"/>
    <col min="5642" max="5642" width="42.5703125" style="21" customWidth="1"/>
    <col min="5643" max="5643" width="15" style="21" customWidth="1"/>
    <col min="5644" max="5644" width="17.85546875" style="21" customWidth="1"/>
    <col min="5645" max="5645" width="2.5703125" style="21" customWidth="1"/>
    <col min="5646" max="5646" width="4" style="21" customWidth="1"/>
    <col min="5647" max="5648" width="9.140625" style="21"/>
    <col min="5649" max="5649" width="4.7109375" style="21" customWidth="1"/>
    <col min="5650" max="5650" width="14.140625" style="21" customWidth="1"/>
    <col min="5651" max="5651" width="45.28515625" style="21" customWidth="1"/>
    <col min="5652" max="5652" width="12.5703125" style="21" customWidth="1"/>
    <col min="5653" max="5653" width="9.85546875" style="21" customWidth="1"/>
    <col min="5654" max="5654" width="14.140625" style="21" customWidth="1"/>
    <col min="5655" max="5655" width="8.28515625" style="21" customWidth="1"/>
    <col min="5656" max="5656" width="14" style="21" customWidth="1"/>
    <col min="5657" max="5657" width="60.5703125" style="21" customWidth="1"/>
    <col min="5658" max="5658" width="17" style="21" customWidth="1"/>
    <col min="5659" max="5659" width="69.7109375" style="21" customWidth="1"/>
    <col min="5660" max="5660" width="9.140625" style="21"/>
    <col min="5661" max="5661" width="8.42578125" style="21" customWidth="1"/>
    <col min="5662" max="5662" width="9.140625" style="21"/>
    <col min="5663" max="5663" width="9.42578125" style="21" customWidth="1"/>
    <col min="5664" max="5664" width="9.7109375" style="21" customWidth="1"/>
    <col min="5665" max="5665" width="11" style="21" customWidth="1"/>
    <col min="5666" max="5666" width="8.7109375" style="21" customWidth="1"/>
    <col min="5667" max="5667" width="9.85546875" style="21" customWidth="1"/>
    <col min="5668" max="5668" width="9.28515625" style="21" customWidth="1"/>
    <col min="5669" max="5669" width="8.42578125" style="21" customWidth="1"/>
    <col min="5670" max="5670" width="8.140625" style="21" customWidth="1"/>
    <col min="5671" max="5671" width="7.5703125" style="21" customWidth="1"/>
    <col min="5672" max="5672" width="8.5703125" style="21" customWidth="1"/>
    <col min="5673" max="5673" width="8.42578125" style="21" customWidth="1"/>
    <col min="5674" max="5674" width="8.7109375" style="21" customWidth="1"/>
    <col min="5675" max="5675" width="11.5703125" style="21" customWidth="1"/>
    <col min="5676" max="5676" width="10.42578125" style="21" customWidth="1"/>
    <col min="5677" max="5677" width="9.7109375" style="21" customWidth="1"/>
    <col min="5678" max="5678" width="9" style="21" customWidth="1"/>
    <col min="5679" max="5679" width="9.42578125" style="21" customWidth="1"/>
    <col min="5680" max="5680" width="8.85546875" style="21" customWidth="1"/>
    <col min="5681" max="5681" width="9.140625" style="21"/>
    <col min="5682" max="5682" width="8.7109375" style="21" customWidth="1"/>
    <col min="5683" max="5683" width="10" style="21" customWidth="1"/>
    <col min="5684" max="5685" width="9.140625" style="21"/>
    <col min="5686" max="5686" width="9.5703125" style="21" customWidth="1"/>
    <col min="5687" max="5688" width="9.140625" style="21"/>
    <col min="5689" max="5690" width="11.5703125" style="21" customWidth="1"/>
    <col min="5691" max="5895" width="9.140625" style="21"/>
    <col min="5896" max="5896" width="19.7109375" style="21" customWidth="1"/>
    <col min="5897" max="5897" width="5.85546875" style="21" customWidth="1"/>
    <col min="5898" max="5898" width="42.5703125" style="21" customWidth="1"/>
    <col min="5899" max="5899" width="15" style="21" customWidth="1"/>
    <col min="5900" max="5900" width="17.85546875" style="21" customWidth="1"/>
    <col min="5901" max="5901" width="2.5703125" style="21" customWidth="1"/>
    <col min="5902" max="5902" width="4" style="21" customWidth="1"/>
    <col min="5903" max="5904" width="9.140625" style="21"/>
    <col min="5905" max="5905" width="4.7109375" style="21" customWidth="1"/>
    <col min="5906" max="5906" width="14.140625" style="21" customWidth="1"/>
    <col min="5907" max="5907" width="45.28515625" style="21" customWidth="1"/>
    <col min="5908" max="5908" width="12.5703125" style="21" customWidth="1"/>
    <col min="5909" max="5909" width="9.85546875" style="21" customWidth="1"/>
    <col min="5910" max="5910" width="14.140625" style="21" customWidth="1"/>
    <col min="5911" max="5911" width="8.28515625" style="21" customWidth="1"/>
    <col min="5912" max="5912" width="14" style="21" customWidth="1"/>
    <col min="5913" max="5913" width="60.5703125" style="21" customWidth="1"/>
    <col min="5914" max="5914" width="17" style="21" customWidth="1"/>
    <col min="5915" max="5915" width="69.7109375" style="21" customWidth="1"/>
    <col min="5916" max="5916" width="9.140625" style="21"/>
    <col min="5917" max="5917" width="8.42578125" style="21" customWidth="1"/>
    <col min="5918" max="5918" width="9.140625" style="21"/>
    <col min="5919" max="5919" width="9.42578125" style="21" customWidth="1"/>
    <col min="5920" max="5920" width="9.7109375" style="21" customWidth="1"/>
    <col min="5921" max="5921" width="11" style="21" customWidth="1"/>
    <col min="5922" max="5922" width="8.7109375" style="21" customWidth="1"/>
    <col min="5923" max="5923" width="9.85546875" style="21" customWidth="1"/>
    <col min="5924" max="5924" width="9.28515625" style="21" customWidth="1"/>
    <col min="5925" max="5925" width="8.42578125" style="21" customWidth="1"/>
    <col min="5926" max="5926" width="8.140625" style="21" customWidth="1"/>
    <col min="5927" max="5927" width="7.5703125" style="21" customWidth="1"/>
    <col min="5928" max="5928" width="8.5703125" style="21" customWidth="1"/>
    <col min="5929" max="5929" width="8.42578125" style="21" customWidth="1"/>
    <col min="5930" max="5930" width="8.7109375" style="21" customWidth="1"/>
    <col min="5931" max="5931" width="11.5703125" style="21" customWidth="1"/>
    <col min="5932" max="5932" width="10.42578125" style="21" customWidth="1"/>
    <col min="5933" max="5933" width="9.7109375" style="21" customWidth="1"/>
    <col min="5934" max="5934" width="9" style="21" customWidth="1"/>
    <col min="5935" max="5935" width="9.42578125" style="21" customWidth="1"/>
    <col min="5936" max="5936" width="8.85546875" style="21" customWidth="1"/>
    <col min="5937" max="5937" width="9.140625" style="21"/>
    <col min="5938" max="5938" width="8.7109375" style="21" customWidth="1"/>
    <col min="5939" max="5939" width="10" style="21" customWidth="1"/>
    <col min="5940" max="5941" width="9.140625" style="21"/>
    <col min="5942" max="5942" width="9.5703125" style="21" customWidth="1"/>
    <col min="5943" max="5944" width="9.140625" style="21"/>
    <col min="5945" max="5946" width="11.5703125" style="21" customWidth="1"/>
    <col min="5947" max="6151" width="9.140625" style="21"/>
    <col min="6152" max="6152" width="19.7109375" style="21" customWidth="1"/>
    <col min="6153" max="6153" width="5.85546875" style="21" customWidth="1"/>
    <col min="6154" max="6154" width="42.5703125" style="21" customWidth="1"/>
    <col min="6155" max="6155" width="15" style="21" customWidth="1"/>
    <col min="6156" max="6156" width="17.85546875" style="21" customWidth="1"/>
    <col min="6157" max="6157" width="2.5703125" style="21" customWidth="1"/>
    <col min="6158" max="6158" width="4" style="21" customWidth="1"/>
    <col min="6159" max="6160" width="9.140625" style="21"/>
    <col min="6161" max="6161" width="4.7109375" style="21" customWidth="1"/>
    <col min="6162" max="6162" width="14.140625" style="21" customWidth="1"/>
    <col min="6163" max="6163" width="45.28515625" style="21" customWidth="1"/>
    <col min="6164" max="6164" width="12.5703125" style="21" customWidth="1"/>
    <col min="6165" max="6165" width="9.85546875" style="21" customWidth="1"/>
    <col min="6166" max="6166" width="14.140625" style="21" customWidth="1"/>
    <col min="6167" max="6167" width="8.28515625" style="21" customWidth="1"/>
    <col min="6168" max="6168" width="14" style="21" customWidth="1"/>
    <col min="6169" max="6169" width="60.5703125" style="21" customWidth="1"/>
    <col min="6170" max="6170" width="17" style="21" customWidth="1"/>
    <col min="6171" max="6171" width="69.7109375" style="21" customWidth="1"/>
    <col min="6172" max="6172" width="9.140625" style="21"/>
    <col min="6173" max="6173" width="8.42578125" style="21" customWidth="1"/>
    <col min="6174" max="6174" width="9.140625" style="21"/>
    <col min="6175" max="6175" width="9.42578125" style="21" customWidth="1"/>
    <col min="6176" max="6176" width="9.7109375" style="21" customWidth="1"/>
    <col min="6177" max="6177" width="11" style="21" customWidth="1"/>
    <col min="6178" max="6178" width="8.7109375" style="21" customWidth="1"/>
    <col min="6179" max="6179" width="9.85546875" style="21" customWidth="1"/>
    <col min="6180" max="6180" width="9.28515625" style="21" customWidth="1"/>
    <col min="6181" max="6181" width="8.42578125" style="21" customWidth="1"/>
    <col min="6182" max="6182" width="8.140625" style="21" customWidth="1"/>
    <col min="6183" max="6183" width="7.5703125" style="21" customWidth="1"/>
    <col min="6184" max="6184" width="8.5703125" style="21" customWidth="1"/>
    <col min="6185" max="6185" width="8.42578125" style="21" customWidth="1"/>
    <col min="6186" max="6186" width="8.7109375" style="21" customWidth="1"/>
    <col min="6187" max="6187" width="11.5703125" style="21" customWidth="1"/>
    <col min="6188" max="6188" width="10.42578125" style="21" customWidth="1"/>
    <col min="6189" max="6189" width="9.7109375" style="21" customWidth="1"/>
    <col min="6190" max="6190" width="9" style="21" customWidth="1"/>
    <col min="6191" max="6191" width="9.42578125" style="21" customWidth="1"/>
    <col min="6192" max="6192" width="8.85546875" style="21" customWidth="1"/>
    <col min="6193" max="6193" width="9.140625" style="21"/>
    <col min="6194" max="6194" width="8.7109375" style="21" customWidth="1"/>
    <col min="6195" max="6195" width="10" style="21" customWidth="1"/>
    <col min="6196" max="6197" width="9.140625" style="21"/>
    <col min="6198" max="6198" width="9.5703125" style="21" customWidth="1"/>
    <col min="6199" max="6200" width="9.140625" style="21"/>
    <col min="6201" max="6202" width="11.5703125" style="21" customWidth="1"/>
    <col min="6203" max="6407" width="9.140625" style="21"/>
    <col min="6408" max="6408" width="19.7109375" style="21" customWidth="1"/>
    <col min="6409" max="6409" width="5.85546875" style="21" customWidth="1"/>
    <col min="6410" max="6410" width="42.5703125" style="21" customWidth="1"/>
    <col min="6411" max="6411" width="15" style="21" customWidth="1"/>
    <col min="6412" max="6412" width="17.85546875" style="21" customWidth="1"/>
    <col min="6413" max="6413" width="2.5703125" style="21" customWidth="1"/>
    <col min="6414" max="6414" width="4" style="21" customWidth="1"/>
    <col min="6415" max="6416" width="9.140625" style="21"/>
    <col min="6417" max="6417" width="4.7109375" style="21" customWidth="1"/>
    <col min="6418" max="6418" width="14.140625" style="21" customWidth="1"/>
    <col min="6419" max="6419" width="45.28515625" style="21" customWidth="1"/>
    <col min="6420" max="6420" width="12.5703125" style="21" customWidth="1"/>
    <col min="6421" max="6421" width="9.85546875" style="21" customWidth="1"/>
    <col min="6422" max="6422" width="14.140625" style="21" customWidth="1"/>
    <col min="6423" max="6423" width="8.28515625" style="21" customWidth="1"/>
    <col min="6424" max="6424" width="14" style="21" customWidth="1"/>
    <col min="6425" max="6425" width="60.5703125" style="21" customWidth="1"/>
    <col min="6426" max="6426" width="17" style="21" customWidth="1"/>
    <col min="6427" max="6427" width="69.7109375" style="21" customWidth="1"/>
    <col min="6428" max="6428" width="9.140625" style="21"/>
    <col min="6429" max="6429" width="8.42578125" style="21" customWidth="1"/>
    <col min="6430" max="6430" width="9.140625" style="21"/>
    <col min="6431" max="6431" width="9.42578125" style="21" customWidth="1"/>
    <col min="6432" max="6432" width="9.7109375" style="21" customWidth="1"/>
    <col min="6433" max="6433" width="11" style="21" customWidth="1"/>
    <col min="6434" max="6434" width="8.7109375" style="21" customWidth="1"/>
    <col min="6435" max="6435" width="9.85546875" style="21" customWidth="1"/>
    <col min="6436" max="6436" width="9.28515625" style="21" customWidth="1"/>
    <col min="6437" max="6437" width="8.42578125" style="21" customWidth="1"/>
    <col min="6438" max="6438" width="8.140625" style="21" customWidth="1"/>
    <col min="6439" max="6439" width="7.5703125" style="21" customWidth="1"/>
    <col min="6440" max="6440" width="8.5703125" style="21" customWidth="1"/>
    <col min="6441" max="6441" width="8.42578125" style="21" customWidth="1"/>
    <col min="6442" max="6442" width="8.7109375" style="21" customWidth="1"/>
    <col min="6443" max="6443" width="11.5703125" style="21" customWidth="1"/>
    <col min="6444" max="6444" width="10.42578125" style="21" customWidth="1"/>
    <col min="6445" max="6445" width="9.7109375" style="21" customWidth="1"/>
    <col min="6446" max="6446" width="9" style="21" customWidth="1"/>
    <col min="6447" max="6447" width="9.42578125" style="21" customWidth="1"/>
    <col min="6448" max="6448" width="8.85546875" style="21" customWidth="1"/>
    <col min="6449" max="6449" width="9.140625" style="21"/>
    <col min="6450" max="6450" width="8.7109375" style="21" customWidth="1"/>
    <col min="6451" max="6451" width="10" style="21" customWidth="1"/>
    <col min="6452" max="6453" width="9.140625" style="21"/>
    <col min="6454" max="6454" width="9.5703125" style="21" customWidth="1"/>
    <col min="6455" max="6456" width="9.140625" style="21"/>
    <col min="6457" max="6458" width="11.5703125" style="21" customWidth="1"/>
    <col min="6459" max="6663" width="9.140625" style="21"/>
    <col min="6664" max="6664" width="19.7109375" style="21" customWidth="1"/>
    <col min="6665" max="6665" width="5.85546875" style="21" customWidth="1"/>
    <col min="6666" max="6666" width="42.5703125" style="21" customWidth="1"/>
    <col min="6667" max="6667" width="15" style="21" customWidth="1"/>
    <col min="6668" max="6668" width="17.85546875" style="21" customWidth="1"/>
    <col min="6669" max="6669" width="2.5703125" style="21" customWidth="1"/>
    <col min="6670" max="6670" width="4" style="21" customWidth="1"/>
    <col min="6671" max="6672" width="9.140625" style="21"/>
    <col min="6673" max="6673" width="4.7109375" style="21" customWidth="1"/>
    <col min="6674" max="6674" width="14.140625" style="21" customWidth="1"/>
    <col min="6675" max="6675" width="45.28515625" style="21" customWidth="1"/>
    <col min="6676" max="6676" width="12.5703125" style="21" customWidth="1"/>
    <col min="6677" max="6677" width="9.85546875" style="21" customWidth="1"/>
    <col min="6678" max="6678" width="14.140625" style="21" customWidth="1"/>
    <col min="6679" max="6679" width="8.28515625" style="21" customWidth="1"/>
    <col min="6680" max="6680" width="14" style="21" customWidth="1"/>
    <col min="6681" max="6681" width="60.5703125" style="21" customWidth="1"/>
    <col min="6682" max="6682" width="17" style="21" customWidth="1"/>
    <col min="6683" max="6683" width="69.7109375" style="21" customWidth="1"/>
    <col min="6684" max="6684" width="9.140625" style="21"/>
    <col min="6685" max="6685" width="8.42578125" style="21" customWidth="1"/>
    <col min="6686" max="6686" width="9.140625" style="21"/>
    <col min="6687" max="6687" width="9.42578125" style="21" customWidth="1"/>
    <col min="6688" max="6688" width="9.7109375" style="21" customWidth="1"/>
    <col min="6689" max="6689" width="11" style="21" customWidth="1"/>
    <col min="6690" max="6690" width="8.7109375" style="21" customWidth="1"/>
    <col min="6691" max="6691" width="9.85546875" style="21" customWidth="1"/>
    <col min="6692" max="6692" width="9.28515625" style="21" customWidth="1"/>
    <col min="6693" max="6693" width="8.42578125" style="21" customWidth="1"/>
    <col min="6694" max="6694" width="8.140625" style="21" customWidth="1"/>
    <col min="6695" max="6695" width="7.5703125" style="21" customWidth="1"/>
    <col min="6696" max="6696" width="8.5703125" style="21" customWidth="1"/>
    <col min="6697" max="6697" width="8.42578125" style="21" customWidth="1"/>
    <col min="6698" max="6698" width="8.7109375" style="21" customWidth="1"/>
    <col min="6699" max="6699" width="11.5703125" style="21" customWidth="1"/>
    <col min="6700" max="6700" width="10.42578125" style="21" customWidth="1"/>
    <col min="6701" max="6701" width="9.7109375" style="21" customWidth="1"/>
    <col min="6702" max="6702" width="9" style="21" customWidth="1"/>
    <col min="6703" max="6703" width="9.42578125" style="21" customWidth="1"/>
    <col min="6704" max="6704" width="8.85546875" style="21" customWidth="1"/>
    <col min="6705" max="6705" width="9.140625" style="21"/>
    <col min="6706" max="6706" width="8.7109375" style="21" customWidth="1"/>
    <col min="6707" max="6707" width="10" style="21" customWidth="1"/>
    <col min="6708" max="6709" width="9.140625" style="21"/>
    <col min="6710" max="6710" width="9.5703125" style="21" customWidth="1"/>
    <col min="6711" max="6712" width="9.140625" style="21"/>
    <col min="6713" max="6714" width="11.5703125" style="21" customWidth="1"/>
    <col min="6715" max="6919" width="9.140625" style="21"/>
    <col min="6920" max="6920" width="19.7109375" style="21" customWidth="1"/>
    <col min="6921" max="6921" width="5.85546875" style="21" customWidth="1"/>
    <col min="6922" max="6922" width="42.5703125" style="21" customWidth="1"/>
    <col min="6923" max="6923" width="15" style="21" customWidth="1"/>
    <col min="6924" max="6924" width="17.85546875" style="21" customWidth="1"/>
    <col min="6925" max="6925" width="2.5703125" style="21" customWidth="1"/>
    <col min="6926" max="6926" width="4" style="21" customWidth="1"/>
    <col min="6927" max="6928" width="9.140625" style="21"/>
    <col min="6929" max="6929" width="4.7109375" style="21" customWidth="1"/>
    <col min="6930" max="6930" width="14.140625" style="21" customWidth="1"/>
    <col min="6931" max="6931" width="45.28515625" style="21" customWidth="1"/>
    <col min="6932" max="6932" width="12.5703125" style="21" customWidth="1"/>
    <col min="6933" max="6933" width="9.85546875" style="21" customWidth="1"/>
    <col min="6934" max="6934" width="14.140625" style="21" customWidth="1"/>
    <col min="6935" max="6935" width="8.28515625" style="21" customWidth="1"/>
    <col min="6936" max="6936" width="14" style="21" customWidth="1"/>
    <col min="6937" max="6937" width="60.5703125" style="21" customWidth="1"/>
    <col min="6938" max="6938" width="17" style="21" customWidth="1"/>
    <col min="6939" max="6939" width="69.7109375" style="21" customWidth="1"/>
    <col min="6940" max="6940" width="9.140625" style="21"/>
    <col min="6941" max="6941" width="8.42578125" style="21" customWidth="1"/>
    <col min="6942" max="6942" width="9.140625" style="21"/>
    <col min="6943" max="6943" width="9.42578125" style="21" customWidth="1"/>
    <col min="6944" max="6944" width="9.7109375" style="21" customWidth="1"/>
    <col min="6945" max="6945" width="11" style="21" customWidth="1"/>
    <col min="6946" max="6946" width="8.7109375" style="21" customWidth="1"/>
    <col min="6947" max="6947" width="9.85546875" style="21" customWidth="1"/>
    <col min="6948" max="6948" width="9.28515625" style="21" customWidth="1"/>
    <col min="6949" max="6949" width="8.42578125" style="21" customWidth="1"/>
    <col min="6950" max="6950" width="8.140625" style="21" customWidth="1"/>
    <col min="6951" max="6951" width="7.5703125" style="21" customWidth="1"/>
    <col min="6952" max="6952" width="8.5703125" style="21" customWidth="1"/>
    <col min="6953" max="6953" width="8.42578125" style="21" customWidth="1"/>
    <col min="6954" max="6954" width="8.7109375" style="21" customWidth="1"/>
    <col min="6955" max="6955" width="11.5703125" style="21" customWidth="1"/>
    <col min="6956" max="6956" width="10.42578125" style="21" customWidth="1"/>
    <col min="6957" max="6957" width="9.7109375" style="21" customWidth="1"/>
    <col min="6958" max="6958" width="9" style="21" customWidth="1"/>
    <col min="6959" max="6959" width="9.42578125" style="21" customWidth="1"/>
    <col min="6960" max="6960" width="8.85546875" style="21" customWidth="1"/>
    <col min="6961" max="6961" width="9.140625" style="21"/>
    <col min="6962" max="6962" width="8.7109375" style="21" customWidth="1"/>
    <col min="6963" max="6963" width="10" style="21" customWidth="1"/>
    <col min="6964" max="6965" width="9.140625" style="21"/>
    <col min="6966" max="6966" width="9.5703125" style="21" customWidth="1"/>
    <col min="6967" max="6968" width="9.140625" style="21"/>
    <col min="6969" max="6970" width="11.5703125" style="21" customWidth="1"/>
    <col min="6971" max="7175" width="9.140625" style="21"/>
    <col min="7176" max="7176" width="19.7109375" style="21" customWidth="1"/>
    <col min="7177" max="7177" width="5.85546875" style="21" customWidth="1"/>
    <col min="7178" max="7178" width="42.5703125" style="21" customWidth="1"/>
    <col min="7179" max="7179" width="15" style="21" customWidth="1"/>
    <col min="7180" max="7180" width="17.85546875" style="21" customWidth="1"/>
    <col min="7181" max="7181" width="2.5703125" style="21" customWidth="1"/>
    <col min="7182" max="7182" width="4" style="21" customWidth="1"/>
    <col min="7183" max="7184" width="9.140625" style="21"/>
    <col min="7185" max="7185" width="4.7109375" style="21" customWidth="1"/>
    <col min="7186" max="7186" width="14.140625" style="21" customWidth="1"/>
    <col min="7187" max="7187" width="45.28515625" style="21" customWidth="1"/>
    <col min="7188" max="7188" width="12.5703125" style="21" customWidth="1"/>
    <col min="7189" max="7189" width="9.85546875" style="21" customWidth="1"/>
    <col min="7190" max="7190" width="14.140625" style="21" customWidth="1"/>
    <col min="7191" max="7191" width="8.28515625" style="21" customWidth="1"/>
    <col min="7192" max="7192" width="14" style="21" customWidth="1"/>
    <col min="7193" max="7193" width="60.5703125" style="21" customWidth="1"/>
    <col min="7194" max="7194" width="17" style="21" customWidth="1"/>
    <col min="7195" max="7195" width="69.7109375" style="21" customWidth="1"/>
    <col min="7196" max="7196" width="9.140625" style="21"/>
    <col min="7197" max="7197" width="8.42578125" style="21" customWidth="1"/>
    <col min="7198" max="7198" width="9.140625" style="21"/>
    <col min="7199" max="7199" width="9.42578125" style="21" customWidth="1"/>
    <col min="7200" max="7200" width="9.7109375" style="21" customWidth="1"/>
    <col min="7201" max="7201" width="11" style="21" customWidth="1"/>
    <col min="7202" max="7202" width="8.7109375" style="21" customWidth="1"/>
    <col min="7203" max="7203" width="9.85546875" style="21" customWidth="1"/>
    <col min="7204" max="7204" width="9.28515625" style="21" customWidth="1"/>
    <col min="7205" max="7205" width="8.42578125" style="21" customWidth="1"/>
    <col min="7206" max="7206" width="8.140625" style="21" customWidth="1"/>
    <col min="7207" max="7207" width="7.5703125" style="21" customWidth="1"/>
    <col min="7208" max="7208" width="8.5703125" style="21" customWidth="1"/>
    <col min="7209" max="7209" width="8.42578125" style="21" customWidth="1"/>
    <col min="7210" max="7210" width="8.7109375" style="21" customWidth="1"/>
    <col min="7211" max="7211" width="11.5703125" style="21" customWidth="1"/>
    <col min="7212" max="7212" width="10.42578125" style="21" customWidth="1"/>
    <col min="7213" max="7213" width="9.7109375" style="21" customWidth="1"/>
    <col min="7214" max="7214" width="9" style="21" customWidth="1"/>
    <col min="7215" max="7215" width="9.42578125" style="21" customWidth="1"/>
    <col min="7216" max="7216" width="8.85546875" style="21" customWidth="1"/>
    <col min="7217" max="7217" width="9.140625" style="21"/>
    <col min="7218" max="7218" width="8.7109375" style="21" customWidth="1"/>
    <col min="7219" max="7219" width="10" style="21" customWidth="1"/>
    <col min="7220" max="7221" width="9.140625" style="21"/>
    <col min="7222" max="7222" width="9.5703125" style="21" customWidth="1"/>
    <col min="7223" max="7224" width="9.140625" style="21"/>
    <col min="7225" max="7226" width="11.5703125" style="21" customWidth="1"/>
    <col min="7227" max="7431" width="9.140625" style="21"/>
    <col min="7432" max="7432" width="19.7109375" style="21" customWidth="1"/>
    <col min="7433" max="7433" width="5.85546875" style="21" customWidth="1"/>
    <col min="7434" max="7434" width="42.5703125" style="21" customWidth="1"/>
    <col min="7435" max="7435" width="15" style="21" customWidth="1"/>
    <col min="7436" max="7436" width="17.85546875" style="21" customWidth="1"/>
    <col min="7437" max="7437" width="2.5703125" style="21" customWidth="1"/>
    <col min="7438" max="7438" width="4" style="21" customWidth="1"/>
    <col min="7439" max="7440" width="9.140625" style="21"/>
    <col min="7441" max="7441" width="4.7109375" style="21" customWidth="1"/>
    <col min="7442" max="7442" width="14.140625" style="21" customWidth="1"/>
    <col min="7443" max="7443" width="45.28515625" style="21" customWidth="1"/>
    <col min="7444" max="7444" width="12.5703125" style="21" customWidth="1"/>
    <col min="7445" max="7445" width="9.85546875" style="21" customWidth="1"/>
    <col min="7446" max="7446" width="14.140625" style="21" customWidth="1"/>
    <col min="7447" max="7447" width="8.28515625" style="21" customWidth="1"/>
    <col min="7448" max="7448" width="14" style="21" customWidth="1"/>
    <col min="7449" max="7449" width="60.5703125" style="21" customWidth="1"/>
    <col min="7450" max="7450" width="17" style="21" customWidth="1"/>
    <col min="7451" max="7451" width="69.7109375" style="21" customWidth="1"/>
    <col min="7452" max="7452" width="9.140625" style="21"/>
    <col min="7453" max="7453" width="8.42578125" style="21" customWidth="1"/>
    <col min="7454" max="7454" width="9.140625" style="21"/>
    <col min="7455" max="7455" width="9.42578125" style="21" customWidth="1"/>
    <col min="7456" max="7456" width="9.7109375" style="21" customWidth="1"/>
    <col min="7457" max="7457" width="11" style="21" customWidth="1"/>
    <col min="7458" max="7458" width="8.7109375" style="21" customWidth="1"/>
    <col min="7459" max="7459" width="9.85546875" style="21" customWidth="1"/>
    <col min="7460" max="7460" width="9.28515625" style="21" customWidth="1"/>
    <col min="7461" max="7461" width="8.42578125" style="21" customWidth="1"/>
    <col min="7462" max="7462" width="8.140625" style="21" customWidth="1"/>
    <col min="7463" max="7463" width="7.5703125" style="21" customWidth="1"/>
    <col min="7464" max="7464" width="8.5703125" style="21" customWidth="1"/>
    <col min="7465" max="7465" width="8.42578125" style="21" customWidth="1"/>
    <col min="7466" max="7466" width="8.7109375" style="21" customWidth="1"/>
    <col min="7467" max="7467" width="11.5703125" style="21" customWidth="1"/>
    <col min="7468" max="7468" width="10.42578125" style="21" customWidth="1"/>
    <col min="7469" max="7469" width="9.7109375" style="21" customWidth="1"/>
    <col min="7470" max="7470" width="9" style="21" customWidth="1"/>
    <col min="7471" max="7471" width="9.42578125" style="21" customWidth="1"/>
    <col min="7472" max="7472" width="8.85546875" style="21" customWidth="1"/>
    <col min="7473" max="7473" width="9.140625" style="21"/>
    <col min="7474" max="7474" width="8.7109375" style="21" customWidth="1"/>
    <col min="7475" max="7475" width="10" style="21" customWidth="1"/>
    <col min="7476" max="7477" width="9.140625" style="21"/>
    <col min="7478" max="7478" width="9.5703125" style="21" customWidth="1"/>
    <col min="7479" max="7480" width="9.140625" style="21"/>
    <col min="7481" max="7482" width="11.5703125" style="21" customWidth="1"/>
    <col min="7483" max="7687" width="9.140625" style="21"/>
    <col min="7688" max="7688" width="19.7109375" style="21" customWidth="1"/>
    <col min="7689" max="7689" width="5.85546875" style="21" customWidth="1"/>
    <col min="7690" max="7690" width="42.5703125" style="21" customWidth="1"/>
    <col min="7691" max="7691" width="15" style="21" customWidth="1"/>
    <col min="7692" max="7692" width="17.85546875" style="21" customWidth="1"/>
    <col min="7693" max="7693" width="2.5703125" style="21" customWidth="1"/>
    <col min="7694" max="7694" width="4" style="21" customWidth="1"/>
    <col min="7695" max="7696" width="9.140625" style="21"/>
    <col min="7697" max="7697" width="4.7109375" style="21" customWidth="1"/>
    <col min="7698" max="7698" width="14.140625" style="21" customWidth="1"/>
    <col min="7699" max="7699" width="45.28515625" style="21" customWidth="1"/>
    <col min="7700" max="7700" width="12.5703125" style="21" customWidth="1"/>
    <col min="7701" max="7701" width="9.85546875" style="21" customWidth="1"/>
    <col min="7702" max="7702" width="14.140625" style="21" customWidth="1"/>
    <col min="7703" max="7703" width="8.28515625" style="21" customWidth="1"/>
    <col min="7704" max="7704" width="14" style="21" customWidth="1"/>
    <col min="7705" max="7705" width="60.5703125" style="21" customWidth="1"/>
    <col min="7706" max="7706" width="17" style="21" customWidth="1"/>
    <col min="7707" max="7707" width="69.7109375" style="21" customWidth="1"/>
    <col min="7708" max="7708" width="9.140625" style="21"/>
    <col min="7709" max="7709" width="8.42578125" style="21" customWidth="1"/>
    <col min="7710" max="7710" width="9.140625" style="21"/>
    <col min="7711" max="7711" width="9.42578125" style="21" customWidth="1"/>
    <col min="7712" max="7712" width="9.7109375" style="21" customWidth="1"/>
    <col min="7713" max="7713" width="11" style="21" customWidth="1"/>
    <col min="7714" max="7714" width="8.7109375" style="21" customWidth="1"/>
    <col min="7715" max="7715" width="9.85546875" style="21" customWidth="1"/>
    <col min="7716" max="7716" width="9.28515625" style="21" customWidth="1"/>
    <col min="7717" max="7717" width="8.42578125" style="21" customWidth="1"/>
    <col min="7718" max="7718" width="8.140625" style="21" customWidth="1"/>
    <col min="7719" max="7719" width="7.5703125" style="21" customWidth="1"/>
    <col min="7720" max="7720" width="8.5703125" style="21" customWidth="1"/>
    <col min="7721" max="7721" width="8.42578125" style="21" customWidth="1"/>
    <col min="7722" max="7722" width="8.7109375" style="21" customWidth="1"/>
    <col min="7723" max="7723" width="11.5703125" style="21" customWidth="1"/>
    <col min="7724" max="7724" width="10.42578125" style="21" customWidth="1"/>
    <col min="7725" max="7725" width="9.7109375" style="21" customWidth="1"/>
    <col min="7726" max="7726" width="9" style="21" customWidth="1"/>
    <col min="7727" max="7727" width="9.42578125" style="21" customWidth="1"/>
    <col min="7728" max="7728" width="8.85546875" style="21" customWidth="1"/>
    <col min="7729" max="7729" width="9.140625" style="21"/>
    <col min="7730" max="7730" width="8.7109375" style="21" customWidth="1"/>
    <col min="7731" max="7731" width="10" style="21" customWidth="1"/>
    <col min="7732" max="7733" width="9.140625" style="21"/>
    <col min="7734" max="7734" width="9.5703125" style="21" customWidth="1"/>
    <col min="7735" max="7736" width="9.140625" style="21"/>
    <col min="7737" max="7738" width="11.5703125" style="21" customWidth="1"/>
    <col min="7739" max="7943" width="9.140625" style="21"/>
    <col min="7944" max="7944" width="19.7109375" style="21" customWidth="1"/>
    <col min="7945" max="7945" width="5.85546875" style="21" customWidth="1"/>
    <col min="7946" max="7946" width="42.5703125" style="21" customWidth="1"/>
    <col min="7947" max="7947" width="15" style="21" customWidth="1"/>
    <col min="7948" max="7948" width="17.85546875" style="21" customWidth="1"/>
    <col min="7949" max="7949" width="2.5703125" style="21" customWidth="1"/>
    <col min="7950" max="7950" width="4" style="21" customWidth="1"/>
    <col min="7951" max="7952" width="9.140625" style="21"/>
    <col min="7953" max="7953" width="4.7109375" style="21" customWidth="1"/>
    <col min="7954" max="7954" width="14.140625" style="21" customWidth="1"/>
    <col min="7955" max="7955" width="45.28515625" style="21" customWidth="1"/>
    <col min="7956" max="7956" width="12.5703125" style="21" customWidth="1"/>
    <col min="7957" max="7957" width="9.85546875" style="21" customWidth="1"/>
    <col min="7958" max="7958" width="14.140625" style="21" customWidth="1"/>
    <col min="7959" max="7959" width="8.28515625" style="21" customWidth="1"/>
    <col min="7960" max="7960" width="14" style="21" customWidth="1"/>
    <col min="7961" max="7961" width="60.5703125" style="21" customWidth="1"/>
    <col min="7962" max="7962" width="17" style="21" customWidth="1"/>
    <col min="7963" max="7963" width="69.7109375" style="21" customWidth="1"/>
    <col min="7964" max="7964" width="9.140625" style="21"/>
    <col min="7965" max="7965" width="8.42578125" style="21" customWidth="1"/>
    <col min="7966" max="7966" width="9.140625" style="21"/>
    <col min="7967" max="7967" width="9.42578125" style="21" customWidth="1"/>
    <col min="7968" max="7968" width="9.7109375" style="21" customWidth="1"/>
    <col min="7969" max="7969" width="11" style="21" customWidth="1"/>
    <col min="7970" max="7970" width="8.7109375" style="21" customWidth="1"/>
    <col min="7971" max="7971" width="9.85546875" style="21" customWidth="1"/>
    <col min="7972" max="7972" width="9.28515625" style="21" customWidth="1"/>
    <col min="7973" max="7973" width="8.42578125" style="21" customWidth="1"/>
    <col min="7974" max="7974" width="8.140625" style="21" customWidth="1"/>
    <col min="7975" max="7975" width="7.5703125" style="21" customWidth="1"/>
    <col min="7976" max="7976" width="8.5703125" style="21" customWidth="1"/>
    <col min="7977" max="7977" width="8.42578125" style="21" customWidth="1"/>
    <col min="7978" max="7978" width="8.7109375" style="21" customWidth="1"/>
    <col min="7979" max="7979" width="11.5703125" style="21" customWidth="1"/>
    <col min="7980" max="7980" width="10.42578125" style="21" customWidth="1"/>
    <col min="7981" max="7981" width="9.7109375" style="21" customWidth="1"/>
    <col min="7982" max="7982" width="9" style="21" customWidth="1"/>
    <col min="7983" max="7983" width="9.42578125" style="21" customWidth="1"/>
    <col min="7984" max="7984" width="8.85546875" style="21" customWidth="1"/>
    <col min="7985" max="7985" width="9.140625" style="21"/>
    <col min="7986" max="7986" width="8.7109375" style="21" customWidth="1"/>
    <col min="7987" max="7987" width="10" style="21" customWidth="1"/>
    <col min="7988" max="7989" width="9.140625" style="21"/>
    <col min="7990" max="7990" width="9.5703125" style="21" customWidth="1"/>
    <col min="7991" max="7992" width="9.140625" style="21"/>
    <col min="7993" max="7994" width="11.5703125" style="21" customWidth="1"/>
    <col min="7995" max="8199" width="9.140625" style="21"/>
    <col min="8200" max="8200" width="19.7109375" style="21" customWidth="1"/>
    <col min="8201" max="8201" width="5.85546875" style="21" customWidth="1"/>
    <col min="8202" max="8202" width="42.5703125" style="21" customWidth="1"/>
    <col min="8203" max="8203" width="15" style="21" customWidth="1"/>
    <col min="8204" max="8204" width="17.85546875" style="21" customWidth="1"/>
    <col min="8205" max="8205" width="2.5703125" style="21" customWidth="1"/>
    <col min="8206" max="8206" width="4" style="21" customWidth="1"/>
    <col min="8207" max="8208" width="9.140625" style="21"/>
    <col min="8209" max="8209" width="4.7109375" style="21" customWidth="1"/>
    <col min="8210" max="8210" width="14.140625" style="21" customWidth="1"/>
    <col min="8211" max="8211" width="45.28515625" style="21" customWidth="1"/>
    <col min="8212" max="8212" width="12.5703125" style="21" customWidth="1"/>
    <col min="8213" max="8213" width="9.85546875" style="21" customWidth="1"/>
    <col min="8214" max="8214" width="14.140625" style="21" customWidth="1"/>
    <col min="8215" max="8215" width="8.28515625" style="21" customWidth="1"/>
    <col min="8216" max="8216" width="14" style="21" customWidth="1"/>
    <col min="8217" max="8217" width="60.5703125" style="21" customWidth="1"/>
    <col min="8218" max="8218" width="17" style="21" customWidth="1"/>
    <col min="8219" max="8219" width="69.7109375" style="21" customWidth="1"/>
    <col min="8220" max="8220" width="9.140625" style="21"/>
    <col min="8221" max="8221" width="8.42578125" style="21" customWidth="1"/>
    <col min="8222" max="8222" width="9.140625" style="21"/>
    <col min="8223" max="8223" width="9.42578125" style="21" customWidth="1"/>
    <col min="8224" max="8224" width="9.7109375" style="21" customWidth="1"/>
    <col min="8225" max="8225" width="11" style="21" customWidth="1"/>
    <col min="8226" max="8226" width="8.7109375" style="21" customWidth="1"/>
    <col min="8227" max="8227" width="9.85546875" style="21" customWidth="1"/>
    <col min="8228" max="8228" width="9.28515625" style="21" customWidth="1"/>
    <col min="8229" max="8229" width="8.42578125" style="21" customWidth="1"/>
    <col min="8230" max="8230" width="8.140625" style="21" customWidth="1"/>
    <col min="8231" max="8231" width="7.5703125" style="21" customWidth="1"/>
    <col min="8232" max="8232" width="8.5703125" style="21" customWidth="1"/>
    <col min="8233" max="8233" width="8.42578125" style="21" customWidth="1"/>
    <col min="8234" max="8234" width="8.7109375" style="21" customWidth="1"/>
    <col min="8235" max="8235" width="11.5703125" style="21" customWidth="1"/>
    <col min="8236" max="8236" width="10.42578125" style="21" customWidth="1"/>
    <col min="8237" max="8237" width="9.7109375" style="21" customWidth="1"/>
    <col min="8238" max="8238" width="9" style="21" customWidth="1"/>
    <col min="8239" max="8239" width="9.42578125" style="21" customWidth="1"/>
    <col min="8240" max="8240" width="8.85546875" style="21" customWidth="1"/>
    <col min="8241" max="8241" width="9.140625" style="21"/>
    <col min="8242" max="8242" width="8.7109375" style="21" customWidth="1"/>
    <col min="8243" max="8243" width="10" style="21" customWidth="1"/>
    <col min="8244" max="8245" width="9.140625" style="21"/>
    <col min="8246" max="8246" width="9.5703125" style="21" customWidth="1"/>
    <col min="8247" max="8248" width="9.140625" style="21"/>
    <col min="8249" max="8250" width="11.5703125" style="21" customWidth="1"/>
    <col min="8251" max="8455" width="9.140625" style="21"/>
    <col min="8456" max="8456" width="19.7109375" style="21" customWidth="1"/>
    <col min="8457" max="8457" width="5.85546875" style="21" customWidth="1"/>
    <col min="8458" max="8458" width="42.5703125" style="21" customWidth="1"/>
    <col min="8459" max="8459" width="15" style="21" customWidth="1"/>
    <col min="8460" max="8460" width="17.85546875" style="21" customWidth="1"/>
    <col min="8461" max="8461" width="2.5703125" style="21" customWidth="1"/>
    <col min="8462" max="8462" width="4" style="21" customWidth="1"/>
    <col min="8463" max="8464" width="9.140625" style="21"/>
    <col min="8465" max="8465" width="4.7109375" style="21" customWidth="1"/>
    <col min="8466" max="8466" width="14.140625" style="21" customWidth="1"/>
    <col min="8467" max="8467" width="45.28515625" style="21" customWidth="1"/>
    <col min="8468" max="8468" width="12.5703125" style="21" customWidth="1"/>
    <col min="8469" max="8469" width="9.85546875" style="21" customWidth="1"/>
    <col min="8470" max="8470" width="14.140625" style="21" customWidth="1"/>
    <col min="8471" max="8471" width="8.28515625" style="21" customWidth="1"/>
    <col min="8472" max="8472" width="14" style="21" customWidth="1"/>
    <col min="8473" max="8473" width="60.5703125" style="21" customWidth="1"/>
    <col min="8474" max="8474" width="17" style="21" customWidth="1"/>
    <col min="8475" max="8475" width="69.7109375" style="21" customWidth="1"/>
    <col min="8476" max="8476" width="9.140625" style="21"/>
    <col min="8477" max="8477" width="8.42578125" style="21" customWidth="1"/>
    <col min="8478" max="8478" width="9.140625" style="21"/>
    <col min="8479" max="8479" width="9.42578125" style="21" customWidth="1"/>
    <col min="8480" max="8480" width="9.7109375" style="21" customWidth="1"/>
    <col min="8481" max="8481" width="11" style="21" customWidth="1"/>
    <col min="8482" max="8482" width="8.7109375" style="21" customWidth="1"/>
    <col min="8483" max="8483" width="9.85546875" style="21" customWidth="1"/>
    <col min="8484" max="8484" width="9.28515625" style="21" customWidth="1"/>
    <col min="8485" max="8485" width="8.42578125" style="21" customWidth="1"/>
    <col min="8486" max="8486" width="8.140625" style="21" customWidth="1"/>
    <col min="8487" max="8487" width="7.5703125" style="21" customWidth="1"/>
    <col min="8488" max="8488" width="8.5703125" style="21" customWidth="1"/>
    <col min="8489" max="8489" width="8.42578125" style="21" customWidth="1"/>
    <col min="8490" max="8490" width="8.7109375" style="21" customWidth="1"/>
    <col min="8491" max="8491" width="11.5703125" style="21" customWidth="1"/>
    <col min="8492" max="8492" width="10.42578125" style="21" customWidth="1"/>
    <col min="8493" max="8493" width="9.7109375" style="21" customWidth="1"/>
    <col min="8494" max="8494" width="9" style="21" customWidth="1"/>
    <col min="8495" max="8495" width="9.42578125" style="21" customWidth="1"/>
    <col min="8496" max="8496" width="8.85546875" style="21" customWidth="1"/>
    <col min="8497" max="8497" width="9.140625" style="21"/>
    <col min="8498" max="8498" width="8.7109375" style="21" customWidth="1"/>
    <col min="8499" max="8499" width="10" style="21" customWidth="1"/>
    <col min="8500" max="8501" width="9.140625" style="21"/>
    <col min="8502" max="8502" width="9.5703125" style="21" customWidth="1"/>
    <col min="8503" max="8504" width="9.140625" style="21"/>
    <col min="8505" max="8506" width="11.5703125" style="21" customWidth="1"/>
    <col min="8507" max="8711" width="9.140625" style="21"/>
    <col min="8712" max="8712" width="19.7109375" style="21" customWidth="1"/>
    <col min="8713" max="8713" width="5.85546875" style="21" customWidth="1"/>
    <col min="8714" max="8714" width="42.5703125" style="21" customWidth="1"/>
    <col min="8715" max="8715" width="15" style="21" customWidth="1"/>
    <col min="8716" max="8716" width="17.85546875" style="21" customWidth="1"/>
    <col min="8717" max="8717" width="2.5703125" style="21" customWidth="1"/>
    <col min="8718" max="8718" width="4" style="21" customWidth="1"/>
    <col min="8719" max="8720" width="9.140625" style="21"/>
    <col min="8721" max="8721" width="4.7109375" style="21" customWidth="1"/>
    <col min="8722" max="8722" width="14.140625" style="21" customWidth="1"/>
    <col min="8723" max="8723" width="45.28515625" style="21" customWidth="1"/>
    <col min="8724" max="8724" width="12.5703125" style="21" customWidth="1"/>
    <col min="8725" max="8725" width="9.85546875" style="21" customWidth="1"/>
    <col min="8726" max="8726" width="14.140625" style="21" customWidth="1"/>
    <col min="8727" max="8727" width="8.28515625" style="21" customWidth="1"/>
    <col min="8728" max="8728" width="14" style="21" customWidth="1"/>
    <col min="8729" max="8729" width="60.5703125" style="21" customWidth="1"/>
    <col min="8730" max="8730" width="17" style="21" customWidth="1"/>
    <col min="8731" max="8731" width="69.7109375" style="21" customWidth="1"/>
    <col min="8732" max="8732" width="9.140625" style="21"/>
    <col min="8733" max="8733" width="8.42578125" style="21" customWidth="1"/>
    <col min="8734" max="8734" width="9.140625" style="21"/>
    <col min="8735" max="8735" width="9.42578125" style="21" customWidth="1"/>
    <col min="8736" max="8736" width="9.7109375" style="21" customWidth="1"/>
    <col min="8737" max="8737" width="11" style="21" customWidth="1"/>
    <col min="8738" max="8738" width="8.7109375" style="21" customWidth="1"/>
    <col min="8739" max="8739" width="9.85546875" style="21" customWidth="1"/>
    <col min="8740" max="8740" width="9.28515625" style="21" customWidth="1"/>
    <col min="8741" max="8741" width="8.42578125" style="21" customWidth="1"/>
    <col min="8742" max="8742" width="8.140625" style="21" customWidth="1"/>
    <col min="8743" max="8743" width="7.5703125" style="21" customWidth="1"/>
    <col min="8744" max="8744" width="8.5703125" style="21" customWidth="1"/>
    <col min="8745" max="8745" width="8.42578125" style="21" customWidth="1"/>
    <col min="8746" max="8746" width="8.7109375" style="21" customWidth="1"/>
    <col min="8747" max="8747" width="11.5703125" style="21" customWidth="1"/>
    <col min="8748" max="8748" width="10.42578125" style="21" customWidth="1"/>
    <col min="8749" max="8749" width="9.7109375" style="21" customWidth="1"/>
    <col min="8750" max="8750" width="9" style="21" customWidth="1"/>
    <col min="8751" max="8751" width="9.42578125" style="21" customWidth="1"/>
    <col min="8752" max="8752" width="8.85546875" style="21" customWidth="1"/>
    <col min="8753" max="8753" width="9.140625" style="21"/>
    <col min="8754" max="8754" width="8.7109375" style="21" customWidth="1"/>
    <col min="8755" max="8755" width="10" style="21" customWidth="1"/>
    <col min="8756" max="8757" width="9.140625" style="21"/>
    <col min="8758" max="8758" width="9.5703125" style="21" customWidth="1"/>
    <col min="8759" max="8760" width="9.140625" style="21"/>
    <col min="8761" max="8762" width="11.5703125" style="21" customWidth="1"/>
    <col min="8763" max="8967" width="9.140625" style="21"/>
    <col min="8968" max="8968" width="19.7109375" style="21" customWidth="1"/>
    <col min="8969" max="8969" width="5.85546875" style="21" customWidth="1"/>
    <col min="8970" max="8970" width="42.5703125" style="21" customWidth="1"/>
    <col min="8971" max="8971" width="15" style="21" customWidth="1"/>
    <col min="8972" max="8972" width="17.85546875" style="21" customWidth="1"/>
    <col min="8973" max="8973" width="2.5703125" style="21" customWidth="1"/>
    <col min="8974" max="8974" width="4" style="21" customWidth="1"/>
    <col min="8975" max="8976" width="9.140625" style="21"/>
    <col min="8977" max="8977" width="4.7109375" style="21" customWidth="1"/>
    <col min="8978" max="8978" width="14.140625" style="21" customWidth="1"/>
    <col min="8979" max="8979" width="45.28515625" style="21" customWidth="1"/>
    <col min="8980" max="8980" width="12.5703125" style="21" customWidth="1"/>
    <col min="8981" max="8981" width="9.85546875" style="21" customWidth="1"/>
    <col min="8982" max="8982" width="14.140625" style="21" customWidth="1"/>
    <col min="8983" max="8983" width="8.28515625" style="21" customWidth="1"/>
    <col min="8984" max="8984" width="14" style="21" customWidth="1"/>
    <col min="8985" max="8985" width="60.5703125" style="21" customWidth="1"/>
    <col min="8986" max="8986" width="17" style="21" customWidth="1"/>
    <col min="8987" max="8987" width="69.7109375" style="21" customWidth="1"/>
    <col min="8988" max="8988" width="9.140625" style="21"/>
    <col min="8989" max="8989" width="8.42578125" style="21" customWidth="1"/>
    <col min="8990" max="8990" width="9.140625" style="21"/>
    <col min="8991" max="8991" width="9.42578125" style="21" customWidth="1"/>
    <col min="8992" max="8992" width="9.7109375" style="21" customWidth="1"/>
    <col min="8993" max="8993" width="11" style="21" customWidth="1"/>
    <col min="8994" max="8994" width="8.7109375" style="21" customWidth="1"/>
    <col min="8995" max="8995" width="9.85546875" style="21" customWidth="1"/>
    <col min="8996" max="8996" width="9.28515625" style="21" customWidth="1"/>
    <col min="8997" max="8997" width="8.42578125" style="21" customWidth="1"/>
    <col min="8998" max="8998" width="8.140625" style="21" customWidth="1"/>
    <col min="8999" max="8999" width="7.5703125" style="21" customWidth="1"/>
    <col min="9000" max="9000" width="8.5703125" style="21" customWidth="1"/>
    <col min="9001" max="9001" width="8.42578125" style="21" customWidth="1"/>
    <col min="9002" max="9002" width="8.7109375" style="21" customWidth="1"/>
    <col min="9003" max="9003" width="11.5703125" style="21" customWidth="1"/>
    <col min="9004" max="9004" width="10.42578125" style="21" customWidth="1"/>
    <col min="9005" max="9005" width="9.7109375" style="21" customWidth="1"/>
    <col min="9006" max="9006" width="9" style="21" customWidth="1"/>
    <col min="9007" max="9007" width="9.42578125" style="21" customWidth="1"/>
    <col min="9008" max="9008" width="8.85546875" style="21" customWidth="1"/>
    <col min="9009" max="9009" width="9.140625" style="21"/>
    <col min="9010" max="9010" width="8.7109375" style="21" customWidth="1"/>
    <col min="9011" max="9011" width="10" style="21" customWidth="1"/>
    <col min="9012" max="9013" width="9.140625" style="21"/>
    <col min="9014" max="9014" width="9.5703125" style="21" customWidth="1"/>
    <col min="9015" max="9016" width="9.140625" style="21"/>
    <col min="9017" max="9018" width="11.5703125" style="21" customWidth="1"/>
    <col min="9019" max="9223" width="9.140625" style="21"/>
    <col min="9224" max="9224" width="19.7109375" style="21" customWidth="1"/>
    <col min="9225" max="9225" width="5.85546875" style="21" customWidth="1"/>
    <col min="9226" max="9226" width="42.5703125" style="21" customWidth="1"/>
    <col min="9227" max="9227" width="15" style="21" customWidth="1"/>
    <col min="9228" max="9228" width="17.85546875" style="21" customWidth="1"/>
    <col min="9229" max="9229" width="2.5703125" style="21" customWidth="1"/>
    <col min="9230" max="9230" width="4" style="21" customWidth="1"/>
    <col min="9231" max="9232" width="9.140625" style="21"/>
    <col min="9233" max="9233" width="4.7109375" style="21" customWidth="1"/>
    <col min="9234" max="9234" width="14.140625" style="21" customWidth="1"/>
    <col min="9235" max="9235" width="45.28515625" style="21" customWidth="1"/>
    <col min="9236" max="9236" width="12.5703125" style="21" customWidth="1"/>
    <col min="9237" max="9237" width="9.85546875" style="21" customWidth="1"/>
    <col min="9238" max="9238" width="14.140625" style="21" customWidth="1"/>
    <col min="9239" max="9239" width="8.28515625" style="21" customWidth="1"/>
    <col min="9240" max="9240" width="14" style="21" customWidth="1"/>
    <col min="9241" max="9241" width="60.5703125" style="21" customWidth="1"/>
    <col min="9242" max="9242" width="17" style="21" customWidth="1"/>
    <col min="9243" max="9243" width="69.7109375" style="21" customWidth="1"/>
    <col min="9244" max="9244" width="9.140625" style="21"/>
    <col min="9245" max="9245" width="8.42578125" style="21" customWidth="1"/>
    <col min="9246" max="9246" width="9.140625" style="21"/>
    <col min="9247" max="9247" width="9.42578125" style="21" customWidth="1"/>
    <col min="9248" max="9248" width="9.7109375" style="21" customWidth="1"/>
    <col min="9249" max="9249" width="11" style="21" customWidth="1"/>
    <col min="9250" max="9250" width="8.7109375" style="21" customWidth="1"/>
    <col min="9251" max="9251" width="9.85546875" style="21" customWidth="1"/>
    <col min="9252" max="9252" width="9.28515625" style="21" customWidth="1"/>
    <col min="9253" max="9253" width="8.42578125" style="21" customWidth="1"/>
    <col min="9254" max="9254" width="8.140625" style="21" customWidth="1"/>
    <col min="9255" max="9255" width="7.5703125" style="21" customWidth="1"/>
    <col min="9256" max="9256" width="8.5703125" style="21" customWidth="1"/>
    <col min="9257" max="9257" width="8.42578125" style="21" customWidth="1"/>
    <col min="9258" max="9258" width="8.7109375" style="21" customWidth="1"/>
    <col min="9259" max="9259" width="11.5703125" style="21" customWidth="1"/>
    <col min="9260" max="9260" width="10.42578125" style="21" customWidth="1"/>
    <col min="9261" max="9261" width="9.7109375" style="21" customWidth="1"/>
    <col min="9262" max="9262" width="9" style="21" customWidth="1"/>
    <col min="9263" max="9263" width="9.42578125" style="21" customWidth="1"/>
    <col min="9264" max="9264" width="8.85546875" style="21" customWidth="1"/>
    <col min="9265" max="9265" width="9.140625" style="21"/>
    <col min="9266" max="9266" width="8.7109375" style="21" customWidth="1"/>
    <col min="9267" max="9267" width="10" style="21" customWidth="1"/>
    <col min="9268" max="9269" width="9.140625" style="21"/>
    <col min="9270" max="9270" width="9.5703125" style="21" customWidth="1"/>
    <col min="9271" max="9272" width="9.140625" style="21"/>
    <col min="9273" max="9274" width="11.5703125" style="21" customWidth="1"/>
    <col min="9275" max="9479" width="9.140625" style="21"/>
    <col min="9480" max="9480" width="19.7109375" style="21" customWidth="1"/>
    <col min="9481" max="9481" width="5.85546875" style="21" customWidth="1"/>
    <col min="9482" max="9482" width="42.5703125" style="21" customWidth="1"/>
    <col min="9483" max="9483" width="15" style="21" customWidth="1"/>
    <col min="9484" max="9484" width="17.85546875" style="21" customWidth="1"/>
    <col min="9485" max="9485" width="2.5703125" style="21" customWidth="1"/>
    <col min="9486" max="9486" width="4" style="21" customWidth="1"/>
    <col min="9487" max="9488" width="9.140625" style="21"/>
    <col min="9489" max="9489" width="4.7109375" style="21" customWidth="1"/>
    <col min="9490" max="9490" width="14.140625" style="21" customWidth="1"/>
    <col min="9491" max="9491" width="45.28515625" style="21" customWidth="1"/>
    <col min="9492" max="9492" width="12.5703125" style="21" customWidth="1"/>
    <col min="9493" max="9493" width="9.85546875" style="21" customWidth="1"/>
    <col min="9494" max="9494" width="14.140625" style="21" customWidth="1"/>
    <col min="9495" max="9495" width="8.28515625" style="21" customWidth="1"/>
    <col min="9496" max="9496" width="14" style="21" customWidth="1"/>
    <col min="9497" max="9497" width="60.5703125" style="21" customWidth="1"/>
    <col min="9498" max="9498" width="17" style="21" customWidth="1"/>
    <col min="9499" max="9499" width="69.7109375" style="21" customWidth="1"/>
    <col min="9500" max="9500" width="9.140625" style="21"/>
    <col min="9501" max="9501" width="8.42578125" style="21" customWidth="1"/>
    <col min="9502" max="9502" width="9.140625" style="21"/>
    <col min="9503" max="9503" width="9.42578125" style="21" customWidth="1"/>
    <col min="9504" max="9504" width="9.7109375" style="21" customWidth="1"/>
    <col min="9505" max="9505" width="11" style="21" customWidth="1"/>
    <col min="9506" max="9506" width="8.7109375" style="21" customWidth="1"/>
    <col min="9507" max="9507" width="9.85546875" style="21" customWidth="1"/>
    <col min="9508" max="9508" width="9.28515625" style="21" customWidth="1"/>
    <col min="9509" max="9509" width="8.42578125" style="21" customWidth="1"/>
    <col min="9510" max="9510" width="8.140625" style="21" customWidth="1"/>
    <col min="9511" max="9511" width="7.5703125" style="21" customWidth="1"/>
    <col min="9512" max="9512" width="8.5703125" style="21" customWidth="1"/>
    <col min="9513" max="9513" width="8.42578125" style="21" customWidth="1"/>
    <col min="9514" max="9514" width="8.7109375" style="21" customWidth="1"/>
    <col min="9515" max="9515" width="11.5703125" style="21" customWidth="1"/>
    <col min="9516" max="9516" width="10.42578125" style="21" customWidth="1"/>
    <col min="9517" max="9517" width="9.7109375" style="21" customWidth="1"/>
    <col min="9518" max="9518" width="9" style="21" customWidth="1"/>
    <col min="9519" max="9519" width="9.42578125" style="21" customWidth="1"/>
    <col min="9520" max="9520" width="8.85546875" style="21" customWidth="1"/>
    <col min="9521" max="9521" width="9.140625" style="21"/>
    <col min="9522" max="9522" width="8.7109375" style="21" customWidth="1"/>
    <col min="9523" max="9523" width="10" style="21" customWidth="1"/>
    <col min="9524" max="9525" width="9.140625" style="21"/>
    <col min="9526" max="9526" width="9.5703125" style="21" customWidth="1"/>
    <col min="9527" max="9528" width="9.140625" style="21"/>
    <col min="9529" max="9530" width="11.5703125" style="21" customWidth="1"/>
    <col min="9531" max="9735" width="9.140625" style="21"/>
    <col min="9736" max="9736" width="19.7109375" style="21" customWidth="1"/>
    <col min="9737" max="9737" width="5.85546875" style="21" customWidth="1"/>
    <col min="9738" max="9738" width="42.5703125" style="21" customWidth="1"/>
    <col min="9739" max="9739" width="15" style="21" customWidth="1"/>
    <col min="9740" max="9740" width="17.85546875" style="21" customWidth="1"/>
    <col min="9741" max="9741" width="2.5703125" style="21" customWidth="1"/>
    <col min="9742" max="9742" width="4" style="21" customWidth="1"/>
    <col min="9743" max="9744" width="9.140625" style="21"/>
    <col min="9745" max="9745" width="4.7109375" style="21" customWidth="1"/>
    <col min="9746" max="9746" width="14.140625" style="21" customWidth="1"/>
    <col min="9747" max="9747" width="45.28515625" style="21" customWidth="1"/>
    <col min="9748" max="9748" width="12.5703125" style="21" customWidth="1"/>
    <col min="9749" max="9749" width="9.85546875" style="21" customWidth="1"/>
    <col min="9750" max="9750" width="14.140625" style="21" customWidth="1"/>
    <col min="9751" max="9751" width="8.28515625" style="21" customWidth="1"/>
    <col min="9752" max="9752" width="14" style="21" customWidth="1"/>
    <col min="9753" max="9753" width="60.5703125" style="21" customWidth="1"/>
    <col min="9754" max="9754" width="17" style="21" customWidth="1"/>
    <col min="9755" max="9755" width="69.7109375" style="21" customWidth="1"/>
    <col min="9756" max="9756" width="9.140625" style="21"/>
    <col min="9757" max="9757" width="8.42578125" style="21" customWidth="1"/>
    <col min="9758" max="9758" width="9.140625" style="21"/>
    <col min="9759" max="9759" width="9.42578125" style="21" customWidth="1"/>
    <col min="9760" max="9760" width="9.7109375" style="21" customWidth="1"/>
    <col min="9761" max="9761" width="11" style="21" customWidth="1"/>
    <col min="9762" max="9762" width="8.7109375" style="21" customWidth="1"/>
    <col min="9763" max="9763" width="9.85546875" style="21" customWidth="1"/>
    <col min="9764" max="9764" width="9.28515625" style="21" customWidth="1"/>
    <col min="9765" max="9765" width="8.42578125" style="21" customWidth="1"/>
    <col min="9766" max="9766" width="8.140625" style="21" customWidth="1"/>
    <col min="9767" max="9767" width="7.5703125" style="21" customWidth="1"/>
    <col min="9768" max="9768" width="8.5703125" style="21" customWidth="1"/>
    <col min="9769" max="9769" width="8.42578125" style="21" customWidth="1"/>
    <col min="9770" max="9770" width="8.7109375" style="21" customWidth="1"/>
    <col min="9771" max="9771" width="11.5703125" style="21" customWidth="1"/>
    <col min="9772" max="9772" width="10.42578125" style="21" customWidth="1"/>
    <col min="9773" max="9773" width="9.7109375" style="21" customWidth="1"/>
    <col min="9774" max="9774" width="9" style="21" customWidth="1"/>
    <col min="9775" max="9775" width="9.42578125" style="21" customWidth="1"/>
    <col min="9776" max="9776" width="8.85546875" style="21" customWidth="1"/>
    <col min="9777" max="9777" width="9.140625" style="21"/>
    <col min="9778" max="9778" width="8.7109375" style="21" customWidth="1"/>
    <col min="9779" max="9779" width="10" style="21" customWidth="1"/>
    <col min="9780" max="9781" width="9.140625" style="21"/>
    <col min="9782" max="9782" width="9.5703125" style="21" customWidth="1"/>
    <col min="9783" max="9784" width="9.140625" style="21"/>
    <col min="9785" max="9786" width="11.5703125" style="21" customWidth="1"/>
    <col min="9787" max="9991" width="9.140625" style="21"/>
    <col min="9992" max="9992" width="19.7109375" style="21" customWidth="1"/>
    <col min="9993" max="9993" width="5.85546875" style="21" customWidth="1"/>
    <col min="9994" max="9994" width="42.5703125" style="21" customWidth="1"/>
    <col min="9995" max="9995" width="15" style="21" customWidth="1"/>
    <col min="9996" max="9996" width="17.85546875" style="21" customWidth="1"/>
    <col min="9997" max="9997" width="2.5703125" style="21" customWidth="1"/>
    <col min="9998" max="9998" width="4" style="21" customWidth="1"/>
    <col min="9999" max="10000" width="9.140625" style="21"/>
    <col min="10001" max="10001" width="4.7109375" style="21" customWidth="1"/>
    <col min="10002" max="10002" width="14.140625" style="21" customWidth="1"/>
    <col min="10003" max="10003" width="45.28515625" style="21" customWidth="1"/>
    <col min="10004" max="10004" width="12.5703125" style="21" customWidth="1"/>
    <col min="10005" max="10005" width="9.85546875" style="21" customWidth="1"/>
    <col min="10006" max="10006" width="14.140625" style="21" customWidth="1"/>
    <col min="10007" max="10007" width="8.28515625" style="21" customWidth="1"/>
    <col min="10008" max="10008" width="14" style="21" customWidth="1"/>
    <col min="10009" max="10009" width="60.5703125" style="21" customWidth="1"/>
    <col min="10010" max="10010" width="17" style="21" customWidth="1"/>
    <col min="10011" max="10011" width="69.7109375" style="21" customWidth="1"/>
    <col min="10012" max="10012" width="9.140625" style="21"/>
    <col min="10013" max="10013" width="8.42578125" style="21" customWidth="1"/>
    <col min="10014" max="10014" width="9.140625" style="21"/>
    <col min="10015" max="10015" width="9.42578125" style="21" customWidth="1"/>
    <col min="10016" max="10016" width="9.7109375" style="21" customWidth="1"/>
    <col min="10017" max="10017" width="11" style="21" customWidth="1"/>
    <col min="10018" max="10018" width="8.7109375" style="21" customWidth="1"/>
    <col min="10019" max="10019" width="9.85546875" style="21" customWidth="1"/>
    <col min="10020" max="10020" width="9.28515625" style="21" customWidth="1"/>
    <col min="10021" max="10021" width="8.42578125" style="21" customWidth="1"/>
    <col min="10022" max="10022" width="8.140625" style="21" customWidth="1"/>
    <col min="10023" max="10023" width="7.5703125" style="21" customWidth="1"/>
    <col min="10024" max="10024" width="8.5703125" style="21" customWidth="1"/>
    <col min="10025" max="10025" width="8.42578125" style="21" customWidth="1"/>
    <col min="10026" max="10026" width="8.7109375" style="21" customWidth="1"/>
    <col min="10027" max="10027" width="11.5703125" style="21" customWidth="1"/>
    <col min="10028" max="10028" width="10.42578125" style="21" customWidth="1"/>
    <col min="10029" max="10029" width="9.7109375" style="21" customWidth="1"/>
    <col min="10030" max="10030" width="9" style="21" customWidth="1"/>
    <col min="10031" max="10031" width="9.42578125" style="21" customWidth="1"/>
    <col min="10032" max="10032" width="8.85546875" style="21" customWidth="1"/>
    <col min="10033" max="10033" width="9.140625" style="21"/>
    <col min="10034" max="10034" width="8.7109375" style="21" customWidth="1"/>
    <col min="10035" max="10035" width="10" style="21" customWidth="1"/>
    <col min="10036" max="10037" width="9.140625" style="21"/>
    <col min="10038" max="10038" width="9.5703125" style="21" customWidth="1"/>
    <col min="10039" max="10040" width="9.140625" style="21"/>
    <col min="10041" max="10042" width="11.5703125" style="21" customWidth="1"/>
    <col min="10043" max="10247" width="9.140625" style="21"/>
    <col min="10248" max="10248" width="19.7109375" style="21" customWidth="1"/>
    <col min="10249" max="10249" width="5.85546875" style="21" customWidth="1"/>
    <col min="10250" max="10250" width="42.5703125" style="21" customWidth="1"/>
    <col min="10251" max="10251" width="15" style="21" customWidth="1"/>
    <col min="10252" max="10252" width="17.85546875" style="21" customWidth="1"/>
    <col min="10253" max="10253" width="2.5703125" style="21" customWidth="1"/>
    <col min="10254" max="10254" width="4" style="21" customWidth="1"/>
    <col min="10255" max="10256" width="9.140625" style="21"/>
    <col min="10257" max="10257" width="4.7109375" style="21" customWidth="1"/>
    <col min="10258" max="10258" width="14.140625" style="21" customWidth="1"/>
    <col min="10259" max="10259" width="45.28515625" style="21" customWidth="1"/>
    <col min="10260" max="10260" width="12.5703125" style="21" customWidth="1"/>
    <col min="10261" max="10261" width="9.85546875" style="21" customWidth="1"/>
    <col min="10262" max="10262" width="14.140625" style="21" customWidth="1"/>
    <col min="10263" max="10263" width="8.28515625" style="21" customWidth="1"/>
    <col min="10264" max="10264" width="14" style="21" customWidth="1"/>
    <col min="10265" max="10265" width="60.5703125" style="21" customWidth="1"/>
    <col min="10266" max="10266" width="17" style="21" customWidth="1"/>
    <col min="10267" max="10267" width="69.7109375" style="21" customWidth="1"/>
    <col min="10268" max="10268" width="9.140625" style="21"/>
    <col min="10269" max="10269" width="8.42578125" style="21" customWidth="1"/>
    <col min="10270" max="10270" width="9.140625" style="21"/>
    <col min="10271" max="10271" width="9.42578125" style="21" customWidth="1"/>
    <col min="10272" max="10272" width="9.7109375" style="21" customWidth="1"/>
    <col min="10273" max="10273" width="11" style="21" customWidth="1"/>
    <col min="10274" max="10274" width="8.7109375" style="21" customWidth="1"/>
    <col min="10275" max="10275" width="9.85546875" style="21" customWidth="1"/>
    <col min="10276" max="10276" width="9.28515625" style="21" customWidth="1"/>
    <col min="10277" max="10277" width="8.42578125" style="21" customWidth="1"/>
    <col min="10278" max="10278" width="8.140625" style="21" customWidth="1"/>
    <col min="10279" max="10279" width="7.5703125" style="21" customWidth="1"/>
    <col min="10280" max="10280" width="8.5703125" style="21" customWidth="1"/>
    <col min="10281" max="10281" width="8.42578125" style="21" customWidth="1"/>
    <col min="10282" max="10282" width="8.7109375" style="21" customWidth="1"/>
    <col min="10283" max="10283" width="11.5703125" style="21" customWidth="1"/>
    <col min="10284" max="10284" width="10.42578125" style="21" customWidth="1"/>
    <col min="10285" max="10285" width="9.7109375" style="21" customWidth="1"/>
    <col min="10286" max="10286" width="9" style="21" customWidth="1"/>
    <col min="10287" max="10287" width="9.42578125" style="21" customWidth="1"/>
    <col min="10288" max="10288" width="8.85546875" style="21" customWidth="1"/>
    <col min="10289" max="10289" width="9.140625" style="21"/>
    <col min="10290" max="10290" width="8.7109375" style="21" customWidth="1"/>
    <col min="10291" max="10291" width="10" style="21" customWidth="1"/>
    <col min="10292" max="10293" width="9.140625" style="21"/>
    <col min="10294" max="10294" width="9.5703125" style="21" customWidth="1"/>
    <col min="10295" max="10296" width="9.140625" style="21"/>
    <col min="10297" max="10298" width="11.5703125" style="21" customWidth="1"/>
    <col min="10299" max="10503" width="9.140625" style="21"/>
    <col min="10504" max="10504" width="19.7109375" style="21" customWidth="1"/>
    <col min="10505" max="10505" width="5.85546875" style="21" customWidth="1"/>
    <col min="10506" max="10506" width="42.5703125" style="21" customWidth="1"/>
    <col min="10507" max="10507" width="15" style="21" customWidth="1"/>
    <col min="10508" max="10508" width="17.85546875" style="21" customWidth="1"/>
    <col min="10509" max="10509" width="2.5703125" style="21" customWidth="1"/>
    <col min="10510" max="10510" width="4" style="21" customWidth="1"/>
    <col min="10511" max="10512" width="9.140625" style="21"/>
    <col min="10513" max="10513" width="4.7109375" style="21" customWidth="1"/>
    <col min="10514" max="10514" width="14.140625" style="21" customWidth="1"/>
    <col min="10515" max="10515" width="45.28515625" style="21" customWidth="1"/>
    <col min="10516" max="10516" width="12.5703125" style="21" customWidth="1"/>
    <col min="10517" max="10517" width="9.85546875" style="21" customWidth="1"/>
    <col min="10518" max="10518" width="14.140625" style="21" customWidth="1"/>
    <col min="10519" max="10519" width="8.28515625" style="21" customWidth="1"/>
    <col min="10520" max="10520" width="14" style="21" customWidth="1"/>
    <col min="10521" max="10521" width="60.5703125" style="21" customWidth="1"/>
    <col min="10522" max="10522" width="17" style="21" customWidth="1"/>
    <col min="10523" max="10523" width="69.7109375" style="21" customWidth="1"/>
    <col min="10524" max="10524" width="9.140625" style="21"/>
    <col min="10525" max="10525" width="8.42578125" style="21" customWidth="1"/>
    <col min="10526" max="10526" width="9.140625" style="21"/>
    <col min="10527" max="10527" width="9.42578125" style="21" customWidth="1"/>
    <col min="10528" max="10528" width="9.7109375" style="21" customWidth="1"/>
    <col min="10529" max="10529" width="11" style="21" customWidth="1"/>
    <col min="10530" max="10530" width="8.7109375" style="21" customWidth="1"/>
    <col min="10531" max="10531" width="9.85546875" style="21" customWidth="1"/>
    <col min="10532" max="10532" width="9.28515625" style="21" customWidth="1"/>
    <col min="10533" max="10533" width="8.42578125" style="21" customWidth="1"/>
    <col min="10534" max="10534" width="8.140625" style="21" customWidth="1"/>
    <col min="10535" max="10535" width="7.5703125" style="21" customWidth="1"/>
    <col min="10536" max="10536" width="8.5703125" style="21" customWidth="1"/>
    <col min="10537" max="10537" width="8.42578125" style="21" customWidth="1"/>
    <col min="10538" max="10538" width="8.7109375" style="21" customWidth="1"/>
    <col min="10539" max="10539" width="11.5703125" style="21" customWidth="1"/>
    <col min="10540" max="10540" width="10.42578125" style="21" customWidth="1"/>
    <col min="10541" max="10541" width="9.7109375" style="21" customWidth="1"/>
    <col min="10542" max="10542" width="9" style="21" customWidth="1"/>
    <col min="10543" max="10543" width="9.42578125" style="21" customWidth="1"/>
    <col min="10544" max="10544" width="8.85546875" style="21" customWidth="1"/>
    <col min="10545" max="10545" width="9.140625" style="21"/>
    <col min="10546" max="10546" width="8.7109375" style="21" customWidth="1"/>
    <col min="10547" max="10547" width="10" style="21" customWidth="1"/>
    <col min="10548" max="10549" width="9.140625" style="21"/>
    <col min="10550" max="10550" width="9.5703125" style="21" customWidth="1"/>
    <col min="10551" max="10552" width="9.140625" style="21"/>
    <col min="10553" max="10554" width="11.5703125" style="21" customWidth="1"/>
    <col min="10555" max="10759" width="9.140625" style="21"/>
    <col min="10760" max="10760" width="19.7109375" style="21" customWidth="1"/>
    <col min="10761" max="10761" width="5.85546875" style="21" customWidth="1"/>
    <col min="10762" max="10762" width="42.5703125" style="21" customWidth="1"/>
    <col min="10763" max="10763" width="15" style="21" customWidth="1"/>
    <col min="10764" max="10764" width="17.85546875" style="21" customWidth="1"/>
    <col min="10765" max="10765" width="2.5703125" style="21" customWidth="1"/>
    <col min="10766" max="10766" width="4" style="21" customWidth="1"/>
    <col min="10767" max="10768" width="9.140625" style="21"/>
    <col min="10769" max="10769" width="4.7109375" style="21" customWidth="1"/>
    <col min="10770" max="10770" width="14.140625" style="21" customWidth="1"/>
    <col min="10771" max="10771" width="45.28515625" style="21" customWidth="1"/>
    <col min="10772" max="10772" width="12.5703125" style="21" customWidth="1"/>
    <col min="10773" max="10773" width="9.85546875" style="21" customWidth="1"/>
    <col min="10774" max="10774" width="14.140625" style="21" customWidth="1"/>
    <col min="10775" max="10775" width="8.28515625" style="21" customWidth="1"/>
    <col min="10776" max="10776" width="14" style="21" customWidth="1"/>
    <col min="10777" max="10777" width="60.5703125" style="21" customWidth="1"/>
    <col min="10778" max="10778" width="17" style="21" customWidth="1"/>
    <col min="10779" max="10779" width="69.7109375" style="21" customWidth="1"/>
    <col min="10780" max="10780" width="9.140625" style="21"/>
    <col min="10781" max="10781" width="8.42578125" style="21" customWidth="1"/>
    <col min="10782" max="10782" width="9.140625" style="21"/>
    <col min="10783" max="10783" width="9.42578125" style="21" customWidth="1"/>
    <col min="10784" max="10784" width="9.7109375" style="21" customWidth="1"/>
    <col min="10785" max="10785" width="11" style="21" customWidth="1"/>
    <col min="10786" max="10786" width="8.7109375" style="21" customWidth="1"/>
    <col min="10787" max="10787" width="9.85546875" style="21" customWidth="1"/>
    <col min="10788" max="10788" width="9.28515625" style="21" customWidth="1"/>
    <col min="10789" max="10789" width="8.42578125" style="21" customWidth="1"/>
    <col min="10790" max="10790" width="8.140625" style="21" customWidth="1"/>
    <col min="10791" max="10791" width="7.5703125" style="21" customWidth="1"/>
    <col min="10792" max="10792" width="8.5703125" style="21" customWidth="1"/>
    <col min="10793" max="10793" width="8.42578125" style="21" customWidth="1"/>
    <col min="10794" max="10794" width="8.7109375" style="21" customWidth="1"/>
    <col min="10795" max="10795" width="11.5703125" style="21" customWidth="1"/>
    <col min="10796" max="10796" width="10.42578125" style="21" customWidth="1"/>
    <col min="10797" max="10797" width="9.7109375" style="21" customWidth="1"/>
    <col min="10798" max="10798" width="9" style="21" customWidth="1"/>
    <col min="10799" max="10799" width="9.42578125" style="21" customWidth="1"/>
    <col min="10800" max="10800" width="8.85546875" style="21" customWidth="1"/>
    <col min="10801" max="10801" width="9.140625" style="21"/>
    <col min="10802" max="10802" width="8.7109375" style="21" customWidth="1"/>
    <col min="10803" max="10803" width="10" style="21" customWidth="1"/>
    <col min="10804" max="10805" width="9.140625" style="21"/>
    <col min="10806" max="10806" width="9.5703125" style="21" customWidth="1"/>
    <col min="10807" max="10808" width="9.140625" style="21"/>
    <col min="10809" max="10810" width="11.5703125" style="21" customWidth="1"/>
    <col min="10811" max="11015" width="9.140625" style="21"/>
    <col min="11016" max="11016" width="19.7109375" style="21" customWidth="1"/>
    <col min="11017" max="11017" width="5.85546875" style="21" customWidth="1"/>
    <col min="11018" max="11018" width="42.5703125" style="21" customWidth="1"/>
    <col min="11019" max="11019" width="15" style="21" customWidth="1"/>
    <col min="11020" max="11020" width="17.85546875" style="21" customWidth="1"/>
    <col min="11021" max="11021" width="2.5703125" style="21" customWidth="1"/>
    <col min="11022" max="11022" width="4" style="21" customWidth="1"/>
    <col min="11023" max="11024" width="9.140625" style="21"/>
    <col min="11025" max="11025" width="4.7109375" style="21" customWidth="1"/>
    <col min="11026" max="11026" width="14.140625" style="21" customWidth="1"/>
    <col min="11027" max="11027" width="45.28515625" style="21" customWidth="1"/>
    <col min="11028" max="11028" width="12.5703125" style="21" customWidth="1"/>
    <col min="11029" max="11029" width="9.85546875" style="21" customWidth="1"/>
    <col min="11030" max="11030" width="14.140625" style="21" customWidth="1"/>
    <col min="11031" max="11031" width="8.28515625" style="21" customWidth="1"/>
    <col min="11032" max="11032" width="14" style="21" customWidth="1"/>
    <col min="11033" max="11033" width="60.5703125" style="21" customWidth="1"/>
    <col min="11034" max="11034" width="17" style="21" customWidth="1"/>
    <col min="11035" max="11035" width="69.7109375" style="21" customWidth="1"/>
    <col min="11036" max="11036" width="9.140625" style="21"/>
    <col min="11037" max="11037" width="8.42578125" style="21" customWidth="1"/>
    <col min="11038" max="11038" width="9.140625" style="21"/>
    <col min="11039" max="11039" width="9.42578125" style="21" customWidth="1"/>
    <col min="11040" max="11040" width="9.7109375" style="21" customWidth="1"/>
    <col min="11041" max="11041" width="11" style="21" customWidth="1"/>
    <col min="11042" max="11042" width="8.7109375" style="21" customWidth="1"/>
    <col min="11043" max="11043" width="9.85546875" style="21" customWidth="1"/>
    <col min="11044" max="11044" width="9.28515625" style="21" customWidth="1"/>
    <col min="11045" max="11045" width="8.42578125" style="21" customWidth="1"/>
    <col min="11046" max="11046" width="8.140625" style="21" customWidth="1"/>
    <col min="11047" max="11047" width="7.5703125" style="21" customWidth="1"/>
    <col min="11048" max="11048" width="8.5703125" style="21" customWidth="1"/>
    <col min="11049" max="11049" width="8.42578125" style="21" customWidth="1"/>
    <col min="11050" max="11050" width="8.7109375" style="21" customWidth="1"/>
    <col min="11051" max="11051" width="11.5703125" style="21" customWidth="1"/>
    <col min="11052" max="11052" width="10.42578125" style="21" customWidth="1"/>
    <col min="11053" max="11053" width="9.7109375" style="21" customWidth="1"/>
    <col min="11054" max="11054" width="9" style="21" customWidth="1"/>
    <col min="11055" max="11055" width="9.42578125" style="21" customWidth="1"/>
    <col min="11056" max="11056" width="8.85546875" style="21" customWidth="1"/>
    <col min="11057" max="11057" width="9.140625" style="21"/>
    <col min="11058" max="11058" width="8.7109375" style="21" customWidth="1"/>
    <col min="11059" max="11059" width="10" style="21" customWidth="1"/>
    <col min="11060" max="11061" width="9.140625" style="21"/>
    <col min="11062" max="11062" width="9.5703125" style="21" customWidth="1"/>
    <col min="11063" max="11064" width="9.140625" style="21"/>
    <col min="11065" max="11066" width="11.5703125" style="21" customWidth="1"/>
    <col min="11067" max="11271" width="9.140625" style="21"/>
    <col min="11272" max="11272" width="19.7109375" style="21" customWidth="1"/>
    <col min="11273" max="11273" width="5.85546875" style="21" customWidth="1"/>
    <col min="11274" max="11274" width="42.5703125" style="21" customWidth="1"/>
    <col min="11275" max="11275" width="15" style="21" customWidth="1"/>
    <col min="11276" max="11276" width="17.85546875" style="21" customWidth="1"/>
    <col min="11277" max="11277" width="2.5703125" style="21" customWidth="1"/>
    <col min="11278" max="11278" width="4" style="21" customWidth="1"/>
    <col min="11279" max="11280" width="9.140625" style="21"/>
    <col min="11281" max="11281" width="4.7109375" style="21" customWidth="1"/>
    <col min="11282" max="11282" width="14.140625" style="21" customWidth="1"/>
    <col min="11283" max="11283" width="45.28515625" style="21" customWidth="1"/>
    <col min="11284" max="11284" width="12.5703125" style="21" customWidth="1"/>
    <col min="11285" max="11285" width="9.85546875" style="21" customWidth="1"/>
    <col min="11286" max="11286" width="14.140625" style="21" customWidth="1"/>
    <col min="11287" max="11287" width="8.28515625" style="21" customWidth="1"/>
    <col min="11288" max="11288" width="14" style="21" customWidth="1"/>
    <col min="11289" max="11289" width="60.5703125" style="21" customWidth="1"/>
    <col min="11290" max="11290" width="17" style="21" customWidth="1"/>
    <col min="11291" max="11291" width="69.7109375" style="21" customWidth="1"/>
    <col min="11292" max="11292" width="9.140625" style="21"/>
    <col min="11293" max="11293" width="8.42578125" style="21" customWidth="1"/>
    <col min="11294" max="11294" width="9.140625" style="21"/>
    <col min="11295" max="11295" width="9.42578125" style="21" customWidth="1"/>
    <col min="11296" max="11296" width="9.7109375" style="21" customWidth="1"/>
    <col min="11297" max="11297" width="11" style="21" customWidth="1"/>
    <col min="11298" max="11298" width="8.7109375" style="21" customWidth="1"/>
    <col min="11299" max="11299" width="9.85546875" style="21" customWidth="1"/>
    <col min="11300" max="11300" width="9.28515625" style="21" customWidth="1"/>
    <col min="11301" max="11301" width="8.42578125" style="21" customWidth="1"/>
    <col min="11302" max="11302" width="8.140625" style="21" customWidth="1"/>
    <col min="11303" max="11303" width="7.5703125" style="21" customWidth="1"/>
    <col min="11304" max="11304" width="8.5703125" style="21" customWidth="1"/>
    <col min="11305" max="11305" width="8.42578125" style="21" customWidth="1"/>
    <col min="11306" max="11306" width="8.7109375" style="21" customWidth="1"/>
    <col min="11307" max="11307" width="11.5703125" style="21" customWidth="1"/>
    <col min="11308" max="11308" width="10.42578125" style="21" customWidth="1"/>
    <col min="11309" max="11309" width="9.7109375" style="21" customWidth="1"/>
    <col min="11310" max="11310" width="9" style="21" customWidth="1"/>
    <col min="11311" max="11311" width="9.42578125" style="21" customWidth="1"/>
    <col min="11312" max="11312" width="8.85546875" style="21" customWidth="1"/>
    <col min="11313" max="11313" width="9.140625" style="21"/>
    <col min="11314" max="11314" width="8.7109375" style="21" customWidth="1"/>
    <col min="11315" max="11315" width="10" style="21" customWidth="1"/>
    <col min="11316" max="11317" width="9.140625" style="21"/>
    <col min="11318" max="11318" width="9.5703125" style="21" customWidth="1"/>
    <col min="11319" max="11320" width="9.140625" style="21"/>
    <col min="11321" max="11322" width="11.5703125" style="21" customWidth="1"/>
    <col min="11323" max="11527" width="9.140625" style="21"/>
    <col min="11528" max="11528" width="19.7109375" style="21" customWidth="1"/>
    <col min="11529" max="11529" width="5.85546875" style="21" customWidth="1"/>
    <col min="11530" max="11530" width="42.5703125" style="21" customWidth="1"/>
    <col min="11531" max="11531" width="15" style="21" customWidth="1"/>
    <col min="11532" max="11532" width="17.85546875" style="21" customWidth="1"/>
    <col min="11533" max="11533" width="2.5703125" style="21" customWidth="1"/>
    <col min="11534" max="11534" width="4" style="21" customWidth="1"/>
    <col min="11535" max="11536" width="9.140625" style="21"/>
    <col min="11537" max="11537" width="4.7109375" style="21" customWidth="1"/>
    <col min="11538" max="11538" width="14.140625" style="21" customWidth="1"/>
    <col min="11539" max="11539" width="45.28515625" style="21" customWidth="1"/>
    <col min="11540" max="11540" width="12.5703125" style="21" customWidth="1"/>
    <col min="11541" max="11541" width="9.85546875" style="21" customWidth="1"/>
    <col min="11542" max="11542" width="14.140625" style="21" customWidth="1"/>
    <col min="11543" max="11543" width="8.28515625" style="21" customWidth="1"/>
    <col min="11544" max="11544" width="14" style="21" customWidth="1"/>
    <col min="11545" max="11545" width="60.5703125" style="21" customWidth="1"/>
    <col min="11546" max="11546" width="17" style="21" customWidth="1"/>
    <col min="11547" max="11547" width="69.7109375" style="21" customWidth="1"/>
    <col min="11548" max="11548" width="9.140625" style="21"/>
    <col min="11549" max="11549" width="8.42578125" style="21" customWidth="1"/>
    <col min="11550" max="11550" width="9.140625" style="21"/>
    <col min="11551" max="11551" width="9.42578125" style="21" customWidth="1"/>
    <col min="11552" max="11552" width="9.7109375" style="21" customWidth="1"/>
    <col min="11553" max="11553" width="11" style="21" customWidth="1"/>
    <col min="11554" max="11554" width="8.7109375" style="21" customWidth="1"/>
    <col min="11555" max="11555" width="9.85546875" style="21" customWidth="1"/>
    <col min="11556" max="11556" width="9.28515625" style="21" customWidth="1"/>
    <col min="11557" max="11557" width="8.42578125" style="21" customWidth="1"/>
    <col min="11558" max="11558" width="8.140625" style="21" customWidth="1"/>
    <col min="11559" max="11559" width="7.5703125" style="21" customWidth="1"/>
    <col min="11560" max="11560" width="8.5703125" style="21" customWidth="1"/>
    <col min="11561" max="11561" width="8.42578125" style="21" customWidth="1"/>
    <col min="11562" max="11562" width="8.7109375" style="21" customWidth="1"/>
    <col min="11563" max="11563" width="11.5703125" style="21" customWidth="1"/>
    <col min="11564" max="11564" width="10.42578125" style="21" customWidth="1"/>
    <col min="11565" max="11565" width="9.7109375" style="21" customWidth="1"/>
    <col min="11566" max="11566" width="9" style="21" customWidth="1"/>
    <col min="11567" max="11567" width="9.42578125" style="21" customWidth="1"/>
    <col min="11568" max="11568" width="8.85546875" style="21" customWidth="1"/>
    <col min="11569" max="11569" width="9.140625" style="21"/>
    <col min="11570" max="11570" width="8.7109375" style="21" customWidth="1"/>
    <col min="11571" max="11571" width="10" style="21" customWidth="1"/>
    <col min="11572" max="11573" width="9.140625" style="21"/>
    <col min="11574" max="11574" width="9.5703125" style="21" customWidth="1"/>
    <col min="11575" max="11576" width="9.140625" style="21"/>
    <col min="11577" max="11578" width="11.5703125" style="21" customWidth="1"/>
    <col min="11579" max="11783" width="9.140625" style="21"/>
    <col min="11784" max="11784" width="19.7109375" style="21" customWidth="1"/>
    <col min="11785" max="11785" width="5.85546875" style="21" customWidth="1"/>
    <col min="11786" max="11786" width="42.5703125" style="21" customWidth="1"/>
    <col min="11787" max="11787" width="15" style="21" customWidth="1"/>
    <col min="11788" max="11788" width="17.85546875" style="21" customWidth="1"/>
    <col min="11789" max="11789" width="2.5703125" style="21" customWidth="1"/>
    <col min="11790" max="11790" width="4" style="21" customWidth="1"/>
    <col min="11791" max="11792" width="9.140625" style="21"/>
    <col min="11793" max="11793" width="4.7109375" style="21" customWidth="1"/>
    <col min="11794" max="11794" width="14.140625" style="21" customWidth="1"/>
    <col min="11795" max="11795" width="45.28515625" style="21" customWidth="1"/>
    <col min="11796" max="11796" width="12.5703125" style="21" customWidth="1"/>
    <col min="11797" max="11797" width="9.85546875" style="21" customWidth="1"/>
    <col min="11798" max="11798" width="14.140625" style="21" customWidth="1"/>
    <col min="11799" max="11799" width="8.28515625" style="21" customWidth="1"/>
    <col min="11800" max="11800" width="14" style="21" customWidth="1"/>
    <col min="11801" max="11801" width="60.5703125" style="21" customWidth="1"/>
    <col min="11802" max="11802" width="17" style="21" customWidth="1"/>
    <col min="11803" max="11803" width="69.7109375" style="21" customWidth="1"/>
    <col min="11804" max="11804" width="9.140625" style="21"/>
    <col min="11805" max="11805" width="8.42578125" style="21" customWidth="1"/>
    <col min="11806" max="11806" width="9.140625" style="21"/>
    <col min="11807" max="11807" width="9.42578125" style="21" customWidth="1"/>
    <col min="11808" max="11808" width="9.7109375" style="21" customWidth="1"/>
    <col min="11809" max="11809" width="11" style="21" customWidth="1"/>
    <col min="11810" max="11810" width="8.7109375" style="21" customWidth="1"/>
    <col min="11811" max="11811" width="9.85546875" style="21" customWidth="1"/>
    <col min="11812" max="11812" width="9.28515625" style="21" customWidth="1"/>
    <col min="11813" max="11813" width="8.42578125" style="21" customWidth="1"/>
    <col min="11814" max="11814" width="8.140625" style="21" customWidth="1"/>
    <col min="11815" max="11815" width="7.5703125" style="21" customWidth="1"/>
    <col min="11816" max="11816" width="8.5703125" style="21" customWidth="1"/>
    <col min="11817" max="11817" width="8.42578125" style="21" customWidth="1"/>
    <col min="11818" max="11818" width="8.7109375" style="21" customWidth="1"/>
    <col min="11819" max="11819" width="11.5703125" style="21" customWidth="1"/>
    <col min="11820" max="11820" width="10.42578125" style="21" customWidth="1"/>
    <col min="11821" max="11821" width="9.7109375" style="21" customWidth="1"/>
    <col min="11822" max="11822" width="9" style="21" customWidth="1"/>
    <col min="11823" max="11823" width="9.42578125" style="21" customWidth="1"/>
    <col min="11824" max="11824" width="8.85546875" style="21" customWidth="1"/>
    <col min="11825" max="11825" width="9.140625" style="21"/>
    <col min="11826" max="11826" width="8.7109375" style="21" customWidth="1"/>
    <col min="11827" max="11827" width="10" style="21" customWidth="1"/>
    <col min="11828" max="11829" width="9.140625" style="21"/>
    <col min="11830" max="11830" width="9.5703125" style="21" customWidth="1"/>
    <col min="11831" max="11832" width="9.140625" style="21"/>
    <col min="11833" max="11834" width="11.5703125" style="21" customWidth="1"/>
    <col min="11835" max="12039" width="9.140625" style="21"/>
    <col min="12040" max="12040" width="19.7109375" style="21" customWidth="1"/>
    <col min="12041" max="12041" width="5.85546875" style="21" customWidth="1"/>
    <col min="12042" max="12042" width="42.5703125" style="21" customWidth="1"/>
    <col min="12043" max="12043" width="15" style="21" customWidth="1"/>
    <col min="12044" max="12044" width="17.85546875" style="21" customWidth="1"/>
    <col min="12045" max="12045" width="2.5703125" style="21" customWidth="1"/>
    <col min="12046" max="12046" width="4" style="21" customWidth="1"/>
    <col min="12047" max="12048" width="9.140625" style="21"/>
    <col min="12049" max="12049" width="4.7109375" style="21" customWidth="1"/>
    <col min="12050" max="12050" width="14.140625" style="21" customWidth="1"/>
    <col min="12051" max="12051" width="45.28515625" style="21" customWidth="1"/>
    <col min="12052" max="12052" width="12.5703125" style="21" customWidth="1"/>
    <col min="12053" max="12053" width="9.85546875" style="21" customWidth="1"/>
    <col min="12054" max="12054" width="14.140625" style="21" customWidth="1"/>
    <col min="12055" max="12055" width="8.28515625" style="21" customWidth="1"/>
    <col min="12056" max="12056" width="14" style="21" customWidth="1"/>
    <col min="12057" max="12057" width="60.5703125" style="21" customWidth="1"/>
    <col min="12058" max="12058" width="17" style="21" customWidth="1"/>
    <col min="12059" max="12059" width="69.7109375" style="21" customWidth="1"/>
    <col min="12060" max="12060" width="9.140625" style="21"/>
    <col min="12061" max="12061" width="8.42578125" style="21" customWidth="1"/>
    <col min="12062" max="12062" width="9.140625" style="21"/>
    <col min="12063" max="12063" width="9.42578125" style="21" customWidth="1"/>
    <col min="12064" max="12064" width="9.7109375" style="21" customWidth="1"/>
    <col min="12065" max="12065" width="11" style="21" customWidth="1"/>
    <col min="12066" max="12066" width="8.7109375" style="21" customWidth="1"/>
    <col min="12067" max="12067" width="9.85546875" style="21" customWidth="1"/>
    <col min="12068" max="12068" width="9.28515625" style="21" customWidth="1"/>
    <col min="12069" max="12069" width="8.42578125" style="21" customWidth="1"/>
    <col min="12070" max="12070" width="8.140625" style="21" customWidth="1"/>
    <col min="12071" max="12071" width="7.5703125" style="21" customWidth="1"/>
    <col min="12072" max="12072" width="8.5703125" style="21" customWidth="1"/>
    <col min="12073" max="12073" width="8.42578125" style="21" customWidth="1"/>
    <col min="12074" max="12074" width="8.7109375" style="21" customWidth="1"/>
    <col min="12075" max="12075" width="11.5703125" style="21" customWidth="1"/>
    <col min="12076" max="12076" width="10.42578125" style="21" customWidth="1"/>
    <col min="12077" max="12077" width="9.7109375" style="21" customWidth="1"/>
    <col min="12078" max="12078" width="9" style="21" customWidth="1"/>
    <col min="12079" max="12079" width="9.42578125" style="21" customWidth="1"/>
    <col min="12080" max="12080" width="8.85546875" style="21" customWidth="1"/>
    <col min="12081" max="12081" width="9.140625" style="21"/>
    <col min="12082" max="12082" width="8.7109375" style="21" customWidth="1"/>
    <col min="12083" max="12083" width="10" style="21" customWidth="1"/>
    <col min="12084" max="12085" width="9.140625" style="21"/>
    <col min="12086" max="12086" width="9.5703125" style="21" customWidth="1"/>
    <col min="12087" max="12088" width="9.140625" style="21"/>
    <col min="12089" max="12090" width="11.5703125" style="21" customWidth="1"/>
    <col min="12091" max="12295" width="9.140625" style="21"/>
    <col min="12296" max="12296" width="19.7109375" style="21" customWidth="1"/>
    <col min="12297" max="12297" width="5.85546875" style="21" customWidth="1"/>
    <col min="12298" max="12298" width="42.5703125" style="21" customWidth="1"/>
    <col min="12299" max="12299" width="15" style="21" customWidth="1"/>
    <col min="12300" max="12300" width="17.85546875" style="21" customWidth="1"/>
    <col min="12301" max="12301" width="2.5703125" style="21" customWidth="1"/>
    <col min="12302" max="12302" width="4" style="21" customWidth="1"/>
    <col min="12303" max="12304" width="9.140625" style="21"/>
    <col min="12305" max="12305" width="4.7109375" style="21" customWidth="1"/>
    <col min="12306" max="12306" width="14.140625" style="21" customWidth="1"/>
    <col min="12307" max="12307" width="45.28515625" style="21" customWidth="1"/>
    <col min="12308" max="12308" width="12.5703125" style="21" customWidth="1"/>
    <col min="12309" max="12309" width="9.85546875" style="21" customWidth="1"/>
    <col min="12310" max="12310" width="14.140625" style="21" customWidth="1"/>
    <col min="12311" max="12311" width="8.28515625" style="21" customWidth="1"/>
    <col min="12312" max="12312" width="14" style="21" customWidth="1"/>
    <col min="12313" max="12313" width="60.5703125" style="21" customWidth="1"/>
    <col min="12314" max="12314" width="17" style="21" customWidth="1"/>
    <col min="12315" max="12315" width="69.7109375" style="21" customWidth="1"/>
    <col min="12316" max="12316" width="9.140625" style="21"/>
    <col min="12317" max="12317" width="8.42578125" style="21" customWidth="1"/>
    <col min="12318" max="12318" width="9.140625" style="21"/>
    <col min="12319" max="12319" width="9.42578125" style="21" customWidth="1"/>
    <col min="12320" max="12320" width="9.7109375" style="21" customWidth="1"/>
    <col min="12321" max="12321" width="11" style="21" customWidth="1"/>
    <col min="12322" max="12322" width="8.7109375" style="21" customWidth="1"/>
    <col min="12323" max="12323" width="9.85546875" style="21" customWidth="1"/>
    <col min="12324" max="12324" width="9.28515625" style="21" customWidth="1"/>
    <col min="12325" max="12325" width="8.42578125" style="21" customWidth="1"/>
    <col min="12326" max="12326" width="8.140625" style="21" customWidth="1"/>
    <col min="12327" max="12327" width="7.5703125" style="21" customWidth="1"/>
    <col min="12328" max="12328" width="8.5703125" style="21" customWidth="1"/>
    <col min="12329" max="12329" width="8.42578125" style="21" customWidth="1"/>
    <col min="12330" max="12330" width="8.7109375" style="21" customWidth="1"/>
    <col min="12331" max="12331" width="11.5703125" style="21" customWidth="1"/>
    <col min="12332" max="12332" width="10.42578125" style="21" customWidth="1"/>
    <col min="12333" max="12333" width="9.7109375" style="21" customWidth="1"/>
    <col min="12334" max="12334" width="9" style="21" customWidth="1"/>
    <col min="12335" max="12335" width="9.42578125" style="21" customWidth="1"/>
    <col min="12336" max="12336" width="8.85546875" style="21" customWidth="1"/>
    <col min="12337" max="12337" width="9.140625" style="21"/>
    <col min="12338" max="12338" width="8.7109375" style="21" customWidth="1"/>
    <col min="12339" max="12339" width="10" style="21" customWidth="1"/>
    <col min="12340" max="12341" width="9.140625" style="21"/>
    <col min="12342" max="12342" width="9.5703125" style="21" customWidth="1"/>
    <col min="12343" max="12344" width="9.140625" style="21"/>
    <col min="12345" max="12346" width="11.5703125" style="21" customWidth="1"/>
    <col min="12347" max="12551" width="9.140625" style="21"/>
    <col min="12552" max="12552" width="19.7109375" style="21" customWidth="1"/>
    <col min="12553" max="12553" width="5.85546875" style="21" customWidth="1"/>
    <col min="12554" max="12554" width="42.5703125" style="21" customWidth="1"/>
    <col min="12555" max="12555" width="15" style="21" customWidth="1"/>
    <col min="12556" max="12556" width="17.85546875" style="21" customWidth="1"/>
    <col min="12557" max="12557" width="2.5703125" style="21" customWidth="1"/>
    <col min="12558" max="12558" width="4" style="21" customWidth="1"/>
    <col min="12559" max="12560" width="9.140625" style="21"/>
    <col min="12561" max="12561" width="4.7109375" style="21" customWidth="1"/>
    <col min="12562" max="12562" width="14.140625" style="21" customWidth="1"/>
    <col min="12563" max="12563" width="45.28515625" style="21" customWidth="1"/>
    <col min="12564" max="12564" width="12.5703125" style="21" customWidth="1"/>
    <col min="12565" max="12565" width="9.85546875" style="21" customWidth="1"/>
    <col min="12566" max="12566" width="14.140625" style="21" customWidth="1"/>
    <col min="12567" max="12567" width="8.28515625" style="21" customWidth="1"/>
    <col min="12568" max="12568" width="14" style="21" customWidth="1"/>
    <col min="12569" max="12569" width="60.5703125" style="21" customWidth="1"/>
    <col min="12570" max="12570" width="17" style="21" customWidth="1"/>
    <col min="12571" max="12571" width="69.7109375" style="21" customWidth="1"/>
    <col min="12572" max="12572" width="9.140625" style="21"/>
    <col min="12573" max="12573" width="8.42578125" style="21" customWidth="1"/>
    <col min="12574" max="12574" width="9.140625" style="21"/>
    <col min="12575" max="12575" width="9.42578125" style="21" customWidth="1"/>
    <col min="12576" max="12576" width="9.7109375" style="21" customWidth="1"/>
    <col min="12577" max="12577" width="11" style="21" customWidth="1"/>
    <col min="12578" max="12578" width="8.7109375" style="21" customWidth="1"/>
    <col min="12579" max="12579" width="9.85546875" style="21" customWidth="1"/>
    <col min="12580" max="12580" width="9.28515625" style="21" customWidth="1"/>
    <col min="12581" max="12581" width="8.42578125" style="21" customWidth="1"/>
    <col min="12582" max="12582" width="8.140625" style="21" customWidth="1"/>
    <col min="12583" max="12583" width="7.5703125" style="21" customWidth="1"/>
    <col min="12584" max="12584" width="8.5703125" style="21" customWidth="1"/>
    <col min="12585" max="12585" width="8.42578125" style="21" customWidth="1"/>
    <col min="12586" max="12586" width="8.7109375" style="21" customWidth="1"/>
    <col min="12587" max="12587" width="11.5703125" style="21" customWidth="1"/>
    <col min="12588" max="12588" width="10.42578125" style="21" customWidth="1"/>
    <col min="12589" max="12589" width="9.7109375" style="21" customWidth="1"/>
    <col min="12590" max="12590" width="9" style="21" customWidth="1"/>
    <col min="12591" max="12591" width="9.42578125" style="21" customWidth="1"/>
    <col min="12592" max="12592" width="8.85546875" style="21" customWidth="1"/>
    <col min="12593" max="12593" width="9.140625" style="21"/>
    <col min="12594" max="12594" width="8.7109375" style="21" customWidth="1"/>
    <col min="12595" max="12595" width="10" style="21" customWidth="1"/>
    <col min="12596" max="12597" width="9.140625" style="21"/>
    <col min="12598" max="12598" width="9.5703125" style="21" customWidth="1"/>
    <col min="12599" max="12600" width="9.140625" style="21"/>
    <col min="12601" max="12602" width="11.5703125" style="21" customWidth="1"/>
    <col min="12603" max="12807" width="9.140625" style="21"/>
    <col min="12808" max="12808" width="19.7109375" style="21" customWidth="1"/>
    <col min="12809" max="12809" width="5.85546875" style="21" customWidth="1"/>
    <col min="12810" max="12810" width="42.5703125" style="21" customWidth="1"/>
    <col min="12811" max="12811" width="15" style="21" customWidth="1"/>
    <col min="12812" max="12812" width="17.85546875" style="21" customWidth="1"/>
    <col min="12813" max="12813" width="2.5703125" style="21" customWidth="1"/>
    <col min="12814" max="12814" width="4" style="21" customWidth="1"/>
    <col min="12815" max="12816" width="9.140625" style="21"/>
    <col min="12817" max="12817" width="4.7109375" style="21" customWidth="1"/>
    <col min="12818" max="12818" width="14.140625" style="21" customWidth="1"/>
    <col min="12819" max="12819" width="45.28515625" style="21" customWidth="1"/>
    <col min="12820" max="12820" width="12.5703125" style="21" customWidth="1"/>
    <col min="12821" max="12821" width="9.85546875" style="21" customWidth="1"/>
    <col min="12822" max="12822" width="14.140625" style="21" customWidth="1"/>
    <col min="12823" max="12823" width="8.28515625" style="21" customWidth="1"/>
    <col min="12824" max="12824" width="14" style="21" customWidth="1"/>
    <col min="12825" max="12825" width="60.5703125" style="21" customWidth="1"/>
    <col min="12826" max="12826" width="17" style="21" customWidth="1"/>
    <col min="12827" max="12827" width="69.7109375" style="21" customWidth="1"/>
    <col min="12828" max="12828" width="9.140625" style="21"/>
    <col min="12829" max="12829" width="8.42578125" style="21" customWidth="1"/>
    <col min="12830" max="12830" width="9.140625" style="21"/>
    <col min="12831" max="12831" width="9.42578125" style="21" customWidth="1"/>
    <col min="12832" max="12832" width="9.7109375" style="21" customWidth="1"/>
    <col min="12833" max="12833" width="11" style="21" customWidth="1"/>
    <col min="12834" max="12834" width="8.7109375" style="21" customWidth="1"/>
    <col min="12835" max="12835" width="9.85546875" style="21" customWidth="1"/>
    <col min="12836" max="12836" width="9.28515625" style="21" customWidth="1"/>
    <col min="12837" max="12837" width="8.42578125" style="21" customWidth="1"/>
    <col min="12838" max="12838" width="8.140625" style="21" customWidth="1"/>
    <col min="12839" max="12839" width="7.5703125" style="21" customWidth="1"/>
    <col min="12840" max="12840" width="8.5703125" style="21" customWidth="1"/>
    <col min="12841" max="12841" width="8.42578125" style="21" customWidth="1"/>
    <col min="12842" max="12842" width="8.7109375" style="21" customWidth="1"/>
    <col min="12843" max="12843" width="11.5703125" style="21" customWidth="1"/>
    <col min="12844" max="12844" width="10.42578125" style="21" customWidth="1"/>
    <col min="12845" max="12845" width="9.7109375" style="21" customWidth="1"/>
    <col min="12846" max="12846" width="9" style="21" customWidth="1"/>
    <col min="12847" max="12847" width="9.42578125" style="21" customWidth="1"/>
    <col min="12848" max="12848" width="8.85546875" style="21" customWidth="1"/>
    <col min="12849" max="12849" width="9.140625" style="21"/>
    <col min="12850" max="12850" width="8.7109375" style="21" customWidth="1"/>
    <col min="12851" max="12851" width="10" style="21" customWidth="1"/>
    <col min="12852" max="12853" width="9.140625" style="21"/>
    <col min="12854" max="12854" width="9.5703125" style="21" customWidth="1"/>
    <col min="12855" max="12856" width="9.140625" style="21"/>
    <col min="12857" max="12858" width="11.5703125" style="21" customWidth="1"/>
    <col min="12859" max="13063" width="9.140625" style="21"/>
    <col min="13064" max="13064" width="19.7109375" style="21" customWidth="1"/>
    <col min="13065" max="13065" width="5.85546875" style="21" customWidth="1"/>
    <col min="13066" max="13066" width="42.5703125" style="21" customWidth="1"/>
    <col min="13067" max="13067" width="15" style="21" customWidth="1"/>
    <col min="13068" max="13068" width="17.85546875" style="21" customWidth="1"/>
    <col min="13069" max="13069" width="2.5703125" style="21" customWidth="1"/>
    <col min="13070" max="13070" width="4" style="21" customWidth="1"/>
    <col min="13071" max="13072" width="9.140625" style="21"/>
    <col min="13073" max="13073" width="4.7109375" style="21" customWidth="1"/>
    <col min="13074" max="13074" width="14.140625" style="21" customWidth="1"/>
    <col min="13075" max="13075" width="45.28515625" style="21" customWidth="1"/>
    <col min="13076" max="13076" width="12.5703125" style="21" customWidth="1"/>
    <col min="13077" max="13077" width="9.85546875" style="21" customWidth="1"/>
    <col min="13078" max="13078" width="14.140625" style="21" customWidth="1"/>
    <col min="13079" max="13079" width="8.28515625" style="21" customWidth="1"/>
    <col min="13080" max="13080" width="14" style="21" customWidth="1"/>
    <col min="13081" max="13081" width="60.5703125" style="21" customWidth="1"/>
    <col min="13082" max="13082" width="17" style="21" customWidth="1"/>
    <col min="13083" max="13083" width="69.7109375" style="21" customWidth="1"/>
    <col min="13084" max="13084" width="9.140625" style="21"/>
    <col min="13085" max="13085" width="8.42578125" style="21" customWidth="1"/>
    <col min="13086" max="13086" width="9.140625" style="21"/>
    <col min="13087" max="13087" width="9.42578125" style="21" customWidth="1"/>
    <col min="13088" max="13088" width="9.7109375" style="21" customWidth="1"/>
    <col min="13089" max="13089" width="11" style="21" customWidth="1"/>
    <col min="13090" max="13090" width="8.7109375" style="21" customWidth="1"/>
    <col min="13091" max="13091" width="9.85546875" style="21" customWidth="1"/>
    <col min="13092" max="13092" width="9.28515625" style="21" customWidth="1"/>
    <col min="13093" max="13093" width="8.42578125" style="21" customWidth="1"/>
    <col min="13094" max="13094" width="8.140625" style="21" customWidth="1"/>
    <col min="13095" max="13095" width="7.5703125" style="21" customWidth="1"/>
    <col min="13096" max="13096" width="8.5703125" style="21" customWidth="1"/>
    <col min="13097" max="13097" width="8.42578125" style="21" customWidth="1"/>
    <col min="13098" max="13098" width="8.7109375" style="21" customWidth="1"/>
    <col min="13099" max="13099" width="11.5703125" style="21" customWidth="1"/>
    <col min="13100" max="13100" width="10.42578125" style="21" customWidth="1"/>
    <col min="13101" max="13101" width="9.7109375" style="21" customWidth="1"/>
    <col min="13102" max="13102" width="9" style="21" customWidth="1"/>
    <col min="13103" max="13103" width="9.42578125" style="21" customWidth="1"/>
    <col min="13104" max="13104" width="8.85546875" style="21" customWidth="1"/>
    <col min="13105" max="13105" width="9.140625" style="21"/>
    <col min="13106" max="13106" width="8.7109375" style="21" customWidth="1"/>
    <col min="13107" max="13107" width="10" style="21" customWidth="1"/>
    <col min="13108" max="13109" width="9.140625" style="21"/>
    <col min="13110" max="13110" width="9.5703125" style="21" customWidth="1"/>
    <col min="13111" max="13112" width="9.140625" style="21"/>
    <col min="13113" max="13114" width="11.5703125" style="21" customWidth="1"/>
    <col min="13115" max="13319" width="9.140625" style="21"/>
    <col min="13320" max="13320" width="19.7109375" style="21" customWidth="1"/>
    <col min="13321" max="13321" width="5.85546875" style="21" customWidth="1"/>
    <col min="13322" max="13322" width="42.5703125" style="21" customWidth="1"/>
    <col min="13323" max="13323" width="15" style="21" customWidth="1"/>
    <col min="13324" max="13324" width="17.85546875" style="21" customWidth="1"/>
    <col min="13325" max="13325" width="2.5703125" style="21" customWidth="1"/>
    <col min="13326" max="13326" width="4" style="21" customWidth="1"/>
    <col min="13327" max="13328" width="9.140625" style="21"/>
    <col min="13329" max="13329" width="4.7109375" style="21" customWidth="1"/>
    <col min="13330" max="13330" width="14.140625" style="21" customWidth="1"/>
    <col min="13331" max="13331" width="45.28515625" style="21" customWidth="1"/>
    <col min="13332" max="13332" width="12.5703125" style="21" customWidth="1"/>
    <col min="13333" max="13333" width="9.85546875" style="21" customWidth="1"/>
    <col min="13334" max="13334" width="14.140625" style="21" customWidth="1"/>
    <col min="13335" max="13335" width="8.28515625" style="21" customWidth="1"/>
    <col min="13336" max="13336" width="14" style="21" customWidth="1"/>
    <col min="13337" max="13337" width="60.5703125" style="21" customWidth="1"/>
    <col min="13338" max="13338" width="17" style="21" customWidth="1"/>
    <col min="13339" max="13339" width="69.7109375" style="21" customWidth="1"/>
    <col min="13340" max="13340" width="9.140625" style="21"/>
    <col min="13341" max="13341" width="8.42578125" style="21" customWidth="1"/>
    <col min="13342" max="13342" width="9.140625" style="21"/>
    <col min="13343" max="13343" width="9.42578125" style="21" customWidth="1"/>
    <col min="13344" max="13344" width="9.7109375" style="21" customWidth="1"/>
    <col min="13345" max="13345" width="11" style="21" customWidth="1"/>
    <col min="13346" max="13346" width="8.7109375" style="21" customWidth="1"/>
    <col min="13347" max="13347" width="9.85546875" style="21" customWidth="1"/>
    <col min="13348" max="13348" width="9.28515625" style="21" customWidth="1"/>
    <col min="13349" max="13349" width="8.42578125" style="21" customWidth="1"/>
    <col min="13350" max="13350" width="8.140625" style="21" customWidth="1"/>
    <col min="13351" max="13351" width="7.5703125" style="21" customWidth="1"/>
    <col min="13352" max="13352" width="8.5703125" style="21" customWidth="1"/>
    <col min="13353" max="13353" width="8.42578125" style="21" customWidth="1"/>
    <col min="13354" max="13354" width="8.7109375" style="21" customWidth="1"/>
    <col min="13355" max="13355" width="11.5703125" style="21" customWidth="1"/>
    <col min="13356" max="13356" width="10.42578125" style="21" customWidth="1"/>
    <col min="13357" max="13357" width="9.7109375" style="21" customWidth="1"/>
    <col min="13358" max="13358" width="9" style="21" customWidth="1"/>
    <col min="13359" max="13359" width="9.42578125" style="21" customWidth="1"/>
    <col min="13360" max="13360" width="8.85546875" style="21" customWidth="1"/>
    <col min="13361" max="13361" width="9.140625" style="21"/>
    <col min="13362" max="13362" width="8.7109375" style="21" customWidth="1"/>
    <col min="13363" max="13363" width="10" style="21" customWidth="1"/>
    <col min="13364" max="13365" width="9.140625" style="21"/>
    <col min="13366" max="13366" width="9.5703125" style="21" customWidth="1"/>
    <col min="13367" max="13368" width="9.140625" style="21"/>
    <col min="13369" max="13370" width="11.5703125" style="21" customWidth="1"/>
    <col min="13371" max="13575" width="9.140625" style="21"/>
    <col min="13576" max="13576" width="19.7109375" style="21" customWidth="1"/>
    <col min="13577" max="13577" width="5.85546875" style="21" customWidth="1"/>
    <col min="13578" max="13578" width="42.5703125" style="21" customWidth="1"/>
    <col min="13579" max="13579" width="15" style="21" customWidth="1"/>
    <col min="13580" max="13580" width="17.85546875" style="21" customWidth="1"/>
    <col min="13581" max="13581" width="2.5703125" style="21" customWidth="1"/>
    <col min="13582" max="13582" width="4" style="21" customWidth="1"/>
    <col min="13583" max="13584" width="9.140625" style="21"/>
    <col min="13585" max="13585" width="4.7109375" style="21" customWidth="1"/>
    <col min="13586" max="13586" width="14.140625" style="21" customWidth="1"/>
    <col min="13587" max="13587" width="45.28515625" style="21" customWidth="1"/>
    <col min="13588" max="13588" width="12.5703125" style="21" customWidth="1"/>
    <col min="13589" max="13589" width="9.85546875" style="21" customWidth="1"/>
    <col min="13590" max="13590" width="14.140625" style="21" customWidth="1"/>
    <col min="13591" max="13591" width="8.28515625" style="21" customWidth="1"/>
    <col min="13592" max="13592" width="14" style="21" customWidth="1"/>
    <col min="13593" max="13593" width="60.5703125" style="21" customWidth="1"/>
    <col min="13594" max="13594" width="17" style="21" customWidth="1"/>
    <col min="13595" max="13595" width="69.7109375" style="21" customWidth="1"/>
    <col min="13596" max="13596" width="9.140625" style="21"/>
    <col min="13597" max="13597" width="8.42578125" style="21" customWidth="1"/>
    <col min="13598" max="13598" width="9.140625" style="21"/>
    <col min="13599" max="13599" width="9.42578125" style="21" customWidth="1"/>
    <col min="13600" max="13600" width="9.7109375" style="21" customWidth="1"/>
    <col min="13601" max="13601" width="11" style="21" customWidth="1"/>
    <col min="13602" max="13602" width="8.7109375" style="21" customWidth="1"/>
    <col min="13603" max="13603" width="9.85546875" style="21" customWidth="1"/>
    <col min="13604" max="13604" width="9.28515625" style="21" customWidth="1"/>
    <col min="13605" max="13605" width="8.42578125" style="21" customWidth="1"/>
    <col min="13606" max="13606" width="8.140625" style="21" customWidth="1"/>
    <col min="13607" max="13607" width="7.5703125" style="21" customWidth="1"/>
    <col min="13608" max="13608" width="8.5703125" style="21" customWidth="1"/>
    <col min="13609" max="13609" width="8.42578125" style="21" customWidth="1"/>
    <col min="13610" max="13610" width="8.7109375" style="21" customWidth="1"/>
    <col min="13611" max="13611" width="11.5703125" style="21" customWidth="1"/>
    <col min="13612" max="13612" width="10.42578125" style="21" customWidth="1"/>
    <col min="13613" max="13613" width="9.7109375" style="21" customWidth="1"/>
    <col min="13614" max="13614" width="9" style="21" customWidth="1"/>
    <col min="13615" max="13615" width="9.42578125" style="21" customWidth="1"/>
    <col min="13616" max="13616" width="8.85546875" style="21" customWidth="1"/>
    <col min="13617" max="13617" width="9.140625" style="21"/>
    <col min="13618" max="13618" width="8.7109375" style="21" customWidth="1"/>
    <col min="13619" max="13619" width="10" style="21" customWidth="1"/>
    <col min="13620" max="13621" width="9.140625" style="21"/>
    <col min="13622" max="13622" width="9.5703125" style="21" customWidth="1"/>
    <col min="13623" max="13624" width="9.140625" style="21"/>
    <col min="13625" max="13626" width="11.5703125" style="21" customWidth="1"/>
    <col min="13627" max="13831" width="9.140625" style="21"/>
    <col min="13832" max="13832" width="19.7109375" style="21" customWidth="1"/>
    <col min="13833" max="13833" width="5.85546875" style="21" customWidth="1"/>
    <col min="13834" max="13834" width="42.5703125" style="21" customWidth="1"/>
    <col min="13835" max="13835" width="15" style="21" customWidth="1"/>
    <col min="13836" max="13836" width="17.85546875" style="21" customWidth="1"/>
    <col min="13837" max="13837" width="2.5703125" style="21" customWidth="1"/>
    <col min="13838" max="13838" width="4" style="21" customWidth="1"/>
    <col min="13839" max="13840" width="9.140625" style="21"/>
    <col min="13841" max="13841" width="4.7109375" style="21" customWidth="1"/>
    <col min="13842" max="13842" width="14.140625" style="21" customWidth="1"/>
    <col min="13843" max="13843" width="45.28515625" style="21" customWidth="1"/>
    <col min="13844" max="13844" width="12.5703125" style="21" customWidth="1"/>
    <col min="13845" max="13845" width="9.85546875" style="21" customWidth="1"/>
    <col min="13846" max="13846" width="14.140625" style="21" customWidth="1"/>
    <col min="13847" max="13847" width="8.28515625" style="21" customWidth="1"/>
    <col min="13848" max="13848" width="14" style="21" customWidth="1"/>
    <col min="13849" max="13849" width="60.5703125" style="21" customWidth="1"/>
    <col min="13850" max="13850" width="17" style="21" customWidth="1"/>
    <col min="13851" max="13851" width="69.7109375" style="21" customWidth="1"/>
    <col min="13852" max="13852" width="9.140625" style="21"/>
    <col min="13853" max="13853" width="8.42578125" style="21" customWidth="1"/>
    <col min="13854" max="13854" width="9.140625" style="21"/>
    <col min="13855" max="13855" width="9.42578125" style="21" customWidth="1"/>
    <col min="13856" max="13856" width="9.7109375" style="21" customWidth="1"/>
    <col min="13857" max="13857" width="11" style="21" customWidth="1"/>
    <col min="13858" max="13858" width="8.7109375" style="21" customWidth="1"/>
    <col min="13859" max="13859" width="9.85546875" style="21" customWidth="1"/>
    <col min="13860" max="13860" width="9.28515625" style="21" customWidth="1"/>
    <col min="13861" max="13861" width="8.42578125" style="21" customWidth="1"/>
    <col min="13862" max="13862" width="8.140625" style="21" customWidth="1"/>
    <col min="13863" max="13863" width="7.5703125" style="21" customWidth="1"/>
    <col min="13864" max="13864" width="8.5703125" style="21" customWidth="1"/>
    <col min="13865" max="13865" width="8.42578125" style="21" customWidth="1"/>
    <col min="13866" max="13866" width="8.7109375" style="21" customWidth="1"/>
    <col min="13867" max="13867" width="11.5703125" style="21" customWidth="1"/>
    <col min="13868" max="13868" width="10.42578125" style="21" customWidth="1"/>
    <col min="13869" max="13869" width="9.7109375" style="21" customWidth="1"/>
    <col min="13870" max="13870" width="9" style="21" customWidth="1"/>
    <col min="13871" max="13871" width="9.42578125" style="21" customWidth="1"/>
    <col min="13872" max="13872" width="8.85546875" style="21" customWidth="1"/>
    <col min="13873" max="13873" width="9.140625" style="21"/>
    <col min="13874" max="13874" width="8.7109375" style="21" customWidth="1"/>
    <col min="13875" max="13875" width="10" style="21" customWidth="1"/>
    <col min="13876" max="13877" width="9.140625" style="21"/>
    <col min="13878" max="13878" width="9.5703125" style="21" customWidth="1"/>
    <col min="13879" max="13880" width="9.140625" style="21"/>
    <col min="13881" max="13882" width="11.5703125" style="21" customWidth="1"/>
    <col min="13883" max="14087" width="9.140625" style="21"/>
    <col min="14088" max="14088" width="19.7109375" style="21" customWidth="1"/>
    <col min="14089" max="14089" width="5.85546875" style="21" customWidth="1"/>
    <col min="14090" max="14090" width="42.5703125" style="21" customWidth="1"/>
    <col min="14091" max="14091" width="15" style="21" customWidth="1"/>
    <col min="14092" max="14092" width="17.85546875" style="21" customWidth="1"/>
    <col min="14093" max="14093" width="2.5703125" style="21" customWidth="1"/>
    <col min="14094" max="14094" width="4" style="21" customWidth="1"/>
    <col min="14095" max="14096" width="9.140625" style="21"/>
    <col min="14097" max="14097" width="4.7109375" style="21" customWidth="1"/>
    <col min="14098" max="14098" width="14.140625" style="21" customWidth="1"/>
    <col min="14099" max="14099" width="45.28515625" style="21" customWidth="1"/>
    <col min="14100" max="14100" width="12.5703125" style="21" customWidth="1"/>
    <col min="14101" max="14101" width="9.85546875" style="21" customWidth="1"/>
    <col min="14102" max="14102" width="14.140625" style="21" customWidth="1"/>
    <col min="14103" max="14103" width="8.28515625" style="21" customWidth="1"/>
    <col min="14104" max="14104" width="14" style="21" customWidth="1"/>
    <col min="14105" max="14105" width="60.5703125" style="21" customWidth="1"/>
    <col min="14106" max="14106" width="17" style="21" customWidth="1"/>
    <col min="14107" max="14107" width="69.7109375" style="21" customWidth="1"/>
    <col min="14108" max="14108" width="9.140625" style="21"/>
    <col min="14109" max="14109" width="8.42578125" style="21" customWidth="1"/>
    <col min="14110" max="14110" width="9.140625" style="21"/>
    <col min="14111" max="14111" width="9.42578125" style="21" customWidth="1"/>
    <col min="14112" max="14112" width="9.7109375" style="21" customWidth="1"/>
    <col min="14113" max="14113" width="11" style="21" customWidth="1"/>
    <col min="14114" max="14114" width="8.7109375" style="21" customWidth="1"/>
    <col min="14115" max="14115" width="9.85546875" style="21" customWidth="1"/>
    <col min="14116" max="14116" width="9.28515625" style="21" customWidth="1"/>
    <col min="14117" max="14117" width="8.42578125" style="21" customWidth="1"/>
    <col min="14118" max="14118" width="8.140625" style="21" customWidth="1"/>
    <col min="14119" max="14119" width="7.5703125" style="21" customWidth="1"/>
    <col min="14120" max="14120" width="8.5703125" style="21" customWidth="1"/>
    <col min="14121" max="14121" width="8.42578125" style="21" customWidth="1"/>
    <col min="14122" max="14122" width="8.7109375" style="21" customWidth="1"/>
    <col min="14123" max="14123" width="11.5703125" style="21" customWidth="1"/>
    <col min="14124" max="14124" width="10.42578125" style="21" customWidth="1"/>
    <col min="14125" max="14125" width="9.7109375" style="21" customWidth="1"/>
    <col min="14126" max="14126" width="9" style="21" customWidth="1"/>
    <col min="14127" max="14127" width="9.42578125" style="21" customWidth="1"/>
    <col min="14128" max="14128" width="8.85546875" style="21" customWidth="1"/>
    <col min="14129" max="14129" width="9.140625" style="21"/>
    <col min="14130" max="14130" width="8.7109375" style="21" customWidth="1"/>
    <col min="14131" max="14131" width="10" style="21" customWidth="1"/>
    <col min="14132" max="14133" width="9.140625" style="21"/>
    <col min="14134" max="14134" width="9.5703125" style="21" customWidth="1"/>
    <col min="14135" max="14136" width="9.140625" style="21"/>
    <col min="14137" max="14138" width="11.5703125" style="21" customWidth="1"/>
    <col min="14139" max="14343" width="9.140625" style="21"/>
    <col min="14344" max="14344" width="19.7109375" style="21" customWidth="1"/>
    <col min="14345" max="14345" width="5.85546875" style="21" customWidth="1"/>
    <col min="14346" max="14346" width="42.5703125" style="21" customWidth="1"/>
    <col min="14347" max="14347" width="15" style="21" customWidth="1"/>
    <col min="14348" max="14348" width="17.85546875" style="21" customWidth="1"/>
    <col min="14349" max="14349" width="2.5703125" style="21" customWidth="1"/>
    <col min="14350" max="14350" width="4" style="21" customWidth="1"/>
    <col min="14351" max="14352" width="9.140625" style="21"/>
    <col min="14353" max="14353" width="4.7109375" style="21" customWidth="1"/>
    <col min="14354" max="14354" width="14.140625" style="21" customWidth="1"/>
    <col min="14355" max="14355" width="45.28515625" style="21" customWidth="1"/>
    <col min="14356" max="14356" width="12.5703125" style="21" customWidth="1"/>
    <col min="14357" max="14357" width="9.85546875" style="21" customWidth="1"/>
    <col min="14358" max="14358" width="14.140625" style="21" customWidth="1"/>
    <col min="14359" max="14359" width="8.28515625" style="21" customWidth="1"/>
    <col min="14360" max="14360" width="14" style="21" customWidth="1"/>
    <col min="14361" max="14361" width="60.5703125" style="21" customWidth="1"/>
    <col min="14362" max="14362" width="17" style="21" customWidth="1"/>
    <col min="14363" max="14363" width="69.7109375" style="21" customWidth="1"/>
    <col min="14364" max="14364" width="9.140625" style="21"/>
    <col min="14365" max="14365" width="8.42578125" style="21" customWidth="1"/>
    <col min="14366" max="14366" width="9.140625" style="21"/>
    <col min="14367" max="14367" width="9.42578125" style="21" customWidth="1"/>
    <col min="14368" max="14368" width="9.7109375" style="21" customWidth="1"/>
    <col min="14369" max="14369" width="11" style="21" customWidth="1"/>
    <col min="14370" max="14370" width="8.7109375" style="21" customWidth="1"/>
    <col min="14371" max="14371" width="9.85546875" style="21" customWidth="1"/>
    <col min="14372" max="14372" width="9.28515625" style="21" customWidth="1"/>
    <col min="14373" max="14373" width="8.42578125" style="21" customWidth="1"/>
    <col min="14374" max="14374" width="8.140625" style="21" customWidth="1"/>
    <col min="14375" max="14375" width="7.5703125" style="21" customWidth="1"/>
    <col min="14376" max="14376" width="8.5703125" style="21" customWidth="1"/>
    <col min="14377" max="14377" width="8.42578125" style="21" customWidth="1"/>
    <col min="14378" max="14378" width="8.7109375" style="21" customWidth="1"/>
    <col min="14379" max="14379" width="11.5703125" style="21" customWidth="1"/>
    <col min="14380" max="14380" width="10.42578125" style="21" customWidth="1"/>
    <col min="14381" max="14381" width="9.7109375" style="21" customWidth="1"/>
    <col min="14382" max="14382" width="9" style="21" customWidth="1"/>
    <col min="14383" max="14383" width="9.42578125" style="21" customWidth="1"/>
    <col min="14384" max="14384" width="8.85546875" style="21" customWidth="1"/>
    <col min="14385" max="14385" width="9.140625" style="21"/>
    <col min="14386" max="14386" width="8.7109375" style="21" customWidth="1"/>
    <col min="14387" max="14387" width="10" style="21" customWidth="1"/>
    <col min="14388" max="14389" width="9.140625" style="21"/>
    <col min="14390" max="14390" width="9.5703125" style="21" customWidth="1"/>
    <col min="14391" max="14392" width="9.140625" style="21"/>
    <col min="14393" max="14394" width="11.5703125" style="21" customWidth="1"/>
    <col min="14395" max="14599" width="9.140625" style="21"/>
    <col min="14600" max="14600" width="19.7109375" style="21" customWidth="1"/>
    <col min="14601" max="14601" width="5.85546875" style="21" customWidth="1"/>
    <col min="14602" max="14602" width="42.5703125" style="21" customWidth="1"/>
    <col min="14603" max="14603" width="15" style="21" customWidth="1"/>
    <col min="14604" max="14604" width="17.85546875" style="21" customWidth="1"/>
    <col min="14605" max="14605" width="2.5703125" style="21" customWidth="1"/>
    <col min="14606" max="14606" width="4" style="21" customWidth="1"/>
    <col min="14607" max="14608" width="9.140625" style="21"/>
    <col min="14609" max="14609" width="4.7109375" style="21" customWidth="1"/>
    <col min="14610" max="14610" width="14.140625" style="21" customWidth="1"/>
    <col min="14611" max="14611" width="45.28515625" style="21" customWidth="1"/>
    <col min="14612" max="14612" width="12.5703125" style="21" customWidth="1"/>
    <col min="14613" max="14613" width="9.85546875" style="21" customWidth="1"/>
    <col min="14614" max="14614" width="14.140625" style="21" customWidth="1"/>
    <col min="14615" max="14615" width="8.28515625" style="21" customWidth="1"/>
    <col min="14616" max="14616" width="14" style="21" customWidth="1"/>
    <col min="14617" max="14617" width="60.5703125" style="21" customWidth="1"/>
    <col min="14618" max="14618" width="17" style="21" customWidth="1"/>
    <col min="14619" max="14619" width="69.7109375" style="21" customWidth="1"/>
    <col min="14620" max="14620" width="9.140625" style="21"/>
    <col min="14621" max="14621" width="8.42578125" style="21" customWidth="1"/>
    <col min="14622" max="14622" width="9.140625" style="21"/>
    <col min="14623" max="14623" width="9.42578125" style="21" customWidth="1"/>
    <col min="14624" max="14624" width="9.7109375" style="21" customWidth="1"/>
    <col min="14625" max="14625" width="11" style="21" customWidth="1"/>
    <col min="14626" max="14626" width="8.7109375" style="21" customWidth="1"/>
    <col min="14627" max="14627" width="9.85546875" style="21" customWidth="1"/>
    <col min="14628" max="14628" width="9.28515625" style="21" customWidth="1"/>
    <col min="14629" max="14629" width="8.42578125" style="21" customWidth="1"/>
    <col min="14630" max="14630" width="8.140625" style="21" customWidth="1"/>
    <col min="14631" max="14631" width="7.5703125" style="21" customWidth="1"/>
    <col min="14632" max="14632" width="8.5703125" style="21" customWidth="1"/>
    <col min="14633" max="14633" width="8.42578125" style="21" customWidth="1"/>
    <col min="14634" max="14634" width="8.7109375" style="21" customWidth="1"/>
    <col min="14635" max="14635" width="11.5703125" style="21" customWidth="1"/>
    <col min="14636" max="14636" width="10.42578125" style="21" customWidth="1"/>
    <col min="14637" max="14637" width="9.7109375" style="21" customWidth="1"/>
    <col min="14638" max="14638" width="9" style="21" customWidth="1"/>
    <col min="14639" max="14639" width="9.42578125" style="21" customWidth="1"/>
    <col min="14640" max="14640" width="8.85546875" style="21" customWidth="1"/>
    <col min="14641" max="14641" width="9.140625" style="21"/>
    <col min="14642" max="14642" width="8.7109375" style="21" customWidth="1"/>
    <col min="14643" max="14643" width="10" style="21" customWidth="1"/>
    <col min="14644" max="14645" width="9.140625" style="21"/>
    <col min="14646" max="14646" width="9.5703125" style="21" customWidth="1"/>
    <col min="14647" max="14648" width="9.140625" style="21"/>
    <col min="14649" max="14650" width="11.5703125" style="21" customWidth="1"/>
    <col min="14651" max="14855" width="9.140625" style="21"/>
    <col min="14856" max="14856" width="19.7109375" style="21" customWidth="1"/>
    <col min="14857" max="14857" width="5.85546875" style="21" customWidth="1"/>
    <col min="14858" max="14858" width="42.5703125" style="21" customWidth="1"/>
    <col min="14859" max="14859" width="15" style="21" customWidth="1"/>
    <col min="14860" max="14860" width="17.85546875" style="21" customWidth="1"/>
    <col min="14861" max="14861" width="2.5703125" style="21" customWidth="1"/>
    <col min="14862" max="14862" width="4" style="21" customWidth="1"/>
    <col min="14863" max="14864" width="9.140625" style="21"/>
    <col min="14865" max="14865" width="4.7109375" style="21" customWidth="1"/>
    <col min="14866" max="14866" width="14.140625" style="21" customWidth="1"/>
    <col min="14867" max="14867" width="45.28515625" style="21" customWidth="1"/>
    <col min="14868" max="14868" width="12.5703125" style="21" customWidth="1"/>
    <col min="14869" max="14869" width="9.85546875" style="21" customWidth="1"/>
    <col min="14870" max="14870" width="14.140625" style="21" customWidth="1"/>
    <col min="14871" max="14871" width="8.28515625" style="21" customWidth="1"/>
    <col min="14872" max="14872" width="14" style="21" customWidth="1"/>
    <col min="14873" max="14873" width="60.5703125" style="21" customWidth="1"/>
    <col min="14874" max="14874" width="17" style="21" customWidth="1"/>
    <col min="14875" max="14875" width="69.7109375" style="21" customWidth="1"/>
    <col min="14876" max="14876" width="9.140625" style="21"/>
    <col min="14877" max="14877" width="8.42578125" style="21" customWidth="1"/>
    <col min="14878" max="14878" width="9.140625" style="21"/>
    <col min="14879" max="14879" width="9.42578125" style="21" customWidth="1"/>
    <col min="14880" max="14880" width="9.7109375" style="21" customWidth="1"/>
    <col min="14881" max="14881" width="11" style="21" customWidth="1"/>
    <col min="14882" max="14882" width="8.7109375" style="21" customWidth="1"/>
    <col min="14883" max="14883" width="9.85546875" style="21" customWidth="1"/>
    <col min="14884" max="14884" width="9.28515625" style="21" customWidth="1"/>
    <col min="14885" max="14885" width="8.42578125" style="21" customWidth="1"/>
    <col min="14886" max="14886" width="8.140625" style="21" customWidth="1"/>
    <col min="14887" max="14887" width="7.5703125" style="21" customWidth="1"/>
    <col min="14888" max="14888" width="8.5703125" style="21" customWidth="1"/>
    <col min="14889" max="14889" width="8.42578125" style="21" customWidth="1"/>
    <col min="14890" max="14890" width="8.7109375" style="21" customWidth="1"/>
    <col min="14891" max="14891" width="11.5703125" style="21" customWidth="1"/>
    <col min="14892" max="14892" width="10.42578125" style="21" customWidth="1"/>
    <col min="14893" max="14893" width="9.7109375" style="21" customWidth="1"/>
    <col min="14894" max="14894" width="9" style="21" customWidth="1"/>
    <col min="14895" max="14895" width="9.42578125" style="21" customWidth="1"/>
    <col min="14896" max="14896" width="8.85546875" style="21" customWidth="1"/>
    <col min="14897" max="14897" width="9.140625" style="21"/>
    <col min="14898" max="14898" width="8.7109375" style="21" customWidth="1"/>
    <col min="14899" max="14899" width="10" style="21" customWidth="1"/>
    <col min="14900" max="14901" width="9.140625" style="21"/>
    <col min="14902" max="14902" width="9.5703125" style="21" customWidth="1"/>
    <col min="14903" max="14904" width="9.140625" style="21"/>
    <col min="14905" max="14906" width="11.5703125" style="21" customWidth="1"/>
    <col min="14907" max="15111" width="9.140625" style="21"/>
    <col min="15112" max="15112" width="19.7109375" style="21" customWidth="1"/>
    <col min="15113" max="15113" width="5.85546875" style="21" customWidth="1"/>
    <col min="15114" max="15114" width="42.5703125" style="21" customWidth="1"/>
    <col min="15115" max="15115" width="15" style="21" customWidth="1"/>
    <col min="15116" max="15116" width="17.85546875" style="21" customWidth="1"/>
    <col min="15117" max="15117" width="2.5703125" style="21" customWidth="1"/>
    <col min="15118" max="15118" width="4" style="21" customWidth="1"/>
    <col min="15119" max="15120" width="9.140625" style="21"/>
    <col min="15121" max="15121" width="4.7109375" style="21" customWidth="1"/>
    <col min="15122" max="15122" width="14.140625" style="21" customWidth="1"/>
    <col min="15123" max="15123" width="45.28515625" style="21" customWidth="1"/>
    <col min="15124" max="15124" width="12.5703125" style="21" customWidth="1"/>
    <col min="15125" max="15125" width="9.85546875" style="21" customWidth="1"/>
    <col min="15126" max="15126" width="14.140625" style="21" customWidth="1"/>
    <col min="15127" max="15127" width="8.28515625" style="21" customWidth="1"/>
    <col min="15128" max="15128" width="14" style="21" customWidth="1"/>
    <col min="15129" max="15129" width="60.5703125" style="21" customWidth="1"/>
    <col min="15130" max="15130" width="17" style="21" customWidth="1"/>
    <col min="15131" max="15131" width="69.7109375" style="21" customWidth="1"/>
    <col min="15132" max="15132" width="9.140625" style="21"/>
    <col min="15133" max="15133" width="8.42578125" style="21" customWidth="1"/>
    <col min="15134" max="15134" width="9.140625" style="21"/>
    <col min="15135" max="15135" width="9.42578125" style="21" customWidth="1"/>
    <col min="15136" max="15136" width="9.7109375" style="21" customWidth="1"/>
    <col min="15137" max="15137" width="11" style="21" customWidth="1"/>
    <col min="15138" max="15138" width="8.7109375" style="21" customWidth="1"/>
    <col min="15139" max="15139" width="9.85546875" style="21" customWidth="1"/>
    <col min="15140" max="15140" width="9.28515625" style="21" customWidth="1"/>
    <col min="15141" max="15141" width="8.42578125" style="21" customWidth="1"/>
    <col min="15142" max="15142" width="8.140625" style="21" customWidth="1"/>
    <col min="15143" max="15143" width="7.5703125" style="21" customWidth="1"/>
    <col min="15144" max="15144" width="8.5703125" style="21" customWidth="1"/>
    <col min="15145" max="15145" width="8.42578125" style="21" customWidth="1"/>
    <col min="15146" max="15146" width="8.7109375" style="21" customWidth="1"/>
    <col min="15147" max="15147" width="11.5703125" style="21" customWidth="1"/>
    <col min="15148" max="15148" width="10.42578125" style="21" customWidth="1"/>
    <col min="15149" max="15149" width="9.7109375" style="21" customWidth="1"/>
    <col min="15150" max="15150" width="9" style="21" customWidth="1"/>
    <col min="15151" max="15151" width="9.42578125" style="21" customWidth="1"/>
    <col min="15152" max="15152" width="8.85546875" style="21" customWidth="1"/>
    <col min="15153" max="15153" width="9.140625" style="21"/>
    <col min="15154" max="15154" width="8.7109375" style="21" customWidth="1"/>
    <col min="15155" max="15155" width="10" style="21" customWidth="1"/>
    <col min="15156" max="15157" width="9.140625" style="21"/>
    <col min="15158" max="15158" width="9.5703125" style="21" customWidth="1"/>
    <col min="15159" max="15160" width="9.140625" style="21"/>
    <col min="15161" max="15162" width="11.5703125" style="21" customWidth="1"/>
    <col min="15163" max="15367" width="9.140625" style="21"/>
    <col min="15368" max="15368" width="19.7109375" style="21" customWidth="1"/>
    <col min="15369" max="15369" width="5.85546875" style="21" customWidth="1"/>
    <col min="15370" max="15370" width="42.5703125" style="21" customWidth="1"/>
    <col min="15371" max="15371" width="15" style="21" customWidth="1"/>
    <col min="15372" max="15372" width="17.85546875" style="21" customWidth="1"/>
    <col min="15373" max="15373" width="2.5703125" style="21" customWidth="1"/>
    <col min="15374" max="15374" width="4" style="21" customWidth="1"/>
    <col min="15375" max="15376" width="9.140625" style="21"/>
    <col min="15377" max="15377" width="4.7109375" style="21" customWidth="1"/>
    <col min="15378" max="15378" width="14.140625" style="21" customWidth="1"/>
    <col min="15379" max="15379" width="45.28515625" style="21" customWidth="1"/>
    <col min="15380" max="15380" width="12.5703125" style="21" customWidth="1"/>
    <col min="15381" max="15381" width="9.85546875" style="21" customWidth="1"/>
    <col min="15382" max="15382" width="14.140625" style="21" customWidth="1"/>
    <col min="15383" max="15383" width="8.28515625" style="21" customWidth="1"/>
    <col min="15384" max="15384" width="14" style="21" customWidth="1"/>
    <col min="15385" max="15385" width="60.5703125" style="21" customWidth="1"/>
    <col min="15386" max="15386" width="17" style="21" customWidth="1"/>
    <col min="15387" max="15387" width="69.7109375" style="21" customWidth="1"/>
    <col min="15388" max="15388" width="9.140625" style="21"/>
    <col min="15389" max="15389" width="8.42578125" style="21" customWidth="1"/>
    <col min="15390" max="15390" width="9.140625" style="21"/>
    <col min="15391" max="15391" width="9.42578125" style="21" customWidth="1"/>
    <col min="15392" max="15392" width="9.7109375" style="21" customWidth="1"/>
    <col min="15393" max="15393" width="11" style="21" customWidth="1"/>
    <col min="15394" max="15394" width="8.7109375" style="21" customWidth="1"/>
    <col min="15395" max="15395" width="9.85546875" style="21" customWidth="1"/>
    <col min="15396" max="15396" width="9.28515625" style="21" customWidth="1"/>
    <col min="15397" max="15397" width="8.42578125" style="21" customWidth="1"/>
    <col min="15398" max="15398" width="8.140625" style="21" customWidth="1"/>
    <col min="15399" max="15399" width="7.5703125" style="21" customWidth="1"/>
    <col min="15400" max="15400" width="8.5703125" style="21" customWidth="1"/>
    <col min="15401" max="15401" width="8.42578125" style="21" customWidth="1"/>
    <col min="15402" max="15402" width="8.7109375" style="21" customWidth="1"/>
    <col min="15403" max="15403" width="11.5703125" style="21" customWidth="1"/>
    <col min="15404" max="15404" width="10.42578125" style="21" customWidth="1"/>
    <col min="15405" max="15405" width="9.7109375" style="21" customWidth="1"/>
    <col min="15406" max="15406" width="9" style="21" customWidth="1"/>
    <col min="15407" max="15407" width="9.42578125" style="21" customWidth="1"/>
    <col min="15408" max="15408" width="8.85546875" style="21" customWidth="1"/>
    <col min="15409" max="15409" width="9.140625" style="21"/>
    <col min="15410" max="15410" width="8.7109375" style="21" customWidth="1"/>
    <col min="15411" max="15411" width="10" style="21" customWidth="1"/>
    <col min="15412" max="15413" width="9.140625" style="21"/>
    <col min="15414" max="15414" width="9.5703125" style="21" customWidth="1"/>
    <col min="15415" max="15416" width="9.140625" style="21"/>
    <col min="15417" max="15418" width="11.5703125" style="21" customWidth="1"/>
    <col min="15419" max="15623" width="9.140625" style="21"/>
    <col min="15624" max="15624" width="19.7109375" style="21" customWidth="1"/>
    <col min="15625" max="15625" width="5.85546875" style="21" customWidth="1"/>
    <col min="15626" max="15626" width="42.5703125" style="21" customWidth="1"/>
    <col min="15627" max="15627" width="15" style="21" customWidth="1"/>
    <col min="15628" max="15628" width="17.85546875" style="21" customWidth="1"/>
    <col min="15629" max="15629" width="2.5703125" style="21" customWidth="1"/>
    <col min="15630" max="15630" width="4" style="21" customWidth="1"/>
    <col min="15631" max="15632" width="9.140625" style="21"/>
    <col min="15633" max="15633" width="4.7109375" style="21" customWidth="1"/>
    <col min="15634" max="15634" width="14.140625" style="21" customWidth="1"/>
    <col min="15635" max="15635" width="45.28515625" style="21" customWidth="1"/>
    <col min="15636" max="15636" width="12.5703125" style="21" customWidth="1"/>
    <col min="15637" max="15637" width="9.85546875" style="21" customWidth="1"/>
    <col min="15638" max="15638" width="14.140625" style="21" customWidth="1"/>
    <col min="15639" max="15639" width="8.28515625" style="21" customWidth="1"/>
    <col min="15640" max="15640" width="14" style="21" customWidth="1"/>
    <col min="15641" max="15641" width="60.5703125" style="21" customWidth="1"/>
    <col min="15642" max="15642" width="17" style="21" customWidth="1"/>
    <col min="15643" max="15643" width="69.7109375" style="21" customWidth="1"/>
    <col min="15644" max="15644" width="9.140625" style="21"/>
    <col min="15645" max="15645" width="8.42578125" style="21" customWidth="1"/>
    <col min="15646" max="15646" width="9.140625" style="21"/>
    <col min="15647" max="15647" width="9.42578125" style="21" customWidth="1"/>
    <col min="15648" max="15648" width="9.7109375" style="21" customWidth="1"/>
    <col min="15649" max="15649" width="11" style="21" customWidth="1"/>
    <col min="15650" max="15650" width="8.7109375" style="21" customWidth="1"/>
    <col min="15651" max="15651" width="9.85546875" style="21" customWidth="1"/>
    <col min="15652" max="15652" width="9.28515625" style="21" customWidth="1"/>
    <col min="15653" max="15653" width="8.42578125" style="21" customWidth="1"/>
    <col min="15654" max="15654" width="8.140625" style="21" customWidth="1"/>
    <col min="15655" max="15655" width="7.5703125" style="21" customWidth="1"/>
    <col min="15656" max="15656" width="8.5703125" style="21" customWidth="1"/>
    <col min="15657" max="15657" width="8.42578125" style="21" customWidth="1"/>
    <col min="15658" max="15658" width="8.7109375" style="21" customWidth="1"/>
    <col min="15659" max="15659" width="11.5703125" style="21" customWidth="1"/>
    <col min="15660" max="15660" width="10.42578125" style="21" customWidth="1"/>
    <col min="15661" max="15661" width="9.7109375" style="21" customWidth="1"/>
    <col min="15662" max="15662" width="9" style="21" customWidth="1"/>
    <col min="15663" max="15663" width="9.42578125" style="21" customWidth="1"/>
    <col min="15664" max="15664" width="8.85546875" style="21" customWidth="1"/>
    <col min="15665" max="15665" width="9.140625" style="21"/>
    <col min="15666" max="15666" width="8.7109375" style="21" customWidth="1"/>
    <col min="15667" max="15667" width="10" style="21" customWidth="1"/>
    <col min="15668" max="15669" width="9.140625" style="21"/>
    <col min="15670" max="15670" width="9.5703125" style="21" customWidth="1"/>
    <col min="15671" max="15672" width="9.140625" style="21"/>
    <col min="15673" max="15674" width="11.5703125" style="21" customWidth="1"/>
    <col min="15675" max="15879" width="9.140625" style="21"/>
    <col min="15880" max="15880" width="19.7109375" style="21" customWidth="1"/>
    <col min="15881" max="15881" width="5.85546875" style="21" customWidth="1"/>
    <col min="15882" max="15882" width="42.5703125" style="21" customWidth="1"/>
    <col min="15883" max="15883" width="15" style="21" customWidth="1"/>
    <col min="15884" max="15884" width="17.85546875" style="21" customWidth="1"/>
    <col min="15885" max="15885" width="2.5703125" style="21" customWidth="1"/>
    <col min="15886" max="15886" width="4" style="21" customWidth="1"/>
    <col min="15887" max="15888" width="9.140625" style="21"/>
    <col min="15889" max="15889" width="4.7109375" style="21" customWidth="1"/>
    <col min="15890" max="15890" width="14.140625" style="21" customWidth="1"/>
    <col min="15891" max="15891" width="45.28515625" style="21" customWidth="1"/>
    <col min="15892" max="15892" width="12.5703125" style="21" customWidth="1"/>
    <col min="15893" max="15893" width="9.85546875" style="21" customWidth="1"/>
    <col min="15894" max="15894" width="14.140625" style="21" customWidth="1"/>
    <col min="15895" max="15895" width="8.28515625" style="21" customWidth="1"/>
    <col min="15896" max="15896" width="14" style="21" customWidth="1"/>
    <col min="15897" max="15897" width="60.5703125" style="21" customWidth="1"/>
    <col min="15898" max="15898" width="17" style="21" customWidth="1"/>
    <col min="15899" max="15899" width="69.7109375" style="21" customWidth="1"/>
    <col min="15900" max="15900" width="9.140625" style="21"/>
    <col min="15901" max="15901" width="8.42578125" style="21" customWidth="1"/>
    <col min="15902" max="15902" width="9.140625" style="21"/>
    <col min="15903" max="15903" width="9.42578125" style="21" customWidth="1"/>
    <col min="15904" max="15904" width="9.7109375" style="21" customWidth="1"/>
    <col min="15905" max="15905" width="11" style="21" customWidth="1"/>
    <col min="15906" max="15906" width="8.7109375" style="21" customWidth="1"/>
    <col min="15907" max="15907" width="9.85546875" style="21" customWidth="1"/>
    <col min="15908" max="15908" width="9.28515625" style="21" customWidth="1"/>
    <col min="15909" max="15909" width="8.42578125" style="21" customWidth="1"/>
    <col min="15910" max="15910" width="8.140625" style="21" customWidth="1"/>
    <col min="15911" max="15911" width="7.5703125" style="21" customWidth="1"/>
    <col min="15912" max="15912" width="8.5703125" style="21" customWidth="1"/>
    <col min="15913" max="15913" width="8.42578125" style="21" customWidth="1"/>
    <col min="15914" max="15914" width="8.7109375" style="21" customWidth="1"/>
    <col min="15915" max="15915" width="11.5703125" style="21" customWidth="1"/>
    <col min="15916" max="15916" width="10.42578125" style="21" customWidth="1"/>
    <col min="15917" max="15917" width="9.7109375" style="21" customWidth="1"/>
    <col min="15918" max="15918" width="9" style="21" customWidth="1"/>
    <col min="15919" max="15919" width="9.42578125" style="21" customWidth="1"/>
    <col min="15920" max="15920" width="8.85546875" style="21" customWidth="1"/>
    <col min="15921" max="15921" width="9.140625" style="21"/>
    <col min="15922" max="15922" width="8.7109375" style="21" customWidth="1"/>
    <col min="15923" max="15923" width="10" style="21" customWidth="1"/>
    <col min="15924" max="15925" width="9.140625" style="21"/>
    <col min="15926" max="15926" width="9.5703125" style="21" customWidth="1"/>
    <col min="15927" max="15928" width="9.140625" style="21"/>
    <col min="15929" max="15930" width="11.5703125" style="21" customWidth="1"/>
    <col min="15931" max="16135" width="9.140625" style="21"/>
    <col min="16136" max="16136" width="19.7109375" style="21" customWidth="1"/>
    <col min="16137" max="16137" width="5.85546875" style="21" customWidth="1"/>
    <col min="16138" max="16138" width="42.5703125" style="21" customWidth="1"/>
    <col min="16139" max="16139" width="15" style="21" customWidth="1"/>
    <col min="16140" max="16140" width="17.85546875" style="21" customWidth="1"/>
    <col min="16141" max="16141" width="2.5703125" style="21" customWidth="1"/>
    <col min="16142" max="16142" width="4" style="21" customWidth="1"/>
    <col min="16143" max="16144" width="9.140625" style="21"/>
    <col min="16145" max="16145" width="4.7109375" style="21" customWidth="1"/>
    <col min="16146" max="16146" width="14.140625" style="21" customWidth="1"/>
    <col min="16147" max="16147" width="45.28515625" style="21" customWidth="1"/>
    <col min="16148" max="16148" width="12.5703125" style="21" customWidth="1"/>
    <col min="16149" max="16149" width="9.85546875" style="21" customWidth="1"/>
    <col min="16150" max="16150" width="14.140625" style="21" customWidth="1"/>
    <col min="16151" max="16151" width="8.28515625" style="21" customWidth="1"/>
    <col min="16152" max="16152" width="14" style="21" customWidth="1"/>
    <col min="16153" max="16153" width="60.5703125" style="21" customWidth="1"/>
    <col min="16154" max="16154" width="17" style="21" customWidth="1"/>
    <col min="16155" max="16155" width="69.7109375" style="21" customWidth="1"/>
    <col min="16156" max="16156" width="9.140625" style="21"/>
    <col min="16157" max="16157" width="8.42578125" style="21" customWidth="1"/>
    <col min="16158" max="16158" width="9.140625" style="21"/>
    <col min="16159" max="16159" width="9.42578125" style="21" customWidth="1"/>
    <col min="16160" max="16160" width="9.7109375" style="21" customWidth="1"/>
    <col min="16161" max="16161" width="11" style="21" customWidth="1"/>
    <col min="16162" max="16162" width="8.7109375" style="21" customWidth="1"/>
    <col min="16163" max="16163" width="9.85546875" style="21" customWidth="1"/>
    <col min="16164" max="16164" width="9.28515625" style="21" customWidth="1"/>
    <col min="16165" max="16165" width="8.42578125" style="21" customWidth="1"/>
    <col min="16166" max="16166" width="8.140625" style="21" customWidth="1"/>
    <col min="16167" max="16167" width="7.5703125" style="21" customWidth="1"/>
    <col min="16168" max="16168" width="8.5703125" style="21" customWidth="1"/>
    <col min="16169" max="16169" width="8.42578125" style="21" customWidth="1"/>
    <col min="16170" max="16170" width="8.7109375" style="21" customWidth="1"/>
    <col min="16171" max="16171" width="11.5703125" style="21" customWidth="1"/>
    <col min="16172" max="16172" width="10.42578125" style="21" customWidth="1"/>
    <col min="16173" max="16173" width="9.7109375" style="21" customWidth="1"/>
    <col min="16174" max="16174" width="9" style="21" customWidth="1"/>
    <col min="16175" max="16175" width="9.42578125" style="21" customWidth="1"/>
    <col min="16176" max="16176" width="8.85546875" style="21" customWidth="1"/>
    <col min="16177" max="16177" width="9.140625" style="21"/>
    <col min="16178" max="16178" width="8.7109375" style="21" customWidth="1"/>
    <col min="16179" max="16179" width="10" style="21" customWidth="1"/>
    <col min="16180" max="16181" width="9.140625" style="21"/>
    <col min="16182" max="16182" width="9.5703125" style="21" customWidth="1"/>
    <col min="16183" max="16184" width="9.140625" style="21"/>
    <col min="16185" max="16186" width="11.5703125" style="21" customWidth="1"/>
    <col min="16187" max="16384" width="9.140625" style="21"/>
  </cols>
  <sheetData>
    <row r="1" spans="1:272" s="10" customFormat="1" ht="30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7" t="s">
        <v>8</v>
      </c>
      <c r="L1" s="8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1386</v>
      </c>
      <c r="AB1" s="9" t="s">
        <v>1387</v>
      </c>
      <c r="AC1" s="9" t="s">
        <v>1388</v>
      </c>
      <c r="AD1" s="9" t="s">
        <v>1389</v>
      </c>
      <c r="AE1" s="10" t="s">
        <v>25</v>
      </c>
      <c r="AF1" s="10" t="s">
        <v>26</v>
      </c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</row>
    <row r="2" spans="1:272" ht="17.25" customHeight="1" x14ac:dyDescent="0.25">
      <c r="A2" s="12" t="s">
        <v>27</v>
      </c>
      <c r="B2" s="13"/>
      <c r="C2" s="14" t="s">
        <v>28</v>
      </c>
      <c r="E2" s="16"/>
      <c r="F2" s="16"/>
      <c r="G2" s="17"/>
      <c r="H2" s="18"/>
      <c r="I2" s="19"/>
      <c r="J2" s="18"/>
      <c r="K2" s="19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272" s="32" customFormat="1" ht="17.25" customHeight="1" x14ac:dyDescent="0.25">
      <c r="A3" s="22" t="s">
        <v>29</v>
      </c>
      <c r="B3" s="23" t="s">
        <v>30</v>
      </c>
      <c r="C3" s="24" t="s">
        <v>31</v>
      </c>
      <c r="D3" s="25"/>
      <c r="E3" s="26" t="s">
        <v>27</v>
      </c>
      <c r="F3" s="26" t="s">
        <v>32</v>
      </c>
      <c r="G3" s="27" t="s">
        <v>33</v>
      </c>
      <c r="H3" s="28" t="s">
        <v>34</v>
      </c>
      <c r="I3" s="29" t="s">
        <v>31</v>
      </c>
      <c r="J3" s="28" t="s">
        <v>35</v>
      </c>
      <c r="K3" s="29" t="s">
        <v>31</v>
      </c>
      <c r="L3" s="30"/>
      <c r="M3" s="30"/>
      <c r="N3" s="30"/>
      <c r="O3" s="30"/>
      <c r="P3" s="30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272" ht="17.25" customHeight="1" x14ac:dyDescent="0.25">
      <c r="A4" s="33" t="s">
        <v>36</v>
      </c>
      <c r="B4" s="34" t="s">
        <v>37</v>
      </c>
      <c r="C4" s="35" t="s">
        <v>38</v>
      </c>
      <c r="E4" s="36" t="s">
        <v>27</v>
      </c>
      <c r="F4" s="36" t="s">
        <v>32</v>
      </c>
      <c r="G4" s="37">
        <v>100</v>
      </c>
      <c r="H4" s="38" t="s">
        <v>39</v>
      </c>
      <c r="I4" s="39" t="s">
        <v>38</v>
      </c>
      <c r="J4" s="38" t="s">
        <v>40</v>
      </c>
      <c r="K4" s="39" t="s">
        <v>38</v>
      </c>
      <c r="L4" s="10" t="s">
        <v>41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272" ht="17.25" customHeight="1" x14ac:dyDescent="0.25">
      <c r="A5" s="33" t="s">
        <v>36</v>
      </c>
      <c r="B5" s="34" t="s">
        <v>37</v>
      </c>
      <c r="C5" s="35" t="s">
        <v>38</v>
      </c>
      <c r="D5" s="15">
        <v>111</v>
      </c>
      <c r="E5" s="36" t="s">
        <v>27</v>
      </c>
      <c r="F5" s="36" t="s">
        <v>32</v>
      </c>
      <c r="G5" s="37">
        <v>100</v>
      </c>
      <c r="H5" s="38" t="s">
        <v>42</v>
      </c>
      <c r="I5" s="39" t="s">
        <v>43</v>
      </c>
      <c r="J5" s="38" t="s">
        <v>44</v>
      </c>
      <c r="K5" s="39" t="s">
        <v>43</v>
      </c>
      <c r="L5" s="10" t="s">
        <v>41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272" ht="17.25" customHeight="1" x14ac:dyDescent="0.25">
      <c r="A6" s="33" t="s">
        <v>36</v>
      </c>
      <c r="B6" s="34" t="s">
        <v>37</v>
      </c>
      <c r="C6" s="35" t="s">
        <v>38</v>
      </c>
      <c r="E6" s="36" t="s">
        <v>27</v>
      </c>
      <c r="F6" s="36" t="s">
        <v>32</v>
      </c>
      <c r="G6" s="37">
        <v>100</v>
      </c>
      <c r="H6" s="38" t="s">
        <v>45</v>
      </c>
      <c r="I6" s="39" t="s">
        <v>46</v>
      </c>
      <c r="J6" s="38" t="s">
        <v>47</v>
      </c>
      <c r="K6" s="39" t="s">
        <v>46</v>
      </c>
      <c r="L6" s="10" t="s">
        <v>41</v>
      </c>
    </row>
    <row r="7" spans="1:272" ht="17.25" customHeight="1" x14ac:dyDescent="0.25">
      <c r="A7" s="33"/>
      <c r="B7" s="34"/>
      <c r="C7" s="35"/>
      <c r="E7" s="36"/>
      <c r="F7" s="36"/>
      <c r="H7" s="40" t="s">
        <v>48</v>
      </c>
      <c r="I7" s="41" t="s">
        <v>49</v>
      </c>
      <c r="J7" s="40" t="s">
        <v>50</v>
      </c>
      <c r="K7" s="41" t="s">
        <v>49</v>
      </c>
      <c r="L7" s="10" t="s">
        <v>41</v>
      </c>
    </row>
    <row r="8" spans="1:272" ht="17.25" customHeight="1" x14ac:dyDescent="0.25">
      <c r="A8" s="33"/>
      <c r="B8" s="34"/>
      <c r="C8" s="35"/>
      <c r="E8" s="36"/>
      <c r="F8" s="36"/>
      <c r="H8" s="40" t="s">
        <v>51</v>
      </c>
      <c r="I8" s="41" t="s">
        <v>52</v>
      </c>
      <c r="J8" s="40" t="s">
        <v>53</v>
      </c>
      <c r="K8" s="41" t="s">
        <v>52</v>
      </c>
      <c r="L8" s="10" t="s">
        <v>54</v>
      </c>
      <c r="P8" s="42">
        <f>SUM(P9:P11)</f>
        <v>1</v>
      </c>
      <c r="Q8" s="42">
        <f t="shared" ref="Q8:AE8" si="0">SUM(Q9:Q11)</f>
        <v>0.14000000000000001</v>
      </c>
      <c r="R8" s="42">
        <f t="shared" si="0"/>
        <v>0.65000000000000013</v>
      </c>
      <c r="S8" s="42">
        <f t="shared" si="0"/>
        <v>8.0000000000000016E-2</v>
      </c>
      <c r="T8" s="42">
        <f t="shared" si="0"/>
        <v>0.13</v>
      </c>
      <c r="U8" s="42">
        <f t="shared" si="0"/>
        <v>0</v>
      </c>
      <c r="V8" s="42">
        <f t="shared" si="0"/>
        <v>0</v>
      </c>
      <c r="W8" s="42">
        <f t="shared" si="0"/>
        <v>0</v>
      </c>
      <c r="X8" s="42">
        <f t="shared" si="0"/>
        <v>0</v>
      </c>
      <c r="Y8" s="42">
        <f t="shared" si="0"/>
        <v>0</v>
      </c>
      <c r="Z8" s="42">
        <f t="shared" ref="Z8:AC8" si="1">SUM(Z9:Z11)</f>
        <v>0</v>
      </c>
      <c r="AA8" s="42">
        <f t="shared" si="1"/>
        <v>0</v>
      </c>
      <c r="AB8" s="42">
        <f t="shared" si="1"/>
        <v>0</v>
      </c>
      <c r="AC8" s="42">
        <f t="shared" si="1"/>
        <v>0</v>
      </c>
      <c r="AD8" s="42">
        <f t="shared" si="0"/>
        <v>0</v>
      </c>
      <c r="AE8" s="43">
        <f t="shared" si="0"/>
        <v>1.0000000000000002</v>
      </c>
    </row>
    <row r="9" spans="1:272" ht="17.25" customHeight="1" x14ac:dyDescent="0.25">
      <c r="A9" s="33"/>
      <c r="B9" s="34"/>
      <c r="C9" s="35"/>
      <c r="E9" s="36"/>
      <c r="F9" s="36"/>
      <c r="H9" s="38"/>
      <c r="J9" s="44" t="s">
        <v>55</v>
      </c>
      <c r="K9" s="45" t="s">
        <v>56</v>
      </c>
      <c r="L9" s="46" t="s">
        <v>57</v>
      </c>
      <c r="P9" s="43">
        <v>0.1</v>
      </c>
      <c r="Q9" s="43">
        <f>0.5*$P$58</f>
        <v>0.05</v>
      </c>
      <c r="R9" s="43">
        <f>0*$P$58</f>
        <v>0</v>
      </c>
      <c r="S9" s="43">
        <f>0*$P$58</f>
        <v>0</v>
      </c>
      <c r="T9" s="43">
        <f>0.5*$P$58</f>
        <v>0.05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8">
        <f>SUM(Q9:AD9)</f>
        <v>0.1</v>
      </c>
    </row>
    <row r="10" spans="1:272" ht="17.25" customHeight="1" x14ac:dyDescent="0.25">
      <c r="A10" s="33"/>
      <c r="B10" s="34"/>
      <c r="C10" s="35"/>
      <c r="E10" s="36"/>
      <c r="F10" s="36"/>
      <c r="J10" s="44" t="s">
        <v>58</v>
      </c>
      <c r="K10" s="45" t="s">
        <v>59</v>
      </c>
      <c r="L10" s="46" t="s">
        <v>54</v>
      </c>
      <c r="P10" s="43">
        <v>0.8</v>
      </c>
      <c r="Q10" s="43">
        <f>0.9*$P$59</f>
        <v>9.0000000000000011E-2</v>
      </c>
      <c r="R10" s="43">
        <f>0.1*$P$59</f>
        <v>1.0000000000000002E-2</v>
      </c>
      <c r="S10" s="43">
        <f>0*$P$59</f>
        <v>0</v>
      </c>
      <c r="T10" s="43">
        <f>0*$P$59</f>
        <v>0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8">
        <f>SUM(Q10:AD10)</f>
        <v>0.1</v>
      </c>
    </row>
    <row r="11" spans="1:272" ht="17.25" customHeight="1" x14ac:dyDescent="0.25">
      <c r="A11" s="33"/>
      <c r="B11" s="34"/>
      <c r="C11" s="35"/>
      <c r="E11" s="36"/>
      <c r="F11" s="36"/>
      <c r="H11" s="38"/>
      <c r="J11" s="44" t="s">
        <v>60</v>
      </c>
      <c r="K11" s="45" t="s">
        <v>61</v>
      </c>
      <c r="L11" s="46" t="s">
        <v>41</v>
      </c>
      <c r="P11" s="43">
        <v>0.1</v>
      </c>
      <c r="Q11" s="43">
        <f>0*$P$60</f>
        <v>0</v>
      </c>
      <c r="R11" s="43">
        <f>0.8*$P$60</f>
        <v>0.64000000000000012</v>
      </c>
      <c r="S11" s="43">
        <f>0.1*$P$60</f>
        <v>8.0000000000000016E-2</v>
      </c>
      <c r="T11" s="43">
        <f>0.1*$P$60</f>
        <v>8.0000000000000016E-2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8">
        <f>SUM(Q11:AD11)</f>
        <v>0.80000000000000027</v>
      </c>
    </row>
    <row r="12" spans="1:272" ht="17.25" customHeight="1" x14ac:dyDescent="0.25">
      <c r="A12" s="33"/>
      <c r="B12" s="34"/>
      <c r="C12" s="35"/>
      <c r="E12" s="36"/>
      <c r="F12" s="36"/>
      <c r="H12" s="40" t="s">
        <v>62</v>
      </c>
      <c r="I12" s="41" t="s">
        <v>63</v>
      </c>
      <c r="J12" s="40" t="s">
        <v>64</v>
      </c>
      <c r="K12" s="41" t="s">
        <v>63</v>
      </c>
      <c r="L12" s="10" t="s">
        <v>65</v>
      </c>
    </row>
    <row r="13" spans="1:272" ht="17.25" customHeight="1" x14ac:dyDescent="0.25">
      <c r="A13" s="33"/>
      <c r="B13" s="34"/>
      <c r="C13" s="35"/>
      <c r="E13" s="36"/>
      <c r="F13" s="36"/>
      <c r="H13" s="40" t="s">
        <v>66</v>
      </c>
      <c r="I13" s="41" t="s">
        <v>67</v>
      </c>
      <c r="J13" s="40" t="s">
        <v>68</v>
      </c>
      <c r="K13" s="41" t="s">
        <v>67</v>
      </c>
      <c r="L13" s="10" t="s">
        <v>69</v>
      </c>
    </row>
    <row r="14" spans="1:272" ht="17.25" customHeight="1" x14ac:dyDescent="0.25">
      <c r="A14" s="33"/>
      <c r="B14" s="34"/>
      <c r="C14" s="35"/>
      <c r="E14" s="36"/>
      <c r="F14" s="36"/>
      <c r="H14" s="40" t="s">
        <v>70</v>
      </c>
      <c r="I14" s="41" t="s">
        <v>71</v>
      </c>
      <c r="J14" s="40" t="s">
        <v>72</v>
      </c>
      <c r="K14" s="41" t="s">
        <v>71</v>
      </c>
      <c r="L14" s="10" t="s">
        <v>73</v>
      </c>
      <c r="P14" s="42">
        <f>SUM(P15:P20)</f>
        <v>1</v>
      </c>
      <c r="Q14" s="42">
        <f t="shared" ref="Q14:AD14" si="2">SUM(Q15:Q20)</f>
        <v>0.125</v>
      </c>
      <c r="R14" s="42">
        <f t="shared" si="2"/>
        <v>0.65500000000000003</v>
      </c>
      <c r="S14" s="42">
        <f t="shared" si="2"/>
        <v>0.15000000000000002</v>
      </c>
      <c r="T14" s="42">
        <f t="shared" si="2"/>
        <v>7.0000000000000007E-2</v>
      </c>
      <c r="U14" s="42">
        <f t="shared" si="2"/>
        <v>0</v>
      </c>
      <c r="V14" s="42">
        <f t="shared" si="2"/>
        <v>0</v>
      </c>
      <c r="W14" s="42">
        <f t="shared" si="2"/>
        <v>0</v>
      </c>
      <c r="X14" s="42">
        <f t="shared" si="2"/>
        <v>0</v>
      </c>
      <c r="Y14" s="42">
        <f t="shared" si="2"/>
        <v>0</v>
      </c>
      <c r="Z14" s="42">
        <f t="shared" ref="Z14:AC14" si="3">SUM(Z15:Z20)</f>
        <v>0</v>
      </c>
      <c r="AA14" s="42">
        <f t="shared" si="3"/>
        <v>0</v>
      </c>
      <c r="AB14" s="42">
        <f t="shared" si="3"/>
        <v>0</v>
      </c>
      <c r="AC14" s="42">
        <f t="shared" si="3"/>
        <v>0</v>
      </c>
      <c r="AD14" s="42">
        <f t="shared" si="2"/>
        <v>0</v>
      </c>
      <c r="AE14" s="43">
        <f>SUM(AE15:AE20)</f>
        <v>1</v>
      </c>
    </row>
    <row r="15" spans="1:272" ht="17.25" customHeight="1" x14ac:dyDescent="0.25">
      <c r="A15" s="33"/>
      <c r="B15" s="34"/>
      <c r="C15" s="35"/>
      <c r="E15" s="36"/>
      <c r="F15" s="36"/>
      <c r="H15" s="38"/>
      <c r="J15" s="44" t="s">
        <v>74</v>
      </c>
      <c r="K15" s="45" t="s">
        <v>56</v>
      </c>
      <c r="L15" s="46" t="s">
        <v>57</v>
      </c>
      <c r="P15" s="43">
        <v>0.05</v>
      </c>
      <c r="Q15" s="43">
        <f>0.5*$P$40</f>
        <v>2.5000000000000001E-2</v>
      </c>
      <c r="R15" s="43">
        <f>0*$P$40</f>
        <v>0</v>
      </c>
      <c r="S15" s="43">
        <f>0*$P$40</f>
        <v>0</v>
      </c>
      <c r="T15" s="43">
        <f>0.5*$P$40</f>
        <v>2.5000000000000001E-2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8">
        <f t="shared" ref="AE15:AE20" si="4">SUM(Q15:AD15)</f>
        <v>0.05</v>
      </c>
    </row>
    <row r="16" spans="1:272" ht="17.25" customHeight="1" x14ac:dyDescent="0.25">
      <c r="A16" s="33"/>
      <c r="B16" s="34"/>
      <c r="C16" s="35"/>
      <c r="E16" s="36"/>
      <c r="F16" s="36"/>
      <c r="H16" s="38"/>
      <c r="J16" s="44" t="s">
        <v>75</v>
      </c>
      <c r="K16" s="45" t="s">
        <v>76</v>
      </c>
      <c r="L16" s="46" t="s">
        <v>77</v>
      </c>
      <c r="P16" s="43">
        <v>0.5</v>
      </c>
      <c r="Q16" s="43">
        <f>0.2*$P$41</f>
        <v>0.1</v>
      </c>
      <c r="R16" s="43">
        <f>0.8*$P$41</f>
        <v>0.4</v>
      </c>
      <c r="S16" s="43">
        <f>0*$P$41</f>
        <v>0</v>
      </c>
      <c r="T16" s="43">
        <f>0*$P$41</f>
        <v>0</v>
      </c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8">
        <f t="shared" si="4"/>
        <v>0.5</v>
      </c>
    </row>
    <row r="17" spans="1:56" ht="17.25" customHeight="1" x14ac:dyDescent="0.25">
      <c r="A17" s="33"/>
      <c r="B17" s="34"/>
      <c r="C17" s="35"/>
      <c r="E17" s="36"/>
      <c r="F17" s="36"/>
      <c r="H17" s="38"/>
      <c r="J17" s="44" t="s">
        <v>78</v>
      </c>
      <c r="K17" s="45" t="s">
        <v>79</v>
      </c>
      <c r="L17" s="46" t="s">
        <v>77</v>
      </c>
      <c r="P17" s="43">
        <v>0.15</v>
      </c>
      <c r="Q17" s="43">
        <f>0*$P$42</f>
        <v>0</v>
      </c>
      <c r="R17" s="43">
        <f>0.8*$P$42</f>
        <v>0.12</v>
      </c>
      <c r="S17" s="43">
        <f>0.2*$P$42</f>
        <v>0.03</v>
      </c>
      <c r="T17" s="43">
        <f>0*$P$42</f>
        <v>0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8">
        <f t="shared" si="4"/>
        <v>0.15</v>
      </c>
    </row>
    <row r="18" spans="1:56" ht="17.25" customHeight="1" x14ac:dyDescent="0.25">
      <c r="A18" s="33"/>
      <c r="B18" s="34"/>
      <c r="C18" s="35"/>
      <c r="E18" s="36"/>
      <c r="F18" s="36"/>
      <c r="H18" s="38"/>
      <c r="J18" s="44" t="s">
        <v>80</v>
      </c>
      <c r="K18" s="45" t="s">
        <v>81</v>
      </c>
      <c r="L18" s="46" t="s">
        <v>57</v>
      </c>
      <c r="P18" s="43">
        <v>0.125</v>
      </c>
      <c r="Q18" s="43">
        <f>0*$P$43</f>
        <v>0</v>
      </c>
      <c r="R18" s="43">
        <f>1*$P$43</f>
        <v>0.125</v>
      </c>
      <c r="S18" s="43">
        <f>0*$P$43</f>
        <v>0</v>
      </c>
      <c r="T18" s="43">
        <f>0*$P$43</f>
        <v>0</v>
      </c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8">
        <f t="shared" si="4"/>
        <v>0.125</v>
      </c>
    </row>
    <row r="19" spans="1:56" ht="17.25" customHeight="1" x14ac:dyDescent="0.25">
      <c r="A19" s="33"/>
      <c r="B19" s="34"/>
      <c r="C19" s="35"/>
      <c r="E19" s="36"/>
      <c r="F19" s="36"/>
      <c r="H19" s="38"/>
      <c r="J19" s="44" t="s">
        <v>82</v>
      </c>
      <c r="K19" s="45" t="s">
        <v>83</v>
      </c>
      <c r="L19" s="46" t="s">
        <v>57</v>
      </c>
      <c r="P19" s="43">
        <v>0.1</v>
      </c>
      <c r="Q19" s="43">
        <f>0*$P$44</f>
        <v>0</v>
      </c>
      <c r="R19" s="43">
        <f>0.1*$P$44</f>
        <v>1.0000000000000002E-2</v>
      </c>
      <c r="S19" s="43">
        <f>0.9*$P$44</f>
        <v>9.0000000000000011E-2</v>
      </c>
      <c r="T19" s="43">
        <f>0*$P$44</f>
        <v>0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>
        <f t="shared" si="4"/>
        <v>0.1</v>
      </c>
    </row>
    <row r="20" spans="1:56" ht="17.25" customHeight="1" x14ac:dyDescent="0.25">
      <c r="A20" s="33"/>
      <c r="B20" s="34"/>
      <c r="C20" s="35"/>
      <c r="E20" s="36"/>
      <c r="F20" s="36"/>
      <c r="H20" s="38"/>
      <c r="J20" s="44" t="s">
        <v>84</v>
      </c>
      <c r="K20" s="45" t="s">
        <v>85</v>
      </c>
      <c r="L20" s="46" t="s">
        <v>57</v>
      </c>
      <c r="P20" s="43">
        <v>7.4999999999999997E-2</v>
      </c>
      <c r="Q20" s="43">
        <f>0*$P$45</f>
        <v>0</v>
      </c>
      <c r="R20" s="43">
        <f>0*$P$45</f>
        <v>0</v>
      </c>
      <c r="S20" s="43">
        <f>0.4*$P$45</f>
        <v>0.03</v>
      </c>
      <c r="T20" s="43">
        <f>0.6*$P$45</f>
        <v>4.4999999999999998E-2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8">
        <f t="shared" si="4"/>
        <v>7.4999999999999997E-2</v>
      </c>
    </row>
    <row r="21" spans="1:56" ht="17.25" customHeight="1" x14ac:dyDescent="0.25">
      <c r="A21" s="33"/>
      <c r="B21" s="34"/>
      <c r="C21" s="35"/>
      <c r="E21" s="36"/>
      <c r="F21" s="36"/>
      <c r="H21" s="40" t="s">
        <v>86</v>
      </c>
      <c r="I21" s="41" t="s">
        <v>87</v>
      </c>
      <c r="J21" s="40" t="s">
        <v>88</v>
      </c>
      <c r="K21" s="41" t="s">
        <v>87</v>
      </c>
      <c r="L21" s="10" t="s">
        <v>41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8"/>
    </row>
    <row r="22" spans="1:56" ht="17.25" customHeight="1" x14ac:dyDescent="0.25">
      <c r="A22" s="33"/>
      <c r="B22" s="34"/>
      <c r="C22" s="35"/>
      <c r="E22" s="36"/>
      <c r="F22" s="36"/>
      <c r="H22" s="40" t="s">
        <v>89</v>
      </c>
      <c r="I22" s="41" t="s">
        <v>90</v>
      </c>
      <c r="J22" s="40" t="s">
        <v>91</v>
      </c>
      <c r="K22" s="41" t="s">
        <v>90</v>
      </c>
      <c r="L22" s="10" t="s">
        <v>41</v>
      </c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8"/>
    </row>
    <row r="23" spans="1:56" ht="17.25" customHeight="1" x14ac:dyDescent="0.25">
      <c r="A23" s="33"/>
      <c r="B23" s="34"/>
      <c r="C23" s="35"/>
      <c r="E23" s="36"/>
      <c r="F23" s="36"/>
      <c r="H23" s="40" t="s">
        <v>92</v>
      </c>
      <c r="I23" s="41" t="s">
        <v>93</v>
      </c>
      <c r="J23" s="40" t="s">
        <v>94</v>
      </c>
      <c r="K23" s="41" t="s">
        <v>93</v>
      </c>
      <c r="L23" s="10" t="s">
        <v>41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8"/>
    </row>
    <row r="24" spans="1:56" ht="17.25" customHeight="1" x14ac:dyDescent="0.25">
      <c r="A24" s="12" t="s">
        <v>95</v>
      </c>
      <c r="B24" s="13"/>
      <c r="C24" s="14"/>
      <c r="E24" s="16"/>
      <c r="F24" s="16"/>
      <c r="G24" s="17"/>
      <c r="H24" s="18"/>
      <c r="I24" s="19"/>
      <c r="J24" s="18"/>
      <c r="K24" s="19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56" s="32" customFormat="1" ht="17.25" customHeight="1" x14ac:dyDescent="0.25">
      <c r="A25" s="22" t="s">
        <v>29</v>
      </c>
      <c r="B25" s="23" t="s">
        <v>96</v>
      </c>
      <c r="C25" s="24" t="s">
        <v>97</v>
      </c>
      <c r="D25" s="25" t="s">
        <v>98</v>
      </c>
      <c r="E25" s="26" t="s">
        <v>27</v>
      </c>
      <c r="F25" s="26" t="s">
        <v>99</v>
      </c>
      <c r="G25" s="28">
        <v>200</v>
      </c>
      <c r="H25" s="28" t="s">
        <v>100</v>
      </c>
      <c r="I25" s="29" t="s">
        <v>97</v>
      </c>
      <c r="J25" s="28" t="s">
        <v>101</v>
      </c>
      <c r="K25" s="29" t="s">
        <v>97</v>
      </c>
      <c r="L25" s="30"/>
      <c r="M25" s="30"/>
      <c r="N25" s="30"/>
      <c r="O25" s="30"/>
      <c r="P25" s="30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</row>
    <row r="26" spans="1:56" s="32" customFormat="1" ht="25.5" customHeight="1" x14ac:dyDescent="0.25">
      <c r="A26" s="22" t="s">
        <v>29</v>
      </c>
      <c r="B26" s="23" t="s">
        <v>102</v>
      </c>
      <c r="C26" s="24" t="s">
        <v>103</v>
      </c>
      <c r="D26" s="25"/>
      <c r="E26" s="26" t="s">
        <v>27</v>
      </c>
      <c r="F26" s="26" t="s">
        <v>99</v>
      </c>
      <c r="G26" s="28">
        <v>210</v>
      </c>
      <c r="H26" s="28" t="s">
        <v>104</v>
      </c>
      <c r="I26" s="29" t="s">
        <v>103</v>
      </c>
      <c r="J26" s="28" t="s">
        <v>105</v>
      </c>
      <c r="K26" s="29" t="s">
        <v>103</v>
      </c>
      <c r="L26" s="30"/>
      <c r="M26" s="30"/>
      <c r="N26" s="30"/>
      <c r="O26" s="30"/>
      <c r="P26" s="3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</row>
    <row r="27" spans="1:56" ht="23.25" customHeight="1" x14ac:dyDescent="0.25">
      <c r="A27" s="33" t="s">
        <v>36</v>
      </c>
      <c r="B27" s="34" t="s">
        <v>106</v>
      </c>
      <c r="C27" s="35" t="s">
        <v>107</v>
      </c>
      <c r="D27" s="15">
        <v>101</v>
      </c>
      <c r="E27" s="36" t="s">
        <v>27</v>
      </c>
      <c r="F27" s="36" t="s">
        <v>99</v>
      </c>
      <c r="G27" s="38">
        <v>211</v>
      </c>
      <c r="H27" s="38" t="s">
        <v>108</v>
      </c>
      <c r="I27" s="39" t="s">
        <v>107</v>
      </c>
      <c r="J27" s="38" t="s">
        <v>109</v>
      </c>
      <c r="K27" s="39" t="s">
        <v>107</v>
      </c>
      <c r="L27" s="10" t="s">
        <v>41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56" ht="21.75" customHeight="1" x14ac:dyDescent="0.25">
      <c r="A28" s="33" t="s">
        <v>36</v>
      </c>
      <c r="B28" s="34" t="s">
        <v>110</v>
      </c>
      <c r="C28" s="35" t="s">
        <v>111</v>
      </c>
      <c r="D28" s="15">
        <v>101.1</v>
      </c>
      <c r="E28" s="36" t="s">
        <v>27</v>
      </c>
      <c r="F28" s="36" t="s">
        <v>99</v>
      </c>
      <c r="G28" s="38">
        <v>212</v>
      </c>
      <c r="H28" s="38" t="s">
        <v>112</v>
      </c>
      <c r="I28" s="39" t="s">
        <v>111</v>
      </c>
      <c r="J28" s="38" t="s">
        <v>113</v>
      </c>
      <c r="K28" s="39" t="s">
        <v>111</v>
      </c>
      <c r="L28" s="10" t="s">
        <v>41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56" ht="17.25" customHeight="1" x14ac:dyDescent="0.25">
      <c r="A29" s="33" t="s">
        <v>36</v>
      </c>
      <c r="B29" s="34" t="s">
        <v>114</v>
      </c>
      <c r="C29" s="35" t="s">
        <v>115</v>
      </c>
      <c r="D29" s="15">
        <v>102</v>
      </c>
      <c r="E29" s="36" t="s">
        <v>27</v>
      </c>
      <c r="F29" s="36" t="s">
        <v>99</v>
      </c>
      <c r="G29" s="38">
        <v>213</v>
      </c>
      <c r="H29" s="38" t="s">
        <v>116</v>
      </c>
      <c r="I29" s="39" t="s">
        <v>115</v>
      </c>
      <c r="J29" s="38" t="s">
        <v>117</v>
      </c>
      <c r="K29" s="39" t="s">
        <v>115</v>
      </c>
      <c r="L29" s="10" t="s">
        <v>41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56" ht="17.25" customHeight="1" x14ac:dyDescent="0.25">
      <c r="A30" s="33" t="s">
        <v>36</v>
      </c>
      <c r="B30" s="34" t="s">
        <v>118</v>
      </c>
      <c r="C30" s="35" t="s">
        <v>119</v>
      </c>
      <c r="E30" s="36" t="s">
        <v>27</v>
      </c>
      <c r="F30" s="36" t="s">
        <v>99</v>
      </c>
      <c r="G30" s="38">
        <v>214</v>
      </c>
      <c r="H30" s="38" t="s">
        <v>120</v>
      </c>
      <c r="I30" s="39" t="s">
        <v>119</v>
      </c>
      <c r="J30" s="38" t="s">
        <v>121</v>
      </c>
      <c r="K30" s="39" t="s">
        <v>119</v>
      </c>
      <c r="L30" s="10" t="s">
        <v>57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56" ht="17.25" customHeight="1" x14ac:dyDescent="0.25">
      <c r="A31" s="33" t="s">
        <v>36</v>
      </c>
      <c r="B31" s="34" t="s">
        <v>122</v>
      </c>
      <c r="C31" s="35" t="s">
        <v>123</v>
      </c>
      <c r="D31" s="15">
        <v>101.3</v>
      </c>
      <c r="E31" s="36" t="s">
        <v>27</v>
      </c>
      <c r="F31" s="36" t="s">
        <v>99</v>
      </c>
      <c r="G31" s="38">
        <v>215</v>
      </c>
      <c r="H31" s="38" t="s">
        <v>124</v>
      </c>
      <c r="I31" s="39" t="s">
        <v>123</v>
      </c>
      <c r="J31" s="38" t="s">
        <v>125</v>
      </c>
      <c r="K31" s="39" t="s">
        <v>123</v>
      </c>
      <c r="L31" s="10" t="s">
        <v>41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56" ht="17.25" customHeight="1" x14ac:dyDescent="0.25">
      <c r="A32" s="33" t="s">
        <v>36</v>
      </c>
      <c r="B32" s="34" t="s">
        <v>126</v>
      </c>
      <c r="C32" s="35" t="s">
        <v>127</v>
      </c>
      <c r="D32" s="15">
        <v>215</v>
      </c>
      <c r="E32" s="36" t="s">
        <v>27</v>
      </c>
      <c r="F32" s="36" t="s">
        <v>99</v>
      </c>
      <c r="G32" s="38">
        <v>216</v>
      </c>
      <c r="H32" s="38" t="s">
        <v>128</v>
      </c>
      <c r="I32" s="39" t="s">
        <v>127</v>
      </c>
      <c r="J32" s="38" t="s">
        <v>129</v>
      </c>
      <c r="K32" s="39" t="s">
        <v>127</v>
      </c>
      <c r="L32" s="10" t="s">
        <v>57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56" s="32" customFormat="1" ht="30.75" customHeight="1" x14ac:dyDescent="0.25">
      <c r="A33" s="22" t="s">
        <v>29</v>
      </c>
      <c r="B33" s="23" t="s">
        <v>130</v>
      </c>
      <c r="C33" s="24" t="s">
        <v>131</v>
      </c>
      <c r="D33" s="25"/>
      <c r="E33" s="26" t="s">
        <v>95</v>
      </c>
      <c r="F33" s="26" t="s">
        <v>99</v>
      </c>
      <c r="G33" s="28">
        <v>220</v>
      </c>
      <c r="H33" s="28" t="s">
        <v>132</v>
      </c>
      <c r="I33" s="29" t="s">
        <v>131</v>
      </c>
      <c r="J33" s="28" t="s">
        <v>133</v>
      </c>
      <c r="K33" s="29" t="s">
        <v>131</v>
      </c>
      <c r="L33" s="30"/>
      <c r="M33" s="298"/>
      <c r="N33" s="298"/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</row>
    <row r="34" spans="1:56" s="10" customFormat="1" ht="17.25" customHeight="1" x14ac:dyDescent="0.25">
      <c r="A34" s="33" t="s">
        <v>36</v>
      </c>
      <c r="B34" s="34" t="s">
        <v>134</v>
      </c>
      <c r="C34" s="35" t="s">
        <v>135</v>
      </c>
      <c r="D34" s="49">
        <v>201</v>
      </c>
      <c r="E34" s="36" t="s">
        <v>95</v>
      </c>
      <c r="F34" s="36" t="s">
        <v>99</v>
      </c>
      <c r="G34" s="38">
        <v>221</v>
      </c>
      <c r="H34" s="38" t="s">
        <v>136</v>
      </c>
      <c r="I34" s="50" t="s">
        <v>137</v>
      </c>
      <c r="J34" s="38" t="s">
        <v>138</v>
      </c>
      <c r="K34" s="50" t="s">
        <v>137</v>
      </c>
      <c r="L34" s="10" t="s">
        <v>41</v>
      </c>
      <c r="O34" s="51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56" s="10" customFormat="1" ht="17.25" customHeight="1" x14ac:dyDescent="0.25">
      <c r="A35" s="33" t="s">
        <v>36</v>
      </c>
      <c r="B35" s="34" t="s">
        <v>134</v>
      </c>
      <c r="C35" s="35" t="s">
        <v>135</v>
      </c>
      <c r="D35" s="49">
        <v>201.3</v>
      </c>
      <c r="E35" s="36" t="s">
        <v>95</v>
      </c>
      <c r="F35" s="36" t="s">
        <v>99</v>
      </c>
      <c r="G35" s="52">
        <v>221</v>
      </c>
      <c r="H35" s="38" t="s">
        <v>139</v>
      </c>
      <c r="I35" s="50" t="s">
        <v>140</v>
      </c>
      <c r="J35" s="38" t="s">
        <v>141</v>
      </c>
      <c r="K35" s="50" t="s">
        <v>140</v>
      </c>
      <c r="L35" s="10" t="s">
        <v>41</v>
      </c>
      <c r="P35" s="53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56" s="10" customFormat="1" ht="17.25" customHeight="1" x14ac:dyDescent="0.25">
      <c r="A36" s="33" t="s">
        <v>36</v>
      </c>
      <c r="B36" s="34" t="s">
        <v>134</v>
      </c>
      <c r="C36" s="35" t="s">
        <v>135</v>
      </c>
      <c r="D36" s="49"/>
      <c r="E36" s="36" t="s">
        <v>95</v>
      </c>
      <c r="F36" s="36" t="s">
        <v>99</v>
      </c>
      <c r="G36" s="52">
        <v>221</v>
      </c>
      <c r="H36" s="38" t="s">
        <v>142</v>
      </c>
      <c r="I36" s="50" t="s">
        <v>143</v>
      </c>
      <c r="J36" s="38" t="s">
        <v>144</v>
      </c>
      <c r="K36" s="50" t="s">
        <v>143</v>
      </c>
      <c r="L36" s="10" t="s">
        <v>41</v>
      </c>
      <c r="P36" s="53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56" s="10" customFormat="1" ht="31.5" customHeight="1" x14ac:dyDescent="0.25">
      <c r="A37" s="33" t="s">
        <v>36</v>
      </c>
      <c r="B37" s="34" t="s">
        <v>134</v>
      </c>
      <c r="C37" s="35" t="s">
        <v>135</v>
      </c>
      <c r="D37" s="49"/>
      <c r="E37" s="36" t="s">
        <v>95</v>
      </c>
      <c r="F37" s="36" t="s">
        <v>99</v>
      </c>
      <c r="G37" s="52">
        <v>221</v>
      </c>
      <c r="H37" s="38" t="s">
        <v>145</v>
      </c>
      <c r="I37" s="50" t="s">
        <v>146</v>
      </c>
      <c r="J37" s="38" t="s">
        <v>147</v>
      </c>
      <c r="K37" s="50" t="s">
        <v>146</v>
      </c>
      <c r="L37" s="10" t="s">
        <v>41</v>
      </c>
      <c r="P37" s="53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56" s="10" customFormat="1" ht="17.25" customHeight="1" x14ac:dyDescent="0.25">
      <c r="A38" s="33" t="s">
        <v>36</v>
      </c>
      <c r="B38" s="34" t="s">
        <v>134</v>
      </c>
      <c r="C38" s="35" t="s">
        <v>135</v>
      </c>
      <c r="D38" s="49"/>
      <c r="E38" s="36" t="s">
        <v>95</v>
      </c>
      <c r="F38" s="36" t="s">
        <v>99</v>
      </c>
      <c r="G38" s="52">
        <v>221</v>
      </c>
      <c r="H38" s="38" t="s">
        <v>148</v>
      </c>
      <c r="I38" s="50" t="s">
        <v>149</v>
      </c>
      <c r="J38" s="38" t="s">
        <v>150</v>
      </c>
      <c r="K38" s="50" t="s">
        <v>149</v>
      </c>
      <c r="L38" s="10" t="s">
        <v>41</v>
      </c>
      <c r="P38" s="53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56" s="10" customFormat="1" ht="17.25" customHeight="1" x14ac:dyDescent="0.25">
      <c r="A39" s="33" t="s">
        <v>36</v>
      </c>
      <c r="B39" s="34" t="s">
        <v>134</v>
      </c>
      <c r="C39" s="35" t="s">
        <v>135</v>
      </c>
      <c r="D39" s="49"/>
      <c r="E39" s="36" t="s">
        <v>95</v>
      </c>
      <c r="F39" s="36" t="s">
        <v>99</v>
      </c>
      <c r="G39" s="52">
        <v>221</v>
      </c>
      <c r="H39" s="38" t="s">
        <v>151</v>
      </c>
      <c r="I39" s="50" t="s">
        <v>152</v>
      </c>
      <c r="J39" s="38" t="s">
        <v>153</v>
      </c>
      <c r="K39" s="50" t="s">
        <v>152</v>
      </c>
      <c r="L39" s="10" t="s">
        <v>41</v>
      </c>
      <c r="P39" s="42">
        <f>SUM(P40:P45)</f>
        <v>1</v>
      </c>
      <c r="Q39" s="42">
        <f t="shared" ref="Q39:AD39" si="5">SUM(Q40:Q45)</f>
        <v>0.125</v>
      </c>
      <c r="R39" s="42">
        <f t="shared" si="5"/>
        <v>0.65500000000000003</v>
      </c>
      <c r="S39" s="42">
        <f t="shared" si="5"/>
        <v>0.15000000000000002</v>
      </c>
      <c r="T39" s="42">
        <f t="shared" si="5"/>
        <v>7.0000000000000007E-2</v>
      </c>
      <c r="U39" s="42">
        <f t="shared" si="5"/>
        <v>0</v>
      </c>
      <c r="V39" s="42">
        <f t="shared" si="5"/>
        <v>0</v>
      </c>
      <c r="W39" s="42">
        <f t="shared" si="5"/>
        <v>0</v>
      </c>
      <c r="X39" s="42">
        <f t="shared" si="5"/>
        <v>0</v>
      </c>
      <c r="Y39" s="42">
        <f t="shared" si="5"/>
        <v>0</v>
      </c>
      <c r="Z39" s="42">
        <f t="shared" ref="Z39:AC39" si="6">SUM(Z40:Z45)</f>
        <v>0</v>
      </c>
      <c r="AA39" s="42">
        <f t="shared" si="6"/>
        <v>0</v>
      </c>
      <c r="AB39" s="42">
        <f t="shared" si="6"/>
        <v>0</v>
      </c>
      <c r="AC39" s="42">
        <f t="shared" si="6"/>
        <v>0</v>
      </c>
      <c r="AD39" s="42">
        <f t="shared" si="5"/>
        <v>0</v>
      </c>
      <c r="AE39" s="43">
        <f>SUM(AE40:AE45)</f>
        <v>1</v>
      </c>
    </row>
    <row r="40" spans="1:56" s="10" customFormat="1" ht="17.25" customHeight="1" x14ac:dyDescent="0.25">
      <c r="A40" s="33"/>
      <c r="B40" s="34"/>
      <c r="C40" s="35"/>
      <c r="D40" s="49"/>
      <c r="E40" s="36"/>
      <c r="F40" s="36"/>
      <c r="G40" s="52"/>
      <c r="H40" s="38"/>
      <c r="J40" s="54" t="s">
        <v>154</v>
      </c>
      <c r="K40" s="46" t="s">
        <v>56</v>
      </c>
      <c r="L40" s="46" t="s">
        <v>57</v>
      </c>
      <c r="P40" s="43">
        <v>0.05</v>
      </c>
      <c r="Q40" s="43">
        <f>0.5*$P$40</f>
        <v>2.5000000000000001E-2</v>
      </c>
      <c r="R40" s="43">
        <f>0*$P$40</f>
        <v>0</v>
      </c>
      <c r="S40" s="43">
        <f>0*$P$40</f>
        <v>0</v>
      </c>
      <c r="T40" s="43">
        <f>0.5*$P$40</f>
        <v>2.5000000000000001E-2</v>
      </c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8">
        <f t="shared" ref="AE40:AE45" si="7">SUM(Q40:AD40)</f>
        <v>0.05</v>
      </c>
    </row>
    <row r="41" spans="1:56" s="10" customFormat="1" ht="17.25" customHeight="1" x14ac:dyDescent="0.25">
      <c r="A41" s="33"/>
      <c r="B41" s="34"/>
      <c r="C41" s="35"/>
      <c r="D41" s="49"/>
      <c r="E41" s="36"/>
      <c r="F41" s="36"/>
      <c r="G41" s="52"/>
      <c r="H41" s="38"/>
      <c r="I41" s="50"/>
      <c r="J41" s="54" t="s">
        <v>155</v>
      </c>
      <c r="K41" s="46" t="s">
        <v>76</v>
      </c>
      <c r="L41" s="46" t="s">
        <v>77</v>
      </c>
      <c r="P41" s="43">
        <v>0.5</v>
      </c>
      <c r="Q41" s="43">
        <f>0.2*$P$41</f>
        <v>0.1</v>
      </c>
      <c r="R41" s="43">
        <f>0.8*$P$41</f>
        <v>0.4</v>
      </c>
      <c r="S41" s="43">
        <f>0*$P$41</f>
        <v>0</v>
      </c>
      <c r="T41" s="43">
        <f>0*$P$41</f>
        <v>0</v>
      </c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8">
        <f t="shared" si="7"/>
        <v>0.5</v>
      </c>
    </row>
    <row r="42" spans="1:56" s="10" customFormat="1" ht="17.25" customHeight="1" x14ac:dyDescent="0.25">
      <c r="A42" s="33"/>
      <c r="B42" s="34"/>
      <c r="C42" s="35"/>
      <c r="D42" s="49"/>
      <c r="E42" s="36"/>
      <c r="F42" s="36"/>
      <c r="G42" s="52"/>
      <c r="H42" s="38"/>
      <c r="I42" s="50"/>
      <c r="J42" s="54" t="s">
        <v>156</v>
      </c>
      <c r="K42" s="46" t="s">
        <v>79</v>
      </c>
      <c r="L42" s="46" t="s">
        <v>77</v>
      </c>
      <c r="P42" s="43">
        <v>0.15</v>
      </c>
      <c r="Q42" s="43">
        <f>0*$P$42</f>
        <v>0</v>
      </c>
      <c r="R42" s="43">
        <f>0.8*$P$42</f>
        <v>0.12</v>
      </c>
      <c r="S42" s="43">
        <f>0.2*$P$42</f>
        <v>0.03</v>
      </c>
      <c r="T42" s="43">
        <f>0*$P$42</f>
        <v>0</v>
      </c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8">
        <f t="shared" si="7"/>
        <v>0.15</v>
      </c>
    </row>
    <row r="43" spans="1:56" s="10" customFormat="1" ht="17.25" customHeight="1" x14ac:dyDescent="0.25">
      <c r="A43" s="33"/>
      <c r="B43" s="34"/>
      <c r="C43" s="35"/>
      <c r="D43" s="49"/>
      <c r="E43" s="36"/>
      <c r="F43" s="36"/>
      <c r="G43" s="52"/>
      <c r="H43" s="38"/>
      <c r="I43" s="50"/>
      <c r="J43" s="54" t="s">
        <v>157</v>
      </c>
      <c r="K43" s="46" t="s">
        <v>81</v>
      </c>
      <c r="L43" s="46" t="s">
        <v>57</v>
      </c>
      <c r="P43" s="43">
        <v>0.125</v>
      </c>
      <c r="Q43" s="43">
        <f>0*$P$43</f>
        <v>0</v>
      </c>
      <c r="R43" s="43">
        <f>1*$P$43</f>
        <v>0.125</v>
      </c>
      <c r="S43" s="43">
        <f>0*$P$43</f>
        <v>0</v>
      </c>
      <c r="T43" s="43">
        <f>0*$P$43</f>
        <v>0</v>
      </c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8">
        <f t="shared" si="7"/>
        <v>0.125</v>
      </c>
    </row>
    <row r="44" spans="1:56" s="10" customFormat="1" ht="17.25" customHeight="1" x14ac:dyDescent="0.25">
      <c r="A44" s="33"/>
      <c r="B44" s="34"/>
      <c r="C44" s="35"/>
      <c r="D44" s="49"/>
      <c r="E44" s="36"/>
      <c r="F44" s="36"/>
      <c r="G44" s="52"/>
      <c r="H44" s="38"/>
      <c r="I44" s="50"/>
      <c r="J44" s="54" t="s">
        <v>158</v>
      </c>
      <c r="K44" s="46" t="s">
        <v>83</v>
      </c>
      <c r="L44" s="46" t="s">
        <v>57</v>
      </c>
      <c r="P44" s="43">
        <v>0.1</v>
      </c>
      <c r="Q44" s="43">
        <f>0*$P$44</f>
        <v>0</v>
      </c>
      <c r="R44" s="43">
        <f>0.1*$P$44</f>
        <v>1.0000000000000002E-2</v>
      </c>
      <c r="S44" s="43">
        <f>0.9*$P$44</f>
        <v>9.0000000000000011E-2</v>
      </c>
      <c r="T44" s="43">
        <f>0*$P$44</f>
        <v>0</v>
      </c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8">
        <f t="shared" si="7"/>
        <v>0.1</v>
      </c>
    </row>
    <row r="45" spans="1:56" s="10" customFormat="1" ht="17.25" customHeight="1" x14ac:dyDescent="0.25">
      <c r="A45" s="33"/>
      <c r="B45" s="34"/>
      <c r="C45" s="35"/>
      <c r="D45" s="49"/>
      <c r="E45" s="36"/>
      <c r="F45" s="36"/>
      <c r="G45" s="52"/>
      <c r="H45" s="38"/>
      <c r="I45" s="50"/>
      <c r="J45" s="54" t="s">
        <v>159</v>
      </c>
      <c r="K45" s="46" t="s">
        <v>85</v>
      </c>
      <c r="L45" s="46" t="s">
        <v>57</v>
      </c>
      <c r="P45" s="43">
        <v>7.4999999999999997E-2</v>
      </c>
      <c r="Q45" s="43">
        <f>0*$P$45</f>
        <v>0</v>
      </c>
      <c r="R45" s="43">
        <f>0*$P$45</f>
        <v>0</v>
      </c>
      <c r="S45" s="43">
        <f>0.4*$P$45</f>
        <v>0.03</v>
      </c>
      <c r="T45" s="43">
        <f>0.6*$P$45</f>
        <v>4.4999999999999998E-2</v>
      </c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8">
        <f t="shared" si="7"/>
        <v>7.4999999999999997E-2</v>
      </c>
    </row>
    <row r="46" spans="1:56" s="10" customFormat="1" ht="17.25" customHeight="1" x14ac:dyDescent="0.25">
      <c r="A46" s="33" t="s">
        <v>36</v>
      </c>
      <c r="B46" s="34" t="s">
        <v>134</v>
      </c>
      <c r="C46" s="35" t="s">
        <v>135</v>
      </c>
      <c r="D46" s="49">
        <v>201.1</v>
      </c>
      <c r="E46" s="36" t="s">
        <v>95</v>
      </c>
      <c r="F46" s="36" t="s">
        <v>99</v>
      </c>
      <c r="G46" s="52">
        <v>221</v>
      </c>
      <c r="H46" s="38" t="s">
        <v>160</v>
      </c>
      <c r="I46" s="50" t="s">
        <v>161</v>
      </c>
      <c r="J46" s="38" t="s">
        <v>162</v>
      </c>
      <c r="K46" s="50" t="s">
        <v>161</v>
      </c>
      <c r="L46" s="10" t="s">
        <v>41</v>
      </c>
      <c r="P46" s="53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56" s="10" customFormat="1" ht="17.25" customHeight="1" x14ac:dyDescent="0.25">
      <c r="A47" s="33" t="s">
        <v>36</v>
      </c>
      <c r="B47" s="34" t="s">
        <v>163</v>
      </c>
      <c r="C47" s="35" t="s">
        <v>164</v>
      </c>
      <c r="D47" s="49">
        <v>202</v>
      </c>
      <c r="E47" s="36" t="s">
        <v>95</v>
      </c>
      <c r="F47" s="36" t="s">
        <v>99</v>
      </c>
      <c r="G47" s="52">
        <v>222</v>
      </c>
      <c r="H47" s="38" t="s">
        <v>165</v>
      </c>
      <c r="I47" s="50" t="s">
        <v>164</v>
      </c>
      <c r="J47" s="38" t="s">
        <v>166</v>
      </c>
      <c r="K47" s="50" t="s">
        <v>167</v>
      </c>
      <c r="L47" s="10" t="s">
        <v>54</v>
      </c>
      <c r="P47" s="42">
        <f>SUM(P48:P51)</f>
        <v>0.99999999999999989</v>
      </c>
      <c r="Q47" s="42">
        <f>SUM(Q48:Q51)</f>
        <v>0.14000000000000001</v>
      </c>
      <c r="R47" s="42">
        <f>SUM(R48:R51)</f>
        <v>0.57999999999999996</v>
      </c>
      <c r="S47" s="42">
        <f t="shared" ref="S47:AD47" si="8">SUM(S48:S51)</f>
        <v>0.13999999999999999</v>
      </c>
      <c r="T47" s="42">
        <f t="shared" si="8"/>
        <v>0.14000000000000001</v>
      </c>
      <c r="U47" s="42">
        <f t="shared" si="8"/>
        <v>0</v>
      </c>
      <c r="V47" s="42">
        <f t="shared" si="8"/>
        <v>0</v>
      </c>
      <c r="W47" s="42">
        <f t="shared" si="8"/>
        <v>0</v>
      </c>
      <c r="X47" s="42">
        <f t="shared" si="8"/>
        <v>0</v>
      </c>
      <c r="Y47" s="42">
        <f t="shared" si="8"/>
        <v>0</v>
      </c>
      <c r="Z47" s="42">
        <f t="shared" ref="Z47:AC47" si="9">SUM(Z48:Z51)</f>
        <v>0</v>
      </c>
      <c r="AA47" s="42">
        <f t="shared" si="9"/>
        <v>0</v>
      </c>
      <c r="AB47" s="42">
        <f t="shared" si="9"/>
        <v>0</v>
      </c>
      <c r="AC47" s="42">
        <f t="shared" si="9"/>
        <v>0</v>
      </c>
      <c r="AD47" s="42">
        <f t="shared" si="8"/>
        <v>0</v>
      </c>
      <c r="AE47" s="48">
        <f>SUM(AE48:AE51)</f>
        <v>0.99999999999999989</v>
      </c>
    </row>
    <row r="48" spans="1:56" s="10" customFormat="1" ht="17.25" customHeight="1" x14ac:dyDescent="0.25">
      <c r="A48" s="33"/>
      <c r="B48" s="34"/>
      <c r="C48" s="35"/>
      <c r="D48" s="49"/>
      <c r="E48" s="36"/>
      <c r="F48" s="36"/>
      <c r="G48" s="52"/>
      <c r="H48" s="38"/>
      <c r="I48" s="50"/>
      <c r="J48" s="54" t="s">
        <v>168</v>
      </c>
      <c r="K48" s="46" t="s">
        <v>56</v>
      </c>
      <c r="L48" s="46" t="s">
        <v>57</v>
      </c>
      <c r="P48" s="43">
        <v>0.1</v>
      </c>
      <c r="Q48" s="43">
        <f>0.5*$P$48</f>
        <v>0.05</v>
      </c>
      <c r="R48" s="43">
        <f>0*$P$48</f>
        <v>0</v>
      </c>
      <c r="S48" s="43">
        <f>0*$P$48</f>
        <v>0</v>
      </c>
      <c r="T48" s="43">
        <f>0.5*$P$48</f>
        <v>0.05</v>
      </c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8">
        <f>SUM(Q48:AD48)</f>
        <v>0.1</v>
      </c>
    </row>
    <row r="49" spans="1:31" s="10" customFormat="1" ht="17.25" customHeight="1" x14ac:dyDescent="0.25">
      <c r="A49" s="33"/>
      <c r="B49" s="34"/>
      <c r="C49" s="35"/>
      <c r="D49" s="49"/>
      <c r="E49" s="36"/>
      <c r="F49" s="36"/>
      <c r="G49" s="52"/>
      <c r="H49" s="38"/>
      <c r="I49" s="50"/>
      <c r="J49" s="54" t="s">
        <v>169</v>
      </c>
      <c r="K49" s="46" t="s">
        <v>170</v>
      </c>
      <c r="L49" s="46" t="s">
        <v>41</v>
      </c>
      <c r="P49" s="43">
        <v>0.1</v>
      </c>
      <c r="Q49" s="43">
        <f>0.9*$P$49</f>
        <v>9.0000000000000011E-2</v>
      </c>
      <c r="R49" s="43">
        <f>0.1*$P$49</f>
        <v>1.0000000000000002E-2</v>
      </c>
      <c r="S49" s="43">
        <f>0*$P$49</f>
        <v>0</v>
      </c>
      <c r="T49" s="43">
        <f>0*$P$49</f>
        <v>0</v>
      </c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8">
        <f>SUM(Q49:AD49)</f>
        <v>0.1</v>
      </c>
    </row>
    <row r="50" spans="1:31" s="10" customFormat="1" ht="17.25" customHeight="1" x14ac:dyDescent="0.25">
      <c r="A50" s="33"/>
      <c r="B50" s="34"/>
      <c r="C50" s="35"/>
      <c r="D50" s="49"/>
      <c r="E50" s="36"/>
      <c r="F50" s="36"/>
      <c r="G50" s="52"/>
      <c r="H50" s="38"/>
      <c r="I50" s="50"/>
      <c r="J50" s="54" t="s">
        <v>171</v>
      </c>
      <c r="K50" s="46" t="s">
        <v>164</v>
      </c>
      <c r="L50" s="46" t="s">
        <v>54</v>
      </c>
      <c r="P50" s="43">
        <v>0.7</v>
      </c>
      <c r="Q50" s="43">
        <f>0*$P$50</f>
        <v>0</v>
      </c>
      <c r="R50" s="43">
        <f>0.8*$P$50</f>
        <v>0.55999999999999994</v>
      </c>
      <c r="S50" s="43">
        <f>0.1*$P$50</f>
        <v>6.9999999999999993E-2</v>
      </c>
      <c r="T50" s="43">
        <f>0.1*$P$50</f>
        <v>6.9999999999999993E-2</v>
      </c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8">
        <f>SUM(Q50:AD50)</f>
        <v>0.69999999999999984</v>
      </c>
    </row>
    <row r="51" spans="1:31" s="10" customFormat="1" ht="17.25" customHeight="1" x14ac:dyDescent="0.25">
      <c r="A51" s="33"/>
      <c r="B51" s="34"/>
      <c r="C51" s="35"/>
      <c r="D51" s="49"/>
      <c r="E51" s="36"/>
      <c r="F51" s="36"/>
      <c r="G51" s="52"/>
      <c r="H51" s="38"/>
      <c r="I51" s="50"/>
      <c r="J51" s="54" t="s">
        <v>172</v>
      </c>
      <c r="K51" s="46" t="s">
        <v>173</v>
      </c>
      <c r="L51" s="46" t="s">
        <v>41</v>
      </c>
      <c r="P51" s="43">
        <v>0.1</v>
      </c>
      <c r="Q51" s="43">
        <f>0*$P$51</f>
        <v>0</v>
      </c>
      <c r="R51" s="43">
        <f>0.1*$P$51</f>
        <v>1.0000000000000002E-2</v>
      </c>
      <c r="S51" s="43">
        <f>0.7*$P$51</f>
        <v>6.9999999999999993E-2</v>
      </c>
      <c r="T51" s="43">
        <f>0.2*$P$51</f>
        <v>2.0000000000000004E-2</v>
      </c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8">
        <f>SUM(Q51:AD51)</f>
        <v>9.9999999999999992E-2</v>
      </c>
    </row>
    <row r="52" spans="1:31" s="10" customFormat="1" ht="34.5" customHeight="1" x14ac:dyDescent="0.25">
      <c r="A52" s="33" t="s">
        <v>36</v>
      </c>
      <c r="B52" s="34" t="s">
        <v>163</v>
      </c>
      <c r="C52" s="35" t="s">
        <v>164</v>
      </c>
      <c r="D52" s="49">
        <v>202.1</v>
      </c>
      <c r="E52" s="36" t="s">
        <v>95</v>
      </c>
      <c r="F52" s="36" t="s">
        <v>99</v>
      </c>
      <c r="G52" s="52">
        <v>222</v>
      </c>
      <c r="H52" s="38" t="s">
        <v>174</v>
      </c>
      <c r="I52" s="50" t="s">
        <v>175</v>
      </c>
      <c r="J52" s="38" t="s">
        <v>176</v>
      </c>
      <c r="K52" s="50" t="s">
        <v>175</v>
      </c>
      <c r="L52" s="10" t="s">
        <v>54</v>
      </c>
      <c r="P52" s="42">
        <f>SUM(P53:P56)</f>
        <v>0.99999999999999989</v>
      </c>
      <c r="Q52" s="42">
        <f t="shared" ref="Q52:AE52" si="10">SUM(Q53:Q56)</f>
        <v>0.14000000000000001</v>
      </c>
      <c r="R52" s="42">
        <f t="shared" si="10"/>
        <v>0.65</v>
      </c>
      <c r="S52" s="42">
        <f t="shared" si="10"/>
        <v>0.15000000000000002</v>
      </c>
      <c r="T52" s="42">
        <f t="shared" si="10"/>
        <v>6.0000000000000005E-2</v>
      </c>
      <c r="U52" s="42">
        <f t="shared" si="10"/>
        <v>0</v>
      </c>
      <c r="V52" s="42">
        <f t="shared" si="10"/>
        <v>0</v>
      </c>
      <c r="W52" s="42">
        <f t="shared" si="10"/>
        <v>0</v>
      </c>
      <c r="X52" s="42">
        <f t="shared" si="10"/>
        <v>0</v>
      </c>
      <c r="Y52" s="42">
        <f t="shared" si="10"/>
        <v>0</v>
      </c>
      <c r="Z52" s="42">
        <f t="shared" ref="Z52:AC52" si="11">SUM(Z53:Z56)</f>
        <v>0</v>
      </c>
      <c r="AA52" s="42">
        <f t="shared" si="11"/>
        <v>0</v>
      </c>
      <c r="AB52" s="42">
        <f t="shared" si="11"/>
        <v>0</v>
      </c>
      <c r="AC52" s="42">
        <f t="shared" si="11"/>
        <v>0</v>
      </c>
      <c r="AD52" s="42">
        <f t="shared" si="10"/>
        <v>0</v>
      </c>
      <c r="AE52" s="43">
        <f t="shared" si="10"/>
        <v>1</v>
      </c>
    </row>
    <row r="53" spans="1:31" s="10" customFormat="1" ht="17.25" customHeight="1" x14ac:dyDescent="0.25">
      <c r="A53" s="33"/>
      <c r="B53" s="34"/>
      <c r="C53" s="35"/>
      <c r="D53" s="49"/>
      <c r="E53" s="36"/>
      <c r="F53" s="36"/>
      <c r="G53" s="52"/>
      <c r="H53" s="38"/>
      <c r="I53" s="50"/>
      <c r="J53" s="54" t="s">
        <v>177</v>
      </c>
      <c r="K53" s="46" t="s">
        <v>56</v>
      </c>
      <c r="L53" s="46" t="s">
        <v>57</v>
      </c>
      <c r="P53" s="43">
        <v>0.1</v>
      </c>
      <c r="Q53" s="43">
        <f>0.5*$P$53</f>
        <v>0.05</v>
      </c>
      <c r="R53" s="43">
        <f>0*$P$53</f>
        <v>0</v>
      </c>
      <c r="S53" s="43">
        <f>0*$P$53</f>
        <v>0</v>
      </c>
      <c r="T53" s="43">
        <f>0.5*$P$53</f>
        <v>0.05</v>
      </c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8">
        <f>SUM(Q53:AD53)</f>
        <v>0.1</v>
      </c>
    </row>
    <row r="54" spans="1:31" s="10" customFormat="1" ht="17.25" customHeight="1" x14ac:dyDescent="0.25">
      <c r="A54" s="33"/>
      <c r="B54" s="34"/>
      <c r="C54" s="35"/>
      <c r="D54" s="49"/>
      <c r="E54" s="36"/>
      <c r="F54" s="36"/>
      <c r="G54" s="52"/>
      <c r="H54" s="38"/>
      <c r="I54" s="50"/>
      <c r="J54" s="54" t="s">
        <v>178</v>
      </c>
      <c r="K54" s="46" t="s">
        <v>170</v>
      </c>
      <c r="L54" s="46" t="s">
        <v>41</v>
      </c>
      <c r="P54" s="43">
        <v>0.1</v>
      </c>
      <c r="Q54" s="43">
        <f>0.9*$P$54</f>
        <v>9.0000000000000011E-2</v>
      </c>
      <c r="R54" s="43">
        <f>0.1*$P$54</f>
        <v>1.0000000000000002E-2</v>
      </c>
      <c r="S54" s="43">
        <f>0*$P$54</f>
        <v>0</v>
      </c>
      <c r="T54" s="43">
        <f>0*$P$54</f>
        <v>0</v>
      </c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8">
        <f>SUM(Q54:AD54)</f>
        <v>0.1</v>
      </c>
    </row>
    <row r="55" spans="1:31" s="10" customFormat="1" ht="17.25" customHeight="1" x14ac:dyDescent="0.25">
      <c r="A55" s="33"/>
      <c r="B55" s="34"/>
      <c r="C55" s="35"/>
      <c r="D55" s="49"/>
      <c r="E55" s="36"/>
      <c r="F55" s="36"/>
      <c r="G55" s="52"/>
      <c r="H55" s="38"/>
      <c r="I55" s="50"/>
      <c r="J55" s="54" t="s">
        <v>179</v>
      </c>
      <c r="K55" s="46" t="s">
        <v>164</v>
      </c>
      <c r="L55" s="46" t="s">
        <v>54</v>
      </c>
      <c r="P55" s="43">
        <v>0.7</v>
      </c>
      <c r="Q55" s="43">
        <f>0*$P$55</f>
        <v>0</v>
      </c>
      <c r="R55" s="43">
        <f>0.9*$P$55</f>
        <v>0.63</v>
      </c>
      <c r="S55" s="43">
        <f>0.1*$P$55</f>
        <v>6.9999999999999993E-2</v>
      </c>
      <c r="T55" s="43">
        <f>0*$P$55</f>
        <v>0</v>
      </c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8">
        <f>SUM(Q55:AD55)</f>
        <v>0.7</v>
      </c>
    </row>
    <row r="56" spans="1:31" s="10" customFormat="1" ht="17.25" customHeight="1" x14ac:dyDescent="0.25">
      <c r="A56" s="33"/>
      <c r="B56" s="34"/>
      <c r="C56" s="35"/>
      <c r="D56" s="49"/>
      <c r="E56" s="36"/>
      <c r="F56" s="36"/>
      <c r="G56" s="52"/>
      <c r="H56" s="38"/>
      <c r="I56" s="50"/>
      <c r="J56" s="54" t="s">
        <v>180</v>
      </c>
      <c r="K56" s="46" t="s">
        <v>173</v>
      </c>
      <c r="L56" s="46" t="s">
        <v>41</v>
      </c>
      <c r="P56" s="43">
        <v>0.1</v>
      </c>
      <c r="Q56" s="43">
        <f>0*$P$56</f>
        <v>0</v>
      </c>
      <c r="R56" s="43">
        <f>0.1*$P$56</f>
        <v>1.0000000000000002E-2</v>
      </c>
      <c r="S56" s="43">
        <f>0.8*$P$56</f>
        <v>8.0000000000000016E-2</v>
      </c>
      <c r="T56" s="43">
        <f>0.1*$P$56</f>
        <v>1.0000000000000002E-2</v>
      </c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8">
        <f>SUM(Q56:AD56)</f>
        <v>0.10000000000000003</v>
      </c>
    </row>
    <row r="57" spans="1:31" s="10" customFormat="1" ht="30.75" customHeight="1" x14ac:dyDescent="0.25">
      <c r="A57" s="33" t="s">
        <v>36</v>
      </c>
      <c r="B57" s="34" t="s">
        <v>163</v>
      </c>
      <c r="C57" s="35" t="s">
        <v>164</v>
      </c>
      <c r="D57" s="49">
        <v>202.2</v>
      </c>
      <c r="E57" s="36" t="s">
        <v>95</v>
      </c>
      <c r="F57" s="36" t="s">
        <v>99</v>
      </c>
      <c r="G57" s="52">
        <v>222</v>
      </c>
      <c r="H57" s="38" t="s">
        <v>181</v>
      </c>
      <c r="I57" s="50" t="s">
        <v>182</v>
      </c>
      <c r="J57" s="38" t="s">
        <v>183</v>
      </c>
      <c r="K57" s="50" t="s">
        <v>182</v>
      </c>
      <c r="L57" s="10" t="s">
        <v>54</v>
      </c>
      <c r="P57" s="42">
        <f>SUM(P58:P60)</f>
        <v>1</v>
      </c>
      <c r="Q57" s="42">
        <f t="shared" ref="Q57:AE57" si="12">SUM(Q58:Q60)</f>
        <v>0.14000000000000001</v>
      </c>
      <c r="R57" s="42">
        <f t="shared" si="12"/>
        <v>0.65000000000000013</v>
      </c>
      <c r="S57" s="42">
        <f t="shared" si="12"/>
        <v>8.0000000000000016E-2</v>
      </c>
      <c r="T57" s="42">
        <f t="shared" si="12"/>
        <v>0.13</v>
      </c>
      <c r="U57" s="42">
        <f t="shared" si="12"/>
        <v>0</v>
      </c>
      <c r="V57" s="42">
        <f t="shared" si="12"/>
        <v>0</v>
      </c>
      <c r="W57" s="42">
        <f t="shared" si="12"/>
        <v>0</v>
      </c>
      <c r="X57" s="42">
        <f t="shared" si="12"/>
        <v>0</v>
      </c>
      <c r="Y57" s="42">
        <f t="shared" si="12"/>
        <v>0</v>
      </c>
      <c r="Z57" s="42">
        <f t="shared" ref="Z57:AC57" si="13">SUM(Z58:Z60)</f>
        <v>0</v>
      </c>
      <c r="AA57" s="42">
        <f t="shared" si="13"/>
        <v>0</v>
      </c>
      <c r="AB57" s="42">
        <f t="shared" si="13"/>
        <v>0</v>
      </c>
      <c r="AC57" s="42">
        <f t="shared" si="13"/>
        <v>0</v>
      </c>
      <c r="AD57" s="42">
        <f t="shared" si="12"/>
        <v>0</v>
      </c>
      <c r="AE57" s="43">
        <f t="shared" si="12"/>
        <v>1.0000000000000002</v>
      </c>
    </row>
    <row r="58" spans="1:31" s="10" customFormat="1" ht="17.25" customHeight="1" x14ac:dyDescent="0.25">
      <c r="A58" s="33"/>
      <c r="B58" s="34"/>
      <c r="C58" s="35"/>
      <c r="D58" s="49"/>
      <c r="E58" s="36"/>
      <c r="F58" s="36"/>
      <c r="G58" s="52"/>
      <c r="H58" s="38"/>
      <c r="I58" s="50"/>
      <c r="J58" s="54" t="s">
        <v>184</v>
      </c>
      <c r="K58" s="46" t="s">
        <v>56</v>
      </c>
      <c r="L58" s="46" t="s">
        <v>57</v>
      </c>
      <c r="P58" s="43">
        <v>0.1</v>
      </c>
      <c r="Q58" s="43">
        <f>0.5*$P$58</f>
        <v>0.05</v>
      </c>
      <c r="R58" s="43">
        <f>0*$P$58</f>
        <v>0</v>
      </c>
      <c r="S58" s="43">
        <f>0*$P$58</f>
        <v>0</v>
      </c>
      <c r="T58" s="43">
        <f>0.5*$P$58</f>
        <v>0.05</v>
      </c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8">
        <f>SUM(Q58:AD58)</f>
        <v>0.1</v>
      </c>
    </row>
    <row r="59" spans="1:31" s="10" customFormat="1" ht="17.25" customHeight="1" x14ac:dyDescent="0.25">
      <c r="A59" s="33"/>
      <c r="B59" s="34"/>
      <c r="C59" s="35"/>
      <c r="D59" s="49"/>
      <c r="E59" s="36"/>
      <c r="F59" s="36"/>
      <c r="G59" s="52"/>
      <c r="H59" s="38"/>
      <c r="I59" s="50"/>
      <c r="J59" s="54" t="s">
        <v>185</v>
      </c>
      <c r="K59" s="46" t="s">
        <v>170</v>
      </c>
      <c r="L59" s="46" t="s">
        <v>41</v>
      </c>
      <c r="P59" s="43">
        <v>0.1</v>
      </c>
      <c r="Q59" s="43">
        <f>0.9*$P$59</f>
        <v>9.0000000000000011E-2</v>
      </c>
      <c r="R59" s="43">
        <f>0.1*$P$59</f>
        <v>1.0000000000000002E-2</v>
      </c>
      <c r="S59" s="43">
        <f>0*$P$59</f>
        <v>0</v>
      </c>
      <c r="T59" s="43">
        <f>0*$P$59</f>
        <v>0</v>
      </c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8">
        <f>SUM(Q59:AD59)</f>
        <v>0.1</v>
      </c>
    </row>
    <row r="60" spans="1:31" s="10" customFormat="1" ht="17.25" customHeight="1" x14ac:dyDescent="0.25">
      <c r="A60" s="33"/>
      <c r="B60" s="34"/>
      <c r="C60" s="35"/>
      <c r="D60" s="49"/>
      <c r="E60" s="36"/>
      <c r="F60" s="36"/>
      <c r="G60" s="52"/>
      <c r="H60" s="38"/>
      <c r="I60" s="50"/>
      <c r="J60" s="54" t="s">
        <v>186</v>
      </c>
      <c r="K60" s="46" t="s">
        <v>187</v>
      </c>
      <c r="L60" s="46" t="s">
        <v>54</v>
      </c>
      <c r="P60" s="43">
        <v>0.8</v>
      </c>
      <c r="Q60" s="43">
        <f>0*$P$60</f>
        <v>0</v>
      </c>
      <c r="R60" s="43">
        <f>0.8*$P$60</f>
        <v>0.64000000000000012</v>
      </c>
      <c r="S60" s="43">
        <f>0.1*$P$60</f>
        <v>8.0000000000000016E-2</v>
      </c>
      <c r="T60" s="43">
        <f>0.1*$P$60</f>
        <v>8.0000000000000016E-2</v>
      </c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8">
        <f>SUM(Q60:AD60)</f>
        <v>0.80000000000000027</v>
      </c>
    </row>
    <row r="61" spans="1:31" s="10" customFormat="1" ht="17.25" customHeight="1" x14ac:dyDescent="0.25">
      <c r="A61" s="33" t="s">
        <v>36</v>
      </c>
      <c r="B61" s="34" t="s">
        <v>163</v>
      </c>
      <c r="C61" s="35" t="s">
        <v>164</v>
      </c>
      <c r="D61" s="49"/>
      <c r="E61" s="36" t="s">
        <v>95</v>
      </c>
      <c r="F61" s="36" t="s">
        <v>99</v>
      </c>
      <c r="G61" s="52">
        <v>222</v>
      </c>
      <c r="H61" s="38" t="s">
        <v>174</v>
      </c>
      <c r="I61" s="50" t="s">
        <v>188</v>
      </c>
      <c r="J61" s="38" t="s">
        <v>189</v>
      </c>
      <c r="K61" s="50" t="s">
        <v>188</v>
      </c>
      <c r="L61" s="10" t="s">
        <v>54</v>
      </c>
      <c r="P61" s="42">
        <f>SUM(P62:P65)</f>
        <v>0.99999999999999989</v>
      </c>
      <c r="Q61" s="42">
        <f t="shared" ref="Q61:AE61" si="14">SUM(Q62:Q65)</f>
        <v>0.14000000000000001</v>
      </c>
      <c r="R61" s="42">
        <f t="shared" si="14"/>
        <v>0.6399999999999999</v>
      </c>
      <c r="S61" s="42">
        <f t="shared" si="14"/>
        <v>0.15499999999999997</v>
      </c>
      <c r="T61" s="42">
        <f t="shared" si="14"/>
        <v>6.5000000000000002E-2</v>
      </c>
      <c r="U61" s="42">
        <f t="shared" si="14"/>
        <v>0</v>
      </c>
      <c r="V61" s="42">
        <f t="shared" si="14"/>
        <v>0</v>
      </c>
      <c r="W61" s="42">
        <f t="shared" si="14"/>
        <v>0</v>
      </c>
      <c r="X61" s="42">
        <f t="shared" si="14"/>
        <v>0</v>
      </c>
      <c r="Y61" s="42">
        <f t="shared" si="14"/>
        <v>0</v>
      </c>
      <c r="Z61" s="42">
        <f t="shared" ref="Z61:AC61" si="15">SUM(Z62:Z65)</f>
        <v>0</v>
      </c>
      <c r="AA61" s="42">
        <f t="shared" si="15"/>
        <v>0</v>
      </c>
      <c r="AB61" s="42">
        <f t="shared" si="15"/>
        <v>0</v>
      </c>
      <c r="AC61" s="42">
        <f t="shared" si="15"/>
        <v>0</v>
      </c>
      <c r="AD61" s="42">
        <f t="shared" si="14"/>
        <v>0</v>
      </c>
      <c r="AE61" s="43">
        <f t="shared" si="14"/>
        <v>0.99999999999999989</v>
      </c>
    </row>
    <row r="62" spans="1:31" s="10" customFormat="1" ht="17.25" customHeight="1" x14ac:dyDescent="0.25">
      <c r="A62" s="33"/>
      <c r="B62" s="34"/>
      <c r="C62" s="35"/>
      <c r="D62" s="49"/>
      <c r="E62" s="36"/>
      <c r="F62" s="36"/>
      <c r="G62" s="52"/>
      <c r="H62" s="38"/>
      <c r="I62" s="50"/>
      <c r="J62" s="54" t="s">
        <v>190</v>
      </c>
      <c r="K62" s="46" t="s">
        <v>56</v>
      </c>
      <c r="L62" s="46" t="s">
        <v>57</v>
      </c>
      <c r="P62" s="43">
        <v>0.1</v>
      </c>
      <c r="Q62" s="43">
        <f>0.5*$P$62</f>
        <v>0.05</v>
      </c>
      <c r="R62" s="43">
        <f>0*$P$62</f>
        <v>0</v>
      </c>
      <c r="S62" s="43">
        <f>0*$P$62</f>
        <v>0</v>
      </c>
      <c r="T62" s="43">
        <f>0.5*$P$62</f>
        <v>0.05</v>
      </c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8">
        <f>SUM(Q62:AD62)</f>
        <v>0.1</v>
      </c>
    </row>
    <row r="63" spans="1:31" s="10" customFormat="1" ht="17.25" customHeight="1" x14ac:dyDescent="0.25">
      <c r="A63" s="33"/>
      <c r="B63" s="34"/>
      <c r="C63" s="35"/>
      <c r="D63" s="49"/>
      <c r="E63" s="36"/>
      <c r="F63" s="36"/>
      <c r="G63" s="52"/>
      <c r="H63" s="38"/>
      <c r="I63" s="50"/>
      <c r="J63" s="54" t="s">
        <v>191</v>
      </c>
      <c r="K63" s="46" t="s">
        <v>170</v>
      </c>
      <c r="L63" s="46" t="s">
        <v>41</v>
      </c>
      <c r="P63" s="43">
        <v>0.1</v>
      </c>
      <c r="Q63" s="43">
        <f>0.9*$P$63</f>
        <v>9.0000000000000011E-2</v>
      </c>
      <c r="R63" s="43">
        <f>0.1*$P$63</f>
        <v>1.0000000000000002E-2</v>
      </c>
      <c r="S63" s="43">
        <f>0*$P$63</f>
        <v>0</v>
      </c>
      <c r="T63" s="43">
        <f>0*$P$63</f>
        <v>0</v>
      </c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8">
        <f>SUM(Q63:AD63)</f>
        <v>0.1</v>
      </c>
    </row>
    <row r="64" spans="1:31" s="10" customFormat="1" ht="17.25" customHeight="1" x14ac:dyDescent="0.25">
      <c r="A64" s="33"/>
      <c r="B64" s="34"/>
      <c r="C64" s="35"/>
      <c r="D64" s="49"/>
      <c r="E64" s="36"/>
      <c r="F64" s="36"/>
      <c r="G64" s="52"/>
      <c r="H64" s="38"/>
      <c r="I64" s="50"/>
      <c r="J64" s="54" t="s">
        <v>192</v>
      </c>
      <c r="K64" s="46" t="s">
        <v>193</v>
      </c>
      <c r="L64" s="46" t="s">
        <v>54</v>
      </c>
      <c r="P64" s="43">
        <v>0.7</v>
      </c>
      <c r="Q64" s="43">
        <f>0*$P$64</f>
        <v>0</v>
      </c>
      <c r="R64" s="43">
        <f>0.8*$P$64</f>
        <v>0.55999999999999994</v>
      </c>
      <c r="S64" s="43">
        <f>0.2*$P$64</f>
        <v>0.13999999999999999</v>
      </c>
      <c r="T64" s="43">
        <f>0*$P$64</f>
        <v>0</v>
      </c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8">
        <f>SUM(Q64:AD64)</f>
        <v>0.7</v>
      </c>
    </row>
    <row r="65" spans="1:31" s="10" customFormat="1" ht="17.25" customHeight="1" x14ac:dyDescent="0.25">
      <c r="A65" s="33"/>
      <c r="B65" s="34"/>
      <c r="C65" s="35"/>
      <c r="D65" s="49"/>
      <c r="E65" s="36"/>
      <c r="F65" s="36"/>
      <c r="G65" s="52"/>
      <c r="H65" s="38"/>
      <c r="I65" s="50"/>
      <c r="J65" s="54" t="s">
        <v>194</v>
      </c>
      <c r="K65" s="46" t="s">
        <v>173</v>
      </c>
      <c r="L65" s="46" t="s">
        <v>41</v>
      </c>
      <c r="P65" s="43">
        <v>0.1</v>
      </c>
      <c r="Q65" s="43">
        <f>0*$P$65</f>
        <v>0</v>
      </c>
      <c r="R65" s="43">
        <f>0.7*$P$65</f>
        <v>6.9999999999999993E-2</v>
      </c>
      <c r="S65" s="43">
        <f>0.15*$P$65</f>
        <v>1.4999999999999999E-2</v>
      </c>
      <c r="T65" s="43">
        <f>0.15*$P$65</f>
        <v>1.4999999999999999E-2</v>
      </c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8">
        <f>SUM(Q65:AD65)</f>
        <v>9.9999999999999992E-2</v>
      </c>
    </row>
    <row r="66" spans="1:31" s="10" customFormat="1" ht="17.25" customHeight="1" x14ac:dyDescent="0.25">
      <c r="A66" s="33" t="s">
        <v>36</v>
      </c>
      <c r="B66" s="34" t="s">
        <v>163</v>
      </c>
      <c r="C66" s="35" t="s">
        <v>164</v>
      </c>
      <c r="D66" s="49">
        <v>202.3</v>
      </c>
      <c r="E66" s="36" t="s">
        <v>95</v>
      </c>
      <c r="F66" s="36" t="s">
        <v>99</v>
      </c>
      <c r="G66" s="52">
        <v>222</v>
      </c>
      <c r="H66" s="38" t="s">
        <v>181</v>
      </c>
      <c r="I66" s="50" t="s">
        <v>195</v>
      </c>
      <c r="J66" s="38" t="s">
        <v>196</v>
      </c>
      <c r="K66" s="50" t="s">
        <v>197</v>
      </c>
      <c r="L66" s="10" t="s">
        <v>198</v>
      </c>
      <c r="P66" s="42">
        <f>SUM(P67:P68)</f>
        <v>1</v>
      </c>
      <c r="Q66" s="42">
        <f t="shared" ref="Q66:AD66" si="16">SUM(Q67:Q68)</f>
        <v>0.14000000000000001</v>
      </c>
      <c r="R66" s="42">
        <f t="shared" si="16"/>
        <v>0.27</v>
      </c>
      <c r="S66" s="42">
        <f t="shared" si="16"/>
        <v>0.36000000000000004</v>
      </c>
      <c r="T66" s="42">
        <f t="shared" si="16"/>
        <v>0.23000000000000004</v>
      </c>
      <c r="U66" s="42">
        <f t="shared" si="16"/>
        <v>0</v>
      </c>
      <c r="V66" s="42">
        <f t="shared" si="16"/>
        <v>0</v>
      </c>
      <c r="W66" s="42">
        <f t="shared" si="16"/>
        <v>0</v>
      </c>
      <c r="X66" s="42">
        <f t="shared" si="16"/>
        <v>0</v>
      </c>
      <c r="Y66" s="42">
        <f t="shared" si="16"/>
        <v>0</v>
      </c>
      <c r="Z66" s="42">
        <f t="shared" ref="Z66:AC66" si="17">SUM(Z67:Z68)</f>
        <v>0</v>
      </c>
      <c r="AA66" s="42">
        <f t="shared" si="17"/>
        <v>0</v>
      </c>
      <c r="AB66" s="42">
        <f t="shared" si="17"/>
        <v>0</v>
      </c>
      <c r="AC66" s="42">
        <f t="shared" si="17"/>
        <v>0</v>
      </c>
      <c r="AD66" s="42">
        <f t="shared" si="16"/>
        <v>0</v>
      </c>
      <c r="AE66" s="48">
        <f>SUM(AE67:AE68)</f>
        <v>1.0000000000000002</v>
      </c>
    </row>
    <row r="67" spans="1:31" s="10" customFormat="1" ht="17.25" customHeight="1" x14ac:dyDescent="0.25">
      <c r="A67" s="33"/>
      <c r="B67" s="34"/>
      <c r="C67" s="35"/>
      <c r="D67" s="49"/>
      <c r="E67" s="36"/>
      <c r="F67" s="36"/>
      <c r="G67" s="52"/>
      <c r="H67" s="38"/>
      <c r="I67" s="50"/>
      <c r="J67" s="54" t="s">
        <v>199</v>
      </c>
      <c r="K67" s="46" t="s">
        <v>200</v>
      </c>
      <c r="L67" s="46" t="s">
        <v>57</v>
      </c>
      <c r="P67" s="43">
        <v>0.1</v>
      </c>
      <c r="Q67" s="43">
        <f>0.5*$P$67</f>
        <v>0.05</v>
      </c>
      <c r="R67" s="43">
        <f>0*$P$67</f>
        <v>0</v>
      </c>
      <c r="S67" s="43">
        <f>0*$P$67</f>
        <v>0</v>
      </c>
      <c r="T67" s="43">
        <f>0.5*$P$67</f>
        <v>0.05</v>
      </c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8">
        <f>SUM(Q67:AD67)</f>
        <v>0.1</v>
      </c>
    </row>
    <row r="68" spans="1:31" s="10" customFormat="1" ht="17.25" customHeight="1" x14ac:dyDescent="0.25">
      <c r="A68" s="33"/>
      <c r="B68" s="34"/>
      <c r="C68" s="35"/>
      <c r="D68" s="49"/>
      <c r="E68" s="36"/>
      <c r="F68" s="36"/>
      <c r="G68" s="52"/>
      <c r="H68" s="38"/>
      <c r="I68" s="50"/>
      <c r="J68" s="54" t="s">
        <v>201</v>
      </c>
      <c r="K68" s="46" t="s">
        <v>202</v>
      </c>
      <c r="L68" s="46" t="s">
        <v>69</v>
      </c>
      <c r="P68" s="43">
        <v>0.9</v>
      </c>
      <c r="Q68" s="43">
        <f>0.1*$P$68</f>
        <v>9.0000000000000011E-2</v>
      </c>
      <c r="R68" s="43">
        <f>0.3*$P$68</f>
        <v>0.27</v>
      </c>
      <c r="S68" s="43">
        <f>0.4*$P$68</f>
        <v>0.36000000000000004</v>
      </c>
      <c r="T68" s="43">
        <f>0.2*$P$68</f>
        <v>0.18000000000000002</v>
      </c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8">
        <f>SUM(Q68:AD68)</f>
        <v>0.90000000000000013</v>
      </c>
    </row>
    <row r="69" spans="1:31" s="10" customFormat="1" ht="17.25" customHeight="1" x14ac:dyDescent="0.25">
      <c r="A69" s="33" t="s">
        <v>36</v>
      </c>
      <c r="B69" s="34" t="s">
        <v>203</v>
      </c>
      <c r="C69" s="35" t="s">
        <v>204</v>
      </c>
      <c r="D69" s="49">
        <v>203</v>
      </c>
      <c r="E69" s="36" t="s">
        <v>95</v>
      </c>
      <c r="F69" s="36" t="s">
        <v>99</v>
      </c>
      <c r="G69" s="52">
        <v>223</v>
      </c>
      <c r="H69" s="38" t="s">
        <v>205</v>
      </c>
      <c r="I69" s="50" t="s">
        <v>204</v>
      </c>
      <c r="J69" s="38" t="s">
        <v>206</v>
      </c>
      <c r="K69" s="50" t="s">
        <v>204</v>
      </c>
      <c r="L69" s="10" t="s">
        <v>69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1:31" s="10" customFormat="1" ht="17.25" customHeight="1" x14ac:dyDescent="0.25">
      <c r="A70" s="33" t="s">
        <v>36</v>
      </c>
      <c r="B70" s="34" t="s">
        <v>203</v>
      </c>
      <c r="C70" s="35" t="s">
        <v>204</v>
      </c>
      <c r="D70" s="49">
        <v>203.1</v>
      </c>
      <c r="E70" s="36" t="s">
        <v>95</v>
      </c>
      <c r="F70" s="36" t="s">
        <v>99</v>
      </c>
      <c r="G70" s="52">
        <v>223</v>
      </c>
      <c r="H70" s="38" t="s">
        <v>207</v>
      </c>
      <c r="I70" s="50" t="s">
        <v>208</v>
      </c>
      <c r="J70" s="38" t="s">
        <v>209</v>
      </c>
      <c r="K70" s="50" t="s">
        <v>208</v>
      </c>
      <c r="L70" s="10" t="s">
        <v>198</v>
      </c>
      <c r="P70" s="42">
        <f>SUM(P71:P75)</f>
        <v>1</v>
      </c>
      <c r="Q70" s="42">
        <f t="shared" ref="Q70:AD70" si="18">SUM(Q71:Q75)</f>
        <v>0.16999999999999998</v>
      </c>
      <c r="R70" s="42">
        <f t="shared" si="18"/>
        <v>0.32000000000000006</v>
      </c>
      <c r="S70" s="42">
        <f t="shared" si="18"/>
        <v>0.35499999999999998</v>
      </c>
      <c r="T70" s="42">
        <f t="shared" si="18"/>
        <v>0.155</v>
      </c>
      <c r="U70" s="42">
        <f t="shared" si="18"/>
        <v>0</v>
      </c>
      <c r="V70" s="42">
        <f t="shared" si="18"/>
        <v>0</v>
      </c>
      <c r="W70" s="42">
        <f t="shared" si="18"/>
        <v>0</v>
      </c>
      <c r="X70" s="42">
        <f t="shared" si="18"/>
        <v>0</v>
      </c>
      <c r="Y70" s="42">
        <f t="shared" si="18"/>
        <v>0</v>
      </c>
      <c r="Z70" s="42">
        <f t="shared" ref="Z70:AC70" si="19">SUM(Z71:Z75)</f>
        <v>0</v>
      </c>
      <c r="AA70" s="42">
        <f t="shared" si="19"/>
        <v>0</v>
      </c>
      <c r="AB70" s="42">
        <f t="shared" si="19"/>
        <v>0</v>
      </c>
      <c r="AC70" s="42">
        <f t="shared" si="19"/>
        <v>0</v>
      </c>
      <c r="AD70" s="42">
        <f t="shared" si="18"/>
        <v>0</v>
      </c>
      <c r="AE70" s="43">
        <f>SUM(AE71:AE75)</f>
        <v>1</v>
      </c>
    </row>
    <row r="71" spans="1:31" s="10" customFormat="1" ht="17.25" customHeight="1" x14ac:dyDescent="0.25">
      <c r="A71" s="33"/>
      <c r="B71" s="34"/>
      <c r="C71" s="35"/>
      <c r="D71" s="49"/>
      <c r="E71" s="36"/>
      <c r="F71" s="36"/>
      <c r="G71" s="52"/>
      <c r="H71" s="38"/>
      <c r="I71" s="50"/>
      <c r="J71" s="54" t="s">
        <v>210</v>
      </c>
      <c r="K71" s="46" t="s">
        <v>200</v>
      </c>
      <c r="L71" s="46" t="s">
        <v>57</v>
      </c>
      <c r="P71" s="43">
        <v>0.1</v>
      </c>
      <c r="Q71" s="43">
        <f>0.5*$P$71</f>
        <v>0.05</v>
      </c>
      <c r="R71" s="43">
        <f>0*$P$71</f>
        <v>0</v>
      </c>
      <c r="S71" s="43">
        <f>0*$P$71</f>
        <v>0</v>
      </c>
      <c r="T71" s="43">
        <f>0.5*$P$71</f>
        <v>0.05</v>
      </c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8">
        <f>SUM(Q71:AD71)</f>
        <v>0.1</v>
      </c>
    </row>
    <row r="72" spans="1:31" s="10" customFormat="1" ht="17.25" customHeight="1" x14ac:dyDescent="0.25">
      <c r="A72" s="33"/>
      <c r="B72" s="34"/>
      <c r="C72" s="35"/>
      <c r="D72" s="49"/>
      <c r="E72" s="36"/>
      <c r="F72" s="36"/>
      <c r="G72" s="52"/>
      <c r="H72" s="38"/>
      <c r="I72" s="50"/>
      <c r="J72" s="54" t="s">
        <v>211</v>
      </c>
      <c r="K72" s="46" t="s">
        <v>212</v>
      </c>
      <c r="L72" s="46" t="s">
        <v>73</v>
      </c>
      <c r="P72" s="43">
        <v>0.2</v>
      </c>
      <c r="Q72" s="43">
        <f>0.6*$P$72</f>
        <v>0.12</v>
      </c>
      <c r="R72" s="43">
        <f>0.4*$P$72</f>
        <v>8.0000000000000016E-2</v>
      </c>
      <c r="S72" s="43">
        <f>0*$P$72</f>
        <v>0</v>
      </c>
      <c r="T72" s="43">
        <f>0*$P$72</f>
        <v>0</v>
      </c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8">
        <f>SUM(Q72:AD72)</f>
        <v>0.2</v>
      </c>
    </row>
    <row r="73" spans="1:31" s="10" customFormat="1" ht="17.25" customHeight="1" x14ac:dyDescent="0.25">
      <c r="A73" s="33"/>
      <c r="B73" s="34"/>
      <c r="C73" s="35"/>
      <c r="D73" s="49"/>
      <c r="E73" s="36"/>
      <c r="F73" s="36"/>
      <c r="G73" s="52"/>
      <c r="H73" s="38"/>
      <c r="I73" s="50"/>
      <c r="J73" s="54" t="s">
        <v>213</v>
      </c>
      <c r="K73" s="46" t="s">
        <v>214</v>
      </c>
      <c r="L73" s="46" t="s">
        <v>73</v>
      </c>
      <c r="P73" s="43">
        <v>0.1</v>
      </c>
      <c r="Q73" s="43">
        <f>0*$P$73</f>
        <v>0</v>
      </c>
      <c r="R73" s="43">
        <f>0.6*$P$73</f>
        <v>0.06</v>
      </c>
      <c r="S73" s="43">
        <f>0.4*$P$73</f>
        <v>4.0000000000000008E-2</v>
      </c>
      <c r="T73" s="43">
        <f>0*$P$73</f>
        <v>0</v>
      </c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8">
        <f>SUM(Q73:AD73)</f>
        <v>0.1</v>
      </c>
    </row>
    <row r="74" spans="1:31" s="10" customFormat="1" ht="17.25" customHeight="1" x14ac:dyDescent="0.25">
      <c r="A74" s="33"/>
      <c r="B74" s="34"/>
      <c r="C74" s="35"/>
      <c r="D74" s="49"/>
      <c r="E74" s="36"/>
      <c r="F74" s="36"/>
      <c r="G74" s="52"/>
      <c r="H74" s="38"/>
      <c r="I74" s="50"/>
      <c r="J74" s="54" t="s">
        <v>215</v>
      </c>
      <c r="K74" s="46" t="s">
        <v>216</v>
      </c>
      <c r="L74" s="46" t="s">
        <v>69</v>
      </c>
      <c r="P74" s="43">
        <v>0.45</v>
      </c>
      <c r="Q74" s="43">
        <f>0*$P$74</f>
        <v>0</v>
      </c>
      <c r="R74" s="43">
        <f>0.4*$P$74</f>
        <v>0.18000000000000002</v>
      </c>
      <c r="S74" s="43">
        <f>0.5*$P$74</f>
        <v>0.22500000000000001</v>
      </c>
      <c r="T74" s="43">
        <f>0.1*$P$74</f>
        <v>4.5000000000000005E-2</v>
      </c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8">
        <f>SUM(Q74:AD74)</f>
        <v>0.45</v>
      </c>
    </row>
    <row r="75" spans="1:31" s="10" customFormat="1" ht="17.25" customHeight="1" x14ac:dyDescent="0.25">
      <c r="A75" s="33"/>
      <c r="B75" s="34"/>
      <c r="C75" s="35"/>
      <c r="D75" s="49"/>
      <c r="E75" s="36"/>
      <c r="F75" s="36"/>
      <c r="G75" s="52"/>
      <c r="H75" s="38"/>
      <c r="I75" s="50"/>
      <c r="J75" s="54" t="s">
        <v>217</v>
      </c>
      <c r="K75" s="46" t="s">
        <v>218</v>
      </c>
      <c r="L75" s="46" t="s">
        <v>69</v>
      </c>
      <c r="P75" s="43">
        <v>0.15</v>
      </c>
      <c r="Q75" s="43">
        <f>0*$P$75</f>
        <v>0</v>
      </c>
      <c r="R75" s="43">
        <f>0*$P$75</f>
        <v>0</v>
      </c>
      <c r="S75" s="43">
        <f>0.6*$P$75</f>
        <v>0.09</v>
      </c>
      <c r="T75" s="43">
        <f>0.4*$P$75</f>
        <v>0.06</v>
      </c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8">
        <f>SUM(Q75:AD75)</f>
        <v>0.15</v>
      </c>
    </row>
    <row r="76" spans="1:31" s="10" customFormat="1" ht="17.25" customHeight="1" x14ac:dyDescent="0.25">
      <c r="A76" s="33" t="s">
        <v>36</v>
      </c>
      <c r="B76" s="34" t="s">
        <v>203</v>
      </c>
      <c r="C76" s="35" t="s">
        <v>204</v>
      </c>
      <c r="D76" s="49">
        <v>203.3</v>
      </c>
      <c r="E76" s="36" t="s">
        <v>95</v>
      </c>
      <c r="F76" s="36" t="s">
        <v>99</v>
      </c>
      <c r="G76" s="52">
        <v>223</v>
      </c>
      <c r="H76" s="38" t="s">
        <v>219</v>
      </c>
      <c r="I76" s="50" t="s">
        <v>220</v>
      </c>
      <c r="J76" s="38" t="s">
        <v>221</v>
      </c>
      <c r="K76" s="50" t="s">
        <v>220</v>
      </c>
      <c r="L76" s="10" t="s">
        <v>198</v>
      </c>
      <c r="P76" s="42">
        <f>SUM(P77:P83)</f>
        <v>1</v>
      </c>
      <c r="Q76" s="42">
        <f t="shared" ref="Q76:AD76" si="20">SUM(Q77:Q83)</f>
        <v>0.11499999999999999</v>
      </c>
      <c r="R76" s="42">
        <f t="shared" si="20"/>
        <v>0.41000000000000003</v>
      </c>
      <c r="S76" s="42">
        <f t="shared" si="20"/>
        <v>0.37</v>
      </c>
      <c r="T76" s="42">
        <f t="shared" si="20"/>
        <v>0.10500000000000001</v>
      </c>
      <c r="U76" s="42">
        <f t="shared" si="20"/>
        <v>0</v>
      </c>
      <c r="V76" s="42">
        <f t="shared" si="20"/>
        <v>0</v>
      </c>
      <c r="W76" s="42">
        <f t="shared" si="20"/>
        <v>0</v>
      </c>
      <c r="X76" s="42">
        <f t="shared" si="20"/>
        <v>0</v>
      </c>
      <c r="Y76" s="42">
        <f t="shared" si="20"/>
        <v>0</v>
      </c>
      <c r="Z76" s="42">
        <f t="shared" ref="Z76:AC76" si="21">SUM(Z77:Z83)</f>
        <v>0</v>
      </c>
      <c r="AA76" s="42">
        <f t="shared" si="21"/>
        <v>0</v>
      </c>
      <c r="AB76" s="42">
        <f t="shared" si="21"/>
        <v>0</v>
      </c>
      <c r="AC76" s="42">
        <f t="shared" si="21"/>
        <v>0</v>
      </c>
      <c r="AD76" s="42">
        <f t="shared" si="20"/>
        <v>0</v>
      </c>
      <c r="AE76" s="48">
        <f>SUM(AE77:AE83)</f>
        <v>1</v>
      </c>
    </row>
    <row r="77" spans="1:31" s="10" customFormat="1" ht="17.25" customHeight="1" x14ac:dyDescent="0.25">
      <c r="A77" s="33"/>
      <c r="B77" s="34"/>
      <c r="C77" s="35"/>
      <c r="D77" s="49"/>
      <c r="E77" s="36"/>
      <c r="F77" s="36"/>
      <c r="G77" s="52"/>
      <c r="H77" s="38"/>
      <c r="I77" s="50"/>
      <c r="J77" s="54" t="s">
        <v>222</v>
      </c>
      <c r="K77" s="46" t="s">
        <v>200</v>
      </c>
      <c r="L77" s="46" t="s">
        <v>57</v>
      </c>
      <c r="P77" s="43">
        <v>0.05</v>
      </c>
      <c r="Q77" s="43">
        <f>0.5*$P$77</f>
        <v>2.5000000000000001E-2</v>
      </c>
      <c r="R77" s="43">
        <f>0*$P$77</f>
        <v>0</v>
      </c>
      <c r="S77" s="43">
        <f>0*$P$77</f>
        <v>0</v>
      </c>
      <c r="T77" s="43">
        <f>0.5*$P$77</f>
        <v>2.5000000000000001E-2</v>
      </c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8">
        <f t="shared" ref="AE77:AE83" si="22">SUM(Q77:AD77)</f>
        <v>0.05</v>
      </c>
    </row>
    <row r="78" spans="1:31" s="10" customFormat="1" ht="17.25" customHeight="1" x14ac:dyDescent="0.25">
      <c r="A78" s="33"/>
      <c r="B78" s="34"/>
      <c r="C78" s="35"/>
      <c r="D78" s="49"/>
      <c r="E78" s="36"/>
      <c r="F78" s="36"/>
      <c r="G78" s="52"/>
      <c r="H78" s="38"/>
      <c r="I78" s="50"/>
      <c r="J78" s="54" t="s">
        <v>223</v>
      </c>
      <c r="K78" s="46" t="s">
        <v>212</v>
      </c>
      <c r="L78" s="46" t="s">
        <v>73</v>
      </c>
      <c r="P78" s="43">
        <v>0.1</v>
      </c>
      <c r="Q78" s="43">
        <f>0.6*$P$78</f>
        <v>0.06</v>
      </c>
      <c r="R78" s="43">
        <f>0.4*$P$78</f>
        <v>4.0000000000000008E-2</v>
      </c>
      <c r="S78" s="43">
        <f>0*$P$78</f>
        <v>0</v>
      </c>
      <c r="T78" s="43">
        <f>0*$P$78</f>
        <v>0</v>
      </c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8">
        <f t="shared" si="22"/>
        <v>0.1</v>
      </c>
    </row>
    <row r="79" spans="1:31" s="10" customFormat="1" ht="17.25" customHeight="1" x14ac:dyDescent="0.25">
      <c r="A79" s="33"/>
      <c r="B79" s="34"/>
      <c r="C79" s="35"/>
      <c r="D79" s="49"/>
      <c r="E79" s="36"/>
      <c r="F79" s="36"/>
      <c r="G79" s="52"/>
      <c r="H79" s="38"/>
      <c r="I79" s="50"/>
      <c r="J79" s="54" t="s">
        <v>224</v>
      </c>
      <c r="K79" s="46" t="s">
        <v>225</v>
      </c>
      <c r="L79" s="46" t="s">
        <v>54</v>
      </c>
      <c r="P79" s="43">
        <v>0.15</v>
      </c>
      <c r="Q79" s="43">
        <f>0.2*$P$79</f>
        <v>0.03</v>
      </c>
      <c r="R79" s="43">
        <f>0.6*$P$79</f>
        <v>0.09</v>
      </c>
      <c r="S79" s="43">
        <f>0.2*$P$79</f>
        <v>0.03</v>
      </c>
      <c r="T79" s="43">
        <f>0*$P$79</f>
        <v>0</v>
      </c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8">
        <f t="shared" si="22"/>
        <v>0.15</v>
      </c>
    </row>
    <row r="80" spans="1:31" s="10" customFormat="1" ht="17.25" customHeight="1" x14ac:dyDescent="0.25">
      <c r="A80" s="33"/>
      <c r="B80" s="34"/>
      <c r="C80" s="35"/>
      <c r="D80" s="49"/>
      <c r="E80" s="36"/>
      <c r="F80" s="36"/>
      <c r="G80" s="52"/>
      <c r="H80" s="38"/>
      <c r="I80" s="50"/>
      <c r="J80" s="54" t="s">
        <v>226</v>
      </c>
      <c r="K80" s="46" t="s">
        <v>227</v>
      </c>
      <c r="L80" s="46" t="s">
        <v>41</v>
      </c>
      <c r="P80" s="43">
        <v>0.4</v>
      </c>
      <c r="Q80" s="43">
        <f>0*$P$80</f>
        <v>0</v>
      </c>
      <c r="R80" s="43">
        <f>0.6*$P$80</f>
        <v>0.24</v>
      </c>
      <c r="S80" s="43">
        <f>0.4*$P$80</f>
        <v>0.16000000000000003</v>
      </c>
      <c r="T80" s="43">
        <f>0*$P$80</f>
        <v>0</v>
      </c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8">
        <f t="shared" si="22"/>
        <v>0.4</v>
      </c>
    </row>
    <row r="81" spans="1:47" s="10" customFormat="1" ht="17.25" customHeight="1" x14ac:dyDescent="0.25">
      <c r="A81" s="33"/>
      <c r="B81" s="34"/>
      <c r="C81" s="35"/>
      <c r="D81" s="49"/>
      <c r="E81" s="36"/>
      <c r="F81" s="36"/>
      <c r="G81" s="52"/>
      <c r="H81" s="38"/>
      <c r="I81" s="50"/>
      <c r="J81" s="54" t="s">
        <v>228</v>
      </c>
      <c r="K81" s="46" t="s">
        <v>229</v>
      </c>
      <c r="L81" s="46" t="s">
        <v>41</v>
      </c>
      <c r="P81" s="43">
        <v>0.1</v>
      </c>
      <c r="Q81" s="43">
        <f>0*$P$81</f>
        <v>0</v>
      </c>
      <c r="R81" s="43">
        <f>0.4*$P$81</f>
        <v>4.0000000000000008E-2</v>
      </c>
      <c r="S81" s="43">
        <f>0.6*$P$81</f>
        <v>0.06</v>
      </c>
      <c r="T81" s="43">
        <f>0*$P$81</f>
        <v>0</v>
      </c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8">
        <f t="shared" si="22"/>
        <v>0.1</v>
      </c>
    </row>
    <row r="82" spans="1:47" s="10" customFormat="1" ht="17.25" customHeight="1" x14ac:dyDescent="0.25">
      <c r="A82" s="33"/>
      <c r="B82" s="34"/>
      <c r="C82" s="35"/>
      <c r="D82" s="49"/>
      <c r="E82" s="36"/>
      <c r="F82" s="36"/>
      <c r="G82" s="52"/>
      <c r="H82" s="38"/>
      <c r="I82" s="50"/>
      <c r="J82" s="54" t="s">
        <v>230</v>
      </c>
      <c r="K82" s="46" t="s">
        <v>218</v>
      </c>
      <c r="L82" s="46" t="s">
        <v>69</v>
      </c>
      <c r="P82" s="43">
        <v>0.1</v>
      </c>
      <c r="Q82" s="43">
        <f>0*$P$82</f>
        <v>0</v>
      </c>
      <c r="R82" s="43">
        <f>0*$P$82</f>
        <v>0</v>
      </c>
      <c r="S82" s="43">
        <f>0.6*$P$82</f>
        <v>0.06</v>
      </c>
      <c r="T82" s="43">
        <f>0.4*$P$82</f>
        <v>4.0000000000000008E-2</v>
      </c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8">
        <f t="shared" si="22"/>
        <v>0.1</v>
      </c>
    </row>
    <row r="83" spans="1:47" s="10" customFormat="1" ht="17.25" customHeight="1" x14ac:dyDescent="0.25">
      <c r="A83" s="33"/>
      <c r="B83" s="34"/>
      <c r="C83" s="35"/>
      <c r="D83" s="49"/>
      <c r="E83" s="36"/>
      <c r="F83" s="36"/>
      <c r="G83" s="52"/>
      <c r="H83" s="38"/>
      <c r="I83" s="50"/>
      <c r="J83" s="54" t="s">
        <v>231</v>
      </c>
      <c r="K83" s="46" t="s">
        <v>232</v>
      </c>
      <c r="L83" s="46" t="s">
        <v>41</v>
      </c>
      <c r="P83" s="43">
        <v>0.1</v>
      </c>
      <c r="Q83" s="43">
        <f>0*$P$83</f>
        <v>0</v>
      </c>
      <c r="R83" s="43">
        <f>0*$P$83</f>
        <v>0</v>
      </c>
      <c r="S83" s="43">
        <f>0.6*$P$83</f>
        <v>0.06</v>
      </c>
      <c r="T83" s="43">
        <f>0.4*$P$83</f>
        <v>4.0000000000000008E-2</v>
      </c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8">
        <f t="shared" si="22"/>
        <v>0.1</v>
      </c>
    </row>
    <row r="84" spans="1:47" s="10" customFormat="1" ht="17.25" customHeight="1" x14ac:dyDescent="0.25">
      <c r="A84" s="33" t="s">
        <v>36</v>
      </c>
      <c r="B84" s="34" t="s">
        <v>203</v>
      </c>
      <c r="C84" s="35" t="s">
        <v>204</v>
      </c>
      <c r="D84" s="49">
        <v>203.2</v>
      </c>
      <c r="E84" s="36" t="s">
        <v>95</v>
      </c>
      <c r="F84" s="36" t="s">
        <v>99</v>
      </c>
      <c r="G84" s="52">
        <v>223</v>
      </c>
      <c r="H84" s="38" t="s">
        <v>233</v>
      </c>
      <c r="I84" s="50" t="s">
        <v>234</v>
      </c>
      <c r="J84" s="38" t="s">
        <v>235</v>
      </c>
      <c r="K84" s="50" t="s">
        <v>234</v>
      </c>
      <c r="L84" s="10" t="s">
        <v>198</v>
      </c>
      <c r="P84" s="42">
        <f>SUM(P85:P88)</f>
        <v>1</v>
      </c>
      <c r="Q84" s="42">
        <f t="shared" ref="Q84:AD84" si="23">SUM(Q85:Q88)</f>
        <v>0.14000000000000001</v>
      </c>
      <c r="R84" s="42">
        <f t="shared" si="23"/>
        <v>0.27</v>
      </c>
      <c r="S84" s="42">
        <f t="shared" si="23"/>
        <v>0.42000000000000004</v>
      </c>
      <c r="T84" s="42">
        <f t="shared" si="23"/>
        <v>0.17000000000000004</v>
      </c>
      <c r="U84" s="42">
        <f t="shared" si="23"/>
        <v>0</v>
      </c>
      <c r="V84" s="42">
        <f t="shared" si="23"/>
        <v>0</v>
      </c>
      <c r="W84" s="42">
        <f t="shared" si="23"/>
        <v>0</v>
      </c>
      <c r="X84" s="42">
        <f t="shared" si="23"/>
        <v>0</v>
      </c>
      <c r="Y84" s="42">
        <f t="shared" si="23"/>
        <v>0</v>
      </c>
      <c r="Z84" s="42">
        <f t="shared" ref="Z84:AC84" si="24">SUM(Z85:Z88)</f>
        <v>0</v>
      </c>
      <c r="AA84" s="42">
        <f t="shared" si="24"/>
        <v>0</v>
      </c>
      <c r="AB84" s="42">
        <f t="shared" si="24"/>
        <v>0</v>
      </c>
      <c r="AC84" s="42">
        <f t="shared" si="24"/>
        <v>0</v>
      </c>
      <c r="AD84" s="42">
        <f t="shared" si="23"/>
        <v>0</v>
      </c>
      <c r="AE84" s="48">
        <f>SUM(AE85:AE88)</f>
        <v>1</v>
      </c>
    </row>
    <row r="85" spans="1:47" s="10" customFormat="1" ht="17.25" customHeight="1" x14ac:dyDescent="0.25">
      <c r="A85" s="33"/>
      <c r="B85" s="34"/>
      <c r="C85" s="35"/>
      <c r="D85" s="49"/>
      <c r="E85" s="36"/>
      <c r="F85" s="36"/>
      <c r="G85" s="52"/>
      <c r="H85" s="38"/>
      <c r="I85" s="50"/>
      <c r="J85" s="54" t="s">
        <v>236</v>
      </c>
      <c r="K85" s="46" t="s">
        <v>200</v>
      </c>
      <c r="L85" s="46" t="s">
        <v>57</v>
      </c>
      <c r="P85" s="43">
        <v>0.1</v>
      </c>
      <c r="Q85" s="43">
        <f>0.5*$P$85</f>
        <v>0.05</v>
      </c>
      <c r="R85" s="43">
        <f>0*$P$85</f>
        <v>0</v>
      </c>
      <c r="S85" s="43">
        <f>0*$P$85</f>
        <v>0</v>
      </c>
      <c r="T85" s="43">
        <f>0.5*$P$85</f>
        <v>0.05</v>
      </c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8">
        <f>SUM(Q85:AD85)</f>
        <v>0.1</v>
      </c>
    </row>
    <row r="86" spans="1:47" s="10" customFormat="1" ht="17.25" customHeight="1" x14ac:dyDescent="0.25">
      <c r="A86" s="33"/>
      <c r="B86" s="34"/>
      <c r="C86" s="35"/>
      <c r="D86" s="49"/>
      <c r="E86" s="36"/>
      <c r="F86" s="36"/>
      <c r="G86" s="52"/>
      <c r="H86" s="38"/>
      <c r="I86" s="50"/>
      <c r="J86" s="54" t="s">
        <v>237</v>
      </c>
      <c r="K86" s="46" t="s">
        <v>212</v>
      </c>
      <c r="L86" s="46" t="s">
        <v>73</v>
      </c>
      <c r="P86" s="43">
        <v>0.15</v>
      </c>
      <c r="Q86" s="43">
        <f>0.6*$P$86</f>
        <v>0.09</v>
      </c>
      <c r="R86" s="43">
        <f>0.4*$P$86</f>
        <v>0.06</v>
      </c>
      <c r="S86" s="43">
        <f>0*$P$86</f>
        <v>0</v>
      </c>
      <c r="T86" s="43">
        <f>0*$P$86</f>
        <v>0</v>
      </c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8">
        <f>SUM(Q86:AD86)</f>
        <v>0.15</v>
      </c>
    </row>
    <row r="87" spans="1:47" s="10" customFormat="1" ht="17.25" customHeight="1" x14ac:dyDescent="0.25">
      <c r="A87" s="33"/>
      <c r="B87" s="34"/>
      <c r="C87" s="35"/>
      <c r="D87" s="49"/>
      <c r="E87" s="36"/>
      <c r="F87" s="36"/>
      <c r="G87" s="52"/>
      <c r="H87" s="38"/>
      <c r="I87" s="50"/>
      <c r="J87" s="54" t="s">
        <v>238</v>
      </c>
      <c r="K87" s="46" t="s">
        <v>239</v>
      </c>
      <c r="L87" s="46" t="s">
        <v>73</v>
      </c>
      <c r="P87" s="43">
        <v>0.15</v>
      </c>
      <c r="Q87" s="43">
        <f>0*$P$87</f>
        <v>0</v>
      </c>
      <c r="R87" s="43">
        <f>0.6*$P$87</f>
        <v>0.09</v>
      </c>
      <c r="S87" s="43">
        <f>0.4*$P$87</f>
        <v>0.06</v>
      </c>
      <c r="T87" s="43">
        <f>0*$P$87</f>
        <v>0</v>
      </c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8">
        <f>SUM(Q87:AD87)</f>
        <v>0.15</v>
      </c>
    </row>
    <row r="88" spans="1:47" s="10" customFormat="1" ht="17.25" customHeight="1" x14ac:dyDescent="0.25">
      <c r="A88" s="33"/>
      <c r="B88" s="34"/>
      <c r="C88" s="35"/>
      <c r="D88" s="49"/>
      <c r="E88" s="36"/>
      <c r="F88" s="36"/>
      <c r="G88" s="52"/>
      <c r="H88" s="38"/>
      <c r="I88" s="50"/>
      <c r="J88" s="54" t="s">
        <v>240</v>
      </c>
      <c r="K88" s="46" t="s">
        <v>241</v>
      </c>
      <c r="L88" s="46" t="s">
        <v>41</v>
      </c>
      <c r="P88" s="43">
        <v>0.60000000000000009</v>
      </c>
      <c r="Q88" s="43">
        <f>0*$P$88</f>
        <v>0</v>
      </c>
      <c r="R88" s="43">
        <f>0.2*$P$88</f>
        <v>0.12000000000000002</v>
      </c>
      <c r="S88" s="43">
        <f>0.6*$P$88</f>
        <v>0.36000000000000004</v>
      </c>
      <c r="T88" s="43">
        <f>0.2*$P$88</f>
        <v>0.12000000000000002</v>
      </c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8">
        <f>SUM(Q88:AD88)</f>
        <v>0.60000000000000009</v>
      </c>
    </row>
    <row r="89" spans="1:47" s="10" customFormat="1" ht="17.25" customHeight="1" x14ac:dyDescent="0.25">
      <c r="A89" s="33" t="s">
        <v>36</v>
      </c>
      <c r="B89" s="34" t="s">
        <v>203</v>
      </c>
      <c r="C89" s="35" t="s">
        <v>204</v>
      </c>
      <c r="D89" s="49">
        <v>203.4</v>
      </c>
      <c r="E89" s="36" t="s">
        <v>95</v>
      </c>
      <c r="F89" s="36" t="s">
        <v>99</v>
      </c>
      <c r="G89" s="52">
        <v>223</v>
      </c>
      <c r="H89" s="38" t="s">
        <v>242</v>
      </c>
      <c r="I89" s="50" t="s">
        <v>243</v>
      </c>
      <c r="J89" s="38" t="s">
        <v>244</v>
      </c>
      <c r="K89" s="50" t="s">
        <v>243</v>
      </c>
      <c r="L89" s="10" t="s">
        <v>198</v>
      </c>
      <c r="P89" s="42">
        <f>SUM(P90:P93)</f>
        <v>1</v>
      </c>
      <c r="Q89" s="42">
        <f t="shared" ref="Q89:AD89" si="25">SUM(Q90:Q93)</f>
        <v>0.20500000000000002</v>
      </c>
      <c r="R89" s="42">
        <f t="shared" si="25"/>
        <v>0.45000000000000007</v>
      </c>
      <c r="S89" s="42">
        <f t="shared" si="25"/>
        <v>0.29000000000000004</v>
      </c>
      <c r="T89" s="42">
        <f t="shared" si="25"/>
        <v>5.5E-2</v>
      </c>
      <c r="U89" s="42">
        <f t="shared" si="25"/>
        <v>0</v>
      </c>
      <c r="V89" s="42">
        <f t="shared" si="25"/>
        <v>0</v>
      </c>
      <c r="W89" s="42">
        <f t="shared" si="25"/>
        <v>0</v>
      </c>
      <c r="X89" s="42">
        <f t="shared" si="25"/>
        <v>0</v>
      </c>
      <c r="Y89" s="42">
        <f t="shared" si="25"/>
        <v>0</v>
      </c>
      <c r="Z89" s="42">
        <f t="shared" ref="Z89:AC89" si="26">SUM(Z90:Z93)</f>
        <v>0</v>
      </c>
      <c r="AA89" s="42">
        <f t="shared" si="26"/>
        <v>0</v>
      </c>
      <c r="AB89" s="42">
        <f t="shared" si="26"/>
        <v>0</v>
      </c>
      <c r="AC89" s="42">
        <f t="shared" si="26"/>
        <v>0</v>
      </c>
      <c r="AD89" s="42">
        <f t="shared" si="25"/>
        <v>0</v>
      </c>
      <c r="AE89" s="48">
        <f>SUM(AE90:AE93)</f>
        <v>1</v>
      </c>
    </row>
    <row r="90" spans="1:47" s="10" customFormat="1" ht="17.25" customHeight="1" x14ac:dyDescent="0.25">
      <c r="A90" s="33"/>
      <c r="B90" s="34"/>
      <c r="C90" s="35"/>
      <c r="D90" s="49"/>
      <c r="E90" s="36"/>
      <c r="F90" s="36"/>
      <c r="G90" s="52"/>
      <c r="H90" s="38"/>
      <c r="I90" s="50"/>
      <c r="J90" s="54" t="s">
        <v>245</v>
      </c>
      <c r="K90" s="46" t="s">
        <v>200</v>
      </c>
      <c r="L90" s="46" t="s">
        <v>57</v>
      </c>
      <c r="P90" s="43">
        <v>0.05</v>
      </c>
      <c r="Q90" s="43">
        <f>0.5*$P$90</f>
        <v>2.5000000000000001E-2</v>
      </c>
      <c r="R90" s="43">
        <f>0*$P$90</f>
        <v>0</v>
      </c>
      <c r="S90" s="43">
        <f>0*$P$90</f>
        <v>0</v>
      </c>
      <c r="T90" s="43">
        <f>0.5*$P$90</f>
        <v>2.5000000000000001E-2</v>
      </c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8">
        <f>SUM(Q90:AD90)</f>
        <v>0.05</v>
      </c>
    </row>
    <row r="91" spans="1:47" s="10" customFormat="1" ht="17.25" customHeight="1" x14ac:dyDescent="0.25">
      <c r="A91" s="33"/>
      <c r="B91" s="34"/>
      <c r="C91" s="35"/>
      <c r="D91" s="49"/>
      <c r="E91" s="36"/>
      <c r="F91" s="36"/>
      <c r="G91" s="52"/>
      <c r="H91" s="38"/>
      <c r="I91" s="50"/>
      <c r="J91" s="54" t="s">
        <v>246</v>
      </c>
      <c r="K91" s="46" t="s">
        <v>212</v>
      </c>
      <c r="L91" s="46" t="s">
        <v>73</v>
      </c>
      <c r="P91" s="43">
        <v>0.30000000000000004</v>
      </c>
      <c r="Q91" s="43">
        <f>0.6*$P$91</f>
        <v>0.18000000000000002</v>
      </c>
      <c r="R91" s="43">
        <f>0.4*$P$91</f>
        <v>0.12000000000000002</v>
      </c>
      <c r="S91" s="43">
        <f>0*$P$91</f>
        <v>0</v>
      </c>
      <c r="T91" s="43">
        <f>0*$P$91</f>
        <v>0</v>
      </c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8">
        <f>SUM(Q91:AD91)</f>
        <v>0.30000000000000004</v>
      </c>
    </row>
    <row r="92" spans="1:47" s="10" customFormat="1" ht="17.25" customHeight="1" x14ac:dyDescent="0.25">
      <c r="A92" s="33"/>
      <c r="B92" s="34"/>
      <c r="C92" s="35"/>
      <c r="D92" s="49"/>
      <c r="E92" s="36"/>
      <c r="F92" s="36"/>
      <c r="G92" s="52"/>
      <c r="H92" s="38"/>
      <c r="I92" s="50"/>
      <c r="J92" s="54" t="s">
        <v>247</v>
      </c>
      <c r="K92" s="46" t="s">
        <v>248</v>
      </c>
      <c r="L92" s="46" t="s">
        <v>41</v>
      </c>
      <c r="P92" s="43">
        <v>0.5</v>
      </c>
      <c r="Q92" s="43">
        <f>0*$P$92</f>
        <v>0</v>
      </c>
      <c r="R92" s="43">
        <f>0.6*$P$92</f>
        <v>0.3</v>
      </c>
      <c r="S92" s="43">
        <f>0.4*$P$92</f>
        <v>0.2</v>
      </c>
      <c r="T92" s="43">
        <f>0*$P$92</f>
        <v>0</v>
      </c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8">
        <f>SUM(Q92:AD92)</f>
        <v>0.5</v>
      </c>
    </row>
    <row r="93" spans="1:47" s="10" customFormat="1" ht="17.25" customHeight="1" x14ac:dyDescent="0.25">
      <c r="A93" s="33"/>
      <c r="B93" s="34"/>
      <c r="C93" s="35"/>
      <c r="D93" s="49"/>
      <c r="E93" s="36"/>
      <c r="F93" s="36"/>
      <c r="G93" s="52"/>
      <c r="H93" s="38"/>
      <c r="I93" s="50"/>
      <c r="J93" s="54" t="s">
        <v>249</v>
      </c>
      <c r="K93" s="46" t="s">
        <v>232</v>
      </c>
      <c r="L93" s="46" t="s">
        <v>41</v>
      </c>
      <c r="P93" s="43">
        <v>0.15</v>
      </c>
      <c r="Q93" s="43">
        <f>0*$P$93</f>
        <v>0</v>
      </c>
      <c r="R93" s="43">
        <f>0.2*$P$93</f>
        <v>0.03</v>
      </c>
      <c r="S93" s="43">
        <f>0.6*$P$93</f>
        <v>0.09</v>
      </c>
      <c r="T93" s="43">
        <f>0.2*$P$93</f>
        <v>0.03</v>
      </c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8">
        <f>SUM(Q93:AD93)</f>
        <v>0.15</v>
      </c>
    </row>
    <row r="94" spans="1:47" s="10" customFormat="1" ht="17.25" customHeight="1" x14ac:dyDescent="0.25">
      <c r="A94" s="33" t="s">
        <v>36</v>
      </c>
      <c r="B94" s="34" t="s">
        <v>203</v>
      </c>
      <c r="C94" s="35" t="s">
        <v>204</v>
      </c>
      <c r="D94" s="49">
        <v>203.6</v>
      </c>
      <c r="E94" s="36" t="s">
        <v>95</v>
      </c>
      <c r="F94" s="36" t="s">
        <v>99</v>
      </c>
      <c r="G94" s="52">
        <v>223</v>
      </c>
      <c r="H94" s="38" t="s">
        <v>250</v>
      </c>
      <c r="I94" s="50" t="s">
        <v>251</v>
      </c>
      <c r="J94" s="38" t="s">
        <v>252</v>
      </c>
      <c r="K94" s="50" t="s">
        <v>251</v>
      </c>
      <c r="L94" s="10" t="s">
        <v>65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1:47" s="10" customFormat="1" ht="17.25" customHeight="1" x14ac:dyDescent="0.25">
      <c r="A95" s="33" t="s">
        <v>36</v>
      </c>
      <c r="B95" s="34" t="s">
        <v>203</v>
      </c>
      <c r="C95" s="35" t="s">
        <v>204</v>
      </c>
      <c r="D95" s="49">
        <v>203.4</v>
      </c>
      <c r="E95" s="36" t="s">
        <v>95</v>
      </c>
      <c r="F95" s="36" t="s">
        <v>99</v>
      </c>
      <c r="G95" s="52">
        <v>223</v>
      </c>
      <c r="H95" s="38" t="s">
        <v>253</v>
      </c>
      <c r="I95" s="50" t="s">
        <v>254</v>
      </c>
      <c r="J95" s="38" t="s">
        <v>255</v>
      </c>
      <c r="K95" s="50" t="s">
        <v>254</v>
      </c>
      <c r="L95" s="10" t="s">
        <v>65</v>
      </c>
      <c r="Q95" s="20" t="s">
        <v>256</v>
      </c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F95" s="55" t="s">
        <v>257</v>
      </c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</row>
    <row r="96" spans="1:47" s="10" customFormat="1" ht="30" customHeight="1" x14ac:dyDescent="0.25">
      <c r="A96" s="33" t="s">
        <v>36</v>
      </c>
      <c r="B96" s="34" t="s">
        <v>258</v>
      </c>
      <c r="C96" s="35" t="s">
        <v>259</v>
      </c>
      <c r="D96" s="49">
        <v>204</v>
      </c>
      <c r="E96" s="36" t="s">
        <v>95</v>
      </c>
      <c r="F96" s="36" t="s">
        <v>99</v>
      </c>
      <c r="G96" s="52">
        <v>224</v>
      </c>
      <c r="H96" s="38" t="s">
        <v>260</v>
      </c>
      <c r="I96" s="50" t="s">
        <v>261</v>
      </c>
      <c r="J96" s="38" t="s">
        <v>262</v>
      </c>
      <c r="K96" s="50" t="s">
        <v>261</v>
      </c>
      <c r="L96" s="9" t="s">
        <v>10</v>
      </c>
      <c r="M96" s="9" t="s">
        <v>11</v>
      </c>
      <c r="N96" s="9" t="s">
        <v>12</v>
      </c>
      <c r="O96" s="9" t="s">
        <v>13</v>
      </c>
      <c r="P96" s="9" t="s">
        <v>14</v>
      </c>
      <c r="Q96" s="9" t="s">
        <v>15</v>
      </c>
      <c r="R96" s="9" t="s">
        <v>16</v>
      </c>
      <c r="S96" s="9" t="s">
        <v>17</v>
      </c>
      <c r="T96" s="9" t="s">
        <v>18</v>
      </c>
      <c r="U96" s="9" t="s">
        <v>19</v>
      </c>
      <c r="V96" s="9" t="s">
        <v>20</v>
      </c>
      <c r="W96" s="9" t="s">
        <v>21</v>
      </c>
      <c r="X96" s="9" t="s">
        <v>22</v>
      </c>
      <c r="Y96" s="9" t="s">
        <v>23</v>
      </c>
      <c r="Z96" s="9" t="s">
        <v>24</v>
      </c>
      <c r="AA96" s="9" t="s">
        <v>24</v>
      </c>
      <c r="AB96" s="9" t="s">
        <v>24</v>
      </c>
      <c r="AC96" s="9" t="s">
        <v>24</v>
      </c>
      <c r="AD96" s="9" t="s">
        <v>24</v>
      </c>
      <c r="AF96" s="57" t="s">
        <v>14</v>
      </c>
      <c r="AG96" s="57" t="s">
        <v>15</v>
      </c>
      <c r="AH96" s="57" t="s">
        <v>16</v>
      </c>
      <c r="AI96" s="57" t="s">
        <v>17</v>
      </c>
      <c r="AJ96" s="57" t="s">
        <v>18</v>
      </c>
      <c r="AK96" s="57" t="s">
        <v>19</v>
      </c>
      <c r="AL96" s="57" t="s">
        <v>20</v>
      </c>
      <c r="AM96" s="57" t="s">
        <v>21</v>
      </c>
      <c r="AN96" s="57" t="s">
        <v>22</v>
      </c>
      <c r="AO96" s="57" t="s">
        <v>23</v>
      </c>
      <c r="AP96" s="57"/>
      <c r="AQ96" s="57"/>
      <c r="AR96" s="57"/>
      <c r="AS96" s="57"/>
      <c r="AT96" s="57" t="s">
        <v>24</v>
      </c>
      <c r="AU96" s="56"/>
    </row>
    <row r="97" spans="1:47" s="10" customFormat="1" ht="32.25" customHeight="1" x14ac:dyDescent="0.25">
      <c r="A97" s="33" t="s">
        <v>36</v>
      </c>
      <c r="B97" s="34" t="s">
        <v>258</v>
      </c>
      <c r="C97" s="35" t="s">
        <v>259</v>
      </c>
      <c r="D97" s="49">
        <v>204.2</v>
      </c>
      <c r="E97" s="36" t="s">
        <v>95</v>
      </c>
      <c r="F97" s="36" t="s">
        <v>99</v>
      </c>
      <c r="G97" s="52">
        <v>224</v>
      </c>
      <c r="H97" s="38" t="s">
        <v>263</v>
      </c>
      <c r="I97" s="50" t="s">
        <v>264</v>
      </c>
      <c r="J97" s="38" t="s">
        <v>265</v>
      </c>
      <c r="K97" s="50" t="s">
        <v>264</v>
      </c>
      <c r="L97" s="10" t="s">
        <v>41</v>
      </c>
      <c r="P97" s="42">
        <f>SUM(P98:P107)</f>
        <v>1</v>
      </c>
      <c r="Q97" s="42">
        <f t="shared" ref="Q97:AD97" si="27">SUM(Q98:Q107)</f>
        <v>9.9000000000000005E-2</v>
      </c>
      <c r="R97" s="42">
        <f t="shared" si="27"/>
        <v>0.34649999999999997</v>
      </c>
      <c r="S97" s="42">
        <f t="shared" si="27"/>
        <v>0.38450000000000006</v>
      </c>
      <c r="T97" s="42">
        <f t="shared" si="27"/>
        <v>0.13100000000000001</v>
      </c>
      <c r="U97" s="42">
        <f t="shared" si="27"/>
        <v>3.9000000000000007E-2</v>
      </c>
      <c r="V97" s="42">
        <f t="shared" si="27"/>
        <v>0</v>
      </c>
      <c r="W97" s="42">
        <f t="shared" si="27"/>
        <v>0</v>
      </c>
      <c r="X97" s="42">
        <f t="shared" si="27"/>
        <v>0</v>
      </c>
      <c r="Y97" s="42">
        <f t="shared" si="27"/>
        <v>0</v>
      </c>
      <c r="Z97" s="42">
        <f t="shared" ref="Z97:AC97" si="28">SUM(Z98:Z107)</f>
        <v>0</v>
      </c>
      <c r="AA97" s="42">
        <f t="shared" si="28"/>
        <v>0</v>
      </c>
      <c r="AB97" s="42">
        <f t="shared" si="28"/>
        <v>0</v>
      </c>
      <c r="AC97" s="42">
        <f t="shared" si="28"/>
        <v>0</v>
      </c>
      <c r="AD97" s="42">
        <f t="shared" si="27"/>
        <v>0</v>
      </c>
      <c r="AE97" s="48">
        <f>SUM(AE98:AE107)</f>
        <v>1</v>
      </c>
      <c r="AF97" s="58">
        <f>SUM(AF98:AF107)</f>
        <v>1</v>
      </c>
      <c r="AG97" s="58">
        <f t="shared" ref="AG97:AT97" si="29">SUM(AG98:AG107)</f>
        <v>9.9000000000000005E-2</v>
      </c>
      <c r="AH97" s="58">
        <f t="shared" si="29"/>
        <v>0.34649999999999997</v>
      </c>
      <c r="AI97" s="58">
        <f t="shared" si="29"/>
        <v>0.38450000000000006</v>
      </c>
      <c r="AJ97" s="58">
        <f t="shared" si="29"/>
        <v>0.13100000000000001</v>
      </c>
      <c r="AK97" s="58">
        <f t="shared" si="29"/>
        <v>3.9000000000000007E-2</v>
      </c>
      <c r="AL97" s="58">
        <f t="shared" si="29"/>
        <v>0</v>
      </c>
      <c r="AM97" s="58">
        <f t="shared" si="29"/>
        <v>0</v>
      </c>
      <c r="AN97" s="58">
        <f t="shared" si="29"/>
        <v>0</v>
      </c>
      <c r="AO97" s="58">
        <f t="shared" si="29"/>
        <v>0</v>
      </c>
      <c r="AP97" s="58"/>
      <c r="AQ97" s="58"/>
      <c r="AR97" s="58"/>
      <c r="AS97" s="58"/>
      <c r="AT97" s="58">
        <f t="shared" si="29"/>
        <v>0</v>
      </c>
      <c r="AU97" s="59">
        <f>SUM(AU98:AU107)</f>
        <v>1</v>
      </c>
    </row>
    <row r="98" spans="1:47" s="10" customFormat="1" ht="17.25" customHeight="1" x14ac:dyDescent="0.25">
      <c r="A98" s="33"/>
      <c r="B98" s="34"/>
      <c r="C98" s="35"/>
      <c r="D98" s="49"/>
      <c r="E98" s="36"/>
      <c r="F98" s="36"/>
      <c r="G98" s="52"/>
      <c r="H98" s="38"/>
      <c r="I98" s="50"/>
      <c r="J98" s="54" t="s">
        <v>266</v>
      </c>
      <c r="K98" s="46" t="s">
        <v>267</v>
      </c>
      <c r="L98" s="46" t="s">
        <v>57</v>
      </c>
      <c r="P98" s="43">
        <v>0.05</v>
      </c>
      <c r="Q98" s="43">
        <f>0.5*$P$98</f>
        <v>2.5000000000000001E-2</v>
      </c>
      <c r="R98" s="43">
        <f>0*$P$98</f>
        <v>0</v>
      </c>
      <c r="S98" s="43">
        <f>0*$P$98</f>
        <v>0</v>
      </c>
      <c r="T98" s="43">
        <f>0*$P$98</f>
        <v>0</v>
      </c>
      <c r="U98" s="43">
        <f>0.5*$P$98</f>
        <v>2.5000000000000001E-2</v>
      </c>
      <c r="V98" s="47"/>
      <c r="W98" s="47"/>
      <c r="X98" s="47"/>
      <c r="Y98" s="47"/>
      <c r="Z98" s="47"/>
      <c r="AA98" s="47"/>
      <c r="AB98" s="47"/>
      <c r="AC98" s="47"/>
      <c r="AD98" s="47"/>
      <c r="AE98" s="48">
        <f t="shared" ref="AE98:AE107" si="30">SUM(Q98:AD98)</f>
        <v>0.05</v>
      </c>
      <c r="AF98" s="58">
        <v>0.05</v>
      </c>
      <c r="AG98" s="58">
        <f>0.5*$AF$98</f>
        <v>2.5000000000000001E-2</v>
      </c>
      <c r="AH98" s="58">
        <f>0*$AF$98</f>
        <v>0</v>
      </c>
      <c r="AI98" s="58">
        <f>0*$AF$98</f>
        <v>0</v>
      </c>
      <c r="AJ98" s="58">
        <f>0*$AF$98</f>
        <v>0</v>
      </c>
      <c r="AK98" s="58">
        <f>0.5*$AF$98</f>
        <v>2.5000000000000001E-2</v>
      </c>
      <c r="AL98" s="58"/>
      <c r="AM98" s="58"/>
      <c r="AN98" s="58"/>
      <c r="AO98" s="58"/>
      <c r="AP98" s="58"/>
      <c r="AQ98" s="58"/>
      <c r="AR98" s="58"/>
      <c r="AS98" s="58"/>
      <c r="AT98" s="58"/>
      <c r="AU98" s="59">
        <f t="shared" ref="AU98:AU107" si="31">SUM(AG98:AT98)</f>
        <v>0.05</v>
      </c>
    </row>
    <row r="99" spans="1:47" s="10" customFormat="1" ht="17.25" customHeight="1" x14ac:dyDescent="0.25">
      <c r="A99" s="33"/>
      <c r="B99" s="34"/>
      <c r="C99" s="35"/>
      <c r="D99" s="49"/>
      <c r="E99" s="36"/>
      <c r="F99" s="36"/>
      <c r="G99" s="52"/>
      <c r="H99" s="38"/>
      <c r="I99" s="50"/>
      <c r="J99" s="54" t="s">
        <v>268</v>
      </c>
      <c r="K99" s="46" t="s">
        <v>269</v>
      </c>
      <c r="L99" s="46" t="s">
        <v>54</v>
      </c>
      <c r="P99" s="43">
        <v>0.04</v>
      </c>
      <c r="Q99" s="43">
        <f>0.7*$P$99</f>
        <v>2.7999999999999997E-2</v>
      </c>
      <c r="R99" s="43">
        <f>0.3*$P$99</f>
        <v>1.2E-2</v>
      </c>
      <c r="S99" s="43">
        <f>0*$P$99</f>
        <v>0</v>
      </c>
      <c r="T99" s="43">
        <f>0*$P$99</f>
        <v>0</v>
      </c>
      <c r="U99" s="43">
        <f>0*$P$99</f>
        <v>0</v>
      </c>
      <c r="V99" s="47"/>
      <c r="W99" s="47"/>
      <c r="X99" s="47"/>
      <c r="Y99" s="47"/>
      <c r="Z99" s="47"/>
      <c r="AA99" s="47"/>
      <c r="AB99" s="47"/>
      <c r="AC99" s="47"/>
      <c r="AD99" s="47"/>
      <c r="AE99" s="48">
        <f t="shared" si="30"/>
        <v>3.9999999999999994E-2</v>
      </c>
      <c r="AF99" s="58">
        <v>0.04</v>
      </c>
      <c r="AG99" s="58">
        <f>0.7*$AF$99</f>
        <v>2.7999999999999997E-2</v>
      </c>
      <c r="AH99" s="58">
        <f>0.3*$AF$99</f>
        <v>1.2E-2</v>
      </c>
      <c r="AI99" s="58">
        <f>0*$AF$99</f>
        <v>0</v>
      </c>
      <c r="AJ99" s="58">
        <f>0*$AF$99</f>
        <v>0</v>
      </c>
      <c r="AK99" s="58">
        <f>0*$AF$99</f>
        <v>0</v>
      </c>
      <c r="AL99" s="58"/>
      <c r="AM99" s="58"/>
      <c r="AN99" s="58"/>
      <c r="AO99" s="58"/>
      <c r="AP99" s="58"/>
      <c r="AQ99" s="58"/>
      <c r="AR99" s="58"/>
      <c r="AS99" s="58"/>
      <c r="AT99" s="58"/>
      <c r="AU99" s="59">
        <f t="shared" si="31"/>
        <v>3.9999999999999994E-2</v>
      </c>
    </row>
    <row r="100" spans="1:47" s="10" customFormat="1" ht="17.25" customHeight="1" x14ac:dyDescent="0.25">
      <c r="A100" s="33"/>
      <c r="B100" s="34"/>
      <c r="C100" s="35"/>
      <c r="D100" s="49"/>
      <c r="E100" s="36"/>
      <c r="F100" s="36"/>
      <c r="G100" s="52"/>
      <c r="H100" s="38"/>
      <c r="I100" s="50"/>
      <c r="J100" s="54" t="s">
        <v>270</v>
      </c>
      <c r="K100" s="46" t="s">
        <v>271</v>
      </c>
      <c r="L100" s="46" t="s">
        <v>41</v>
      </c>
      <c r="P100" s="43">
        <v>0.08</v>
      </c>
      <c r="Q100" s="43">
        <f>0*$P$100</f>
        <v>0</v>
      </c>
      <c r="R100" s="43">
        <f>1*$P$100</f>
        <v>0.08</v>
      </c>
      <c r="S100" s="43">
        <f>0*$P$100</f>
        <v>0</v>
      </c>
      <c r="T100" s="43">
        <f>0*$P$100</f>
        <v>0</v>
      </c>
      <c r="U100" s="43">
        <f>0*$P$100</f>
        <v>0</v>
      </c>
      <c r="V100" s="47"/>
      <c r="W100" s="47"/>
      <c r="X100" s="47"/>
      <c r="Y100" s="47"/>
      <c r="Z100" s="47"/>
      <c r="AA100" s="47"/>
      <c r="AB100" s="47"/>
      <c r="AC100" s="47"/>
      <c r="AD100" s="47"/>
      <c r="AE100" s="48">
        <f t="shared" si="30"/>
        <v>0.08</v>
      </c>
      <c r="AF100" s="58">
        <v>0.08</v>
      </c>
      <c r="AG100" s="58">
        <f>0*$AF$100</f>
        <v>0</v>
      </c>
      <c r="AH100" s="58">
        <f>1*$AF$100</f>
        <v>0.08</v>
      </c>
      <c r="AI100" s="58">
        <f>0*$AF$100</f>
        <v>0</v>
      </c>
      <c r="AJ100" s="58">
        <f>0*$AF$100</f>
        <v>0</v>
      </c>
      <c r="AK100" s="58">
        <f>0*$AF$100</f>
        <v>0</v>
      </c>
      <c r="AL100" s="58"/>
      <c r="AM100" s="58"/>
      <c r="AN100" s="58"/>
      <c r="AO100" s="58"/>
      <c r="AP100" s="58"/>
      <c r="AQ100" s="58"/>
      <c r="AR100" s="58"/>
      <c r="AS100" s="58"/>
      <c r="AT100" s="58"/>
      <c r="AU100" s="59">
        <f t="shared" si="31"/>
        <v>0.08</v>
      </c>
    </row>
    <row r="101" spans="1:47" s="10" customFormat="1" ht="17.25" customHeight="1" x14ac:dyDescent="0.25">
      <c r="A101" s="33"/>
      <c r="B101" s="34"/>
      <c r="C101" s="35"/>
      <c r="D101" s="49"/>
      <c r="E101" s="36"/>
      <c r="F101" s="36"/>
      <c r="G101" s="52"/>
      <c r="H101" s="38"/>
      <c r="I101" s="50"/>
      <c r="J101" s="54" t="s">
        <v>272</v>
      </c>
      <c r="K101" s="46" t="s">
        <v>273</v>
      </c>
      <c r="L101" s="46" t="s">
        <v>41</v>
      </c>
      <c r="P101" s="43">
        <v>0.08</v>
      </c>
      <c r="Q101" s="43">
        <f>0*$P$101</f>
        <v>0</v>
      </c>
      <c r="R101" s="43">
        <f>1*$P$101</f>
        <v>0.08</v>
      </c>
      <c r="S101" s="43">
        <f>0*$P$101</f>
        <v>0</v>
      </c>
      <c r="T101" s="43">
        <f>0*$P$101</f>
        <v>0</v>
      </c>
      <c r="U101" s="43">
        <f>0*$P$101</f>
        <v>0</v>
      </c>
      <c r="V101" s="47"/>
      <c r="W101" s="47"/>
      <c r="X101" s="47"/>
      <c r="Y101" s="47"/>
      <c r="Z101" s="47"/>
      <c r="AA101" s="47"/>
      <c r="AB101" s="47"/>
      <c r="AC101" s="47"/>
      <c r="AD101" s="47"/>
      <c r="AE101" s="48">
        <f t="shared" si="30"/>
        <v>0.08</v>
      </c>
      <c r="AF101" s="58">
        <v>0.08</v>
      </c>
      <c r="AG101" s="58">
        <f>0*$AF$101</f>
        <v>0</v>
      </c>
      <c r="AH101" s="60">
        <f>1*$AF$101</f>
        <v>0.08</v>
      </c>
      <c r="AI101" s="58">
        <f>0*$AF$101</f>
        <v>0</v>
      </c>
      <c r="AJ101" s="58">
        <f>0*$AF$101</f>
        <v>0</v>
      </c>
      <c r="AK101" s="58">
        <f>0*$AF$101</f>
        <v>0</v>
      </c>
      <c r="AL101" s="58"/>
      <c r="AM101" s="58"/>
      <c r="AN101" s="58"/>
      <c r="AO101" s="58"/>
      <c r="AP101" s="58"/>
      <c r="AQ101" s="58"/>
      <c r="AR101" s="58"/>
      <c r="AS101" s="58"/>
      <c r="AT101" s="58"/>
      <c r="AU101" s="59">
        <f t="shared" si="31"/>
        <v>0.08</v>
      </c>
    </row>
    <row r="102" spans="1:47" s="10" customFormat="1" ht="17.25" customHeight="1" x14ac:dyDescent="0.25">
      <c r="A102" s="33"/>
      <c r="B102" s="34"/>
      <c r="C102" s="35"/>
      <c r="D102" s="49"/>
      <c r="E102" s="36"/>
      <c r="F102" s="36"/>
      <c r="G102" s="52"/>
      <c r="H102" s="38"/>
      <c r="I102" s="50"/>
      <c r="J102" s="54" t="s">
        <v>274</v>
      </c>
      <c r="K102" s="46" t="s">
        <v>275</v>
      </c>
      <c r="L102" s="46" t="s">
        <v>41</v>
      </c>
      <c r="P102" s="43">
        <v>0.02</v>
      </c>
      <c r="Q102" s="43">
        <f>0*$P$102</f>
        <v>0</v>
      </c>
      <c r="R102" s="43">
        <f>1*$P$102</f>
        <v>0.02</v>
      </c>
      <c r="S102" s="43">
        <f>0*$P$102</f>
        <v>0</v>
      </c>
      <c r="T102" s="43">
        <f>0*$P$102</f>
        <v>0</v>
      </c>
      <c r="U102" s="43">
        <f>0*$P$102</f>
        <v>0</v>
      </c>
      <c r="V102" s="47"/>
      <c r="W102" s="47"/>
      <c r="X102" s="47"/>
      <c r="Y102" s="47"/>
      <c r="Z102" s="47"/>
      <c r="AA102" s="47"/>
      <c r="AB102" s="47"/>
      <c r="AC102" s="47"/>
      <c r="AD102" s="47"/>
      <c r="AE102" s="48">
        <f t="shared" si="30"/>
        <v>0.02</v>
      </c>
      <c r="AF102" s="58">
        <v>0.02</v>
      </c>
      <c r="AG102" s="58">
        <f>0*$AF$102</f>
        <v>0</v>
      </c>
      <c r="AH102" s="60">
        <f>1*$AF$102</f>
        <v>0.02</v>
      </c>
      <c r="AI102" s="58">
        <f>0*$AF$102</f>
        <v>0</v>
      </c>
      <c r="AJ102" s="58">
        <f>0*$AF$102</f>
        <v>0</v>
      </c>
      <c r="AK102" s="58">
        <f>0*$AF$102</f>
        <v>0</v>
      </c>
      <c r="AL102" s="58"/>
      <c r="AM102" s="58"/>
      <c r="AN102" s="58"/>
      <c r="AO102" s="58"/>
      <c r="AP102" s="58"/>
      <c r="AQ102" s="58"/>
      <c r="AR102" s="58"/>
      <c r="AS102" s="58"/>
      <c r="AT102" s="58"/>
      <c r="AU102" s="59">
        <f t="shared" si="31"/>
        <v>0.02</v>
      </c>
    </row>
    <row r="103" spans="1:47" s="10" customFormat="1" ht="17.25" customHeight="1" x14ac:dyDescent="0.25">
      <c r="A103" s="33"/>
      <c r="B103" s="34"/>
      <c r="C103" s="35"/>
      <c r="D103" s="49"/>
      <c r="E103" s="36"/>
      <c r="F103" s="36"/>
      <c r="G103" s="52"/>
      <c r="H103" s="38"/>
      <c r="I103" s="50"/>
      <c r="J103" s="54" t="s">
        <v>276</v>
      </c>
      <c r="K103" s="46" t="s">
        <v>277</v>
      </c>
      <c r="L103" s="46" t="s">
        <v>41</v>
      </c>
      <c r="P103" s="43">
        <v>0.30000000000000004</v>
      </c>
      <c r="Q103" s="43">
        <f>0*$P$103</f>
        <v>0</v>
      </c>
      <c r="R103" s="43">
        <f>0*$P$103</f>
        <v>0</v>
      </c>
      <c r="S103" s="43">
        <f>0.8*$P$103</f>
        <v>0.24000000000000005</v>
      </c>
      <c r="T103" s="43">
        <f>0.2*$P$103</f>
        <v>6.0000000000000012E-2</v>
      </c>
      <c r="U103" s="43">
        <f>0*$P$103</f>
        <v>0</v>
      </c>
      <c r="V103" s="47"/>
      <c r="W103" s="47"/>
      <c r="X103" s="47"/>
      <c r="Y103" s="47"/>
      <c r="Z103" s="47"/>
      <c r="AA103" s="47"/>
      <c r="AB103" s="47"/>
      <c r="AC103" s="47"/>
      <c r="AD103" s="47"/>
      <c r="AE103" s="48">
        <f t="shared" si="30"/>
        <v>0.30000000000000004</v>
      </c>
      <c r="AF103" s="58">
        <v>0.30000000000000004</v>
      </c>
      <c r="AG103" s="58">
        <f>0*$AF$103</f>
        <v>0</v>
      </c>
      <c r="AH103" s="58">
        <f>0*$AF$103</f>
        <v>0</v>
      </c>
      <c r="AI103" s="58">
        <f>0.8*$AF$103</f>
        <v>0.24000000000000005</v>
      </c>
      <c r="AJ103" s="58">
        <f>0.2*$AF$103</f>
        <v>6.0000000000000012E-2</v>
      </c>
      <c r="AK103" s="58">
        <f>0*$AF$103</f>
        <v>0</v>
      </c>
      <c r="AL103" s="58"/>
      <c r="AM103" s="58"/>
      <c r="AN103" s="58"/>
      <c r="AO103" s="58"/>
      <c r="AP103" s="58"/>
      <c r="AQ103" s="58"/>
      <c r="AR103" s="58"/>
      <c r="AS103" s="58"/>
      <c r="AT103" s="58"/>
      <c r="AU103" s="59">
        <f t="shared" si="31"/>
        <v>0.30000000000000004</v>
      </c>
    </row>
    <row r="104" spans="1:47" s="10" customFormat="1" ht="17.25" customHeight="1" x14ac:dyDescent="0.25">
      <c r="A104" s="33"/>
      <c r="B104" s="34"/>
      <c r="C104" s="35"/>
      <c r="D104" s="49"/>
      <c r="E104" s="36"/>
      <c r="F104" s="36"/>
      <c r="G104" s="52"/>
      <c r="H104" s="38"/>
      <c r="I104" s="50"/>
      <c r="J104" s="54" t="s">
        <v>278</v>
      </c>
      <c r="K104" s="46" t="s">
        <v>279</v>
      </c>
      <c r="L104" s="46" t="s">
        <v>69</v>
      </c>
      <c r="P104" s="43">
        <v>0.23</v>
      </c>
      <c r="Q104" s="43">
        <f>0.2*$P$104</f>
        <v>4.6000000000000006E-2</v>
      </c>
      <c r="R104" s="43">
        <f>0.6*$P$104</f>
        <v>0.13800000000000001</v>
      </c>
      <c r="S104" s="43">
        <f>0.2*$P$104</f>
        <v>4.6000000000000006E-2</v>
      </c>
      <c r="T104" s="43">
        <f>0*$P$104</f>
        <v>0</v>
      </c>
      <c r="U104" s="43">
        <f>0*$P$104</f>
        <v>0</v>
      </c>
      <c r="V104" s="47"/>
      <c r="W104" s="47"/>
      <c r="X104" s="47"/>
      <c r="Y104" s="47"/>
      <c r="Z104" s="47"/>
      <c r="AA104" s="47"/>
      <c r="AB104" s="47"/>
      <c r="AC104" s="47"/>
      <c r="AD104" s="47"/>
      <c r="AE104" s="48">
        <f t="shared" si="30"/>
        <v>0.23000000000000004</v>
      </c>
      <c r="AF104" s="58">
        <v>0.23</v>
      </c>
      <c r="AG104" s="58">
        <f>0.2*$AF$104</f>
        <v>4.6000000000000006E-2</v>
      </c>
      <c r="AH104" s="58">
        <f>0.6*$AF$104</f>
        <v>0.13800000000000001</v>
      </c>
      <c r="AI104" s="58">
        <f>0.2*$AF$104</f>
        <v>4.6000000000000006E-2</v>
      </c>
      <c r="AJ104" s="58">
        <f>0*$AF$104</f>
        <v>0</v>
      </c>
      <c r="AK104" s="58">
        <f>0*$AF$104</f>
        <v>0</v>
      </c>
      <c r="AL104" s="58"/>
      <c r="AM104" s="58"/>
      <c r="AN104" s="58"/>
      <c r="AO104" s="58"/>
      <c r="AP104" s="58"/>
      <c r="AQ104" s="58"/>
      <c r="AR104" s="58"/>
      <c r="AS104" s="58"/>
      <c r="AT104" s="58"/>
      <c r="AU104" s="59">
        <f t="shared" si="31"/>
        <v>0.23000000000000004</v>
      </c>
    </row>
    <row r="105" spans="1:47" s="10" customFormat="1" ht="17.25" customHeight="1" x14ac:dyDescent="0.25">
      <c r="A105" s="33"/>
      <c r="B105" s="34"/>
      <c r="C105" s="35"/>
      <c r="D105" s="49"/>
      <c r="E105" s="36"/>
      <c r="F105" s="36"/>
      <c r="G105" s="52"/>
      <c r="H105" s="38"/>
      <c r="I105" s="50"/>
      <c r="J105" s="54" t="s">
        <v>280</v>
      </c>
      <c r="K105" s="46" t="s">
        <v>281</v>
      </c>
      <c r="L105" s="46" t="s">
        <v>282</v>
      </c>
      <c r="P105" s="43">
        <v>7.4999999999999997E-2</v>
      </c>
      <c r="Q105" s="43">
        <f>0*$P$105</f>
        <v>0</v>
      </c>
      <c r="R105" s="43">
        <f>0*$P$105</f>
        <v>0</v>
      </c>
      <c r="S105" s="43">
        <f>0.5*$P$105</f>
        <v>3.7499999999999999E-2</v>
      </c>
      <c r="T105" s="43">
        <f>0.5*$P$105</f>
        <v>3.7499999999999999E-2</v>
      </c>
      <c r="U105" s="43">
        <f>0*$P$105</f>
        <v>0</v>
      </c>
      <c r="V105" s="47"/>
      <c r="W105" s="47"/>
      <c r="X105" s="47"/>
      <c r="Y105" s="47"/>
      <c r="Z105" s="47"/>
      <c r="AA105" s="47"/>
      <c r="AB105" s="47"/>
      <c r="AC105" s="47"/>
      <c r="AD105" s="47"/>
      <c r="AE105" s="48">
        <f t="shared" si="30"/>
        <v>7.4999999999999997E-2</v>
      </c>
      <c r="AF105" s="58">
        <v>7.4999999999999997E-2</v>
      </c>
      <c r="AG105" s="58">
        <f>0*$AF$105</f>
        <v>0</v>
      </c>
      <c r="AH105" s="58">
        <f>0*$AF$105</f>
        <v>0</v>
      </c>
      <c r="AI105" s="58">
        <f>0.5*$AF$105</f>
        <v>3.7499999999999999E-2</v>
      </c>
      <c r="AJ105" s="58">
        <f>0.5*$AF$105</f>
        <v>3.7499999999999999E-2</v>
      </c>
      <c r="AK105" s="58">
        <f>0*$AF$105</f>
        <v>0</v>
      </c>
      <c r="AL105" s="58"/>
      <c r="AM105" s="58"/>
      <c r="AN105" s="58"/>
      <c r="AO105" s="58"/>
      <c r="AP105" s="58"/>
      <c r="AQ105" s="58"/>
      <c r="AR105" s="58"/>
      <c r="AS105" s="58"/>
      <c r="AT105" s="58"/>
      <c r="AU105" s="59">
        <f t="shared" si="31"/>
        <v>7.4999999999999997E-2</v>
      </c>
    </row>
    <row r="106" spans="1:47" s="10" customFormat="1" ht="17.25" customHeight="1" x14ac:dyDescent="0.25">
      <c r="A106" s="33"/>
      <c r="B106" s="34"/>
      <c r="C106" s="35"/>
      <c r="D106" s="49"/>
      <c r="E106" s="36"/>
      <c r="F106" s="36"/>
      <c r="G106" s="52"/>
      <c r="H106" s="38"/>
      <c r="I106" s="50"/>
      <c r="J106" s="54" t="s">
        <v>283</v>
      </c>
      <c r="K106" s="46" t="s">
        <v>284</v>
      </c>
      <c r="L106" s="46" t="s">
        <v>77</v>
      </c>
      <c r="P106" s="43">
        <v>5.5E-2</v>
      </c>
      <c r="Q106" s="43">
        <f>0*$P$106</f>
        <v>0</v>
      </c>
      <c r="R106" s="43">
        <f>0.3*$P$106</f>
        <v>1.6500000000000001E-2</v>
      </c>
      <c r="S106" s="43">
        <f>0.6*$P$106</f>
        <v>3.3000000000000002E-2</v>
      </c>
      <c r="T106" s="43">
        <f>0.1*$P$106</f>
        <v>5.5000000000000005E-3</v>
      </c>
      <c r="U106" s="43">
        <f>0*$P$106</f>
        <v>0</v>
      </c>
      <c r="V106" s="47"/>
      <c r="W106" s="47"/>
      <c r="X106" s="47"/>
      <c r="Y106" s="47"/>
      <c r="Z106" s="47"/>
      <c r="AA106" s="47"/>
      <c r="AB106" s="47"/>
      <c r="AC106" s="47"/>
      <c r="AD106" s="47"/>
      <c r="AE106" s="48">
        <f t="shared" si="30"/>
        <v>5.5E-2</v>
      </c>
      <c r="AF106" s="58">
        <v>5.5E-2</v>
      </c>
      <c r="AG106" s="58">
        <f>0*$AF$106</f>
        <v>0</v>
      </c>
      <c r="AH106" s="58">
        <f>0.3*$AF$106</f>
        <v>1.6500000000000001E-2</v>
      </c>
      <c r="AI106" s="61">
        <f>0.6*$AF$106</f>
        <v>3.3000000000000002E-2</v>
      </c>
      <c r="AJ106" s="62">
        <f>0.1*$AF$106</f>
        <v>5.5000000000000005E-3</v>
      </c>
      <c r="AK106" s="58">
        <f>0*$AF$106</f>
        <v>0</v>
      </c>
      <c r="AL106" s="58"/>
      <c r="AM106" s="58"/>
      <c r="AN106" s="58"/>
      <c r="AO106" s="58"/>
      <c r="AP106" s="58"/>
      <c r="AQ106" s="58"/>
      <c r="AR106" s="58"/>
      <c r="AS106" s="58"/>
      <c r="AT106" s="58"/>
      <c r="AU106" s="59">
        <f t="shared" si="31"/>
        <v>5.5E-2</v>
      </c>
    </row>
    <row r="107" spans="1:47" s="10" customFormat="1" ht="17.25" customHeight="1" x14ac:dyDescent="0.25">
      <c r="A107" s="33"/>
      <c r="B107" s="34"/>
      <c r="C107" s="35"/>
      <c r="D107" s="49"/>
      <c r="E107" s="36"/>
      <c r="F107" s="36"/>
      <c r="G107" s="52"/>
      <c r="H107" s="38"/>
      <c r="I107" s="50"/>
      <c r="J107" s="54" t="s">
        <v>285</v>
      </c>
      <c r="K107" s="46" t="s">
        <v>286</v>
      </c>
      <c r="L107" s="46" t="s">
        <v>69</v>
      </c>
      <c r="P107" s="43">
        <v>7.0000000000000007E-2</v>
      </c>
      <c r="Q107" s="43">
        <f>0*$P$107</f>
        <v>0</v>
      </c>
      <c r="R107" s="43">
        <f>0*$P$107</f>
        <v>0</v>
      </c>
      <c r="S107" s="43">
        <f>0.4*$P$107</f>
        <v>2.8000000000000004E-2</v>
      </c>
      <c r="T107" s="43">
        <f>0.4*$P$107</f>
        <v>2.8000000000000004E-2</v>
      </c>
      <c r="U107" s="43">
        <f>0.2*$P$107</f>
        <v>1.4000000000000002E-2</v>
      </c>
      <c r="V107" s="47"/>
      <c r="W107" s="47"/>
      <c r="X107" s="47"/>
      <c r="Y107" s="47"/>
      <c r="Z107" s="47"/>
      <c r="AA107" s="47"/>
      <c r="AB107" s="47"/>
      <c r="AC107" s="47"/>
      <c r="AD107" s="47"/>
      <c r="AE107" s="48">
        <f t="shared" si="30"/>
        <v>7.0000000000000007E-2</v>
      </c>
      <c r="AF107" s="58">
        <v>7.0000000000000007E-2</v>
      </c>
      <c r="AG107" s="58">
        <f>0*$AF$107</f>
        <v>0</v>
      </c>
      <c r="AH107" s="58">
        <f>0*$AF$107</f>
        <v>0</v>
      </c>
      <c r="AI107" s="58">
        <f>0.4*$AF$107</f>
        <v>2.8000000000000004E-2</v>
      </c>
      <c r="AJ107" s="58">
        <f>0.4*$AF$107</f>
        <v>2.8000000000000004E-2</v>
      </c>
      <c r="AK107" s="61">
        <f>0.2*$AF$107</f>
        <v>1.4000000000000002E-2</v>
      </c>
      <c r="AL107" s="58"/>
      <c r="AM107" s="58"/>
      <c r="AN107" s="58"/>
      <c r="AO107" s="58"/>
      <c r="AP107" s="58"/>
      <c r="AQ107" s="58"/>
      <c r="AR107" s="58"/>
      <c r="AS107" s="58"/>
      <c r="AT107" s="58"/>
      <c r="AU107" s="59">
        <f t="shared" si="31"/>
        <v>7.0000000000000007E-2</v>
      </c>
    </row>
    <row r="108" spans="1:47" s="10" customFormat="1" ht="31.5" customHeight="1" x14ac:dyDescent="0.25">
      <c r="A108" s="33" t="s">
        <v>36</v>
      </c>
      <c r="B108" s="34" t="s">
        <v>258</v>
      </c>
      <c r="C108" s="35" t="s">
        <v>259</v>
      </c>
      <c r="D108" s="49">
        <v>204.3</v>
      </c>
      <c r="E108" s="36" t="s">
        <v>95</v>
      </c>
      <c r="F108" s="36" t="s">
        <v>99</v>
      </c>
      <c r="G108" s="52">
        <v>224</v>
      </c>
      <c r="H108" s="38" t="s">
        <v>287</v>
      </c>
      <c r="I108" s="50" t="s">
        <v>288</v>
      </c>
      <c r="J108" s="38" t="s">
        <v>289</v>
      </c>
      <c r="K108" s="50" t="s">
        <v>288</v>
      </c>
      <c r="L108" s="10" t="s">
        <v>41</v>
      </c>
      <c r="P108" s="42">
        <f>SUM(P109:P118)</f>
        <v>1</v>
      </c>
      <c r="Q108" s="42">
        <f t="shared" ref="Q108:AD108" si="32">SUM(Q109:Q118)</f>
        <v>9.2999999999999999E-2</v>
      </c>
      <c r="R108" s="42">
        <f t="shared" si="32"/>
        <v>0.3085</v>
      </c>
      <c r="S108" s="42">
        <f t="shared" si="32"/>
        <v>0.20450000000000002</v>
      </c>
      <c r="T108" s="42">
        <f t="shared" si="32"/>
        <v>0.33500000000000002</v>
      </c>
      <c r="U108" s="42">
        <f t="shared" si="32"/>
        <v>5.8999999999999997E-2</v>
      </c>
      <c r="V108" s="42">
        <f t="shared" si="32"/>
        <v>0</v>
      </c>
      <c r="W108" s="42">
        <f t="shared" si="32"/>
        <v>0</v>
      </c>
      <c r="X108" s="42">
        <f t="shared" si="32"/>
        <v>0</v>
      </c>
      <c r="Y108" s="42">
        <f t="shared" si="32"/>
        <v>0</v>
      </c>
      <c r="Z108" s="42">
        <f t="shared" ref="Z108:AC108" si="33">SUM(Z109:Z118)</f>
        <v>0</v>
      </c>
      <c r="AA108" s="42">
        <f t="shared" si="33"/>
        <v>0</v>
      </c>
      <c r="AB108" s="42">
        <f t="shared" si="33"/>
        <v>0</v>
      </c>
      <c r="AC108" s="42">
        <f t="shared" si="33"/>
        <v>0</v>
      </c>
      <c r="AD108" s="42">
        <f t="shared" si="32"/>
        <v>0</v>
      </c>
      <c r="AE108" s="48">
        <f>SUM(AE109:AE118)</f>
        <v>1</v>
      </c>
    </row>
    <row r="109" spans="1:47" s="10" customFormat="1" ht="17.25" customHeight="1" x14ac:dyDescent="0.25">
      <c r="A109" s="33"/>
      <c r="B109" s="34"/>
      <c r="C109" s="35"/>
      <c r="D109" s="49"/>
      <c r="E109" s="36"/>
      <c r="F109" s="36"/>
      <c r="G109" s="52"/>
      <c r="H109" s="38"/>
      <c r="I109" s="50"/>
      <c r="J109" s="54" t="s">
        <v>290</v>
      </c>
      <c r="K109" s="46" t="s">
        <v>267</v>
      </c>
      <c r="L109" s="46" t="s">
        <v>57</v>
      </c>
      <c r="P109" s="43">
        <v>0.05</v>
      </c>
      <c r="Q109" s="43">
        <f>0.5*$P$109</f>
        <v>2.5000000000000001E-2</v>
      </c>
      <c r="R109" s="43">
        <f>0*$P$109</f>
        <v>0</v>
      </c>
      <c r="S109" s="43">
        <f>0*$P$109</f>
        <v>0</v>
      </c>
      <c r="T109" s="43">
        <f>0*$P$109</f>
        <v>0</v>
      </c>
      <c r="U109" s="43">
        <f>0.5*$P$109</f>
        <v>2.5000000000000001E-2</v>
      </c>
      <c r="V109" s="47"/>
      <c r="W109" s="47"/>
      <c r="X109" s="47"/>
      <c r="Y109" s="47"/>
      <c r="Z109" s="47"/>
      <c r="AA109" s="47"/>
      <c r="AB109" s="47"/>
      <c r="AC109" s="47"/>
      <c r="AD109" s="47"/>
      <c r="AE109" s="48">
        <f t="shared" ref="AE109:AE118" si="34">SUM(Q109:AD109)</f>
        <v>0.05</v>
      </c>
    </row>
    <row r="110" spans="1:47" s="10" customFormat="1" ht="17.25" customHeight="1" x14ac:dyDescent="0.25">
      <c r="A110" s="33"/>
      <c r="B110" s="34"/>
      <c r="C110" s="35"/>
      <c r="D110" s="49"/>
      <c r="E110" s="36"/>
      <c r="F110" s="36"/>
      <c r="G110" s="52"/>
      <c r="H110" s="38"/>
      <c r="I110" s="50"/>
      <c r="J110" s="54" t="s">
        <v>291</v>
      </c>
      <c r="K110" s="46" t="s">
        <v>269</v>
      </c>
      <c r="L110" s="46" t="s">
        <v>54</v>
      </c>
      <c r="P110" s="43">
        <v>0.04</v>
      </c>
      <c r="Q110" s="43">
        <f>0.7*$P$110</f>
        <v>2.7999999999999997E-2</v>
      </c>
      <c r="R110" s="43">
        <f>0.3*$P$110</f>
        <v>1.2E-2</v>
      </c>
      <c r="S110" s="43">
        <f>0*$P$110</f>
        <v>0</v>
      </c>
      <c r="T110" s="43">
        <f>0*$P$110</f>
        <v>0</v>
      </c>
      <c r="U110" s="43">
        <f>0*$P$110</f>
        <v>0</v>
      </c>
      <c r="V110" s="47"/>
      <c r="W110" s="47"/>
      <c r="X110" s="47"/>
      <c r="Y110" s="47"/>
      <c r="Z110" s="47"/>
      <c r="AA110" s="47"/>
      <c r="AB110" s="47"/>
      <c r="AC110" s="47"/>
      <c r="AD110" s="47"/>
      <c r="AE110" s="48">
        <f t="shared" si="34"/>
        <v>3.9999999999999994E-2</v>
      </c>
    </row>
    <row r="111" spans="1:47" s="10" customFormat="1" ht="17.25" customHeight="1" x14ac:dyDescent="0.25">
      <c r="A111" s="33"/>
      <c r="B111" s="34"/>
      <c r="C111" s="35"/>
      <c r="D111" s="49"/>
      <c r="E111" s="36"/>
      <c r="F111" s="36"/>
      <c r="G111" s="52"/>
      <c r="H111" s="38"/>
      <c r="I111" s="50"/>
      <c r="J111" s="54" t="s">
        <v>292</v>
      </c>
      <c r="K111" s="46" t="s">
        <v>271</v>
      </c>
      <c r="L111" s="46" t="s">
        <v>41</v>
      </c>
      <c r="P111" s="43">
        <v>0.08</v>
      </c>
      <c r="Q111" s="43">
        <f>0*$P$111</f>
        <v>0</v>
      </c>
      <c r="R111" s="43">
        <f>1*$P$111</f>
        <v>0.08</v>
      </c>
      <c r="S111" s="43">
        <f>0*$P$111</f>
        <v>0</v>
      </c>
      <c r="T111" s="43">
        <f>0*$P$111</f>
        <v>0</v>
      </c>
      <c r="U111" s="43">
        <f>0*$P$111</f>
        <v>0</v>
      </c>
      <c r="V111" s="47"/>
      <c r="W111" s="47"/>
      <c r="X111" s="47"/>
      <c r="Y111" s="47"/>
      <c r="Z111" s="47"/>
      <c r="AA111" s="47"/>
      <c r="AB111" s="47"/>
      <c r="AC111" s="47"/>
      <c r="AD111" s="47"/>
      <c r="AE111" s="48">
        <f t="shared" si="34"/>
        <v>0.08</v>
      </c>
    </row>
    <row r="112" spans="1:47" s="10" customFormat="1" ht="17.25" customHeight="1" x14ac:dyDescent="0.25">
      <c r="A112" s="33"/>
      <c r="B112" s="34"/>
      <c r="C112" s="35"/>
      <c r="D112" s="49"/>
      <c r="E112" s="36"/>
      <c r="F112" s="36"/>
      <c r="G112" s="52"/>
      <c r="H112" s="38"/>
      <c r="I112" s="50"/>
      <c r="J112" s="54" t="s">
        <v>293</v>
      </c>
      <c r="K112" s="46" t="s">
        <v>273</v>
      </c>
      <c r="L112" s="46" t="s">
        <v>41</v>
      </c>
      <c r="P112" s="43">
        <v>0.08</v>
      </c>
      <c r="Q112" s="43">
        <f>0*$P$112</f>
        <v>0</v>
      </c>
      <c r="R112" s="43">
        <f>1*$P$112</f>
        <v>0.08</v>
      </c>
      <c r="S112" s="43">
        <f>0*$P$112</f>
        <v>0</v>
      </c>
      <c r="T112" s="43">
        <f>0*$P$112</f>
        <v>0</v>
      </c>
      <c r="U112" s="43">
        <f>0*$P$112</f>
        <v>0</v>
      </c>
      <c r="V112" s="47"/>
      <c r="W112" s="47"/>
      <c r="X112" s="47"/>
      <c r="Y112" s="47"/>
      <c r="Z112" s="47"/>
      <c r="AA112" s="47"/>
      <c r="AB112" s="47"/>
      <c r="AC112" s="47"/>
      <c r="AD112" s="47"/>
      <c r="AE112" s="48">
        <f t="shared" si="34"/>
        <v>0.08</v>
      </c>
    </row>
    <row r="113" spans="1:31" s="10" customFormat="1" ht="17.25" customHeight="1" x14ac:dyDescent="0.25">
      <c r="A113" s="33"/>
      <c r="B113" s="34"/>
      <c r="C113" s="35"/>
      <c r="D113" s="49"/>
      <c r="E113" s="36"/>
      <c r="F113" s="36"/>
      <c r="G113" s="52"/>
      <c r="H113" s="38"/>
      <c r="I113" s="50"/>
      <c r="J113" s="54" t="s">
        <v>294</v>
      </c>
      <c r="K113" s="46" t="s">
        <v>295</v>
      </c>
      <c r="L113" s="46" t="s">
        <v>41</v>
      </c>
      <c r="P113" s="43">
        <v>0.02</v>
      </c>
      <c r="Q113" s="43">
        <f>0*$P$113</f>
        <v>0</v>
      </c>
      <c r="R113" s="43">
        <f>0*$P$113</f>
        <v>0</v>
      </c>
      <c r="S113" s="43">
        <f>0*$P$113</f>
        <v>0</v>
      </c>
      <c r="T113" s="43">
        <f>0*$P$113</f>
        <v>0</v>
      </c>
      <c r="U113" s="43">
        <f>1*$P$113</f>
        <v>0.02</v>
      </c>
      <c r="V113" s="47"/>
      <c r="W113" s="47"/>
      <c r="X113" s="47"/>
      <c r="Y113" s="47"/>
      <c r="Z113" s="47"/>
      <c r="AA113" s="47"/>
      <c r="AB113" s="47"/>
      <c r="AC113" s="47"/>
      <c r="AD113" s="47"/>
      <c r="AE113" s="48">
        <f t="shared" si="34"/>
        <v>0.02</v>
      </c>
    </row>
    <row r="114" spans="1:31" s="10" customFormat="1" ht="17.25" customHeight="1" x14ac:dyDescent="0.25">
      <c r="A114" s="33"/>
      <c r="B114" s="34"/>
      <c r="C114" s="35"/>
      <c r="D114" s="49"/>
      <c r="E114" s="36"/>
      <c r="F114" s="36"/>
      <c r="G114" s="52"/>
      <c r="H114" s="38"/>
      <c r="I114" s="50"/>
      <c r="J114" s="54" t="s">
        <v>296</v>
      </c>
      <c r="K114" s="46" t="s">
        <v>297</v>
      </c>
      <c r="L114" s="46" t="s">
        <v>41</v>
      </c>
      <c r="P114" s="43">
        <v>0.33</v>
      </c>
      <c r="Q114" s="43">
        <f>0*$P$114</f>
        <v>0</v>
      </c>
      <c r="R114" s="43">
        <f>0*$P$114</f>
        <v>0</v>
      </c>
      <c r="S114" s="43">
        <f>0.2*$P$114</f>
        <v>6.6000000000000003E-2</v>
      </c>
      <c r="T114" s="43">
        <f>0.8*$P$114</f>
        <v>0.26400000000000001</v>
      </c>
      <c r="U114" s="43">
        <f>0*$P$114</f>
        <v>0</v>
      </c>
      <c r="V114" s="47"/>
      <c r="W114" s="47"/>
      <c r="X114" s="47"/>
      <c r="Y114" s="47"/>
      <c r="Z114" s="47"/>
      <c r="AA114" s="47"/>
      <c r="AB114" s="47"/>
      <c r="AC114" s="47"/>
      <c r="AD114" s="47"/>
      <c r="AE114" s="48">
        <f t="shared" si="34"/>
        <v>0.33</v>
      </c>
    </row>
    <row r="115" spans="1:31" s="10" customFormat="1" ht="17.25" customHeight="1" x14ac:dyDescent="0.25">
      <c r="A115" s="33"/>
      <c r="B115" s="34"/>
      <c r="C115" s="35"/>
      <c r="D115" s="49"/>
      <c r="E115" s="36"/>
      <c r="F115" s="36"/>
      <c r="G115" s="52"/>
      <c r="H115" s="38"/>
      <c r="I115" s="50"/>
      <c r="J115" s="54" t="s">
        <v>298</v>
      </c>
      <c r="K115" s="46" t="s">
        <v>299</v>
      </c>
      <c r="L115" s="46" t="s">
        <v>69</v>
      </c>
      <c r="P115" s="43">
        <v>0.2</v>
      </c>
      <c r="Q115" s="43">
        <f>0.2*$P$115</f>
        <v>4.0000000000000008E-2</v>
      </c>
      <c r="R115" s="43">
        <f>0.6*$P$115</f>
        <v>0.12</v>
      </c>
      <c r="S115" s="43">
        <f>0.2*$P$115</f>
        <v>4.0000000000000008E-2</v>
      </c>
      <c r="T115" s="43">
        <f>0*$P$115</f>
        <v>0</v>
      </c>
      <c r="U115" s="43">
        <f>0*$P$115</f>
        <v>0</v>
      </c>
      <c r="V115" s="47"/>
      <c r="W115" s="47"/>
      <c r="X115" s="47"/>
      <c r="Y115" s="47"/>
      <c r="Z115" s="47"/>
      <c r="AA115" s="47"/>
      <c r="AB115" s="47"/>
      <c r="AC115" s="47"/>
      <c r="AD115" s="47"/>
      <c r="AE115" s="48">
        <f t="shared" si="34"/>
        <v>0.2</v>
      </c>
    </row>
    <row r="116" spans="1:31" s="10" customFormat="1" ht="17.25" customHeight="1" x14ac:dyDescent="0.25">
      <c r="A116" s="33"/>
      <c r="B116" s="34"/>
      <c r="C116" s="35"/>
      <c r="D116" s="49"/>
      <c r="E116" s="36"/>
      <c r="F116" s="36"/>
      <c r="G116" s="52"/>
      <c r="H116" s="38"/>
      <c r="I116" s="50"/>
      <c r="J116" s="54" t="s">
        <v>300</v>
      </c>
      <c r="K116" s="46" t="s">
        <v>281</v>
      </c>
      <c r="L116" s="46" t="s">
        <v>282</v>
      </c>
      <c r="P116" s="43">
        <v>7.4999999999999997E-2</v>
      </c>
      <c r="Q116" s="43">
        <f>0*$P$116</f>
        <v>0</v>
      </c>
      <c r="R116" s="43">
        <f>0*$P$116</f>
        <v>0</v>
      </c>
      <c r="S116" s="43">
        <f>0.5*$P$116</f>
        <v>3.7499999999999999E-2</v>
      </c>
      <c r="T116" s="43">
        <f>0.5*$P$116</f>
        <v>3.7499999999999999E-2</v>
      </c>
      <c r="U116" s="43">
        <f>0*$P$116</f>
        <v>0</v>
      </c>
      <c r="V116" s="47"/>
      <c r="W116" s="47"/>
      <c r="X116" s="47"/>
      <c r="Y116" s="47"/>
      <c r="Z116" s="47"/>
      <c r="AA116" s="47"/>
      <c r="AB116" s="47"/>
      <c r="AC116" s="47"/>
      <c r="AD116" s="47"/>
      <c r="AE116" s="48">
        <f t="shared" si="34"/>
        <v>7.4999999999999997E-2</v>
      </c>
    </row>
    <row r="117" spans="1:31" s="10" customFormat="1" ht="17.25" customHeight="1" x14ac:dyDescent="0.25">
      <c r="A117" s="33"/>
      <c r="B117" s="34"/>
      <c r="C117" s="35"/>
      <c r="D117" s="49"/>
      <c r="E117" s="36"/>
      <c r="F117" s="36"/>
      <c r="G117" s="52"/>
      <c r="H117" s="38"/>
      <c r="I117" s="50"/>
      <c r="J117" s="54" t="s">
        <v>301</v>
      </c>
      <c r="K117" s="46" t="s">
        <v>284</v>
      </c>
      <c r="L117" s="46" t="s">
        <v>77</v>
      </c>
      <c r="P117" s="43">
        <v>5.5E-2</v>
      </c>
      <c r="Q117" s="43">
        <f>0*$P$117</f>
        <v>0</v>
      </c>
      <c r="R117" s="43">
        <f>0.3*$P$117</f>
        <v>1.6500000000000001E-2</v>
      </c>
      <c r="S117" s="43">
        <f>0.6*$P$117</f>
        <v>3.3000000000000002E-2</v>
      </c>
      <c r="T117" s="43">
        <f>0.1*$P$117</f>
        <v>5.5000000000000005E-3</v>
      </c>
      <c r="U117" s="43">
        <f>0*$P$117</f>
        <v>0</v>
      </c>
      <c r="V117" s="47"/>
      <c r="W117" s="47"/>
      <c r="X117" s="47"/>
      <c r="Y117" s="47"/>
      <c r="Z117" s="47"/>
      <c r="AA117" s="47"/>
      <c r="AB117" s="47"/>
      <c r="AC117" s="47"/>
      <c r="AD117" s="47"/>
      <c r="AE117" s="48">
        <f t="shared" si="34"/>
        <v>5.5E-2</v>
      </c>
    </row>
    <row r="118" spans="1:31" s="10" customFormat="1" ht="17.25" customHeight="1" x14ac:dyDescent="0.25">
      <c r="A118" s="33"/>
      <c r="B118" s="34"/>
      <c r="C118" s="35"/>
      <c r="D118" s="49"/>
      <c r="E118" s="36"/>
      <c r="F118" s="36"/>
      <c r="G118" s="52"/>
      <c r="H118" s="38"/>
      <c r="I118" s="50"/>
      <c r="J118" s="54" t="s">
        <v>302</v>
      </c>
      <c r="K118" s="46" t="s">
        <v>286</v>
      </c>
      <c r="L118" s="46" t="s">
        <v>69</v>
      </c>
      <c r="P118" s="43">
        <v>7.0000000000000007E-2</v>
      </c>
      <c r="Q118" s="43">
        <f>0*$P$118</f>
        <v>0</v>
      </c>
      <c r="R118" s="43">
        <f>0*$P$118</f>
        <v>0</v>
      </c>
      <c r="S118" s="43">
        <f>0.4*$P$118</f>
        <v>2.8000000000000004E-2</v>
      </c>
      <c r="T118" s="43">
        <f>0.4*$P$118</f>
        <v>2.8000000000000004E-2</v>
      </c>
      <c r="U118" s="43">
        <f>0.2*$P$118</f>
        <v>1.4000000000000002E-2</v>
      </c>
      <c r="V118" s="47"/>
      <c r="W118" s="47"/>
      <c r="X118" s="47"/>
      <c r="Y118" s="47"/>
      <c r="Z118" s="47"/>
      <c r="AA118" s="47"/>
      <c r="AB118" s="47"/>
      <c r="AC118" s="47"/>
      <c r="AD118" s="47"/>
      <c r="AE118" s="48">
        <f t="shared" si="34"/>
        <v>7.0000000000000007E-2</v>
      </c>
    </row>
    <row r="119" spans="1:31" s="10" customFormat="1" ht="32.25" customHeight="1" x14ac:dyDescent="0.25">
      <c r="A119" s="33" t="s">
        <v>36</v>
      </c>
      <c r="B119" s="34" t="s">
        <v>258</v>
      </c>
      <c r="C119" s="35" t="s">
        <v>259</v>
      </c>
      <c r="D119" s="49">
        <v>204.6</v>
      </c>
      <c r="E119" s="36" t="s">
        <v>95</v>
      </c>
      <c r="F119" s="36" t="s">
        <v>99</v>
      </c>
      <c r="G119" s="52">
        <v>224</v>
      </c>
      <c r="H119" s="38" t="s">
        <v>303</v>
      </c>
      <c r="I119" s="50" t="s">
        <v>304</v>
      </c>
      <c r="J119" s="38" t="s">
        <v>305</v>
      </c>
      <c r="K119" s="50" t="s">
        <v>304</v>
      </c>
      <c r="L119" s="10" t="s">
        <v>41</v>
      </c>
      <c r="P119" s="42">
        <f>SUM(P120:P129)</f>
        <v>1</v>
      </c>
      <c r="Q119" s="42">
        <f t="shared" ref="Q119:AD119" si="35">SUM(Q120:Q129)</f>
        <v>8.8999999999999996E-2</v>
      </c>
      <c r="R119" s="42">
        <f t="shared" si="35"/>
        <v>0.29649999999999999</v>
      </c>
      <c r="S119" s="42">
        <f t="shared" si="35"/>
        <v>0.20449999999999999</v>
      </c>
      <c r="T119" s="42">
        <f t="shared" si="35"/>
        <v>0.35099999999999998</v>
      </c>
      <c r="U119" s="42">
        <f t="shared" si="35"/>
        <v>5.8999999999999997E-2</v>
      </c>
      <c r="V119" s="42">
        <f t="shared" si="35"/>
        <v>0</v>
      </c>
      <c r="W119" s="42">
        <f t="shared" si="35"/>
        <v>0</v>
      </c>
      <c r="X119" s="42">
        <f t="shared" si="35"/>
        <v>0</v>
      </c>
      <c r="Y119" s="42">
        <f t="shared" si="35"/>
        <v>0</v>
      </c>
      <c r="Z119" s="42">
        <f t="shared" ref="Z119:AC119" si="36">SUM(Z120:Z129)</f>
        <v>0</v>
      </c>
      <c r="AA119" s="42">
        <f t="shared" si="36"/>
        <v>0</v>
      </c>
      <c r="AB119" s="42">
        <f t="shared" si="36"/>
        <v>0</v>
      </c>
      <c r="AC119" s="42">
        <f t="shared" si="36"/>
        <v>0</v>
      </c>
      <c r="AD119" s="42">
        <f t="shared" si="35"/>
        <v>0</v>
      </c>
      <c r="AE119" s="48">
        <f>SUM(AE120:AE129)</f>
        <v>1</v>
      </c>
    </row>
    <row r="120" spans="1:31" s="10" customFormat="1" ht="17.25" customHeight="1" x14ac:dyDescent="0.25">
      <c r="A120" s="33"/>
      <c r="B120" s="34"/>
      <c r="C120" s="35"/>
      <c r="D120" s="49"/>
      <c r="E120" s="36"/>
      <c r="F120" s="36"/>
      <c r="G120" s="52"/>
      <c r="H120" s="38"/>
      <c r="I120" s="50"/>
      <c r="J120" s="54" t="s">
        <v>306</v>
      </c>
      <c r="K120" s="46" t="s">
        <v>267</v>
      </c>
      <c r="L120" s="46" t="s">
        <v>57</v>
      </c>
      <c r="P120" s="43">
        <v>0.05</v>
      </c>
      <c r="Q120" s="43">
        <f>0.5*$P$120</f>
        <v>2.5000000000000001E-2</v>
      </c>
      <c r="R120" s="43">
        <f>0*$P$120</f>
        <v>0</v>
      </c>
      <c r="S120" s="43">
        <f>0*$P$120</f>
        <v>0</v>
      </c>
      <c r="T120" s="43">
        <f>0*$P$120</f>
        <v>0</v>
      </c>
      <c r="U120" s="43">
        <f>0.5*$P$120</f>
        <v>2.5000000000000001E-2</v>
      </c>
      <c r="V120" s="47"/>
      <c r="W120" s="47"/>
      <c r="X120" s="47"/>
      <c r="Y120" s="47"/>
      <c r="Z120" s="47"/>
      <c r="AA120" s="47"/>
      <c r="AB120" s="47"/>
      <c r="AC120" s="47"/>
      <c r="AD120" s="47"/>
      <c r="AE120" s="48">
        <f t="shared" ref="AE120:AE129" si="37">SUM(Q120:AD120)</f>
        <v>0.05</v>
      </c>
    </row>
    <row r="121" spans="1:31" s="10" customFormat="1" ht="17.25" customHeight="1" x14ac:dyDescent="0.25">
      <c r="A121" s="33"/>
      <c r="B121" s="34"/>
      <c r="C121" s="35"/>
      <c r="D121" s="49"/>
      <c r="E121" s="36"/>
      <c r="F121" s="36"/>
      <c r="G121" s="52"/>
      <c r="H121" s="38"/>
      <c r="I121" s="50"/>
      <c r="J121" s="54" t="s">
        <v>307</v>
      </c>
      <c r="K121" s="46" t="s">
        <v>269</v>
      </c>
      <c r="L121" s="46" t="s">
        <v>54</v>
      </c>
      <c r="P121" s="43">
        <v>0.04</v>
      </c>
      <c r="Q121" s="43">
        <f>0.7*$P$121</f>
        <v>2.7999999999999997E-2</v>
      </c>
      <c r="R121" s="43">
        <f>0.3*$P$121</f>
        <v>1.2E-2</v>
      </c>
      <c r="S121" s="43">
        <f>0*$P$121</f>
        <v>0</v>
      </c>
      <c r="T121" s="43">
        <f>0*$P$121</f>
        <v>0</v>
      </c>
      <c r="U121" s="43">
        <f>0*$P$121</f>
        <v>0</v>
      </c>
      <c r="V121" s="47"/>
      <c r="W121" s="47"/>
      <c r="X121" s="47"/>
      <c r="Y121" s="47"/>
      <c r="Z121" s="47"/>
      <c r="AA121" s="47"/>
      <c r="AB121" s="47"/>
      <c r="AC121" s="47"/>
      <c r="AD121" s="47"/>
      <c r="AE121" s="48">
        <f t="shared" si="37"/>
        <v>3.9999999999999994E-2</v>
      </c>
    </row>
    <row r="122" spans="1:31" s="10" customFormat="1" ht="17.25" customHeight="1" x14ac:dyDescent="0.25">
      <c r="A122" s="33"/>
      <c r="B122" s="34"/>
      <c r="C122" s="35"/>
      <c r="D122" s="49"/>
      <c r="E122" s="36"/>
      <c r="F122" s="36"/>
      <c r="G122" s="52"/>
      <c r="H122" s="38"/>
      <c r="I122" s="50"/>
      <c r="J122" s="54" t="s">
        <v>308</v>
      </c>
      <c r="K122" s="46" t="s">
        <v>271</v>
      </c>
      <c r="L122" s="46" t="s">
        <v>41</v>
      </c>
      <c r="P122" s="43">
        <v>0.08</v>
      </c>
      <c r="Q122" s="43">
        <f>0*$P$122</f>
        <v>0</v>
      </c>
      <c r="R122" s="43">
        <f>1*$P$122</f>
        <v>0.08</v>
      </c>
      <c r="S122" s="43">
        <f>0*$P$122</f>
        <v>0</v>
      </c>
      <c r="T122" s="43">
        <f>0*$P$122</f>
        <v>0</v>
      </c>
      <c r="U122" s="43">
        <f>0*$P$122</f>
        <v>0</v>
      </c>
      <c r="V122" s="47"/>
      <c r="W122" s="47"/>
      <c r="X122" s="47"/>
      <c r="Y122" s="47"/>
      <c r="Z122" s="47"/>
      <c r="AA122" s="47"/>
      <c r="AB122" s="47"/>
      <c r="AC122" s="47"/>
      <c r="AD122" s="47"/>
      <c r="AE122" s="48">
        <f t="shared" si="37"/>
        <v>0.08</v>
      </c>
    </row>
    <row r="123" spans="1:31" s="10" customFormat="1" ht="17.25" customHeight="1" x14ac:dyDescent="0.25">
      <c r="A123" s="33"/>
      <c r="B123" s="34"/>
      <c r="C123" s="35"/>
      <c r="D123" s="49"/>
      <c r="E123" s="36"/>
      <c r="F123" s="36"/>
      <c r="G123" s="52"/>
      <c r="H123" s="38"/>
      <c r="I123" s="50"/>
      <c r="J123" s="54" t="s">
        <v>309</v>
      </c>
      <c r="K123" s="46" t="s">
        <v>273</v>
      </c>
      <c r="L123" s="46" t="s">
        <v>41</v>
      </c>
      <c r="P123" s="43">
        <v>0.08</v>
      </c>
      <c r="Q123" s="43">
        <f>0*$P$123</f>
        <v>0</v>
      </c>
      <c r="R123" s="43">
        <f>1*$P$123</f>
        <v>0.08</v>
      </c>
      <c r="S123" s="43">
        <f>0*$P$123</f>
        <v>0</v>
      </c>
      <c r="T123" s="43">
        <f>0*$P$123</f>
        <v>0</v>
      </c>
      <c r="U123" s="43">
        <f>0*$P$123</f>
        <v>0</v>
      </c>
      <c r="V123" s="47"/>
      <c r="W123" s="47"/>
      <c r="X123" s="47"/>
      <c r="Y123" s="47"/>
      <c r="Z123" s="47"/>
      <c r="AA123" s="47"/>
      <c r="AB123" s="47"/>
      <c r="AC123" s="47"/>
      <c r="AD123" s="47"/>
      <c r="AE123" s="48">
        <f t="shared" si="37"/>
        <v>0.08</v>
      </c>
    </row>
    <row r="124" spans="1:31" s="10" customFormat="1" ht="17.25" customHeight="1" x14ac:dyDescent="0.25">
      <c r="A124" s="33"/>
      <c r="B124" s="34"/>
      <c r="C124" s="35"/>
      <c r="D124" s="49"/>
      <c r="E124" s="36"/>
      <c r="F124" s="36"/>
      <c r="G124" s="52"/>
      <c r="H124" s="38"/>
      <c r="I124" s="50"/>
      <c r="J124" s="54" t="s">
        <v>310</v>
      </c>
      <c r="K124" s="46" t="s">
        <v>311</v>
      </c>
      <c r="L124" s="46" t="s">
        <v>41</v>
      </c>
      <c r="P124" s="43">
        <v>0.02</v>
      </c>
      <c r="Q124" s="43">
        <f>0*$P$124</f>
        <v>0</v>
      </c>
      <c r="R124" s="43">
        <f>0*$P$124</f>
        <v>0</v>
      </c>
      <c r="S124" s="43">
        <f>0*$P$124</f>
        <v>0</v>
      </c>
      <c r="T124" s="43">
        <f>0*$P$124</f>
        <v>0</v>
      </c>
      <c r="U124" s="43">
        <f>1*$P$124</f>
        <v>0.02</v>
      </c>
      <c r="V124" s="47"/>
      <c r="W124" s="47"/>
      <c r="X124" s="47"/>
      <c r="Y124" s="47"/>
      <c r="Z124" s="47"/>
      <c r="AA124" s="47"/>
      <c r="AB124" s="47"/>
      <c r="AC124" s="47"/>
      <c r="AD124" s="47"/>
      <c r="AE124" s="48">
        <f t="shared" si="37"/>
        <v>0.02</v>
      </c>
    </row>
    <row r="125" spans="1:31" s="10" customFormat="1" ht="17.25" customHeight="1" x14ac:dyDescent="0.25">
      <c r="A125" s="33"/>
      <c r="B125" s="34"/>
      <c r="C125" s="35"/>
      <c r="D125" s="49"/>
      <c r="E125" s="36"/>
      <c r="F125" s="36"/>
      <c r="G125" s="52"/>
      <c r="H125" s="38"/>
      <c r="I125" s="50"/>
      <c r="J125" s="54" t="s">
        <v>312</v>
      </c>
      <c r="K125" s="46" t="s">
        <v>313</v>
      </c>
      <c r="L125" s="46" t="s">
        <v>41</v>
      </c>
      <c r="P125" s="43">
        <v>0.35</v>
      </c>
      <c r="Q125" s="43">
        <f>0*$P$125</f>
        <v>0</v>
      </c>
      <c r="R125" s="43">
        <f>0*$P$125</f>
        <v>0</v>
      </c>
      <c r="S125" s="43">
        <f>0.2*$P$125</f>
        <v>6.9999999999999993E-2</v>
      </c>
      <c r="T125" s="43">
        <f>0.8*$P$125</f>
        <v>0.27999999999999997</v>
      </c>
      <c r="U125" s="43">
        <f>0*$P$125</f>
        <v>0</v>
      </c>
      <c r="V125" s="47"/>
      <c r="W125" s="47"/>
      <c r="X125" s="47"/>
      <c r="Y125" s="47"/>
      <c r="Z125" s="47"/>
      <c r="AA125" s="47"/>
      <c r="AB125" s="47"/>
      <c r="AC125" s="47"/>
      <c r="AD125" s="47"/>
      <c r="AE125" s="48">
        <f t="shared" si="37"/>
        <v>0.35</v>
      </c>
    </row>
    <row r="126" spans="1:31" s="10" customFormat="1" ht="17.25" customHeight="1" x14ac:dyDescent="0.25">
      <c r="A126" s="33"/>
      <c r="B126" s="34"/>
      <c r="C126" s="35"/>
      <c r="D126" s="49"/>
      <c r="E126" s="36"/>
      <c r="F126" s="36"/>
      <c r="G126" s="52"/>
      <c r="H126" s="38"/>
      <c r="I126" s="50"/>
      <c r="J126" s="54" t="s">
        <v>314</v>
      </c>
      <c r="K126" s="46" t="s">
        <v>299</v>
      </c>
      <c r="L126" s="46" t="s">
        <v>69</v>
      </c>
      <c r="P126" s="43">
        <v>0.18</v>
      </c>
      <c r="Q126" s="43">
        <f>0.2*$P$126</f>
        <v>3.5999999999999997E-2</v>
      </c>
      <c r="R126" s="43">
        <f>0.6*$P$126</f>
        <v>0.108</v>
      </c>
      <c r="S126" s="43">
        <f>0.2*$P$126</f>
        <v>3.5999999999999997E-2</v>
      </c>
      <c r="T126" s="43">
        <f>0*$P$126</f>
        <v>0</v>
      </c>
      <c r="U126" s="43">
        <f>0*$P$126</f>
        <v>0</v>
      </c>
      <c r="V126" s="47"/>
      <c r="W126" s="47"/>
      <c r="X126" s="47"/>
      <c r="Y126" s="47"/>
      <c r="Z126" s="47"/>
      <c r="AA126" s="47"/>
      <c r="AB126" s="47"/>
      <c r="AC126" s="47"/>
      <c r="AD126" s="47"/>
      <c r="AE126" s="48">
        <f t="shared" si="37"/>
        <v>0.18</v>
      </c>
    </row>
    <row r="127" spans="1:31" s="10" customFormat="1" ht="17.25" customHeight="1" x14ac:dyDescent="0.25">
      <c r="A127" s="33"/>
      <c r="B127" s="34"/>
      <c r="C127" s="35"/>
      <c r="D127" s="49"/>
      <c r="E127" s="36"/>
      <c r="F127" s="36"/>
      <c r="G127" s="52"/>
      <c r="H127" s="38"/>
      <c r="I127" s="50"/>
      <c r="J127" s="54" t="s">
        <v>315</v>
      </c>
      <c r="K127" s="46" t="s">
        <v>281</v>
      </c>
      <c r="L127" s="46" t="s">
        <v>282</v>
      </c>
      <c r="P127" s="43">
        <v>7.4999999999999997E-2</v>
      </c>
      <c r="Q127" s="43">
        <f>0*$P$127</f>
        <v>0</v>
      </c>
      <c r="R127" s="43">
        <f>0*$P$127</f>
        <v>0</v>
      </c>
      <c r="S127" s="43">
        <f>0.5*$P$127</f>
        <v>3.7499999999999999E-2</v>
      </c>
      <c r="T127" s="43">
        <f>0.5*$P$127</f>
        <v>3.7499999999999999E-2</v>
      </c>
      <c r="U127" s="43">
        <f>0*$P$127</f>
        <v>0</v>
      </c>
      <c r="V127" s="47"/>
      <c r="W127" s="47"/>
      <c r="X127" s="47"/>
      <c r="Y127" s="47"/>
      <c r="Z127" s="47"/>
      <c r="AA127" s="47"/>
      <c r="AB127" s="47"/>
      <c r="AC127" s="47"/>
      <c r="AD127" s="47"/>
      <c r="AE127" s="48">
        <f t="shared" si="37"/>
        <v>7.4999999999999997E-2</v>
      </c>
    </row>
    <row r="128" spans="1:31" s="10" customFormat="1" ht="17.25" customHeight="1" x14ac:dyDescent="0.25">
      <c r="A128" s="33"/>
      <c r="B128" s="34"/>
      <c r="C128" s="35"/>
      <c r="D128" s="49"/>
      <c r="E128" s="36"/>
      <c r="F128" s="36"/>
      <c r="G128" s="52"/>
      <c r="H128" s="38"/>
      <c r="I128" s="50"/>
      <c r="J128" s="54" t="s">
        <v>316</v>
      </c>
      <c r="K128" s="46" t="s">
        <v>284</v>
      </c>
      <c r="L128" s="46" t="s">
        <v>77</v>
      </c>
      <c r="P128" s="43">
        <v>5.5E-2</v>
      </c>
      <c r="Q128" s="43">
        <f>0*$P$128</f>
        <v>0</v>
      </c>
      <c r="R128" s="43">
        <f>0.3*$P$128</f>
        <v>1.6500000000000001E-2</v>
      </c>
      <c r="S128" s="43">
        <f>0.6*$P$128</f>
        <v>3.3000000000000002E-2</v>
      </c>
      <c r="T128" s="43">
        <f>0.1*$P$128</f>
        <v>5.5000000000000005E-3</v>
      </c>
      <c r="U128" s="43">
        <f>0*$P$128</f>
        <v>0</v>
      </c>
      <c r="V128" s="47"/>
      <c r="W128" s="47"/>
      <c r="X128" s="47"/>
      <c r="Y128" s="47"/>
      <c r="Z128" s="47"/>
      <c r="AA128" s="47"/>
      <c r="AB128" s="47"/>
      <c r="AC128" s="47"/>
      <c r="AD128" s="47"/>
      <c r="AE128" s="48">
        <f t="shared" si="37"/>
        <v>5.5E-2</v>
      </c>
    </row>
    <row r="129" spans="1:47" s="10" customFormat="1" ht="17.25" customHeight="1" x14ac:dyDescent="0.25">
      <c r="A129" s="33"/>
      <c r="B129" s="34"/>
      <c r="C129" s="35"/>
      <c r="D129" s="49"/>
      <c r="E129" s="36"/>
      <c r="F129" s="36"/>
      <c r="G129" s="52"/>
      <c r="H129" s="38"/>
      <c r="I129" s="50"/>
      <c r="J129" s="54" t="s">
        <v>317</v>
      </c>
      <c r="K129" s="46" t="s">
        <v>286</v>
      </c>
      <c r="L129" s="46" t="s">
        <v>69</v>
      </c>
      <c r="P129" s="43">
        <v>7.0000000000000007E-2</v>
      </c>
      <c r="Q129" s="43">
        <f>0*$P$129</f>
        <v>0</v>
      </c>
      <c r="R129" s="43">
        <f>0*$P$129</f>
        <v>0</v>
      </c>
      <c r="S129" s="43">
        <f>0.4*$P$129</f>
        <v>2.8000000000000004E-2</v>
      </c>
      <c r="T129" s="43">
        <f>0.4*$P$129</f>
        <v>2.8000000000000004E-2</v>
      </c>
      <c r="U129" s="43">
        <f>0.2*$P$129</f>
        <v>1.4000000000000002E-2</v>
      </c>
      <c r="V129" s="47"/>
      <c r="W129" s="47"/>
      <c r="X129" s="47"/>
      <c r="Y129" s="47"/>
      <c r="Z129" s="47"/>
      <c r="AA129" s="47"/>
      <c r="AB129" s="47"/>
      <c r="AC129" s="47"/>
      <c r="AD129" s="47"/>
      <c r="AE129" s="48">
        <f t="shared" si="37"/>
        <v>7.0000000000000007E-2</v>
      </c>
    </row>
    <row r="130" spans="1:47" s="10" customFormat="1" ht="17.25" customHeight="1" x14ac:dyDescent="0.25">
      <c r="A130" s="33" t="s">
        <v>36</v>
      </c>
      <c r="B130" s="34" t="s">
        <v>258</v>
      </c>
      <c r="C130" s="35" t="s">
        <v>259</v>
      </c>
      <c r="D130" s="49">
        <v>204.4</v>
      </c>
      <c r="E130" s="36" t="s">
        <v>95</v>
      </c>
      <c r="F130" s="36" t="s">
        <v>99</v>
      </c>
      <c r="G130" s="52">
        <v>224</v>
      </c>
      <c r="H130" s="38" t="s">
        <v>318</v>
      </c>
      <c r="I130" s="50" t="s">
        <v>319</v>
      </c>
      <c r="J130" s="38" t="s">
        <v>320</v>
      </c>
      <c r="K130" s="50" t="s">
        <v>319</v>
      </c>
      <c r="L130" s="10" t="s">
        <v>65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47" s="10" customFormat="1" ht="17.25" customHeight="1" x14ac:dyDescent="0.25">
      <c r="A131" s="33" t="s">
        <v>36</v>
      </c>
      <c r="B131" s="34" t="s">
        <v>258</v>
      </c>
      <c r="C131" s="35" t="s">
        <v>259</v>
      </c>
      <c r="D131" s="49">
        <v>204.5</v>
      </c>
      <c r="E131" s="36" t="s">
        <v>95</v>
      </c>
      <c r="F131" s="36" t="s">
        <v>99</v>
      </c>
      <c r="G131" s="52">
        <v>224</v>
      </c>
      <c r="H131" s="38" t="s">
        <v>321</v>
      </c>
      <c r="I131" s="50" t="s">
        <v>322</v>
      </c>
      <c r="J131" s="38" t="s">
        <v>323</v>
      </c>
      <c r="K131" s="50" t="s">
        <v>322</v>
      </c>
      <c r="L131" s="10" t="s">
        <v>41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47" s="10" customFormat="1" ht="17.25" customHeight="1" x14ac:dyDescent="0.25">
      <c r="A132" s="33" t="s">
        <v>36</v>
      </c>
      <c r="B132" s="34" t="s">
        <v>258</v>
      </c>
      <c r="C132" s="35" t="s">
        <v>259</v>
      </c>
      <c r="D132" s="49"/>
      <c r="E132" s="36" t="s">
        <v>95</v>
      </c>
      <c r="F132" s="36" t="s">
        <v>99</v>
      </c>
      <c r="G132" s="52">
        <v>224</v>
      </c>
      <c r="H132" s="38" t="s">
        <v>324</v>
      </c>
      <c r="I132" s="50" t="s">
        <v>325</v>
      </c>
      <c r="J132" s="38" t="s">
        <v>326</v>
      </c>
      <c r="K132" s="50" t="s">
        <v>325</v>
      </c>
      <c r="L132" s="10" t="s">
        <v>41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47" s="10" customFormat="1" ht="17.25" customHeight="1" x14ac:dyDescent="0.25">
      <c r="A133" s="33" t="s">
        <v>36</v>
      </c>
      <c r="B133" s="34" t="s">
        <v>327</v>
      </c>
      <c r="C133" s="35" t="s">
        <v>328</v>
      </c>
      <c r="D133" s="49">
        <v>206</v>
      </c>
      <c r="E133" s="36" t="s">
        <v>95</v>
      </c>
      <c r="F133" s="36" t="s">
        <v>99</v>
      </c>
      <c r="G133" s="52" t="s">
        <v>329</v>
      </c>
      <c r="H133" s="38" t="s">
        <v>330</v>
      </c>
      <c r="I133" s="50" t="s">
        <v>328</v>
      </c>
      <c r="J133" s="38" t="s">
        <v>331</v>
      </c>
      <c r="K133" s="50" t="s">
        <v>328</v>
      </c>
      <c r="L133" s="10" t="s">
        <v>65</v>
      </c>
      <c r="Q133" s="63" t="s">
        <v>332</v>
      </c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F133" s="64" t="s">
        <v>333</v>
      </c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</row>
    <row r="134" spans="1:47" s="10" customFormat="1" ht="22.5" customHeight="1" x14ac:dyDescent="0.25">
      <c r="A134" s="33" t="s">
        <v>36</v>
      </c>
      <c r="B134" s="34" t="s">
        <v>327</v>
      </c>
      <c r="C134" s="35" t="s">
        <v>328</v>
      </c>
      <c r="D134" s="49">
        <v>206.1</v>
      </c>
      <c r="E134" s="36" t="s">
        <v>95</v>
      </c>
      <c r="F134" s="36" t="s">
        <v>99</v>
      </c>
      <c r="G134" s="52">
        <v>225</v>
      </c>
      <c r="H134" s="38" t="s">
        <v>334</v>
      </c>
      <c r="I134" s="50" t="s">
        <v>335</v>
      </c>
      <c r="J134" s="38" t="s">
        <v>336</v>
      </c>
      <c r="K134" s="50" t="s">
        <v>335</v>
      </c>
      <c r="L134" s="10" t="s">
        <v>65</v>
      </c>
      <c r="P134" s="42">
        <f>SUM(P135:P141)</f>
        <v>1</v>
      </c>
      <c r="Q134" s="42">
        <f t="shared" ref="Q134:AD134" si="38">SUM(Q135:Q141)</f>
        <v>0.09</v>
      </c>
      <c r="R134" s="42">
        <f t="shared" si="38"/>
        <v>0.28550000000000003</v>
      </c>
      <c r="S134" s="42">
        <f t="shared" si="38"/>
        <v>0.23249999999999998</v>
      </c>
      <c r="T134" s="42">
        <f t="shared" si="38"/>
        <v>0.23900000000000002</v>
      </c>
      <c r="U134" s="42">
        <f t="shared" si="38"/>
        <v>8.5499999999999993E-2</v>
      </c>
      <c r="V134" s="42">
        <f t="shared" si="38"/>
        <v>6.7500000000000004E-2</v>
      </c>
      <c r="W134" s="42">
        <f t="shared" si="38"/>
        <v>0</v>
      </c>
      <c r="X134" s="42">
        <f t="shared" si="38"/>
        <v>0</v>
      </c>
      <c r="Y134" s="42">
        <f t="shared" si="38"/>
        <v>0</v>
      </c>
      <c r="Z134" s="42">
        <f t="shared" ref="Z134:AC134" si="39">SUM(Z135:Z141)</f>
        <v>0</v>
      </c>
      <c r="AA134" s="42">
        <f t="shared" si="39"/>
        <v>0</v>
      </c>
      <c r="AB134" s="42">
        <f t="shared" si="39"/>
        <v>0</v>
      </c>
      <c r="AC134" s="42">
        <f t="shared" si="39"/>
        <v>0</v>
      </c>
      <c r="AD134" s="42">
        <f t="shared" si="38"/>
        <v>0</v>
      </c>
      <c r="AE134" s="48">
        <f>SUM(Q134:AD134)</f>
        <v>1</v>
      </c>
      <c r="AF134" s="66">
        <f>SUM(AF135:AF141)</f>
        <v>0.78999999999999992</v>
      </c>
      <c r="AG134" s="66">
        <f t="shared" ref="AG134:AT134" si="40">SUM(AG135:AG141)</f>
        <v>0.03</v>
      </c>
      <c r="AH134" s="66">
        <f t="shared" si="40"/>
        <v>0.25</v>
      </c>
      <c r="AI134" s="66">
        <f t="shared" si="40"/>
        <v>0.2</v>
      </c>
      <c r="AJ134" s="66">
        <f t="shared" si="40"/>
        <v>0.23200000000000001</v>
      </c>
      <c r="AK134" s="66">
        <f t="shared" si="40"/>
        <v>4.8000000000000001E-2</v>
      </c>
      <c r="AL134" s="66">
        <f t="shared" si="40"/>
        <v>0.03</v>
      </c>
      <c r="AM134" s="66">
        <f t="shared" si="40"/>
        <v>0</v>
      </c>
      <c r="AN134" s="66">
        <f t="shared" si="40"/>
        <v>0</v>
      </c>
      <c r="AO134" s="66">
        <f t="shared" si="40"/>
        <v>0</v>
      </c>
      <c r="AP134" s="66"/>
      <c r="AQ134" s="66"/>
      <c r="AR134" s="66"/>
      <c r="AS134" s="66"/>
      <c r="AT134" s="66">
        <f t="shared" si="40"/>
        <v>0</v>
      </c>
      <c r="AU134" s="67">
        <f>SUM(AG134:AT134)</f>
        <v>0.79000000000000015</v>
      </c>
    </row>
    <row r="135" spans="1:47" s="10" customFormat="1" ht="17.25" customHeight="1" x14ac:dyDescent="0.25">
      <c r="A135" s="33"/>
      <c r="B135" s="34"/>
      <c r="C135" s="35"/>
      <c r="D135" s="49"/>
      <c r="E135" s="36"/>
      <c r="F135" s="36"/>
      <c r="G135" s="52"/>
      <c r="H135" s="38"/>
      <c r="I135" s="50"/>
      <c r="J135" s="54" t="s">
        <v>337</v>
      </c>
      <c r="K135" s="46" t="s">
        <v>267</v>
      </c>
      <c r="L135" s="46" t="s">
        <v>57</v>
      </c>
      <c r="P135" s="43">
        <v>0.06</v>
      </c>
      <c r="Q135" s="43">
        <f>0.5*$P$135</f>
        <v>0.03</v>
      </c>
      <c r="R135" s="43">
        <f>0*$P$135</f>
        <v>0</v>
      </c>
      <c r="S135" s="43">
        <f>0*$P$135</f>
        <v>0</v>
      </c>
      <c r="T135" s="43">
        <f>0*$P$135</f>
        <v>0</v>
      </c>
      <c r="U135" s="43">
        <f>0*$P$135</f>
        <v>0</v>
      </c>
      <c r="V135" s="43">
        <f>0.5*$P$135</f>
        <v>0.03</v>
      </c>
      <c r="W135" s="47"/>
      <c r="X135" s="47"/>
      <c r="Y135" s="47"/>
      <c r="Z135" s="47"/>
      <c r="AA135" s="47"/>
      <c r="AB135" s="47"/>
      <c r="AC135" s="47"/>
      <c r="AD135" s="47"/>
      <c r="AE135" s="48">
        <f t="shared" ref="AE135:AE141" si="41">SUM(Q135:AD135)</f>
        <v>0.06</v>
      </c>
      <c r="AF135" s="66">
        <v>0.06</v>
      </c>
      <c r="AG135" s="68">
        <f>0.5*$AF$135</f>
        <v>0.03</v>
      </c>
      <c r="AH135" s="66">
        <f>0*$AF$135</f>
        <v>0</v>
      </c>
      <c r="AI135" s="66">
        <f>0*$AF$135</f>
        <v>0</v>
      </c>
      <c r="AJ135" s="66">
        <f>0*$AF$135</f>
        <v>0</v>
      </c>
      <c r="AK135" s="66">
        <f>0*$AF$135</f>
        <v>0</v>
      </c>
      <c r="AL135" s="68">
        <f>0.5*$AF$135</f>
        <v>0.03</v>
      </c>
      <c r="AM135" s="66"/>
      <c r="AN135" s="66"/>
      <c r="AO135" s="66"/>
      <c r="AP135" s="66"/>
      <c r="AQ135" s="66"/>
      <c r="AR135" s="66"/>
      <c r="AS135" s="66"/>
      <c r="AT135" s="66"/>
      <c r="AU135" s="67">
        <f t="shared" ref="AU135:AU140" si="42">SUM(AG135:AT135)</f>
        <v>0.06</v>
      </c>
    </row>
    <row r="136" spans="1:47" s="10" customFormat="1" ht="17.25" customHeight="1" x14ac:dyDescent="0.25">
      <c r="A136" s="33"/>
      <c r="B136" s="34"/>
      <c r="C136" s="35"/>
      <c r="D136" s="49"/>
      <c r="E136" s="36"/>
      <c r="F136" s="36"/>
      <c r="G136" s="52"/>
      <c r="H136" s="38"/>
      <c r="I136" s="50"/>
      <c r="J136" s="54" t="s">
        <v>338</v>
      </c>
      <c r="K136" s="46" t="s">
        <v>339</v>
      </c>
      <c r="L136" s="46" t="s">
        <v>69</v>
      </c>
      <c r="P136" s="43">
        <v>0.05</v>
      </c>
      <c r="Q136" s="43">
        <f>0.7*$P$136</f>
        <v>3.4999999999999996E-2</v>
      </c>
      <c r="R136" s="43">
        <f>0*$P$136</f>
        <v>0</v>
      </c>
      <c r="S136" s="43">
        <f>0.3*$P$136</f>
        <v>1.4999999999999999E-2</v>
      </c>
      <c r="T136" s="43">
        <f>0*$P$136</f>
        <v>0</v>
      </c>
      <c r="U136" s="43">
        <f>0*$P$136</f>
        <v>0</v>
      </c>
      <c r="V136" s="43">
        <f>0*$P$136</f>
        <v>0</v>
      </c>
      <c r="W136" s="47"/>
      <c r="X136" s="47"/>
      <c r="Y136" s="47"/>
      <c r="Z136" s="47"/>
      <c r="AA136" s="47"/>
      <c r="AB136" s="47"/>
      <c r="AC136" s="47"/>
      <c r="AD136" s="47"/>
      <c r="AE136" s="48">
        <f t="shared" si="41"/>
        <v>4.9999999999999996E-2</v>
      </c>
      <c r="AF136" s="69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7"/>
    </row>
    <row r="137" spans="1:47" s="10" customFormat="1" ht="17.25" customHeight="1" x14ac:dyDescent="0.25">
      <c r="A137" s="33"/>
      <c r="B137" s="34"/>
      <c r="C137" s="35"/>
      <c r="D137" s="49"/>
      <c r="E137" s="36"/>
      <c r="F137" s="36"/>
      <c r="G137" s="52"/>
      <c r="H137" s="38"/>
      <c r="I137" s="50"/>
      <c r="J137" s="54" t="s">
        <v>340</v>
      </c>
      <c r="K137" s="46" t="s">
        <v>341</v>
      </c>
      <c r="L137" s="46" t="s">
        <v>69</v>
      </c>
      <c r="P137" s="43">
        <v>3.5000000000000003E-2</v>
      </c>
      <c r="Q137" s="43">
        <f>0*$P$137</f>
        <v>0</v>
      </c>
      <c r="R137" s="43">
        <f>0.3*$P$137</f>
        <v>1.0500000000000001E-2</v>
      </c>
      <c r="S137" s="43">
        <f>0.5*$P$137</f>
        <v>1.7500000000000002E-2</v>
      </c>
      <c r="T137" s="43">
        <f>0.2*$P$137</f>
        <v>7.000000000000001E-3</v>
      </c>
      <c r="U137" s="43">
        <f>0*$P$137</f>
        <v>0</v>
      </c>
      <c r="V137" s="43">
        <f>0*$P$137</f>
        <v>0</v>
      </c>
      <c r="W137" s="47"/>
      <c r="X137" s="47"/>
      <c r="Y137" s="47"/>
      <c r="Z137" s="47"/>
      <c r="AA137" s="47"/>
      <c r="AB137" s="47"/>
      <c r="AC137" s="47"/>
      <c r="AD137" s="47"/>
      <c r="AE137" s="48">
        <f t="shared" si="41"/>
        <v>3.5000000000000003E-2</v>
      </c>
      <c r="AF137" s="69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7"/>
    </row>
    <row r="138" spans="1:47" s="10" customFormat="1" ht="17.25" customHeight="1" x14ac:dyDescent="0.25">
      <c r="A138" s="33"/>
      <c r="B138" s="34"/>
      <c r="C138" s="35"/>
      <c r="D138" s="49"/>
      <c r="E138" s="36"/>
      <c r="F138" s="36"/>
      <c r="G138" s="52"/>
      <c r="H138" s="38"/>
      <c r="I138" s="50"/>
      <c r="J138" s="54" t="s">
        <v>342</v>
      </c>
      <c r="K138" s="46" t="s">
        <v>343</v>
      </c>
      <c r="L138" s="46" t="s">
        <v>69</v>
      </c>
      <c r="P138" s="43">
        <v>0.30000000000000004</v>
      </c>
      <c r="Q138" s="43">
        <f>0*$P$138</f>
        <v>0</v>
      </c>
      <c r="R138" s="43">
        <f>0.6*$P$138</f>
        <v>0.18000000000000002</v>
      </c>
      <c r="S138" s="43">
        <f>0.2*$P$138</f>
        <v>6.0000000000000012E-2</v>
      </c>
      <c r="T138" s="43">
        <f>0.2*$P$138</f>
        <v>6.0000000000000012E-2</v>
      </c>
      <c r="U138" s="43">
        <f>0*$P$138</f>
        <v>0</v>
      </c>
      <c r="V138" s="43">
        <f>0*$P$138</f>
        <v>0</v>
      </c>
      <c r="W138" s="47"/>
      <c r="X138" s="47"/>
      <c r="Y138" s="47"/>
      <c r="Z138" s="47"/>
      <c r="AA138" s="47"/>
      <c r="AB138" s="47"/>
      <c r="AC138" s="47"/>
      <c r="AD138" s="47"/>
      <c r="AE138" s="48">
        <f t="shared" si="41"/>
        <v>0.30000000000000004</v>
      </c>
      <c r="AF138" s="66">
        <v>0.30000000000000004</v>
      </c>
      <c r="AG138" s="66">
        <f>0*$AF$138</f>
        <v>0</v>
      </c>
      <c r="AH138" s="66">
        <f>0.6*$AF$138</f>
        <v>0.18000000000000002</v>
      </c>
      <c r="AI138" s="66">
        <f>0.2*$AF$138</f>
        <v>6.0000000000000012E-2</v>
      </c>
      <c r="AJ138" s="66">
        <f>0.2*$AF$138</f>
        <v>6.0000000000000012E-2</v>
      </c>
      <c r="AK138" s="66">
        <f>0*$AF$138</f>
        <v>0</v>
      </c>
      <c r="AL138" s="66">
        <f>0*$AF$138</f>
        <v>0</v>
      </c>
      <c r="AM138" s="66"/>
      <c r="AN138" s="66"/>
      <c r="AO138" s="66"/>
      <c r="AP138" s="66"/>
      <c r="AQ138" s="66"/>
      <c r="AR138" s="66"/>
      <c r="AS138" s="66"/>
      <c r="AT138" s="66"/>
      <c r="AU138" s="67">
        <f t="shared" si="42"/>
        <v>0.30000000000000004</v>
      </c>
    </row>
    <row r="139" spans="1:47" s="10" customFormat="1" ht="17.25" customHeight="1" x14ac:dyDescent="0.25">
      <c r="A139" s="33"/>
      <c r="B139" s="34"/>
      <c r="C139" s="35"/>
      <c r="D139" s="49"/>
      <c r="E139" s="36"/>
      <c r="F139" s="36"/>
      <c r="G139" s="52"/>
      <c r="H139" s="38"/>
      <c r="I139" s="50"/>
      <c r="J139" s="54" t="s">
        <v>344</v>
      </c>
      <c r="K139" s="46" t="s">
        <v>345</v>
      </c>
      <c r="L139" s="46" t="s">
        <v>69</v>
      </c>
      <c r="P139" s="43">
        <v>0.35</v>
      </c>
      <c r="Q139" s="43">
        <f>0*$P$139</f>
        <v>0</v>
      </c>
      <c r="R139" s="43">
        <f>0.2*$P$139</f>
        <v>6.9999999999999993E-2</v>
      </c>
      <c r="S139" s="43">
        <f>0.4*$P$139</f>
        <v>0.13999999999999999</v>
      </c>
      <c r="T139" s="43">
        <f>0.4*$P$139</f>
        <v>0.13999999999999999</v>
      </c>
      <c r="U139" s="43">
        <f>0*$P$139</f>
        <v>0</v>
      </c>
      <c r="V139" s="43">
        <f>0*$P$139</f>
        <v>0</v>
      </c>
      <c r="W139" s="47"/>
      <c r="X139" s="47"/>
      <c r="Y139" s="47"/>
      <c r="Z139" s="47"/>
      <c r="AA139" s="47"/>
      <c r="AB139" s="47"/>
      <c r="AC139" s="47"/>
      <c r="AD139" s="47"/>
      <c r="AE139" s="48">
        <f t="shared" si="41"/>
        <v>0.35</v>
      </c>
      <c r="AF139" s="66">
        <v>0.35</v>
      </c>
      <c r="AG139" s="66">
        <f>0*$AF$139</f>
        <v>0</v>
      </c>
      <c r="AH139" s="66">
        <f>0.2*$AF$139</f>
        <v>6.9999999999999993E-2</v>
      </c>
      <c r="AI139" s="66">
        <f>0.4*$AF$139</f>
        <v>0.13999999999999999</v>
      </c>
      <c r="AJ139" s="66">
        <f>0.4*$AF$139</f>
        <v>0.13999999999999999</v>
      </c>
      <c r="AK139" s="66">
        <f>0*$AF$139</f>
        <v>0</v>
      </c>
      <c r="AL139" s="66">
        <f>0*$AF$139</f>
        <v>0</v>
      </c>
      <c r="AM139" s="66"/>
      <c r="AN139" s="66"/>
      <c r="AO139" s="66"/>
      <c r="AP139" s="66"/>
      <c r="AQ139" s="66"/>
      <c r="AR139" s="66"/>
      <c r="AS139" s="66"/>
      <c r="AT139" s="66"/>
      <c r="AU139" s="67">
        <f t="shared" si="42"/>
        <v>0.35</v>
      </c>
    </row>
    <row r="140" spans="1:47" s="10" customFormat="1" ht="17.25" customHeight="1" x14ac:dyDescent="0.25">
      <c r="A140" s="33"/>
      <c r="B140" s="34"/>
      <c r="C140" s="35"/>
      <c r="D140" s="49"/>
      <c r="E140" s="36"/>
      <c r="F140" s="36"/>
      <c r="G140" s="52"/>
      <c r="H140" s="38"/>
      <c r="I140" s="50"/>
      <c r="J140" s="54" t="s">
        <v>346</v>
      </c>
      <c r="K140" s="46" t="s">
        <v>347</v>
      </c>
      <c r="L140" s="46" t="s">
        <v>348</v>
      </c>
      <c r="P140" s="43">
        <v>0.08</v>
      </c>
      <c r="Q140" s="43">
        <f>0*$P$140</f>
        <v>0</v>
      </c>
      <c r="R140" s="43">
        <f>0*$P$140</f>
        <v>0</v>
      </c>
      <c r="S140" s="43">
        <f>0*$P$140</f>
        <v>0</v>
      </c>
      <c r="T140" s="43">
        <f>0.4*$P$140</f>
        <v>3.2000000000000001E-2</v>
      </c>
      <c r="U140" s="43">
        <f>0.6*$P$140</f>
        <v>4.8000000000000001E-2</v>
      </c>
      <c r="V140" s="43">
        <f>0*$P$140</f>
        <v>0</v>
      </c>
      <c r="W140" s="47"/>
      <c r="X140" s="47"/>
      <c r="Y140" s="47"/>
      <c r="Z140" s="47"/>
      <c r="AA140" s="47"/>
      <c r="AB140" s="47"/>
      <c r="AC140" s="47"/>
      <c r="AD140" s="47"/>
      <c r="AE140" s="48">
        <f t="shared" si="41"/>
        <v>0.08</v>
      </c>
      <c r="AF140" s="66">
        <v>0.08</v>
      </c>
      <c r="AG140" s="66">
        <f>0*$AF$140</f>
        <v>0</v>
      </c>
      <c r="AH140" s="66">
        <f>0*$AF$140</f>
        <v>0</v>
      </c>
      <c r="AI140" s="66">
        <f>0*$AF$140</f>
        <v>0</v>
      </c>
      <c r="AJ140" s="66">
        <f>0.4*$AF$140</f>
        <v>3.2000000000000001E-2</v>
      </c>
      <c r="AK140" s="66">
        <f>0.6*$AF$140</f>
        <v>4.8000000000000001E-2</v>
      </c>
      <c r="AL140" s="66">
        <f>0*$AF$140</f>
        <v>0</v>
      </c>
      <c r="AM140" s="66"/>
      <c r="AN140" s="66"/>
      <c r="AO140" s="66"/>
      <c r="AP140" s="66"/>
      <c r="AQ140" s="66"/>
      <c r="AR140" s="66"/>
      <c r="AS140" s="66"/>
      <c r="AT140" s="66"/>
      <c r="AU140" s="67">
        <f t="shared" si="42"/>
        <v>0.08</v>
      </c>
    </row>
    <row r="141" spans="1:47" s="10" customFormat="1" ht="17.25" customHeight="1" x14ac:dyDescent="0.25">
      <c r="A141" s="33"/>
      <c r="B141" s="34"/>
      <c r="C141" s="35"/>
      <c r="D141" s="49"/>
      <c r="E141" s="36"/>
      <c r="F141" s="36"/>
      <c r="G141" s="52"/>
      <c r="H141" s="38"/>
      <c r="I141" s="50"/>
      <c r="J141" s="54" t="s">
        <v>349</v>
      </c>
      <c r="K141" s="46" t="s">
        <v>350</v>
      </c>
      <c r="L141" s="46" t="s">
        <v>57</v>
      </c>
      <c r="P141" s="43">
        <v>0.125</v>
      </c>
      <c r="Q141" s="43">
        <f>0.2*$P$141</f>
        <v>2.5000000000000001E-2</v>
      </c>
      <c r="R141" s="43">
        <f>0.2*$P$141</f>
        <v>2.5000000000000001E-2</v>
      </c>
      <c r="S141" s="43">
        <f>0*$P$141</f>
        <v>0</v>
      </c>
      <c r="T141" s="43">
        <f>0*$P$141</f>
        <v>0</v>
      </c>
      <c r="U141" s="43">
        <f>0.3*$P$141</f>
        <v>3.7499999999999999E-2</v>
      </c>
      <c r="V141" s="43">
        <f>0.3*$P$141</f>
        <v>3.7499999999999999E-2</v>
      </c>
      <c r="W141" s="47"/>
      <c r="X141" s="47"/>
      <c r="Y141" s="47"/>
      <c r="Z141" s="47"/>
      <c r="AA141" s="47"/>
      <c r="AB141" s="47"/>
      <c r="AC141" s="47"/>
      <c r="AD141" s="47"/>
      <c r="AE141" s="48">
        <f t="shared" si="41"/>
        <v>0.125</v>
      </c>
      <c r="AF141" s="69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7"/>
    </row>
    <row r="142" spans="1:47" s="10" customFormat="1" ht="17.25" customHeight="1" x14ac:dyDescent="0.25">
      <c r="A142" s="33"/>
      <c r="B142" s="34"/>
      <c r="C142" s="35"/>
      <c r="D142" s="49"/>
      <c r="E142" s="36"/>
      <c r="F142" s="36"/>
      <c r="G142" s="52"/>
      <c r="H142" s="38"/>
      <c r="I142" s="50"/>
      <c r="J142" s="70" t="s">
        <v>351</v>
      </c>
      <c r="K142" s="71" t="s">
        <v>352</v>
      </c>
      <c r="L142" s="46" t="s">
        <v>73</v>
      </c>
      <c r="P142" s="69"/>
      <c r="Q142" s="43"/>
      <c r="R142" s="43"/>
      <c r="S142" s="43"/>
      <c r="T142" s="43"/>
      <c r="U142" s="43"/>
      <c r="V142" s="43"/>
      <c r="W142" s="47"/>
      <c r="X142" s="47"/>
      <c r="Y142" s="47"/>
      <c r="Z142" s="47"/>
      <c r="AA142" s="47"/>
      <c r="AB142" s="47"/>
      <c r="AC142" s="47"/>
      <c r="AD142" s="47"/>
      <c r="AE142" s="48"/>
      <c r="AF142" s="66">
        <v>0.1</v>
      </c>
      <c r="AG142" s="66">
        <f>0.2*$AF$142</f>
        <v>2.0000000000000004E-2</v>
      </c>
      <c r="AH142" s="66">
        <f>0.2*$AF$142</f>
        <v>2.0000000000000004E-2</v>
      </c>
      <c r="AI142" s="66">
        <f>0*$AF$142</f>
        <v>0</v>
      </c>
      <c r="AJ142" s="66">
        <f>0*$AF$142</f>
        <v>0</v>
      </c>
      <c r="AK142" s="66">
        <f>0.3*$AF$142</f>
        <v>0.03</v>
      </c>
      <c r="AL142" s="66">
        <f>0.3*$AF$142</f>
        <v>0.03</v>
      </c>
      <c r="AM142" s="66"/>
      <c r="AN142" s="66"/>
      <c r="AO142" s="66"/>
      <c r="AP142" s="66"/>
      <c r="AQ142" s="66"/>
      <c r="AR142" s="66"/>
      <c r="AS142" s="66"/>
      <c r="AT142" s="66"/>
      <c r="AU142" s="67">
        <f>SUM(AG142:AT142)</f>
        <v>0.1</v>
      </c>
    </row>
    <row r="143" spans="1:47" s="10" customFormat="1" ht="17.25" customHeight="1" x14ac:dyDescent="0.25">
      <c r="A143" s="33" t="s">
        <v>36</v>
      </c>
      <c r="B143" s="34" t="s">
        <v>327</v>
      </c>
      <c r="C143" s="35" t="s">
        <v>328</v>
      </c>
      <c r="D143" s="49">
        <v>206.1</v>
      </c>
      <c r="E143" s="36" t="s">
        <v>95</v>
      </c>
      <c r="F143" s="36" t="s">
        <v>99</v>
      </c>
      <c r="G143" s="52">
        <v>225</v>
      </c>
      <c r="H143" s="38" t="s">
        <v>353</v>
      </c>
      <c r="I143" s="50" t="s">
        <v>354</v>
      </c>
      <c r="J143" s="38" t="s">
        <v>355</v>
      </c>
      <c r="K143" s="50" t="s">
        <v>354</v>
      </c>
      <c r="L143" s="10" t="s">
        <v>65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47" s="10" customFormat="1" ht="17.25" customHeight="1" x14ac:dyDescent="0.25">
      <c r="A144" s="33" t="s">
        <v>36</v>
      </c>
      <c r="B144" s="34" t="s">
        <v>327</v>
      </c>
      <c r="C144" s="35" t="s">
        <v>328</v>
      </c>
      <c r="D144" s="49">
        <v>206.2</v>
      </c>
      <c r="E144" s="36" t="s">
        <v>95</v>
      </c>
      <c r="F144" s="36" t="s">
        <v>99</v>
      </c>
      <c r="G144" s="52">
        <v>225</v>
      </c>
      <c r="H144" s="38" t="s">
        <v>356</v>
      </c>
      <c r="I144" s="50" t="s">
        <v>357</v>
      </c>
      <c r="J144" s="38" t="s">
        <v>358</v>
      </c>
      <c r="K144" s="50" t="s">
        <v>357</v>
      </c>
      <c r="L144" s="10" t="s">
        <v>65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1" s="10" customFormat="1" ht="17.25" customHeight="1" x14ac:dyDescent="0.25">
      <c r="A145" s="33" t="s">
        <v>36</v>
      </c>
      <c r="B145" s="34" t="s">
        <v>327</v>
      </c>
      <c r="C145" s="35" t="s">
        <v>328</v>
      </c>
      <c r="D145" s="49">
        <v>206.5</v>
      </c>
      <c r="E145" s="36" t="s">
        <v>95</v>
      </c>
      <c r="F145" s="36" t="s">
        <v>99</v>
      </c>
      <c r="G145" s="52">
        <v>225</v>
      </c>
      <c r="H145" s="38" t="s">
        <v>359</v>
      </c>
      <c r="I145" s="50" t="s">
        <v>360</v>
      </c>
      <c r="J145" s="38" t="s">
        <v>361</v>
      </c>
      <c r="K145" s="50" t="s">
        <v>360</v>
      </c>
      <c r="L145" s="10" t="s">
        <v>73</v>
      </c>
      <c r="P145" s="42">
        <f t="shared" ref="P145:AD145" si="43">SUM(P146:P153)</f>
        <v>1</v>
      </c>
      <c r="Q145" s="42">
        <f t="shared" si="43"/>
        <v>0.08</v>
      </c>
      <c r="R145" s="42">
        <f t="shared" si="43"/>
        <v>0.2505</v>
      </c>
      <c r="S145" s="42">
        <f t="shared" si="43"/>
        <v>0.22249999999999998</v>
      </c>
      <c r="T145" s="42">
        <f t="shared" si="43"/>
        <v>0.21299999999999999</v>
      </c>
      <c r="U145" s="42">
        <f t="shared" si="43"/>
        <v>0.14149999999999999</v>
      </c>
      <c r="V145" s="42">
        <f t="shared" si="43"/>
        <v>9.2499999999999999E-2</v>
      </c>
      <c r="W145" s="42">
        <f t="shared" si="43"/>
        <v>0</v>
      </c>
      <c r="X145" s="42">
        <f t="shared" si="43"/>
        <v>0</v>
      </c>
      <c r="Y145" s="42">
        <f t="shared" si="43"/>
        <v>0</v>
      </c>
      <c r="Z145" s="42">
        <f t="shared" ref="Z145:AC145" si="44">SUM(Z146:Z153)</f>
        <v>0</v>
      </c>
      <c r="AA145" s="42">
        <f t="shared" si="44"/>
        <v>0</v>
      </c>
      <c r="AB145" s="42">
        <f t="shared" si="44"/>
        <v>0</v>
      </c>
      <c r="AC145" s="42">
        <f t="shared" si="44"/>
        <v>0</v>
      </c>
      <c r="AD145" s="42">
        <f t="shared" si="43"/>
        <v>0</v>
      </c>
      <c r="AE145" s="48">
        <f>SUM(Q145:AD145)</f>
        <v>0.99999999999999989</v>
      </c>
    </row>
    <row r="146" spans="1:31" s="10" customFormat="1" ht="17.25" customHeight="1" x14ac:dyDescent="0.25">
      <c r="A146" s="33"/>
      <c r="B146" s="34"/>
      <c r="C146" s="35"/>
      <c r="D146" s="49"/>
      <c r="E146" s="36"/>
      <c r="F146" s="36"/>
      <c r="G146" s="52"/>
      <c r="H146" s="38"/>
      <c r="I146" s="50"/>
      <c r="J146" s="54" t="s">
        <v>362</v>
      </c>
      <c r="K146" s="46" t="s">
        <v>267</v>
      </c>
      <c r="L146" s="46" t="s">
        <v>57</v>
      </c>
      <c r="M146" s="10" t="s">
        <v>363</v>
      </c>
      <c r="P146" s="43">
        <v>0.05</v>
      </c>
      <c r="Q146" s="43">
        <f>0.5*$P$146</f>
        <v>2.5000000000000001E-2</v>
      </c>
      <c r="R146" s="43">
        <f>0*$P$146</f>
        <v>0</v>
      </c>
      <c r="S146" s="43">
        <f>0*$P$146</f>
        <v>0</v>
      </c>
      <c r="T146" s="43">
        <f>0*$P$146</f>
        <v>0</v>
      </c>
      <c r="U146" s="43">
        <f>0*$P$146</f>
        <v>0</v>
      </c>
      <c r="V146" s="43">
        <f>0.5*$P$146</f>
        <v>2.5000000000000001E-2</v>
      </c>
      <c r="W146" s="47"/>
      <c r="X146" s="47"/>
      <c r="Y146" s="47"/>
      <c r="Z146" s="47"/>
      <c r="AA146" s="47"/>
      <c r="AB146" s="47"/>
      <c r="AC146" s="47"/>
      <c r="AD146" s="47"/>
      <c r="AE146" s="48">
        <f t="shared" ref="AE146:AE153" si="45">SUM(Q146:AD146)</f>
        <v>0.05</v>
      </c>
    </row>
    <row r="147" spans="1:31" s="10" customFormat="1" ht="17.25" customHeight="1" x14ac:dyDescent="0.25">
      <c r="A147" s="33"/>
      <c r="B147" s="34"/>
      <c r="C147" s="35"/>
      <c r="D147" s="49"/>
      <c r="E147" s="36"/>
      <c r="F147" s="36"/>
      <c r="G147" s="52"/>
      <c r="H147" s="38"/>
      <c r="I147" s="50"/>
      <c r="J147" s="54" t="s">
        <v>364</v>
      </c>
      <c r="K147" s="46" t="s">
        <v>339</v>
      </c>
      <c r="L147" s="46" t="s">
        <v>69</v>
      </c>
      <c r="M147" s="10" t="s">
        <v>363</v>
      </c>
      <c r="P147" s="43">
        <v>0.05</v>
      </c>
      <c r="Q147" s="43">
        <f>0.7*$P$147</f>
        <v>3.4999999999999996E-2</v>
      </c>
      <c r="R147" s="43">
        <f>0*$P$147</f>
        <v>0</v>
      </c>
      <c r="S147" s="43">
        <f>0.3*$P$147</f>
        <v>1.4999999999999999E-2</v>
      </c>
      <c r="T147" s="43">
        <f>0*$P$147</f>
        <v>0</v>
      </c>
      <c r="U147" s="43">
        <f>0*$P$147</f>
        <v>0</v>
      </c>
      <c r="V147" s="43">
        <f>0*$P$147</f>
        <v>0</v>
      </c>
      <c r="W147" s="47"/>
      <c r="X147" s="47"/>
      <c r="Y147" s="47"/>
      <c r="Z147" s="47"/>
      <c r="AA147" s="47"/>
      <c r="AB147" s="47"/>
      <c r="AC147" s="47"/>
      <c r="AD147" s="47"/>
      <c r="AE147" s="48">
        <f t="shared" si="45"/>
        <v>4.9999999999999996E-2</v>
      </c>
    </row>
    <row r="148" spans="1:31" s="10" customFormat="1" ht="17.25" customHeight="1" x14ac:dyDescent="0.25">
      <c r="A148" s="33"/>
      <c r="B148" s="34"/>
      <c r="C148" s="35"/>
      <c r="D148" s="49"/>
      <c r="E148" s="36"/>
      <c r="F148" s="36"/>
      <c r="G148" s="52"/>
      <c r="H148" s="38"/>
      <c r="I148" s="50"/>
      <c r="J148" s="54" t="s">
        <v>365</v>
      </c>
      <c r="K148" s="46" t="s">
        <v>341</v>
      </c>
      <c r="L148" s="46" t="s">
        <v>69</v>
      </c>
      <c r="M148" s="10" t="s">
        <v>363</v>
      </c>
      <c r="P148" s="43">
        <v>3.5000000000000003E-2</v>
      </c>
      <c r="Q148" s="43">
        <f>0*$P$148</f>
        <v>0</v>
      </c>
      <c r="R148" s="43">
        <f>0.3*$P$148</f>
        <v>1.0500000000000001E-2</v>
      </c>
      <c r="S148" s="43">
        <f>0.5*$P$148</f>
        <v>1.7500000000000002E-2</v>
      </c>
      <c r="T148" s="43">
        <f>0.2*$P$148</f>
        <v>7.000000000000001E-3</v>
      </c>
      <c r="U148" s="43">
        <f>0*$P$148</f>
        <v>0</v>
      </c>
      <c r="V148" s="43">
        <f>0*$P$148</f>
        <v>0</v>
      </c>
      <c r="W148" s="47"/>
      <c r="X148" s="47"/>
      <c r="Y148" s="47"/>
      <c r="Z148" s="47"/>
      <c r="AA148" s="47"/>
      <c r="AB148" s="47"/>
      <c r="AC148" s="47"/>
      <c r="AD148" s="47"/>
      <c r="AE148" s="48">
        <f t="shared" si="45"/>
        <v>3.5000000000000003E-2</v>
      </c>
    </row>
    <row r="149" spans="1:31" s="10" customFormat="1" ht="17.25" customHeight="1" x14ac:dyDescent="0.25">
      <c r="A149" s="33"/>
      <c r="B149" s="34"/>
      <c r="C149" s="35"/>
      <c r="D149" s="49"/>
      <c r="E149" s="36"/>
      <c r="F149" s="36"/>
      <c r="G149" s="52"/>
      <c r="H149" s="38"/>
      <c r="I149" s="50"/>
      <c r="J149" s="54" t="s">
        <v>366</v>
      </c>
      <c r="K149" s="46" t="s">
        <v>367</v>
      </c>
      <c r="L149" s="46" t="s">
        <v>348</v>
      </c>
      <c r="P149" s="43">
        <v>0.04</v>
      </c>
      <c r="Q149" s="43">
        <f>0*$P$149</f>
        <v>0</v>
      </c>
      <c r="R149" s="43">
        <f>0*$P$149</f>
        <v>0</v>
      </c>
      <c r="S149" s="43">
        <f>0*$P$149</f>
        <v>0</v>
      </c>
      <c r="T149" s="43">
        <f>0.4*$P$149</f>
        <v>1.6E-2</v>
      </c>
      <c r="U149" s="43">
        <f>0.6*$P$149</f>
        <v>2.4E-2</v>
      </c>
      <c r="V149" s="43">
        <f>0*$P$149</f>
        <v>0</v>
      </c>
      <c r="W149" s="47"/>
      <c r="X149" s="47"/>
      <c r="Y149" s="47"/>
      <c r="Z149" s="47"/>
      <c r="AA149" s="47"/>
      <c r="AB149" s="47"/>
      <c r="AC149" s="47"/>
      <c r="AD149" s="47"/>
      <c r="AE149" s="48">
        <f t="shared" si="45"/>
        <v>0.04</v>
      </c>
    </row>
    <row r="150" spans="1:31" s="10" customFormat="1" ht="17.25" customHeight="1" x14ac:dyDescent="0.25">
      <c r="A150" s="33"/>
      <c r="B150" s="34"/>
      <c r="C150" s="35"/>
      <c r="D150" s="49"/>
      <c r="E150" s="36"/>
      <c r="F150" s="36"/>
      <c r="G150" s="52"/>
      <c r="H150" s="38"/>
      <c r="I150" s="50"/>
      <c r="J150" s="54" t="s">
        <v>368</v>
      </c>
      <c r="K150" s="46" t="s">
        <v>369</v>
      </c>
      <c r="L150" s="46" t="s">
        <v>69</v>
      </c>
      <c r="P150" s="43">
        <v>0.25</v>
      </c>
      <c r="Q150" s="43">
        <f>0*$P$150</f>
        <v>0</v>
      </c>
      <c r="R150" s="43">
        <f>0.6*$P$150</f>
        <v>0.15</v>
      </c>
      <c r="S150" s="43">
        <f>0.2*$P$150</f>
        <v>0.05</v>
      </c>
      <c r="T150" s="43">
        <f>0.2*$P$150</f>
        <v>0.05</v>
      </c>
      <c r="U150" s="43">
        <f>0*$P$150</f>
        <v>0</v>
      </c>
      <c r="V150" s="43">
        <f>0*$P$150</f>
        <v>0</v>
      </c>
      <c r="W150" s="47"/>
      <c r="X150" s="47"/>
      <c r="Y150" s="47"/>
      <c r="Z150" s="47"/>
      <c r="AA150" s="47"/>
      <c r="AB150" s="47"/>
      <c r="AC150" s="47"/>
      <c r="AD150" s="47"/>
      <c r="AE150" s="48">
        <f t="shared" si="45"/>
        <v>0.25</v>
      </c>
    </row>
    <row r="151" spans="1:31" s="10" customFormat="1" ht="17.25" customHeight="1" x14ac:dyDescent="0.25">
      <c r="A151" s="33"/>
      <c r="B151" s="34"/>
      <c r="C151" s="35"/>
      <c r="D151" s="49"/>
      <c r="E151" s="36"/>
      <c r="F151" s="36"/>
      <c r="G151" s="52"/>
      <c r="H151" s="38"/>
      <c r="I151" s="50"/>
      <c r="J151" s="54" t="s">
        <v>370</v>
      </c>
      <c r="K151" s="46" t="s">
        <v>371</v>
      </c>
      <c r="L151" s="46" t="s">
        <v>69</v>
      </c>
      <c r="P151" s="43">
        <v>0.35</v>
      </c>
      <c r="Q151" s="43">
        <f>0*$P$151</f>
        <v>0</v>
      </c>
      <c r="R151" s="43">
        <f>0.2*$P$151</f>
        <v>6.9999999999999993E-2</v>
      </c>
      <c r="S151" s="43">
        <f>0.4*$P$151</f>
        <v>0.13999999999999999</v>
      </c>
      <c r="T151" s="43">
        <f>0.4*$P$151</f>
        <v>0.13999999999999999</v>
      </c>
      <c r="U151" s="43">
        <f>0*$P$151</f>
        <v>0</v>
      </c>
      <c r="V151" s="43">
        <f>0*$P$151</f>
        <v>0</v>
      </c>
      <c r="W151" s="47"/>
      <c r="X151" s="47"/>
      <c r="Y151" s="47"/>
      <c r="Z151" s="47"/>
      <c r="AA151" s="47"/>
      <c r="AB151" s="47"/>
      <c r="AC151" s="47"/>
      <c r="AD151" s="47"/>
      <c r="AE151" s="48">
        <f t="shared" si="45"/>
        <v>0.35</v>
      </c>
    </row>
    <row r="152" spans="1:31" s="10" customFormat="1" ht="17.25" customHeight="1" x14ac:dyDescent="0.25">
      <c r="A152" s="33"/>
      <c r="B152" s="34"/>
      <c r="C152" s="35"/>
      <c r="D152" s="49"/>
      <c r="E152" s="36"/>
      <c r="F152" s="36"/>
      <c r="G152" s="52"/>
      <c r="H152" s="38"/>
      <c r="I152" s="50"/>
      <c r="J152" s="54" t="s">
        <v>372</v>
      </c>
      <c r="K152" s="46" t="s">
        <v>373</v>
      </c>
      <c r="L152" s="46" t="s">
        <v>348</v>
      </c>
      <c r="P152" s="43">
        <v>0.125</v>
      </c>
      <c r="Q152" s="43">
        <f>0*$P$152</f>
        <v>0</v>
      </c>
      <c r="R152" s="43">
        <f>0*$P$152</f>
        <v>0</v>
      </c>
      <c r="S152" s="43">
        <f>0*$P$152</f>
        <v>0</v>
      </c>
      <c r="T152" s="43">
        <f>0*$P$152</f>
        <v>0</v>
      </c>
      <c r="U152" s="43">
        <f>0.7*$P$152</f>
        <v>8.7499999999999994E-2</v>
      </c>
      <c r="V152" s="43">
        <f>0.3*$P$152</f>
        <v>3.7499999999999999E-2</v>
      </c>
      <c r="W152" s="47"/>
      <c r="X152" s="47"/>
      <c r="Y152" s="47"/>
      <c r="Z152" s="47"/>
      <c r="AA152" s="47"/>
      <c r="AB152" s="47"/>
      <c r="AC152" s="47"/>
      <c r="AD152" s="47"/>
      <c r="AE152" s="48">
        <f t="shared" si="45"/>
        <v>0.125</v>
      </c>
    </row>
    <row r="153" spans="1:31" s="10" customFormat="1" ht="17.25" customHeight="1" x14ac:dyDescent="0.25">
      <c r="A153" s="33"/>
      <c r="B153" s="34"/>
      <c r="C153" s="35"/>
      <c r="D153" s="49"/>
      <c r="E153" s="36"/>
      <c r="F153" s="36"/>
      <c r="G153" s="52"/>
      <c r="H153" s="38"/>
      <c r="I153" s="50"/>
      <c r="J153" s="54" t="s">
        <v>374</v>
      </c>
      <c r="K153" s="46" t="s">
        <v>375</v>
      </c>
      <c r="L153" s="46" t="s">
        <v>57</v>
      </c>
      <c r="P153" s="43">
        <v>0.1</v>
      </c>
      <c r="Q153" s="43">
        <f>0.2*$P$153</f>
        <v>2.0000000000000004E-2</v>
      </c>
      <c r="R153" s="43">
        <f>0.2*$P$153</f>
        <v>2.0000000000000004E-2</v>
      </c>
      <c r="S153" s="43">
        <f>0*$P$153</f>
        <v>0</v>
      </c>
      <c r="T153" s="43">
        <f>0*$P$153</f>
        <v>0</v>
      </c>
      <c r="U153" s="43">
        <f>0.3*$P$153</f>
        <v>0.03</v>
      </c>
      <c r="V153" s="43">
        <f>0.3*$P$153</f>
        <v>0.03</v>
      </c>
      <c r="W153" s="47"/>
      <c r="X153" s="47"/>
      <c r="Y153" s="47"/>
      <c r="Z153" s="47"/>
      <c r="AA153" s="47"/>
      <c r="AB153" s="47"/>
      <c r="AC153" s="47"/>
      <c r="AD153" s="47"/>
      <c r="AE153" s="48">
        <f t="shared" si="45"/>
        <v>0.1</v>
      </c>
    </row>
    <row r="154" spans="1:31" s="10" customFormat="1" ht="17.25" customHeight="1" x14ac:dyDescent="0.25">
      <c r="A154" s="33" t="s">
        <v>36</v>
      </c>
      <c r="B154" s="34" t="s">
        <v>327</v>
      </c>
      <c r="C154" s="35" t="s">
        <v>328</v>
      </c>
      <c r="D154" s="49">
        <v>207.1</v>
      </c>
      <c r="E154" s="36" t="s">
        <v>95</v>
      </c>
      <c r="F154" s="36" t="s">
        <v>99</v>
      </c>
      <c r="G154" s="52">
        <v>225</v>
      </c>
      <c r="H154" s="38" t="s">
        <v>376</v>
      </c>
      <c r="I154" s="50" t="s">
        <v>377</v>
      </c>
      <c r="J154" s="38" t="s">
        <v>378</v>
      </c>
      <c r="K154" s="46" t="s">
        <v>377</v>
      </c>
      <c r="L154" s="10" t="s">
        <v>73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1" s="10" customFormat="1" ht="17.25" customHeight="1" x14ac:dyDescent="0.25">
      <c r="A155" s="33" t="s">
        <v>36</v>
      </c>
      <c r="B155" s="34" t="s">
        <v>327</v>
      </c>
      <c r="C155" s="35" t="s">
        <v>328</v>
      </c>
      <c r="D155" s="49">
        <v>207.1</v>
      </c>
      <c r="E155" s="36" t="s">
        <v>95</v>
      </c>
      <c r="F155" s="36" t="s">
        <v>99</v>
      </c>
      <c r="G155" s="52">
        <v>225</v>
      </c>
      <c r="H155" s="38" t="s">
        <v>379</v>
      </c>
      <c r="I155" s="50" t="s">
        <v>380</v>
      </c>
      <c r="J155" s="38" t="s">
        <v>381</v>
      </c>
      <c r="K155" s="50" t="s">
        <v>380</v>
      </c>
      <c r="L155" s="10" t="s">
        <v>57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1" s="10" customFormat="1" ht="17.25" customHeight="1" x14ac:dyDescent="0.25">
      <c r="A156" s="33" t="s">
        <v>36</v>
      </c>
      <c r="B156" s="34" t="s">
        <v>382</v>
      </c>
      <c r="C156" s="35" t="s">
        <v>383</v>
      </c>
      <c r="D156" s="49">
        <v>208</v>
      </c>
      <c r="E156" s="36" t="s">
        <v>95</v>
      </c>
      <c r="F156" s="36" t="s">
        <v>99</v>
      </c>
      <c r="G156" s="52">
        <v>226</v>
      </c>
      <c r="H156" s="38" t="s">
        <v>384</v>
      </c>
      <c r="I156" s="50" t="s">
        <v>385</v>
      </c>
      <c r="J156" s="38" t="s">
        <v>386</v>
      </c>
      <c r="K156" s="50" t="s">
        <v>385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1" s="10" customFormat="1" ht="17.25" customHeight="1" x14ac:dyDescent="0.25">
      <c r="A157" s="33" t="s">
        <v>36</v>
      </c>
      <c r="B157" s="34" t="s">
        <v>382</v>
      </c>
      <c r="C157" s="35" t="s">
        <v>383</v>
      </c>
      <c r="D157" s="49">
        <v>208</v>
      </c>
      <c r="E157" s="36" t="s">
        <v>95</v>
      </c>
      <c r="F157" s="36" t="s">
        <v>99</v>
      </c>
      <c r="G157" s="52">
        <v>226</v>
      </c>
      <c r="H157" s="38" t="s">
        <v>387</v>
      </c>
      <c r="I157" s="50" t="s">
        <v>388</v>
      </c>
      <c r="J157" s="38" t="s">
        <v>389</v>
      </c>
      <c r="K157" s="50" t="s">
        <v>388</v>
      </c>
      <c r="L157" s="10" t="s">
        <v>65</v>
      </c>
      <c r="P157" s="42">
        <f>SUM(P158:P168)</f>
        <v>1</v>
      </c>
      <c r="Q157" s="42">
        <f t="shared" ref="Q157:AD157" si="46">SUM(Q158:Q168)</f>
        <v>6.5000000000000002E-2</v>
      </c>
      <c r="R157" s="42">
        <f t="shared" si="46"/>
        <v>0.24</v>
      </c>
      <c r="S157" s="42">
        <f t="shared" si="46"/>
        <v>0.31000000000000005</v>
      </c>
      <c r="T157" s="42">
        <f t="shared" si="46"/>
        <v>0.14000000000000001</v>
      </c>
      <c r="U157" s="42">
        <f t="shared" si="46"/>
        <v>0.16</v>
      </c>
      <c r="V157" s="42">
        <f t="shared" si="46"/>
        <v>8.4999999999999992E-2</v>
      </c>
      <c r="W157" s="42">
        <f t="shared" si="46"/>
        <v>0</v>
      </c>
      <c r="X157" s="42">
        <f t="shared" si="46"/>
        <v>0</v>
      </c>
      <c r="Y157" s="42">
        <f t="shared" si="46"/>
        <v>0</v>
      </c>
      <c r="Z157" s="42">
        <f t="shared" ref="Z157:AC157" si="47">SUM(Z158:Z168)</f>
        <v>0</v>
      </c>
      <c r="AA157" s="42">
        <f t="shared" si="47"/>
        <v>0</v>
      </c>
      <c r="AB157" s="42">
        <f t="shared" si="47"/>
        <v>0</v>
      </c>
      <c r="AC157" s="42">
        <f t="shared" si="47"/>
        <v>0</v>
      </c>
      <c r="AD157" s="42">
        <f t="shared" si="46"/>
        <v>0</v>
      </c>
      <c r="AE157" s="48">
        <f>SUM(Q157:AD157)</f>
        <v>1</v>
      </c>
    </row>
    <row r="158" spans="1:31" s="10" customFormat="1" ht="17.25" customHeight="1" x14ac:dyDescent="0.25">
      <c r="A158" s="33"/>
      <c r="B158" s="34"/>
      <c r="C158" s="35"/>
      <c r="D158" s="49"/>
      <c r="E158" s="36"/>
      <c r="F158" s="36"/>
      <c r="G158" s="52"/>
      <c r="H158" s="38"/>
      <c r="I158" s="50"/>
      <c r="J158" s="54" t="s">
        <v>390</v>
      </c>
      <c r="K158" s="46" t="s">
        <v>267</v>
      </c>
      <c r="L158" s="46" t="s">
        <v>57</v>
      </c>
      <c r="P158" s="43">
        <v>0.06</v>
      </c>
      <c r="Q158" s="43">
        <f>0.5*$P$158</f>
        <v>0.03</v>
      </c>
      <c r="R158" s="43">
        <f>0*$P$158</f>
        <v>0</v>
      </c>
      <c r="S158" s="43">
        <f>0*$P$158</f>
        <v>0</v>
      </c>
      <c r="T158" s="43">
        <f>0*$P$158</f>
        <v>0</v>
      </c>
      <c r="U158" s="43">
        <f>0*$P$158</f>
        <v>0</v>
      </c>
      <c r="V158" s="43">
        <f>0.5*$P$158</f>
        <v>0.03</v>
      </c>
      <c r="W158" s="47"/>
      <c r="X158" s="47"/>
      <c r="Y158" s="47"/>
      <c r="Z158" s="47"/>
      <c r="AA158" s="47"/>
      <c r="AB158" s="47"/>
      <c r="AC158" s="47"/>
      <c r="AD158" s="47"/>
      <c r="AE158" s="48">
        <f t="shared" ref="AE158:AE168" si="48">SUM(Q158:AD158)</f>
        <v>0.06</v>
      </c>
    </row>
    <row r="159" spans="1:31" s="10" customFormat="1" ht="17.25" customHeight="1" x14ac:dyDescent="0.25">
      <c r="A159" s="33"/>
      <c r="B159" s="34"/>
      <c r="C159" s="35"/>
      <c r="D159" s="49"/>
      <c r="E159" s="36"/>
      <c r="F159" s="36"/>
      <c r="G159" s="52"/>
      <c r="H159" s="38"/>
      <c r="I159" s="50"/>
      <c r="J159" s="54" t="s">
        <v>391</v>
      </c>
      <c r="K159" s="46" t="s">
        <v>392</v>
      </c>
      <c r="L159" s="46" t="s">
        <v>69</v>
      </c>
      <c r="P159" s="43">
        <v>0.05</v>
      </c>
      <c r="Q159" s="43">
        <f>0.7*$P$159</f>
        <v>3.4999999999999996E-2</v>
      </c>
      <c r="R159" s="43">
        <f>0*$P$159</f>
        <v>0</v>
      </c>
      <c r="S159" s="43">
        <f>0.3*$P$159</f>
        <v>1.4999999999999999E-2</v>
      </c>
      <c r="T159" s="43">
        <f>0*$P$159</f>
        <v>0</v>
      </c>
      <c r="U159" s="43">
        <f>0*$P$159</f>
        <v>0</v>
      </c>
      <c r="V159" s="43">
        <f>0*$P$159</f>
        <v>0</v>
      </c>
      <c r="W159" s="47"/>
      <c r="X159" s="47"/>
      <c r="Y159" s="47"/>
      <c r="Z159" s="47"/>
      <c r="AA159" s="47"/>
      <c r="AB159" s="47"/>
      <c r="AC159" s="47"/>
      <c r="AD159" s="47"/>
      <c r="AE159" s="48">
        <f t="shared" si="48"/>
        <v>4.9999999999999996E-2</v>
      </c>
    </row>
    <row r="160" spans="1:31" s="10" customFormat="1" ht="17.25" customHeight="1" x14ac:dyDescent="0.25">
      <c r="A160" s="33"/>
      <c r="B160" s="34"/>
      <c r="C160" s="35"/>
      <c r="D160" s="49"/>
      <c r="E160" s="36"/>
      <c r="F160" s="36"/>
      <c r="G160" s="52"/>
      <c r="H160" s="38"/>
      <c r="I160" s="50"/>
      <c r="J160" s="54" t="s">
        <v>393</v>
      </c>
      <c r="K160" s="46" t="s">
        <v>394</v>
      </c>
      <c r="L160" s="46" t="s">
        <v>69</v>
      </c>
      <c r="P160" s="43">
        <v>0.25</v>
      </c>
      <c r="Q160" s="43">
        <f>0*$P$160</f>
        <v>0</v>
      </c>
      <c r="R160" s="43">
        <f>0.7*$P$160</f>
        <v>0.17499999999999999</v>
      </c>
      <c r="S160" s="43">
        <f>0.2*$P$160</f>
        <v>0.05</v>
      </c>
      <c r="T160" s="43">
        <f>0.1*$P$160</f>
        <v>2.5000000000000001E-2</v>
      </c>
      <c r="U160" s="43">
        <f>0*$P$160</f>
        <v>0</v>
      </c>
      <c r="V160" s="43">
        <f>0*$P$160</f>
        <v>0</v>
      </c>
      <c r="W160" s="47"/>
      <c r="X160" s="47"/>
      <c r="Y160" s="47"/>
      <c r="Z160" s="47"/>
      <c r="AA160" s="47"/>
      <c r="AB160" s="47"/>
      <c r="AC160" s="47"/>
      <c r="AD160" s="47"/>
      <c r="AE160" s="48">
        <f t="shared" si="48"/>
        <v>0.24999999999999997</v>
      </c>
    </row>
    <row r="161" spans="1:31" s="10" customFormat="1" ht="17.25" customHeight="1" x14ac:dyDescent="0.25">
      <c r="A161" s="33"/>
      <c r="B161" s="34"/>
      <c r="C161" s="35"/>
      <c r="D161" s="49"/>
      <c r="E161" s="36"/>
      <c r="F161" s="36"/>
      <c r="G161" s="52"/>
      <c r="H161" s="38"/>
      <c r="I161" s="50"/>
      <c r="J161" s="54" t="s">
        <v>395</v>
      </c>
      <c r="K161" s="46" t="s">
        <v>396</v>
      </c>
      <c r="L161" s="46" t="s">
        <v>69</v>
      </c>
      <c r="P161" s="43">
        <v>0.45</v>
      </c>
      <c r="Q161" s="43">
        <f>0*$P$161</f>
        <v>0</v>
      </c>
      <c r="R161" s="43">
        <f>0.1*$P$161</f>
        <v>4.5000000000000005E-2</v>
      </c>
      <c r="S161" s="43">
        <f>0.5*$P$161</f>
        <v>0.22500000000000001</v>
      </c>
      <c r="T161" s="43">
        <f>0.2*$P$161</f>
        <v>9.0000000000000011E-2</v>
      </c>
      <c r="U161" s="43">
        <f>0.2*$P$161</f>
        <v>9.0000000000000011E-2</v>
      </c>
      <c r="V161" s="43">
        <f>0*$P$161</f>
        <v>0</v>
      </c>
      <c r="W161" s="47"/>
      <c r="X161" s="47"/>
      <c r="Y161" s="47"/>
      <c r="Z161" s="47"/>
      <c r="AA161" s="47"/>
      <c r="AB161" s="47"/>
      <c r="AC161" s="47"/>
      <c r="AD161" s="47"/>
      <c r="AE161" s="48">
        <f t="shared" si="48"/>
        <v>0.45000000000000007</v>
      </c>
    </row>
    <row r="162" spans="1:31" s="10" customFormat="1" ht="17.25" customHeight="1" x14ac:dyDescent="0.25">
      <c r="A162" s="33"/>
      <c r="B162" s="34"/>
      <c r="C162" s="35"/>
      <c r="D162" s="49"/>
      <c r="E162" s="36"/>
      <c r="F162" s="36"/>
      <c r="G162" s="52"/>
      <c r="H162" s="38"/>
      <c r="I162" s="50"/>
      <c r="J162" s="54" t="s">
        <v>397</v>
      </c>
      <c r="K162" s="46" t="s">
        <v>398</v>
      </c>
      <c r="L162" s="46" t="s">
        <v>69</v>
      </c>
      <c r="P162" s="43">
        <v>0.09</v>
      </c>
      <c r="Q162" s="43">
        <f>0*$P$162</f>
        <v>0</v>
      </c>
      <c r="R162" s="43">
        <f>0*$P$162</f>
        <v>0</v>
      </c>
      <c r="S162" s="43">
        <f>0*$P$162</f>
        <v>0</v>
      </c>
      <c r="T162" s="43">
        <f>0*$P$162</f>
        <v>0</v>
      </c>
      <c r="U162" s="43">
        <f>0.5*$P$162</f>
        <v>4.4999999999999998E-2</v>
      </c>
      <c r="V162" s="43">
        <f>0.5*$P$162</f>
        <v>4.4999999999999998E-2</v>
      </c>
      <c r="W162" s="47"/>
      <c r="X162" s="47"/>
      <c r="Y162" s="47"/>
      <c r="Z162" s="47"/>
      <c r="AA162" s="47"/>
      <c r="AB162" s="47"/>
      <c r="AC162" s="47"/>
      <c r="AD162" s="47"/>
      <c r="AE162" s="48">
        <f t="shared" si="48"/>
        <v>0.09</v>
      </c>
    </row>
    <row r="163" spans="1:31" s="10" customFormat="1" ht="17.25" customHeight="1" x14ac:dyDescent="0.25">
      <c r="A163" s="33"/>
      <c r="B163" s="34"/>
      <c r="C163" s="35"/>
      <c r="D163" s="49"/>
      <c r="E163" s="36"/>
      <c r="F163" s="36"/>
      <c r="G163" s="52"/>
      <c r="H163" s="38"/>
      <c r="I163" s="50"/>
      <c r="J163" s="54" t="s">
        <v>399</v>
      </c>
      <c r="K163" s="46" t="s">
        <v>400</v>
      </c>
      <c r="L163" s="46" t="s">
        <v>348</v>
      </c>
      <c r="P163" s="43">
        <v>0.1</v>
      </c>
      <c r="Q163" s="43">
        <f>0*$P$163</f>
        <v>0</v>
      </c>
      <c r="R163" s="43">
        <f>0.2*$P$163</f>
        <v>2.0000000000000004E-2</v>
      </c>
      <c r="S163" s="43">
        <f>0.2*$P$163</f>
        <v>2.0000000000000004E-2</v>
      </c>
      <c r="T163" s="43">
        <f>0.25*$P$163</f>
        <v>2.5000000000000001E-2</v>
      </c>
      <c r="U163" s="43">
        <f>0.25*$P$163</f>
        <v>2.5000000000000001E-2</v>
      </c>
      <c r="V163" s="43">
        <f>0.1*$P$163</f>
        <v>1.0000000000000002E-2</v>
      </c>
      <c r="W163" s="47"/>
      <c r="X163" s="47"/>
      <c r="Y163" s="47"/>
      <c r="Z163" s="47"/>
      <c r="AA163" s="47"/>
      <c r="AB163" s="47"/>
      <c r="AC163" s="47"/>
      <c r="AD163" s="47"/>
      <c r="AE163" s="48">
        <f t="shared" si="48"/>
        <v>0.1</v>
      </c>
    </row>
    <row r="164" spans="1:31" s="10" customFormat="1" ht="17.25" customHeight="1" x14ac:dyDescent="0.25">
      <c r="A164" s="33"/>
      <c r="B164" s="34"/>
      <c r="C164" s="35"/>
      <c r="D164" s="49"/>
      <c r="E164" s="36"/>
      <c r="F164" s="36"/>
      <c r="G164" s="52"/>
      <c r="H164" s="38"/>
      <c r="I164" s="50"/>
      <c r="J164" s="54" t="s">
        <v>401</v>
      </c>
      <c r="K164" s="46" t="s">
        <v>402</v>
      </c>
      <c r="L164" s="46" t="s">
        <v>65</v>
      </c>
      <c r="P164" s="43">
        <v>0</v>
      </c>
      <c r="Q164" s="43">
        <f t="shared" ref="Q164:V164" si="49">0*$P$164</f>
        <v>0</v>
      </c>
      <c r="R164" s="43">
        <f t="shared" si="49"/>
        <v>0</v>
      </c>
      <c r="S164" s="43">
        <f t="shared" si="49"/>
        <v>0</v>
      </c>
      <c r="T164" s="43">
        <f t="shared" si="49"/>
        <v>0</v>
      </c>
      <c r="U164" s="43">
        <f t="shared" si="49"/>
        <v>0</v>
      </c>
      <c r="V164" s="43">
        <f t="shared" si="49"/>
        <v>0</v>
      </c>
      <c r="W164" s="47"/>
      <c r="X164" s="47"/>
      <c r="Y164" s="47"/>
      <c r="Z164" s="47"/>
      <c r="AA164" s="47"/>
      <c r="AB164" s="47"/>
      <c r="AC164" s="47"/>
      <c r="AD164" s="47"/>
      <c r="AE164" s="48">
        <f t="shared" si="48"/>
        <v>0</v>
      </c>
    </row>
    <row r="165" spans="1:31" s="10" customFormat="1" ht="17.25" customHeight="1" x14ac:dyDescent="0.25">
      <c r="A165" s="33"/>
      <c r="B165" s="34"/>
      <c r="C165" s="35"/>
      <c r="D165" s="49"/>
      <c r="E165" s="36"/>
      <c r="F165" s="36"/>
      <c r="G165" s="52"/>
      <c r="H165" s="38"/>
      <c r="I165" s="50"/>
      <c r="J165" s="54" t="s">
        <v>403</v>
      </c>
      <c r="K165" s="46" t="s">
        <v>404</v>
      </c>
      <c r="L165" s="46" t="s">
        <v>282</v>
      </c>
      <c r="P165" s="43">
        <v>0</v>
      </c>
      <c r="Q165" s="43">
        <f t="shared" ref="Q165:V165" si="50">0*$P$165</f>
        <v>0</v>
      </c>
      <c r="R165" s="43">
        <f t="shared" si="50"/>
        <v>0</v>
      </c>
      <c r="S165" s="43">
        <f t="shared" si="50"/>
        <v>0</v>
      </c>
      <c r="T165" s="43">
        <f t="shared" si="50"/>
        <v>0</v>
      </c>
      <c r="U165" s="43">
        <f t="shared" si="50"/>
        <v>0</v>
      </c>
      <c r="V165" s="43">
        <f t="shared" si="50"/>
        <v>0</v>
      </c>
      <c r="W165" s="47"/>
      <c r="X165" s="47"/>
      <c r="Y165" s="47"/>
      <c r="Z165" s="47"/>
      <c r="AA165" s="47"/>
      <c r="AB165" s="47"/>
      <c r="AC165" s="47"/>
      <c r="AD165" s="47"/>
      <c r="AE165" s="48">
        <f t="shared" si="48"/>
        <v>0</v>
      </c>
    </row>
    <row r="166" spans="1:31" s="10" customFormat="1" ht="17.25" customHeight="1" x14ac:dyDescent="0.25">
      <c r="A166" s="33"/>
      <c r="B166" s="34"/>
      <c r="C166" s="35"/>
      <c r="D166" s="49"/>
      <c r="E166" s="36"/>
      <c r="F166" s="36"/>
      <c r="G166" s="52"/>
      <c r="H166" s="38"/>
      <c r="I166" s="50"/>
      <c r="J166" s="54" t="s">
        <v>405</v>
      </c>
      <c r="K166" s="46" t="s">
        <v>406</v>
      </c>
      <c r="L166" s="46" t="s">
        <v>57</v>
      </c>
      <c r="P166" s="43">
        <v>0</v>
      </c>
      <c r="Q166" s="43">
        <f t="shared" ref="Q166:V166" si="51">0*$P$166</f>
        <v>0</v>
      </c>
      <c r="R166" s="43">
        <f t="shared" si="51"/>
        <v>0</v>
      </c>
      <c r="S166" s="43">
        <f t="shared" si="51"/>
        <v>0</v>
      </c>
      <c r="T166" s="43">
        <f t="shared" si="51"/>
        <v>0</v>
      </c>
      <c r="U166" s="43">
        <f t="shared" si="51"/>
        <v>0</v>
      </c>
      <c r="V166" s="43">
        <f t="shared" si="51"/>
        <v>0</v>
      </c>
      <c r="W166" s="47"/>
      <c r="X166" s="47"/>
      <c r="Y166" s="47"/>
      <c r="Z166" s="47"/>
      <c r="AA166" s="47"/>
      <c r="AB166" s="47"/>
      <c r="AC166" s="47"/>
      <c r="AD166" s="47"/>
      <c r="AE166" s="48">
        <f t="shared" si="48"/>
        <v>0</v>
      </c>
    </row>
    <row r="167" spans="1:31" s="10" customFormat="1" ht="17.25" customHeight="1" x14ac:dyDescent="0.25">
      <c r="A167" s="33"/>
      <c r="B167" s="34"/>
      <c r="C167" s="35"/>
      <c r="D167" s="49"/>
      <c r="E167" s="36"/>
      <c r="F167" s="36"/>
      <c r="G167" s="52"/>
      <c r="H167" s="38"/>
      <c r="I167" s="50"/>
      <c r="J167" s="54" t="s">
        <v>407</v>
      </c>
      <c r="K167" s="46" t="s">
        <v>408</v>
      </c>
      <c r="L167" s="46" t="s">
        <v>65</v>
      </c>
      <c r="P167" s="43">
        <v>0</v>
      </c>
      <c r="Q167" s="43">
        <f t="shared" ref="Q167:V167" si="52">0*$P$167</f>
        <v>0</v>
      </c>
      <c r="R167" s="43">
        <f t="shared" si="52"/>
        <v>0</v>
      </c>
      <c r="S167" s="43">
        <f t="shared" si="52"/>
        <v>0</v>
      </c>
      <c r="T167" s="43">
        <f t="shared" si="52"/>
        <v>0</v>
      </c>
      <c r="U167" s="43">
        <f t="shared" si="52"/>
        <v>0</v>
      </c>
      <c r="V167" s="43">
        <f t="shared" si="52"/>
        <v>0</v>
      </c>
      <c r="W167" s="47"/>
      <c r="X167" s="47"/>
      <c r="Y167" s="47"/>
      <c r="Z167" s="47"/>
      <c r="AA167" s="47"/>
      <c r="AB167" s="47"/>
      <c r="AC167" s="47"/>
      <c r="AD167" s="47"/>
      <c r="AE167" s="48">
        <f t="shared" si="48"/>
        <v>0</v>
      </c>
    </row>
    <row r="168" spans="1:31" s="10" customFormat="1" ht="17.25" customHeight="1" x14ac:dyDescent="0.25">
      <c r="A168" s="33"/>
      <c r="B168" s="34"/>
      <c r="C168" s="35"/>
      <c r="D168" s="49"/>
      <c r="E168" s="36"/>
      <c r="F168" s="36"/>
      <c r="G168" s="52"/>
      <c r="H168" s="38"/>
      <c r="I168" s="50"/>
      <c r="J168" s="54" t="s">
        <v>409</v>
      </c>
      <c r="K168" s="46" t="s">
        <v>410</v>
      </c>
      <c r="L168" s="46" t="s">
        <v>282</v>
      </c>
      <c r="P168" s="43">
        <v>0</v>
      </c>
      <c r="Q168" s="43">
        <f t="shared" ref="Q168:V168" si="53">0*$P$168</f>
        <v>0</v>
      </c>
      <c r="R168" s="43">
        <f t="shared" si="53"/>
        <v>0</v>
      </c>
      <c r="S168" s="43">
        <f t="shared" si="53"/>
        <v>0</v>
      </c>
      <c r="T168" s="43">
        <f t="shared" si="53"/>
        <v>0</v>
      </c>
      <c r="U168" s="43">
        <f t="shared" si="53"/>
        <v>0</v>
      </c>
      <c r="V168" s="43">
        <f t="shared" si="53"/>
        <v>0</v>
      </c>
      <c r="W168" s="47"/>
      <c r="X168" s="47"/>
      <c r="Y168" s="47"/>
      <c r="Z168" s="47"/>
      <c r="AA168" s="47"/>
      <c r="AB168" s="47"/>
      <c r="AC168" s="47"/>
      <c r="AD168" s="47"/>
      <c r="AE168" s="48">
        <f t="shared" si="48"/>
        <v>0</v>
      </c>
    </row>
    <row r="169" spans="1:31" s="10" customFormat="1" ht="17.25" customHeight="1" x14ac:dyDescent="0.25">
      <c r="A169" s="33" t="s">
        <v>36</v>
      </c>
      <c r="B169" s="34" t="s">
        <v>382</v>
      </c>
      <c r="C169" s="35" t="s">
        <v>383</v>
      </c>
      <c r="D169" s="49">
        <v>208.1</v>
      </c>
      <c r="E169" s="36" t="s">
        <v>95</v>
      </c>
      <c r="F169" s="36" t="s">
        <v>99</v>
      </c>
      <c r="G169" s="52">
        <v>226</v>
      </c>
      <c r="H169" s="38" t="s">
        <v>411</v>
      </c>
      <c r="I169" s="50" t="s">
        <v>412</v>
      </c>
      <c r="J169" s="38" t="s">
        <v>413</v>
      </c>
      <c r="K169" s="50" t="s">
        <v>412</v>
      </c>
      <c r="L169" s="10" t="s">
        <v>57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1" s="10" customFormat="1" ht="17.25" customHeight="1" x14ac:dyDescent="0.25">
      <c r="A170" s="33" t="s">
        <v>36</v>
      </c>
      <c r="B170" s="34" t="s">
        <v>414</v>
      </c>
      <c r="C170" s="35" t="s">
        <v>415</v>
      </c>
      <c r="D170" s="49">
        <v>209</v>
      </c>
      <c r="E170" s="36" t="s">
        <v>95</v>
      </c>
      <c r="F170" s="36" t="s">
        <v>99</v>
      </c>
      <c r="G170" s="38">
        <v>227</v>
      </c>
      <c r="H170" s="38" t="s">
        <v>416</v>
      </c>
      <c r="I170" s="50" t="s">
        <v>417</v>
      </c>
      <c r="J170" s="38" t="s">
        <v>418</v>
      </c>
      <c r="K170" s="50" t="s">
        <v>417</v>
      </c>
      <c r="L170" s="10" t="s">
        <v>65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1" s="10" customFormat="1" ht="17.25" customHeight="1" x14ac:dyDescent="0.25">
      <c r="A171" s="33" t="s">
        <v>36</v>
      </c>
      <c r="B171" s="34" t="s">
        <v>414</v>
      </c>
      <c r="C171" s="35" t="s">
        <v>415</v>
      </c>
      <c r="D171" s="49"/>
      <c r="E171" s="36" t="s">
        <v>95</v>
      </c>
      <c r="F171" s="36" t="s">
        <v>99</v>
      </c>
      <c r="G171" s="52">
        <v>227</v>
      </c>
      <c r="H171" s="38" t="s">
        <v>419</v>
      </c>
      <c r="I171" s="50" t="s">
        <v>420</v>
      </c>
      <c r="J171" s="38" t="s">
        <v>421</v>
      </c>
      <c r="K171" s="50" t="s">
        <v>420</v>
      </c>
      <c r="L171" s="10" t="s">
        <v>65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1" s="10" customFormat="1" ht="17.25" customHeight="1" x14ac:dyDescent="0.25">
      <c r="A172" s="33" t="s">
        <v>36</v>
      </c>
      <c r="B172" s="34" t="s">
        <v>414</v>
      </c>
      <c r="C172" s="35" t="s">
        <v>415</v>
      </c>
      <c r="D172" s="49"/>
      <c r="E172" s="36" t="s">
        <v>95</v>
      </c>
      <c r="F172" s="36" t="s">
        <v>99</v>
      </c>
      <c r="G172" s="52">
        <v>227</v>
      </c>
      <c r="H172" s="38" t="s">
        <v>422</v>
      </c>
      <c r="I172" s="50" t="s">
        <v>423</v>
      </c>
      <c r="J172" s="38" t="s">
        <v>424</v>
      </c>
      <c r="K172" s="50" t="s">
        <v>423</v>
      </c>
      <c r="L172" s="10" t="s">
        <v>57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1" s="10" customFormat="1" ht="17.25" customHeight="1" x14ac:dyDescent="0.25">
      <c r="A173" s="33" t="s">
        <v>36</v>
      </c>
      <c r="B173" s="34" t="s">
        <v>425</v>
      </c>
      <c r="C173" s="35" t="s">
        <v>426</v>
      </c>
      <c r="D173" s="49">
        <v>210</v>
      </c>
      <c r="E173" s="36" t="s">
        <v>95</v>
      </c>
      <c r="F173" s="36" t="s">
        <v>99</v>
      </c>
      <c r="G173" s="38">
        <v>228</v>
      </c>
      <c r="H173" s="38" t="s">
        <v>427</v>
      </c>
      <c r="I173" s="50" t="s">
        <v>426</v>
      </c>
      <c r="J173" s="38" t="s">
        <v>428</v>
      </c>
      <c r="K173" s="50" t="s">
        <v>429</v>
      </c>
      <c r="L173" s="10" t="s">
        <v>65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1" s="10" customFormat="1" ht="17.25" customHeight="1" x14ac:dyDescent="0.25">
      <c r="A174" s="33" t="s">
        <v>36</v>
      </c>
      <c r="B174" s="34" t="s">
        <v>425</v>
      </c>
      <c r="C174" s="35" t="s">
        <v>426</v>
      </c>
      <c r="D174" s="49"/>
      <c r="E174" s="36" t="s">
        <v>95</v>
      </c>
      <c r="F174" s="36" t="s">
        <v>99</v>
      </c>
      <c r="G174" s="52">
        <v>228</v>
      </c>
      <c r="H174" s="38" t="s">
        <v>430</v>
      </c>
      <c r="I174" s="50" t="s">
        <v>431</v>
      </c>
      <c r="J174" s="38" t="s">
        <v>432</v>
      </c>
      <c r="K174" s="50" t="s">
        <v>433</v>
      </c>
      <c r="L174" s="10" t="s">
        <v>65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1" s="10" customFormat="1" ht="17.25" customHeight="1" x14ac:dyDescent="0.25">
      <c r="A175" s="33" t="s">
        <v>36</v>
      </c>
      <c r="B175" s="34" t="s">
        <v>425</v>
      </c>
      <c r="C175" s="35" t="s">
        <v>426</v>
      </c>
      <c r="D175" s="49"/>
      <c r="E175" s="36" t="s">
        <v>95</v>
      </c>
      <c r="F175" s="36" t="s">
        <v>99</v>
      </c>
      <c r="G175" s="52">
        <v>228</v>
      </c>
      <c r="H175" s="38" t="s">
        <v>434</v>
      </c>
      <c r="I175" s="50" t="s">
        <v>435</v>
      </c>
      <c r="J175" s="38" t="s">
        <v>436</v>
      </c>
      <c r="K175" s="50" t="s">
        <v>437</v>
      </c>
      <c r="L175" s="10" t="s">
        <v>57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1" s="10" customFormat="1" ht="17.25" customHeight="1" x14ac:dyDescent="0.25">
      <c r="A176" s="33" t="s">
        <v>36</v>
      </c>
      <c r="B176" s="34" t="s">
        <v>438</v>
      </c>
      <c r="C176" s="35" t="s">
        <v>439</v>
      </c>
      <c r="D176" s="49">
        <v>214.3</v>
      </c>
      <c r="E176" s="36" t="s">
        <v>95</v>
      </c>
      <c r="F176" s="36" t="s">
        <v>99</v>
      </c>
      <c r="G176" s="52">
        <v>229</v>
      </c>
      <c r="H176" s="38" t="s">
        <v>440</v>
      </c>
      <c r="I176" s="50" t="s">
        <v>441</v>
      </c>
      <c r="J176" s="38" t="s">
        <v>442</v>
      </c>
      <c r="K176" s="50" t="s">
        <v>441</v>
      </c>
      <c r="L176" s="10" t="s">
        <v>41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1" s="10" customFormat="1" ht="17.25" customHeight="1" x14ac:dyDescent="0.25">
      <c r="A177" s="33" t="s">
        <v>36</v>
      </c>
      <c r="B177" s="34" t="s">
        <v>438</v>
      </c>
      <c r="C177" s="35" t="s">
        <v>439</v>
      </c>
      <c r="D177" s="49"/>
      <c r="E177" s="36" t="s">
        <v>95</v>
      </c>
      <c r="F177" s="36" t="s">
        <v>99</v>
      </c>
      <c r="G177" s="52">
        <v>229</v>
      </c>
      <c r="H177" s="38" t="s">
        <v>443</v>
      </c>
      <c r="I177" s="50" t="s">
        <v>441</v>
      </c>
      <c r="J177" s="38" t="s">
        <v>444</v>
      </c>
      <c r="K177" s="50" t="s">
        <v>441</v>
      </c>
      <c r="L177" s="10" t="s">
        <v>41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1" s="10" customFormat="1" ht="17.25" customHeight="1" x14ac:dyDescent="0.25">
      <c r="A178" s="33" t="s">
        <v>36</v>
      </c>
      <c r="B178" s="34" t="s">
        <v>445</v>
      </c>
      <c r="C178" s="35" t="s">
        <v>446</v>
      </c>
      <c r="D178" s="49">
        <v>204.1</v>
      </c>
      <c r="E178" s="36" t="s">
        <v>95</v>
      </c>
      <c r="F178" s="36" t="s">
        <v>99</v>
      </c>
      <c r="G178" s="52">
        <v>230</v>
      </c>
      <c r="H178" s="38" t="s">
        <v>447</v>
      </c>
      <c r="I178" s="50" t="s">
        <v>446</v>
      </c>
      <c r="J178" s="38" t="s">
        <v>448</v>
      </c>
      <c r="K178" s="50" t="s">
        <v>446</v>
      </c>
      <c r="L178" s="10" t="s">
        <v>41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1" s="10" customFormat="1" ht="17.25" customHeight="1" x14ac:dyDescent="0.25">
      <c r="A179" s="33" t="s">
        <v>36</v>
      </c>
      <c r="B179" s="34" t="s">
        <v>445</v>
      </c>
      <c r="C179" s="35" t="s">
        <v>446</v>
      </c>
      <c r="D179" s="49"/>
      <c r="E179" s="36" t="s">
        <v>95</v>
      </c>
      <c r="F179" s="36" t="s">
        <v>99</v>
      </c>
      <c r="G179" s="52">
        <v>230</v>
      </c>
      <c r="H179" s="38" t="s">
        <v>449</v>
      </c>
      <c r="I179" s="50" t="s">
        <v>450</v>
      </c>
      <c r="J179" s="38" t="s">
        <v>451</v>
      </c>
      <c r="K179" s="50" t="s">
        <v>450</v>
      </c>
      <c r="L179" s="10" t="s">
        <v>41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1" s="10" customFormat="1" ht="17.25" customHeight="1" x14ac:dyDescent="0.25">
      <c r="A180" s="33" t="s">
        <v>36</v>
      </c>
      <c r="B180" s="34" t="s">
        <v>452</v>
      </c>
      <c r="C180" s="35" t="s">
        <v>453</v>
      </c>
      <c r="D180" s="49">
        <v>211</v>
      </c>
      <c r="E180" s="36" t="s">
        <v>95</v>
      </c>
      <c r="F180" s="36" t="s">
        <v>99</v>
      </c>
      <c r="G180" s="52">
        <v>231</v>
      </c>
      <c r="H180" s="38" t="s">
        <v>454</v>
      </c>
      <c r="I180" s="50" t="s">
        <v>455</v>
      </c>
      <c r="J180" s="38" t="s">
        <v>456</v>
      </c>
      <c r="K180" s="50" t="s">
        <v>455</v>
      </c>
      <c r="L180" s="10" t="s">
        <v>65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1" s="10" customFormat="1" ht="17.25" customHeight="1" x14ac:dyDescent="0.25">
      <c r="A181" s="33" t="s">
        <v>36</v>
      </c>
      <c r="B181" s="34" t="s">
        <v>452</v>
      </c>
      <c r="C181" s="35" t="s">
        <v>453</v>
      </c>
      <c r="D181" s="49">
        <v>211.1</v>
      </c>
      <c r="E181" s="36" t="s">
        <v>95</v>
      </c>
      <c r="F181" s="36" t="s">
        <v>99</v>
      </c>
      <c r="G181" s="52">
        <v>231</v>
      </c>
      <c r="H181" s="38" t="s">
        <v>457</v>
      </c>
      <c r="I181" s="50" t="s">
        <v>458</v>
      </c>
      <c r="J181" s="38" t="s">
        <v>459</v>
      </c>
      <c r="K181" s="50" t="s">
        <v>460</v>
      </c>
      <c r="L181" s="10" t="s">
        <v>65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1" s="10" customFormat="1" ht="17.25" customHeight="1" x14ac:dyDescent="0.25">
      <c r="A182" s="33" t="s">
        <v>36</v>
      </c>
      <c r="B182" s="34" t="s">
        <v>452</v>
      </c>
      <c r="C182" s="35" t="s">
        <v>453</v>
      </c>
      <c r="D182" s="49">
        <v>214</v>
      </c>
      <c r="E182" s="36" t="s">
        <v>95</v>
      </c>
      <c r="F182" s="36" t="s">
        <v>99</v>
      </c>
      <c r="G182" s="52">
        <v>231</v>
      </c>
      <c r="H182" s="38" t="s">
        <v>461</v>
      </c>
      <c r="I182" s="50" t="s">
        <v>462</v>
      </c>
      <c r="J182" s="38" t="s">
        <v>463</v>
      </c>
      <c r="K182" s="50" t="s">
        <v>462</v>
      </c>
      <c r="L182" s="10" t="s">
        <v>41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1" s="10" customFormat="1" ht="17.25" customHeight="1" x14ac:dyDescent="0.25">
      <c r="A183" s="33" t="s">
        <v>36</v>
      </c>
      <c r="B183" s="34" t="s">
        <v>452</v>
      </c>
      <c r="C183" s="35" t="s">
        <v>453</v>
      </c>
      <c r="D183" s="49">
        <v>214.1</v>
      </c>
      <c r="E183" s="36" t="s">
        <v>95</v>
      </c>
      <c r="F183" s="36" t="s">
        <v>99</v>
      </c>
      <c r="G183" s="52">
        <v>231</v>
      </c>
      <c r="H183" s="38" t="s">
        <v>464</v>
      </c>
      <c r="I183" s="50" t="s">
        <v>465</v>
      </c>
      <c r="J183" s="38" t="s">
        <v>466</v>
      </c>
      <c r="K183" s="50" t="s">
        <v>465</v>
      </c>
      <c r="L183" s="10" t="s">
        <v>65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1" s="10" customFormat="1" ht="17.25" customHeight="1" x14ac:dyDescent="0.25">
      <c r="A184" s="33" t="s">
        <v>36</v>
      </c>
      <c r="B184" s="34" t="s">
        <v>467</v>
      </c>
      <c r="C184" s="35" t="s">
        <v>468</v>
      </c>
      <c r="D184" s="49">
        <v>212</v>
      </c>
      <c r="E184" s="36" t="s">
        <v>95</v>
      </c>
      <c r="F184" s="36" t="s">
        <v>99</v>
      </c>
      <c r="G184" s="52">
        <v>232</v>
      </c>
      <c r="H184" s="38" t="s">
        <v>469</v>
      </c>
      <c r="I184" s="50" t="s">
        <v>468</v>
      </c>
      <c r="J184" s="38" t="s">
        <v>470</v>
      </c>
      <c r="K184" s="50" t="s">
        <v>468</v>
      </c>
      <c r="L184" s="10" t="s">
        <v>41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1" s="10" customFormat="1" ht="27" customHeight="1" x14ac:dyDescent="0.25">
      <c r="A185" s="33" t="s">
        <v>36</v>
      </c>
      <c r="B185" s="34" t="s">
        <v>467</v>
      </c>
      <c r="C185" s="35" t="s">
        <v>468</v>
      </c>
      <c r="D185" s="49">
        <v>212.1</v>
      </c>
      <c r="E185" s="36" t="s">
        <v>95</v>
      </c>
      <c r="F185" s="36" t="s">
        <v>99</v>
      </c>
      <c r="G185" s="52">
        <v>232</v>
      </c>
      <c r="H185" s="38" t="s">
        <v>471</v>
      </c>
      <c r="I185" s="50" t="s">
        <v>472</v>
      </c>
      <c r="J185" s="38" t="s">
        <v>473</v>
      </c>
      <c r="K185" s="50" t="s">
        <v>472</v>
      </c>
      <c r="L185" s="10" t="s">
        <v>41</v>
      </c>
      <c r="P185" s="42">
        <f>SUM(P186:P193)</f>
        <v>1</v>
      </c>
      <c r="Q185" s="42">
        <f t="shared" ref="Q185:AD185" si="54">SUM(Q186:Q193)</f>
        <v>6.4000000000000001E-2</v>
      </c>
      <c r="R185" s="42">
        <f t="shared" si="54"/>
        <v>0.189</v>
      </c>
      <c r="S185" s="42">
        <f t="shared" si="54"/>
        <v>0.19900000000000001</v>
      </c>
      <c r="T185" s="42">
        <f t="shared" si="54"/>
        <v>0.17899999999999999</v>
      </c>
      <c r="U185" s="42">
        <f t="shared" si="54"/>
        <v>0.36899999999999999</v>
      </c>
      <c r="V185" s="42">
        <f t="shared" si="54"/>
        <v>0</v>
      </c>
      <c r="W185" s="42">
        <f t="shared" si="54"/>
        <v>0</v>
      </c>
      <c r="X185" s="42">
        <f t="shared" si="54"/>
        <v>0</v>
      </c>
      <c r="Y185" s="42">
        <f t="shared" si="54"/>
        <v>0</v>
      </c>
      <c r="Z185" s="42">
        <f t="shared" ref="Z185:AC185" si="55">SUM(Z186:Z193)</f>
        <v>0</v>
      </c>
      <c r="AA185" s="42">
        <f t="shared" si="55"/>
        <v>0</v>
      </c>
      <c r="AB185" s="42">
        <f t="shared" si="55"/>
        <v>0</v>
      </c>
      <c r="AC185" s="42">
        <f t="shared" si="55"/>
        <v>0</v>
      </c>
      <c r="AD185" s="42">
        <f t="shared" si="54"/>
        <v>0</v>
      </c>
      <c r="AE185" s="48">
        <f>SUM(Q185:AD185)</f>
        <v>1</v>
      </c>
    </row>
    <row r="186" spans="1:31" s="10" customFormat="1" ht="17.25" customHeight="1" x14ac:dyDescent="0.25">
      <c r="A186" s="33"/>
      <c r="B186" s="34"/>
      <c r="C186" s="35"/>
      <c r="D186" s="49"/>
      <c r="E186" s="36"/>
      <c r="F186" s="36"/>
      <c r="G186" s="52"/>
      <c r="H186" s="38"/>
      <c r="I186" s="50"/>
      <c r="J186" s="54" t="s">
        <v>474</v>
      </c>
      <c r="K186" s="46" t="s">
        <v>475</v>
      </c>
      <c r="L186" s="46" t="s">
        <v>41</v>
      </c>
      <c r="P186" s="43">
        <v>0.05</v>
      </c>
      <c r="Q186" s="43">
        <f>0.5*$P$186</f>
        <v>2.5000000000000001E-2</v>
      </c>
      <c r="R186" s="43">
        <f>0*$P$186</f>
        <v>0</v>
      </c>
      <c r="S186" s="43">
        <f>0*$P$186</f>
        <v>0</v>
      </c>
      <c r="T186" s="43">
        <f>0*$P$186</f>
        <v>0</v>
      </c>
      <c r="U186" s="43">
        <f>0.5*$P$186</f>
        <v>2.5000000000000001E-2</v>
      </c>
      <c r="V186" s="47"/>
      <c r="W186" s="47"/>
      <c r="X186" s="47"/>
      <c r="Y186" s="47"/>
      <c r="Z186" s="47"/>
      <c r="AA186" s="47"/>
      <c r="AB186" s="47"/>
      <c r="AC186" s="47"/>
      <c r="AD186" s="47"/>
      <c r="AE186" s="48">
        <f t="shared" ref="AE186:AE193" si="56">SUM(Q186:AD186)</f>
        <v>0.05</v>
      </c>
    </row>
    <row r="187" spans="1:31" s="10" customFormat="1" ht="17.25" customHeight="1" x14ac:dyDescent="0.25">
      <c r="A187" s="33"/>
      <c r="B187" s="34"/>
      <c r="C187" s="35"/>
      <c r="D187" s="49"/>
      <c r="E187" s="36"/>
      <c r="F187" s="36"/>
      <c r="G187" s="52"/>
      <c r="H187" s="38"/>
      <c r="I187" s="50"/>
      <c r="J187" s="54" t="s">
        <v>476</v>
      </c>
      <c r="K187" s="46" t="s">
        <v>477</v>
      </c>
      <c r="L187" s="46" t="s">
        <v>478</v>
      </c>
      <c r="P187" s="43">
        <v>7.0000000000000007E-2</v>
      </c>
      <c r="Q187" s="43">
        <f>0.2*$P$187</f>
        <v>1.4000000000000002E-2</v>
      </c>
      <c r="R187" s="43">
        <f>0.2*$P$187</f>
        <v>1.4000000000000002E-2</v>
      </c>
      <c r="S187" s="43">
        <f>0.2*$P$187</f>
        <v>1.4000000000000002E-2</v>
      </c>
      <c r="T187" s="43">
        <f>0.2*$P$187</f>
        <v>1.4000000000000002E-2</v>
      </c>
      <c r="U187" s="43">
        <f>0.2*$P$187</f>
        <v>1.4000000000000002E-2</v>
      </c>
      <c r="V187" s="47"/>
      <c r="W187" s="47"/>
      <c r="X187" s="47"/>
      <c r="Y187" s="47"/>
      <c r="Z187" s="47"/>
      <c r="AA187" s="47"/>
      <c r="AB187" s="47"/>
      <c r="AC187" s="47"/>
      <c r="AD187" s="47"/>
      <c r="AE187" s="48">
        <f t="shared" si="56"/>
        <v>7.0000000000000007E-2</v>
      </c>
    </row>
    <row r="188" spans="1:31" s="10" customFormat="1" ht="17.25" customHeight="1" x14ac:dyDescent="0.25">
      <c r="A188" s="33"/>
      <c r="B188" s="34"/>
      <c r="C188" s="35"/>
      <c r="D188" s="49"/>
      <c r="E188" s="36"/>
      <c r="F188" s="36"/>
      <c r="G188" s="52"/>
      <c r="H188" s="38"/>
      <c r="I188" s="50"/>
      <c r="J188" s="54" t="s">
        <v>479</v>
      </c>
      <c r="K188" s="46" t="s">
        <v>480</v>
      </c>
      <c r="L188" s="46" t="s">
        <v>65</v>
      </c>
      <c r="P188" s="43">
        <v>0.05</v>
      </c>
      <c r="Q188" s="43">
        <f>0.5*$P$188</f>
        <v>2.5000000000000001E-2</v>
      </c>
      <c r="R188" s="43">
        <f>0.25*$P$188</f>
        <v>1.2500000000000001E-2</v>
      </c>
      <c r="S188" s="43">
        <f>0.25*$P$188</f>
        <v>1.2500000000000001E-2</v>
      </c>
      <c r="T188" s="43">
        <f>0*$P$188</f>
        <v>0</v>
      </c>
      <c r="U188" s="43">
        <f>0*$P$188</f>
        <v>0</v>
      </c>
      <c r="V188" s="47"/>
      <c r="W188" s="47"/>
      <c r="X188" s="47"/>
      <c r="Y188" s="47"/>
      <c r="Z188" s="47"/>
      <c r="AA188" s="47"/>
      <c r="AB188" s="47"/>
      <c r="AC188" s="47"/>
      <c r="AD188" s="47"/>
      <c r="AE188" s="48">
        <f t="shared" si="56"/>
        <v>0.05</v>
      </c>
    </row>
    <row r="189" spans="1:31" s="10" customFormat="1" ht="17.25" customHeight="1" x14ac:dyDescent="0.25">
      <c r="A189" s="33"/>
      <c r="B189" s="34"/>
      <c r="C189" s="35"/>
      <c r="D189" s="49"/>
      <c r="E189" s="36"/>
      <c r="F189" s="36"/>
      <c r="G189" s="52"/>
      <c r="H189" s="38"/>
      <c r="I189" s="50"/>
      <c r="J189" s="54" t="s">
        <v>481</v>
      </c>
      <c r="K189" s="46" t="s">
        <v>482</v>
      </c>
      <c r="L189" s="46" t="s">
        <v>483</v>
      </c>
      <c r="P189" s="43">
        <v>0.23</v>
      </c>
      <c r="Q189" s="43">
        <f>0*$P$189</f>
        <v>0</v>
      </c>
      <c r="R189" s="43">
        <f>0.25*$P$189</f>
        <v>5.7500000000000002E-2</v>
      </c>
      <c r="S189" s="43">
        <f>0.25*$P$189</f>
        <v>5.7500000000000002E-2</v>
      </c>
      <c r="T189" s="43">
        <f>0*$P$189</f>
        <v>0</v>
      </c>
      <c r="U189" s="43">
        <f>0.5*$P$189</f>
        <v>0.115</v>
      </c>
      <c r="V189" s="47"/>
      <c r="W189" s="47"/>
      <c r="X189" s="47"/>
      <c r="Y189" s="47"/>
      <c r="Z189" s="47"/>
      <c r="AA189" s="47"/>
      <c r="AB189" s="47"/>
      <c r="AC189" s="47"/>
      <c r="AD189" s="47"/>
      <c r="AE189" s="48">
        <f t="shared" si="56"/>
        <v>0.23</v>
      </c>
    </row>
    <row r="190" spans="1:31" s="10" customFormat="1" ht="17.25" customHeight="1" x14ac:dyDescent="0.25">
      <c r="A190" s="33"/>
      <c r="B190" s="34"/>
      <c r="C190" s="35"/>
      <c r="D190" s="49"/>
      <c r="E190" s="36"/>
      <c r="F190" s="36"/>
      <c r="G190" s="52"/>
      <c r="H190" s="38"/>
      <c r="I190" s="50"/>
      <c r="J190" s="54" t="s">
        <v>484</v>
      </c>
      <c r="K190" s="46" t="s">
        <v>485</v>
      </c>
      <c r="L190" s="46" t="s">
        <v>486</v>
      </c>
      <c r="P190" s="43">
        <v>0.35</v>
      </c>
      <c r="Q190" s="43">
        <f>0*$P$190</f>
        <v>0</v>
      </c>
      <c r="R190" s="43">
        <f>0.3*$P$190</f>
        <v>0.105</v>
      </c>
      <c r="S190" s="43">
        <f>0.2*$P$190</f>
        <v>6.9999999999999993E-2</v>
      </c>
      <c r="T190" s="43">
        <f>0.3*$P$190</f>
        <v>0.105</v>
      </c>
      <c r="U190" s="43">
        <f>0.2*$P$190</f>
        <v>6.9999999999999993E-2</v>
      </c>
      <c r="V190" s="47"/>
      <c r="W190" s="47"/>
      <c r="X190" s="47"/>
      <c r="Y190" s="47"/>
      <c r="Z190" s="47"/>
      <c r="AA190" s="47"/>
      <c r="AB190" s="47"/>
      <c r="AC190" s="47"/>
      <c r="AD190" s="47"/>
      <c r="AE190" s="48">
        <f t="shared" si="56"/>
        <v>0.35</v>
      </c>
    </row>
    <row r="191" spans="1:31" s="10" customFormat="1" ht="17.25" customHeight="1" x14ac:dyDescent="0.25">
      <c r="A191" s="33"/>
      <c r="B191" s="34"/>
      <c r="C191" s="35"/>
      <c r="D191" s="49"/>
      <c r="E191" s="36"/>
      <c r="F191" s="36"/>
      <c r="G191" s="52"/>
      <c r="H191" s="38"/>
      <c r="I191" s="50"/>
      <c r="J191" s="54" t="s">
        <v>487</v>
      </c>
      <c r="K191" s="46" t="s">
        <v>488</v>
      </c>
      <c r="L191" s="46" t="s">
        <v>41</v>
      </c>
      <c r="P191" s="43">
        <v>0.15</v>
      </c>
      <c r="Q191" s="43">
        <f>0*$P$191</f>
        <v>0</v>
      </c>
      <c r="R191" s="43">
        <f>0*$P$191</f>
        <v>0</v>
      </c>
      <c r="S191" s="43">
        <f>0.3*$P$191</f>
        <v>4.4999999999999998E-2</v>
      </c>
      <c r="T191" s="43">
        <f>0.4*$P$191</f>
        <v>0.06</v>
      </c>
      <c r="U191" s="43">
        <f>0.3*$P$191</f>
        <v>4.4999999999999998E-2</v>
      </c>
      <c r="V191" s="47"/>
      <c r="W191" s="47"/>
      <c r="X191" s="47"/>
      <c r="Y191" s="47"/>
      <c r="Z191" s="47"/>
      <c r="AA191" s="47"/>
      <c r="AB191" s="47"/>
      <c r="AC191" s="47"/>
      <c r="AD191" s="47"/>
      <c r="AE191" s="48">
        <f t="shared" si="56"/>
        <v>0.15</v>
      </c>
    </row>
    <row r="192" spans="1:31" s="10" customFormat="1" ht="17.25" customHeight="1" x14ac:dyDescent="0.25">
      <c r="A192" s="33"/>
      <c r="B192" s="34"/>
      <c r="C192" s="35"/>
      <c r="D192" s="49"/>
      <c r="E192" s="36"/>
      <c r="F192" s="36"/>
      <c r="G192" s="52"/>
      <c r="H192" s="38"/>
      <c r="I192" s="50"/>
      <c r="J192" s="54" t="s">
        <v>489</v>
      </c>
      <c r="K192" s="46" t="s">
        <v>490</v>
      </c>
      <c r="L192" s="46" t="s">
        <v>491</v>
      </c>
      <c r="P192" s="43">
        <v>0</v>
      </c>
      <c r="Q192" s="43">
        <f>0*$P$192</f>
        <v>0</v>
      </c>
      <c r="R192" s="43">
        <f>0.25*$P$192</f>
        <v>0</v>
      </c>
      <c r="S192" s="43">
        <f>0.25*$P$192</f>
        <v>0</v>
      </c>
      <c r="T192" s="43">
        <f>0.25*$P$192</f>
        <v>0</v>
      </c>
      <c r="U192" s="43">
        <f>0.25*$P$192</f>
        <v>0</v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48">
        <f t="shared" si="56"/>
        <v>0</v>
      </c>
    </row>
    <row r="193" spans="1:31" s="10" customFormat="1" ht="17.25" customHeight="1" x14ac:dyDescent="0.25">
      <c r="A193" s="33"/>
      <c r="B193" s="34"/>
      <c r="C193" s="35"/>
      <c r="D193" s="49"/>
      <c r="E193" s="36"/>
      <c r="F193" s="36"/>
      <c r="G193" s="52"/>
      <c r="H193" s="38"/>
      <c r="I193" s="50"/>
      <c r="J193" s="54" t="s">
        <v>492</v>
      </c>
      <c r="K193" s="46" t="s">
        <v>493</v>
      </c>
      <c r="L193" s="46" t="s">
        <v>494</v>
      </c>
      <c r="P193" s="43">
        <v>0.1</v>
      </c>
      <c r="Q193" s="43">
        <f>0*$P$193</f>
        <v>0</v>
      </c>
      <c r="R193" s="43">
        <f>0*$P$193</f>
        <v>0</v>
      </c>
      <c r="S193" s="43">
        <f>0*$P$193</f>
        <v>0</v>
      </c>
      <c r="T193" s="43">
        <f>0*$P$193</f>
        <v>0</v>
      </c>
      <c r="U193" s="43">
        <f>1*$P$193</f>
        <v>0.1</v>
      </c>
      <c r="V193" s="47"/>
      <c r="W193" s="47"/>
      <c r="X193" s="47"/>
      <c r="Y193" s="47"/>
      <c r="Z193" s="47"/>
      <c r="AA193" s="47"/>
      <c r="AB193" s="47"/>
      <c r="AC193" s="47"/>
      <c r="AD193" s="47"/>
      <c r="AE193" s="48">
        <f t="shared" si="56"/>
        <v>0.1</v>
      </c>
    </row>
    <row r="194" spans="1:31" s="10" customFormat="1" ht="23.25" customHeight="1" x14ac:dyDescent="0.25">
      <c r="A194" s="33" t="s">
        <v>36</v>
      </c>
      <c r="B194" s="34" t="s">
        <v>467</v>
      </c>
      <c r="C194" s="35" t="s">
        <v>468</v>
      </c>
      <c r="D194" s="49">
        <v>212.3</v>
      </c>
      <c r="E194" s="36" t="s">
        <v>95</v>
      </c>
      <c r="F194" s="36" t="s">
        <v>99</v>
      </c>
      <c r="G194" s="52">
        <v>232</v>
      </c>
      <c r="H194" s="38" t="s">
        <v>495</v>
      </c>
      <c r="I194" s="50" t="s">
        <v>496</v>
      </c>
      <c r="J194" s="38" t="s">
        <v>497</v>
      </c>
      <c r="K194" s="50" t="s">
        <v>496</v>
      </c>
      <c r="L194" s="10" t="s">
        <v>41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1" s="10" customFormat="1" ht="24.75" customHeight="1" x14ac:dyDescent="0.25">
      <c r="A195" s="33" t="s">
        <v>36</v>
      </c>
      <c r="B195" s="34" t="s">
        <v>467</v>
      </c>
      <c r="C195" s="35" t="s">
        <v>468</v>
      </c>
      <c r="D195" s="49">
        <v>212.2</v>
      </c>
      <c r="E195" s="36" t="s">
        <v>95</v>
      </c>
      <c r="F195" s="36" t="s">
        <v>99</v>
      </c>
      <c r="G195" s="52">
        <v>232</v>
      </c>
      <c r="H195" s="38" t="s">
        <v>498</v>
      </c>
      <c r="I195" s="50" t="s">
        <v>499</v>
      </c>
      <c r="J195" s="38" t="s">
        <v>500</v>
      </c>
      <c r="K195" s="50" t="s">
        <v>499</v>
      </c>
      <c r="L195" s="10" t="s">
        <v>41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1" s="10" customFormat="1" ht="17.25" customHeight="1" x14ac:dyDescent="0.25">
      <c r="A196" s="33" t="s">
        <v>36</v>
      </c>
      <c r="B196" s="34" t="s">
        <v>467</v>
      </c>
      <c r="C196" s="35" t="s">
        <v>468</v>
      </c>
      <c r="D196" s="49">
        <v>212.4</v>
      </c>
      <c r="E196" s="36" t="s">
        <v>95</v>
      </c>
      <c r="F196" s="36" t="s">
        <v>99</v>
      </c>
      <c r="G196" s="52">
        <v>232</v>
      </c>
      <c r="H196" s="38" t="s">
        <v>501</v>
      </c>
      <c r="I196" s="50" t="s">
        <v>502</v>
      </c>
      <c r="J196" s="38" t="s">
        <v>503</v>
      </c>
      <c r="K196" s="50" t="s">
        <v>502</v>
      </c>
      <c r="L196" s="10" t="s">
        <v>69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1" s="10" customFormat="1" ht="17.25" customHeight="1" x14ac:dyDescent="0.25">
      <c r="A197" s="33" t="s">
        <v>36</v>
      </c>
      <c r="B197" s="34" t="s">
        <v>467</v>
      </c>
      <c r="C197" s="35" t="s">
        <v>468</v>
      </c>
      <c r="D197" s="49">
        <v>212.6</v>
      </c>
      <c r="E197" s="36" t="s">
        <v>95</v>
      </c>
      <c r="F197" s="36" t="s">
        <v>99</v>
      </c>
      <c r="G197" s="52">
        <v>232</v>
      </c>
      <c r="H197" s="38" t="s">
        <v>504</v>
      </c>
      <c r="I197" s="50" t="s">
        <v>505</v>
      </c>
      <c r="J197" s="38" t="s">
        <v>506</v>
      </c>
      <c r="K197" s="50" t="s">
        <v>505</v>
      </c>
      <c r="L197" s="10" t="s">
        <v>57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1" s="10" customFormat="1" ht="17.25" customHeight="1" x14ac:dyDescent="0.25">
      <c r="A198" s="33" t="s">
        <v>36</v>
      </c>
      <c r="B198" s="34" t="s">
        <v>507</v>
      </c>
      <c r="C198" s="35" t="s">
        <v>508</v>
      </c>
      <c r="D198" s="49"/>
      <c r="E198" s="36" t="s">
        <v>95</v>
      </c>
      <c r="F198" s="36" t="s">
        <v>99</v>
      </c>
      <c r="G198" s="52">
        <v>239</v>
      </c>
      <c r="H198" s="38" t="s">
        <v>509</v>
      </c>
      <c r="I198" s="50" t="s">
        <v>508</v>
      </c>
      <c r="J198" s="38" t="s">
        <v>510</v>
      </c>
      <c r="K198" s="50" t="s">
        <v>508</v>
      </c>
      <c r="L198" s="10" t="s">
        <v>57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1" s="10" customFormat="1" ht="17.25" customHeight="1" x14ac:dyDescent="0.25">
      <c r="A199" s="33" t="s">
        <v>36</v>
      </c>
      <c r="B199" s="34" t="s">
        <v>507</v>
      </c>
      <c r="C199" s="35" t="s">
        <v>508</v>
      </c>
      <c r="D199" s="49">
        <v>215.2</v>
      </c>
      <c r="E199" s="36" t="s">
        <v>95</v>
      </c>
      <c r="F199" s="36" t="s">
        <v>99</v>
      </c>
      <c r="G199" s="52">
        <v>239</v>
      </c>
      <c r="H199" s="38" t="s">
        <v>511</v>
      </c>
      <c r="I199" s="50" t="s">
        <v>512</v>
      </c>
      <c r="J199" s="38" t="s">
        <v>513</v>
      </c>
      <c r="K199" s="50" t="s">
        <v>512</v>
      </c>
      <c r="L199" s="10" t="s">
        <v>57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1" s="10" customFormat="1" ht="17.25" customHeight="1" x14ac:dyDescent="0.25">
      <c r="A200" s="33" t="s">
        <v>36</v>
      </c>
      <c r="B200" s="34" t="s">
        <v>507</v>
      </c>
      <c r="C200" s="35" t="s">
        <v>508</v>
      </c>
      <c r="D200" s="49">
        <v>215.1</v>
      </c>
      <c r="E200" s="36" t="s">
        <v>95</v>
      </c>
      <c r="F200" s="36" t="s">
        <v>99</v>
      </c>
      <c r="G200" s="52">
        <v>239</v>
      </c>
      <c r="H200" s="38" t="s">
        <v>514</v>
      </c>
      <c r="I200" s="50" t="s">
        <v>515</v>
      </c>
      <c r="J200" s="38" t="s">
        <v>516</v>
      </c>
      <c r="K200" s="50" t="s">
        <v>515</v>
      </c>
      <c r="L200" s="10" t="s">
        <v>41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1" s="10" customFormat="1" ht="21.75" customHeight="1" x14ac:dyDescent="0.25">
      <c r="A201" s="33" t="s">
        <v>36</v>
      </c>
      <c r="B201" s="34" t="s">
        <v>507</v>
      </c>
      <c r="C201" s="35" t="s">
        <v>508</v>
      </c>
      <c r="D201" s="49">
        <v>213.1</v>
      </c>
      <c r="E201" s="36" t="s">
        <v>95</v>
      </c>
      <c r="F201" s="36" t="s">
        <v>99</v>
      </c>
      <c r="G201" s="52">
        <v>239</v>
      </c>
      <c r="H201" s="38" t="s">
        <v>517</v>
      </c>
      <c r="I201" s="50" t="s">
        <v>518</v>
      </c>
      <c r="J201" s="38" t="s">
        <v>519</v>
      </c>
      <c r="K201" s="50" t="s">
        <v>518</v>
      </c>
      <c r="L201" s="10" t="s">
        <v>65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1" s="30" customFormat="1" ht="24" customHeight="1" x14ac:dyDescent="0.25">
      <c r="A202" s="22" t="s">
        <v>29</v>
      </c>
      <c r="B202" s="23" t="s">
        <v>520</v>
      </c>
      <c r="C202" s="24" t="s">
        <v>521</v>
      </c>
      <c r="D202" s="72"/>
      <c r="E202" s="26" t="s">
        <v>95</v>
      </c>
      <c r="F202" s="26" t="s">
        <v>522</v>
      </c>
      <c r="G202" s="28">
        <v>240</v>
      </c>
      <c r="H202" s="28" t="s">
        <v>523</v>
      </c>
      <c r="I202" s="73" t="s">
        <v>521</v>
      </c>
      <c r="J202" s="28" t="s">
        <v>524</v>
      </c>
      <c r="K202" s="73" t="s">
        <v>521</v>
      </c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1" s="30" customFormat="1" ht="24" customHeight="1" x14ac:dyDescent="0.25">
      <c r="A203" s="74" t="s">
        <v>29</v>
      </c>
      <c r="B203" s="75" t="s">
        <v>520</v>
      </c>
      <c r="C203" s="76" t="s">
        <v>521</v>
      </c>
      <c r="D203" s="77"/>
      <c r="E203" s="78" t="s">
        <v>95</v>
      </c>
      <c r="F203" s="78" t="s">
        <v>522</v>
      </c>
      <c r="G203" s="79">
        <v>240</v>
      </c>
      <c r="H203" s="79" t="s">
        <v>525</v>
      </c>
      <c r="I203" s="80" t="s">
        <v>107</v>
      </c>
      <c r="J203" s="79" t="s">
        <v>526</v>
      </c>
      <c r="K203" s="80" t="s">
        <v>107</v>
      </c>
      <c r="L203" s="10" t="s">
        <v>41</v>
      </c>
      <c r="M203" s="38"/>
      <c r="N203" s="50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1" s="30" customFormat="1" ht="24" customHeight="1" x14ac:dyDescent="0.25">
      <c r="A204" s="74" t="s">
        <v>29</v>
      </c>
      <c r="B204" s="75" t="s">
        <v>520</v>
      </c>
      <c r="C204" s="76" t="s">
        <v>521</v>
      </c>
      <c r="D204" s="77"/>
      <c r="E204" s="78" t="s">
        <v>95</v>
      </c>
      <c r="F204" s="78" t="s">
        <v>522</v>
      </c>
      <c r="G204" s="79">
        <v>240</v>
      </c>
      <c r="H204" s="79" t="s">
        <v>527</v>
      </c>
      <c r="I204" s="80" t="s">
        <v>137</v>
      </c>
      <c r="J204" s="79" t="s">
        <v>528</v>
      </c>
      <c r="K204" s="80" t="s">
        <v>137</v>
      </c>
      <c r="L204" s="10" t="s">
        <v>41</v>
      </c>
      <c r="M204" s="38"/>
      <c r="N204" s="50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1" s="30" customFormat="1" ht="24" customHeight="1" x14ac:dyDescent="0.25">
      <c r="A205" s="74"/>
      <c r="B205" s="75"/>
      <c r="C205" s="76"/>
      <c r="D205" s="77"/>
      <c r="E205" s="78"/>
      <c r="F205" s="78"/>
      <c r="G205" s="79"/>
      <c r="H205" s="79" t="s">
        <v>529</v>
      </c>
      <c r="I205" s="41" t="s">
        <v>140</v>
      </c>
      <c r="J205" s="79" t="s">
        <v>530</v>
      </c>
      <c r="K205" s="41" t="s">
        <v>140</v>
      </c>
      <c r="L205" s="10" t="s">
        <v>41</v>
      </c>
      <c r="M205" s="10"/>
      <c r="N205" s="10"/>
      <c r="O205" s="10"/>
      <c r="P205" s="53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10"/>
    </row>
    <row r="206" spans="1:31" s="30" customFormat="1" ht="24" customHeight="1" x14ac:dyDescent="0.25">
      <c r="A206" s="74"/>
      <c r="B206" s="75"/>
      <c r="C206" s="76"/>
      <c r="D206" s="77"/>
      <c r="E206" s="78"/>
      <c r="F206" s="78"/>
      <c r="G206" s="79"/>
      <c r="H206" s="79" t="s">
        <v>531</v>
      </c>
      <c r="I206" s="41" t="s">
        <v>143</v>
      </c>
      <c r="J206" s="79" t="s">
        <v>532</v>
      </c>
      <c r="K206" s="41" t="s">
        <v>143</v>
      </c>
      <c r="L206" s="10" t="s">
        <v>41</v>
      </c>
      <c r="M206" s="10"/>
      <c r="N206" s="10"/>
      <c r="O206" s="10"/>
      <c r="P206" s="53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10"/>
    </row>
    <row r="207" spans="1:31" s="30" customFormat="1" ht="24" customHeight="1" x14ac:dyDescent="0.25">
      <c r="A207" s="74"/>
      <c r="B207" s="75"/>
      <c r="C207" s="76"/>
      <c r="D207" s="77"/>
      <c r="E207" s="78"/>
      <c r="F207" s="78"/>
      <c r="G207" s="79"/>
      <c r="H207" s="79" t="s">
        <v>533</v>
      </c>
      <c r="I207" s="41" t="s">
        <v>146</v>
      </c>
      <c r="J207" s="79" t="s">
        <v>534</v>
      </c>
      <c r="K207" s="41" t="s">
        <v>146</v>
      </c>
      <c r="L207" s="10" t="s">
        <v>41</v>
      </c>
      <c r="M207" s="10"/>
      <c r="N207" s="10"/>
      <c r="O207" s="10"/>
      <c r="P207" s="53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10"/>
    </row>
    <row r="208" spans="1:31" s="30" customFormat="1" ht="24" customHeight="1" x14ac:dyDescent="0.25">
      <c r="A208" s="74"/>
      <c r="B208" s="75"/>
      <c r="C208" s="76"/>
      <c r="D208" s="77"/>
      <c r="E208" s="78"/>
      <c r="F208" s="78"/>
      <c r="G208" s="79"/>
      <c r="H208" s="79" t="s">
        <v>535</v>
      </c>
      <c r="I208" s="41" t="s">
        <v>149</v>
      </c>
      <c r="J208" s="79" t="s">
        <v>536</v>
      </c>
      <c r="K208" s="41" t="s">
        <v>149</v>
      </c>
      <c r="L208" s="30" t="s">
        <v>41</v>
      </c>
    </row>
    <row r="209" spans="1:31" s="30" customFormat="1" ht="24" customHeight="1" x14ac:dyDescent="0.25">
      <c r="A209" s="74"/>
      <c r="B209" s="75"/>
      <c r="C209" s="76"/>
      <c r="D209" s="77"/>
      <c r="E209" s="78"/>
      <c r="F209" s="78"/>
      <c r="G209" s="79"/>
      <c r="H209" s="79" t="s">
        <v>537</v>
      </c>
      <c r="I209" s="41" t="s">
        <v>152</v>
      </c>
      <c r="J209" s="79" t="s">
        <v>538</v>
      </c>
      <c r="K209" s="41" t="s">
        <v>152</v>
      </c>
      <c r="L209" s="10" t="s">
        <v>73</v>
      </c>
      <c r="M209" s="10"/>
      <c r="N209" s="10"/>
      <c r="O209" s="10"/>
      <c r="P209" s="42">
        <f t="shared" ref="P209:AE209" si="57">SUM(P210:P215)</f>
        <v>1</v>
      </c>
      <c r="Q209" s="42">
        <f t="shared" si="57"/>
        <v>0.125</v>
      </c>
      <c r="R209" s="42">
        <f t="shared" si="57"/>
        <v>0.65500000000000003</v>
      </c>
      <c r="S209" s="42">
        <f t="shared" si="57"/>
        <v>0.15000000000000002</v>
      </c>
      <c r="T209" s="42">
        <f t="shared" si="57"/>
        <v>7.0000000000000007E-2</v>
      </c>
      <c r="U209" s="42">
        <f t="shared" si="57"/>
        <v>0</v>
      </c>
      <c r="V209" s="42">
        <f t="shared" si="57"/>
        <v>0</v>
      </c>
      <c r="W209" s="42">
        <f t="shared" si="57"/>
        <v>0</v>
      </c>
      <c r="X209" s="42">
        <f t="shared" si="57"/>
        <v>0</v>
      </c>
      <c r="Y209" s="42">
        <f t="shared" si="57"/>
        <v>0</v>
      </c>
      <c r="Z209" s="42">
        <f t="shared" ref="Z209:AC209" si="58">SUM(Z210:Z215)</f>
        <v>0</v>
      </c>
      <c r="AA209" s="42">
        <f t="shared" si="58"/>
        <v>0</v>
      </c>
      <c r="AB209" s="42">
        <f t="shared" si="58"/>
        <v>0</v>
      </c>
      <c r="AC209" s="42">
        <f t="shared" si="58"/>
        <v>0</v>
      </c>
      <c r="AD209" s="42">
        <f t="shared" si="57"/>
        <v>0</v>
      </c>
      <c r="AE209" s="43">
        <f t="shared" si="57"/>
        <v>1</v>
      </c>
    </row>
    <row r="210" spans="1:31" s="30" customFormat="1" ht="24" customHeight="1" x14ac:dyDescent="0.25">
      <c r="A210" s="74"/>
      <c r="B210" s="75"/>
      <c r="C210" s="76"/>
      <c r="D210" s="77"/>
      <c r="E210" s="78"/>
      <c r="F210" s="78"/>
      <c r="G210" s="79"/>
      <c r="H210" s="79"/>
      <c r="I210" s="80"/>
      <c r="J210" s="79" t="s">
        <v>539</v>
      </c>
      <c r="K210" s="45" t="s">
        <v>56</v>
      </c>
      <c r="L210" s="46" t="s">
        <v>57</v>
      </c>
      <c r="M210" s="10"/>
      <c r="N210" s="10"/>
      <c r="O210" s="10"/>
      <c r="P210" s="43">
        <v>0.05</v>
      </c>
      <c r="Q210" s="43">
        <f>0.5*$P$40</f>
        <v>2.5000000000000001E-2</v>
      </c>
      <c r="R210" s="43">
        <f>0*$P$40</f>
        <v>0</v>
      </c>
      <c r="S210" s="43">
        <f>0*$P$40</f>
        <v>0</v>
      </c>
      <c r="T210" s="43">
        <f>0.5*$P$40</f>
        <v>2.5000000000000001E-2</v>
      </c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8">
        <f t="shared" ref="AE210:AE215" si="59">SUM(Q210:AD210)</f>
        <v>0.05</v>
      </c>
    </row>
    <row r="211" spans="1:31" s="30" customFormat="1" ht="24" customHeight="1" x14ac:dyDescent="0.25">
      <c r="A211" s="74"/>
      <c r="B211" s="75"/>
      <c r="C211" s="76"/>
      <c r="D211" s="77"/>
      <c r="E211" s="78"/>
      <c r="F211" s="78"/>
      <c r="G211" s="79"/>
      <c r="H211" s="79"/>
      <c r="I211" s="80"/>
      <c r="J211" s="79" t="s">
        <v>540</v>
      </c>
      <c r="K211" s="45" t="s">
        <v>76</v>
      </c>
      <c r="L211" s="46" t="s">
        <v>77</v>
      </c>
      <c r="M211" s="10"/>
      <c r="N211" s="10"/>
      <c r="O211" s="10"/>
      <c r="P211" s="43">
        <v>0.5</v>
      </c>
      <c r="Q211" s="43">
        <f>0.2*$P$41</f>
        <v>0.1</v>
      </c>
      <c r="R211" s="43">
        <f>0.8*$P$41</f>
        <v>0.4</v>
      </c>
      <c r="S211" s="43">
        <f>0*$P$41</f>
        <v>0</v>
      </c>
      <c r="T211" s="43">
        <f>0*$P$41</f>
        <v>0</v>
      </c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8">
        <f t="shared" si="59"/>
        <v>0.5</v>
      </c>
    </row>
    <row r="212" spans="1:31" s="30" customFormat="1" ht="24" customHeight="1" x14ac:dyDescent="0.25">
      <c r="A212" s="74"/>
      <c r="B212" s="75"/>
      <c r="C212" s="76"/>
      <c r="D212" s="77"/>
      <c r="E212" s="78"/>
      <c r="F212" s="78"/>
      <c r="G212" s="79"/>
      <c r="H212" s="79"/>
      <c r="I212" s="80"/>
      <c r="J212" s="79" t="s">
        <v>541</v>
      </c>
      <c r="K212" s="45" t="s">
        <v>79</v>
      </c>
      <c r="L212" s="46" t="s">
        <v>77</v>
      </c>
      <c r="M212" s="10"/>
      <c r="N212" s="10"/>
      <c r="O212" s="10"/>
      <c r="P212" s="43">
        <v>0.15</v>
      </c>
      <c r="Q212" s="43">
        <f>0*$P$42</f>
        <v>0</v>
      </c>
      <c r="R212" s="43">
        <f>0.8*$P$42</f>
        <v>0.12</v>
      </c>
      <c r="S212" s="43">
        <f>0.2*$P$42</f>
        <v>0.03</v>
      </c>
      <c r="T212" s="43">
        <f>0*$P$42</f>
        <v>0</v>
      </c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8">
        <f t="shared" si="59"/>
        <v>0.15</v>
      </c>
    </row>
    <row r="213" spans="1:31" s="30" customFormat="1" ht="24" customHeight="1" x14ac:dyDescent="0.25">
      <c r="A213" s="74"/>
      <c r="B213" s="75"/>
      <c r="C213" s="76"/>
      <c r="D213" s="77"/>
      <c r="E213" s="78"/>
      <c r="F213" s="78"/>
      <c r="G213" s="79"/>
      <c r="H213" s="79"/>
      <c r="I213" s="80"/>
      <c r="J213" s="79" t="s">
        <v>542</v>
      </c>
      <c r="K213" s="45" t="s">
        <v>81</v>
      </c>
      <c r="L213" s="46" t="s">
        <v>57</v>
      </c>
      <c r="M213" s="10"/>
      <c r="N213" s="10"/>
      <c r="O213" s="10"/>
      <c r="P213" s="43">
        <v>0.125</v>
      </c>
      <c r="Q213" s="43">
        <f>0*$P$43</f>
        <v>0</v>
      </c>
      <c r="R213" s="43">
        <f>1*$P$43</f>
        <v>0.125</v>
      </c>
      <c r="S213" s="43">
        <f>0*$P$43</f>
        <v>0</v>
      </c>
      <c r="T213" s="43">
        <f>0*$P$43</f>
        <v>0</v>
      </c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8">
        <f t="shared" si="59"/>
        <v>0.125</v>
      </c>
    </row>
    <row r="214" spans="1:31" s="30" customFormat="1" ht="24" customHeight="1" x14ac:dyDescent="0.25">
      <c r="A214" s="74"/>
      <c r="B214" s="75"/>
      <c r="C214" s="76"/>
      <c r="D214" s="77"/>
      <c r="E214" s="78"/>
      <c r="F214" s="78"/>
      <c r="G214" s="79"/>
      <c r="H214" s="79"/>
      <c r="I214" s="80"/>
      <c r="J214" s="79" t="s">
        <v>543</v>
      </c>
      <c r="K214" s="45" t="s">
        <v>83</v>
      </c>
      <c r="L214" s="46" t="s">
        <v>57</v>
      </c>
      <c r="M214" s="10"/>
      <c r="N214" s="10"/>
      <c r="O214" s="10"/>
      <c r="P214" s="43">
        <v>0.1</v>
      </c>
      <c r="Q214" s="43">
        <f>0*$P$44</f>
        <v>0</v>
      </c>
      <c r="R214" s="43">
        <f>0.1*$P$44</f>
        <v>1.0000000000000002E-2</v>
      </c>
      <c r="S214" s="43">
        <f>0.9*$P$44</f>
        <v>9.0000000000000011E-2</v>
      </c>
      <c r="T214" s="43">
        <f>0*$P$44</f>
        <v>0</v>
      </c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8">
        <f t="shared" si="59"/>
        <v>0.1</v>
      </c>
    </row>
    <row r="215" spans="1:31" s="30" customFormat="1" ht="24" customHeight="1" x14ac:dyDescent="0.25">
      <c r="A215" s="74"/>
      <c r="B215" s="75"/>
      <c r="C215" s="76"/>
      <c r="D215" s="77"/>
      <c r="E215" s="78"/>
      <c r="F215" s="78"/>
      <c r="G215" s="79"/>
      <c r="H215" s="79"/>
      <c r="I215" s="80"/>
      <c r="J215" s="79" t="s">
        <v>544</v>
      </c>
      <c r="K215" s="45" t="s">
        <v>85</v>
      </c>
      <c r="L215" s="46" t="s">
        <v>57</v>
      </c>
      <c r="M215" s="10"/>
      <c r="N215" s="10"/>
      <c r="O215" s="10"/>
      <c r="P215" s="43">
        <v>7.4999999999999997E-2</v>
      </c>
      <c r="Q215" s="43">
        <f>0*$P$45</f>
        <v>0</v>
      </c>
      <c r="R215" s="43">
        <f>0*$P$45</f>
        <v>0</v>
      </c>
      <c r="S215" s="43">
        <f>0.4*$P$45</f>
        <v>0.03</v>
      </c>
      <c r="T215" s="43">
        <f>0.6*$P$45</f>
        <v>4.4999999999999998E-2</v>
      </c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8">
        <f t="shared" si="59"/>
        <v>7.4999999999999997E-2</v>
      </c>
    </row>
    <row r="216" spans="1:31" s="30" customFormat="1" ht="24" customHeight="1" x14ac:dyDescent="0.25">
      <c r="A216" s="74"/>
      <c r="B216" s="75"/>
      <c r="C216" s="76"/>
      <c r="D216" s="77"/>
      <c r="E216" s="78"/>
      <c r="F216" s="78"/>
      <c r="G216" s="79"/>
      <c r="H216" s="79" t="s">
        <v>545</v>
      </c>
      <c r="I216" s="41" t="s">
        <v>161</v>
      </c>
      <c r="J216" s="79" t="s">
        <v>546</v>
      </c>
      <c r="K216" s="41" t="s">
        <v>161</v>
      </c>
      <c r="L216" s="10" t="s">
        <v>41</v>
      </c>
      <c r="M216" s="10"/>
      <c r="N216" s="10"/>
      <c r="O216" s="10"/>
      <c r="P216" s="53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10"/>
    </row>
    <row r="217" spans="1:31" s="30" customFormat="1" ht="24" customHeight="1" x14ac:dyDescent="0.25">
      <c r="A217" s="74" t="s">
        <v>29</v>
      </c>
      <c r="B217" s="75" t="s">
        <v>520</v>
      </c>
      <c r="C217" s="76" t="s">
        <v>521</v>
      </c>
      <c r="D217" s="77"/>
      <c r="E217" s="78" t="s">
        <v>95</v>
      </c>
      <c r="F217" s="78" t="s">
        <v>522</v>
      </c>
      <c r="G217" s="79">
        <v>240</v>
      </c>
      <c r="H217" s="79" t="s">
        <v>547</v>
      </c>
      <c r="I217" s="80" t="s">
        <v>548</v>
      </c>
      <c r="J217" s="79" t="s">
        <v>549</v>
      </c>
      <c r="K217" s="80" t="s">
        <v>548</v>
      </c>
      <c r="L217" s="10" t="s">
        <v>54</v>
      </c>
      <c r="M217" s="38"/>
      <c r="N217" s="50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spans="1:31" s="30" customFormat="1" ht="24" customHeight="1" x14ac:dyDescent="0.25">
      <c r="A218" s="74"/>
      <c r="B218" s="75"/>
      <c r="C218" s="76"/>
      <c r="D218" s="77"/>
      <c r="E218" s="78"/>
      <c r="F218" s="78"/>
      <c r="G218" s="79"/>
      <c r="H218" s="79" t="s">
        <v>550</v>
      </c>
      <c r="I218" s="41" t="s">
        <v>175</v>
      </c>
      <c r="J218" s="79" t="s">
        <v>551</v>
      </c>
      <c r="K218" s="41" t="s">
        <v>175</v>
      </c>
      <c r="L218" s="10" t="s">
        <v>54</v>
      </c>
      <c r="M218" s="10"/>
      <c r="N218" s="10"/>
      <c r="O218" s="10"/>
      <c r="P218" s="42">
        <f>SUM(P219:P222)</f>
        <v>0.99999999999999989</v>
      </c>
      <c r="Q218" s="42">
        <f t="shared" ref="Q218:AE218" si="60">SUM(Q219:Q222)</f>
        <v>0.14000000000000001</v>
      </c>
      <c r="R218" s="42">
        <f t="shared" si="60"/>
        <v>0.65</v>
      </c>
      <c r="S218" s="42">
        <f t="shared" si="60"/>
        <v>0.15000000000000002</v>
      </c>
      <c r="T218" s="42">
        <f t="shared" si="60"/>
        <v>6.0000000000000005E-2</v>
      </c>
      <c r="U218" s="42">
        <f t="shared" si="60"/>
        <v>0</v>
      </c>
      <c r="V218" s="42">
        <f t="shared" si="60"/>
        <v>0</v>
      </c>
      <c r="W218" s="42">
        <f t="shared" si="60"/>
        <v>0</v>
      </c>
      <c r="X218" s="42">
        <f t="shared" si="60"/>
        <v>0</v>
      </c>
      <c r="Y218" s="42">
        <f t="shared" si="60"/>
        <v>0</v>
      </c>
      <c r="Z218" s="42">
        <f t="shared" ref="Z218:AC218" si="61">SUM(Z219:Z222)</f>
        <v>0</v>
      </c>
      <c r="AA218" s="42">
        <f t="shared" si="61"/>
        <v>0</v>
      </c>
      <c r="AB218" s="42">
        <f t="shared" si="61"/>
        <v>0</v>
      </c>
      <c r="AC218" s="42">
        <f t="shared" si="61"/>
        <v>0</v>
      </c>
      <c r="AD218" s="42">
        <f t="shared" si="60"/>
        <v>0</v>
      </c>
      <c r="AE218" s="43">
        <f t="shared" si="60"/>
        <v>1</v>
      </c>
    </row>
    <row r="219" spans="1:31" s="30" customFormat="1" ht="24" customHeight="1" x14ac:dyDescent="0.25">
      <c r="A219" s="74"/>
      <c r="B219" s="75"/>
      <c r="C219" s="76"/>
      <c r="D219" s="77"/>
      <c r="E219" s="78"/>
      <c r="F219" s="78"/>
      <c r="G219" s="79"/>
      <c r="H219" s="79"/>
      <c r="I219" s="80"/>
      <c r="J219" s="79" t="s">
        <v>552</v>
      </c>
      <c r="K219" s="45" t="s">
        <v>56</v>
      </c>
      <c r="L219" s="46" t="s">
        <v>57</v>
      </c>
      <c r="M219" s="10"/>
      <c r="N219" s="10"/>
      <c r="O219" s="10"/>
      <c r="P219" s="43">
        <v>0.1</v>
      </c>
      <c r="Q219" s="43">
        <f>0.5*$P$53</f>
        <v>0.05</v>
      </c>
      <c r="R219" s="43">
        <f>0*$P$53</f>
        <v>0</v>
      </c>
      <c r="S219" s="43">
        <f>0*$P$53</f>
        <v>0</v>
      </c>
      <c r="T219" s="43">
        <f>0.5*$P$53</f>
        <v>0.05</v>
      </c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8">
        <f>SUM(Q219:AD219)</f>
        <v>0.1</v>
      </c>
    </row>
    <row r="220" spans="1:31" s="30" customFormat="1" ht="24" customHeight="1" x14ac:dyDescent="0.25">
      <c r="A220" s="74"/>
      <c r="B220" s="75"/>
      <c r="C220" s="76"/>
      <c r="D220" s="77"/>
      <c r="E220" s="78"/>
      <c r="F220" s="78"/>
      <c r="G220" s="79"/>
      <c r="H220" s="79"/>
      <c r="I220" s="80"/>
      <c r="J220" s="79" t="s">
        <v>553</v>
      </c>
      <c r="K220" s="45" t="s">
        <v>170</v>
      </c>
      <c r="L220" s="46" t="s">
        <v>41</v>
      </c>
      <c r="M220" s="10"/>
      <c r="N220" s="10"/>
      <c r="O220" s="10"/>
      <c r="P220" s="43">
        <v>0.1</v>
      </c>
      <c r="Q220" s="43">
        <f>0.9*$P$54</f>
        <v>9.0000000000000011E-2</v>
      </c>
      <c r="R220" s="43">
        <f>0.1*$P$54</f>
        <v>1.0000000000000002E-2</v>
      </c>
      <c r="S220" s="43">
        <f>0*$P$54</f>
        <v>0</v>
      </c>
      <c r="T220" s="43">
        <f>0*$P$54</f>
        <v>0</v>
      </c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8">
        <f>SUM(Q220:AD220)</f>
        <v>0.1</v>
      </c>
    </row>
    <row r="221" spans="1:31" s="30" customFormat="1" ht="24" customHeight="1" x14ac:dyDescent="0.25">
      <c r="A221" s="74"/>
      <c r="B221" s="75"/>
      <c r="C221" s="76"/>
      <c r="D221" s="77"/>
      <c r="E221" s="78"/>
      <c r="F221" s="78"/>
      <c r="G221" s="79"/>
      <c r="H221" s="79"/>
      <c r="I221" s="80"/>
      <c r="J221" s="79" t="s">
        <v>554</v>
      </c>
      <c r="K221" s="45" t="s">
        <v>164</v>
      </c>
      <c r="L221" s="46" t="s">
        <v>54</v>
      </c>
      <c r="M221" s="10"/>
      <c r="N221" s="10"/>
      <c r="O221" s="10"/>
      <c r="P221" s="43">
        <v>0.7</v>
      </c>
      <c r="Q221" s="43">
        <f>0*$P$55</f>
        <v>0</v>
      </c>
      <c r="R221" s="43">
        <f>0.9*$P$55</f>
        <v>0.63</v>
      </c>
      <c r="S221" s="43">
        <f>0.1*$P$55</f>
        <v>6.9999999999999993E-2</v>
      </c>
      <c r="T221" s="43">
        <f>0*$P$55</f>
        <v>0</v>
      </c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8">
        <f>SUM(Q221:AD221)</f>
        <v>0.7</v>
      </c>
    </row>
    <row r="222" spans="1:31" s="30" customFormat="1" ht="24" customHeight="1" x14ac:dyDescent="0.25">
      <c r="A222" s="74"/>
      <c r="B222" s="75"/>
      <c r="C222" s="76"/>
      <c r="D222" s="77"/>
      <c r="E222" s="78"/>
      <c r="F222" s="78"/>
      <c r="G222" s="79"/>
      <c r="H222" s="79"/>
      <c r="I222" s="80"/>
      <c r="J222" s="79" t="s">
        <v>555</v>
      </c>
      <c r="K222" s="45" t="s">
        <v>173</v>
      </c>
      <c r="L222" s="46" t="s">
        <v>41</v>
      </c>
      <c r="M222" s="10"/>
      <c r="N222" s="10"/>
      <c r="O222" s="10"/>
      <c r="P222" s="43">
        <v>0.1</v>
      </c>
      <c r="Q222" s="43">
        <f>0*$P$56</f>
        <v>0</v>
      </c>
      <c r="R222" s="43">
        <f>0.1*$P$56</f>
        <v>1.0000000000000002E-2</v>
      </c>
      <c r="S222" s="43">
        <f>0.8*$P$56</f>
        <v>8.0000000000000016E-2</v>
      </c>
      <c r="T222" s="43">
        <f>0.1*$P$56</f>
        <v>1.0000000000000002E-2</v>
      </c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8">
        <f>SUM(Q222:AD222)</f>
        <v>0.10000000000000003</v>
      </c>
    </row>
    <row r="223" spans="1:31" s="30" customFormat="1" ht="24" customHeight="1" x14ac:dyDescent="0.25">
      <c r="A223" s="74"/>
      <c r="B223" s="75"/>
      <c r="C223" s="76"/>
      <c r="D223" s="77"/>
      <c r="E223" s="78"/>
      <c r="F223" s="78"/>
      <c r="G223" s="79"/>
      <c r="H223" s="79" t="s">
        <v>556</v>
      </c>
      <c r="I223" s="41" t="s">
        <v>182</v>
      </c>
      <c r="J223" s="79" t="s">
        <v>557</v>
      </c>
      <c r="K223" s="41" t="s">
        <v>182</v>
      </c>
      <c r="L223" s="10" t="s">
        <v>54</v>
      </c>
      <c r="M223" s="10"/>
      <c r="N223" s="10"/>
      <c r="O223" s="10"/>
      <c r="P223" s="42">
        <f>SUM(P224:P226)</f>
        <v>1</v>
      </c>
      <c r="Q223" s="42">
        <f t="shared" ref="Q223:AE223" si="62">SUM(Q224:Q226)</f>
        <v>0.14000000000000001</v>
      </c>
      <c r="R223" s="42">
        <f t="shared" si="62"/>
        <v>0.65000000000000013</v>
      </c>
      <c r="S223" s="42">
        <f t="shared" si="62"/>
        <v>8.0000000000000016E-2</v>
      </c>
      <c r="T223" s="42">
        <f t="shared" si="62"/>
        <v>0.13</v>
      </c>
      <c r="U223" s="42">
        <f t="shared" si="62"/>
        <v>0</v>
      </c>
      <c r="V223" s="42">
        <f t="shared" si="62"/>
        <v>0</v>
      </c>
      <c r="W223" s="42">
        <f t="shared" si="62"/>
        <v>0</v>
      </c>
      <c r="X223" s="42">
        <f t="shared" si="62"/>
        <v>0</v>
      </c>
      <c r="Y223" s="42">
        <f t="shared" si="62"/>
        <v>0</v>
      </c>
      <c r="Z223" s="42">
        <f t="shared" ref="Z223:AC223" si="63">SUM(Z224:Z226)</f>
        <v>0</v>
      </c>
      <c r="AA223" s="42">
        <f t="shared" si="63"/>
        <v>0</v>
      </c>
      <c r="AB223" s="42">
        <f t="shared" si="63"/>
        <v>0</v>
      </c>
      <c r="AC223" s="42">
        <f t="shared" si="63"/>
        <v>0</v>
      </c>
      <c r="AD223" s="42">
        <f t="shared" si="62"/>
        <v>0</v>
      </c>
      <c r="AE223" s="43">
        <f t="shared" si="62"/>
        <v>1.0000000000000002</v>
      </c>
    </row>
    <row r="224" spans="1:31" s="30" customFormat="1" ht="24" customHeight="1" x14ac:dyDescent="0.25">
      <c r="A224" s="74"/>
      <c r="B224" s="75"/>
      <c r="C224" s="76"/>
      <c r="D224" s="77"/>
      <c r="E224" s="78"/>
      <c r="F224" s="78"/>
      <c r="G224" s="79"/>
      <c r="H224" s="79"/>
      <c r="I224" s="80"/>
      <c r="J224" s="79" t="s">
        <v>558</v>
      </c>
      <c r="K224" s="45" t="s">
        <v>56</v>
      </c>
      <c r="L224" s="46" t="s">
        <v>57</v>
      </c>
      <c r="M224" s="10"/>
      <c r="N224" s="10"/>
      <c r="O224" s="10"/>
      <c r="P224" s="43">
        <v>0.1</v>
      </c>
      <c r="Q224" s="43">
        <f>0.5*$P$58</f>
        <v>0.05</v>
      </c>
      <c r="R224" s="43">
        <f>0*$P$58</f>
        <v>0</v>
      </c>
      <c r="S224" s="43">
        <f>0*$P$58</f>
        <v>0</v>
      </c>
      <c r="T224" s="43">
        <f>0.5*$P$58</f>
        <v>0.05</v>
      </c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8">
        <f>SUM(Q224:AD224)</f>
        <v>0.1</v>
      </c>
    </row>
    <row r="225" spans="1:32" s="30" customFormat="1" ht="24" customHeight="1" x14ac:dyDescent="0.25">
      <c r="A225" s="74"/>
      <c r="B225" s="75"/>
      <c r="C225" s="76"/>
      <c r="D225" s="77"/>
      <c r="E225" s="78"/>
      <c r="F225" s="78"/>
      <c r="G225" s="79"/>
      <c r="H225" s="79"/>
      <c r="I225" s="80"/>
      <c r="J225" s="79" t="s">
        <v>559</v>
      </c>
      <c r="K225" s="45" t="s">
        <v>170</v>
      </c>
      <c r="L225" s="46" t="s">
        <v>41</v>
      </c>
      <c r="M225" s="10"/>
      <c r="N225" s="10"/>
      <c r="O225" s="10"/>
      <c r="P225" s="43">
        <v>0.1</v>
      </c>
      <c r="Q225" s="43">
        <f>0.9*$P$59</f>
        <v>9.0000000000000011E-2</v>
      </c>
      <c r="R225" s="43">
        <f>0.1*$P$59</f>
        <v>1.0000000000000002E-2</v>
      </c>
      <c r="S225" s="43">
        <f>0*$P$59</f>
        <v>0</v>
      </c>
      <c r="T225" s="43">
        <f>0*$P$59</f>
        <v>0</v>
      </c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8">
        <f>SUM(Q225:AD225)</f>
        <v>0.1</v>
      </c>
    </row>
    <row r="226" spans="1:32" s="30" customFormat="1" ht="24" customHeight="1" x14ac:dyDescent="0.25">
      <c r="A226" s="74"/>
      <c r="B226" s="75"/>
      <c r="C226" s="76"/>
      <c r="D226" s="77"/>
      <c r="E226" s="78"/>
      <c r="F226" s="78"/>
      <c r="G226" s="79"/>
      <c r="H226" s="79"/>
      <c r="I226" s="80"/>
      <c r="J226" s="79" t="s">
        <v>560</v>
      </c>
      <c r="K226" s="45" t="s">
        <v>187</v>
      </c>
      <c r="L226" s="46" t="s">
        <v>54</v>
      </c>
      <c r="M226" s="10"/>
      <c r="N226" s="10"/>
      <c r="O226" s="10"/>
      <c r="P226" s="43">
        <v>0.8</v>
      </c>
      <c r="Q226" s="43">
        <f>0*$P$60</f>
        <v>0</v>
      </c>
      <c r="R226" s="43">
        <f>0.8*$P$60</f>
        <v>0.64000000000000012</v>
      </c>
      <c r="S226" s="43">
        <f>0.1*$P$60</f>
        <v>8.0000000000000016E-2</v>
      </c>
      <c r="T226" s="43">
        <f>0.1*$P$60</f>
        <v>8.0000000000000016E-2</v>
      </c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8">
        <f>SUM(Q226:AD226)</f>
        <v>0.80000000000000027</v>
      </c>
    </row>
    <row r="227" spans="1:32" s="30" customFormat="1" ht="24" customHeight="1" x14ac:dyDescent="0.25">
      <c r="A227" s="74"/>
      <c r="B227" s="75"/>
      <c r="C227" s="76"/>
      <c r="D227" s="77"/>
      <c r="E227" s="78"/>
      <c r="F227" s="78"/>
      <c r="G227" s="79"/>
      <c r="H227" s="79" t="s">
        <v>561</v>
      </c>
      <c r="I227" s="41" t="s">
        <v>188</v>
      </c>
      <c r="J227" s="79" t="s">
        <v>562</v>
      </c>
      <c r="K227" s="41" t="s">
        <v>188</v>
      </c>
      <c r="L227" s="10" t="s">
        <v>54</v>
      </c>
      <c r="M227" s="10"/>
      <c r="N227" s="10"/>
      <c r="O227" s="10"/>
      <c r="P227" s="42">
        <f>SUM(P228:P231)</f>
        <v>0.99999999999999989</v>
      </c>
      <c r="Q227" s="42">
        <f t="shared" ref="Q227:AE227" si="64">SUM(Q228:Q231)</f>
        <v>0.14000000000000001</v>
      </c>
      <c r="R227" s="42">
        <f t="shared" si="64"/>
        <v>0.6399999999999999</v>
      </c>
      <c r="S227" s="42">
        <f t="shared" si="64"/>
        <v>0.15499999999999997</v>
      </c>
      <c r="T227" s="42">
        <f t="shared" si="64"/>
        <v>6.5000000000000002E-2</v>
      </c>
      <c r="U227" s="42">
        <f t="shared" si="64"/>
        <v>0</v>
      </c>
      <c r="V227" s="42">
        <f t="shared" si="64"/>
        <v>0</v>
      </c>
      <c r="W227" s="42">
        <f t="shared" si="64"/>
        <v>0</v>
      </c>
      <c r="X227" s="42">
        <f t="shared" si="64"/>
        <v>0</v>
      </c>
      <c r="Y227" s="42">
        <f t="shared" si="64"/>
        <v>0</v>
      </c>
      <c r="Z227" s="42">
        <f t="shared" ref="Z227:AC227" si="65">SUM(Z228:Z231)</f>
        <v>0</v>
      </c>
      <c r="AA227" s="42">
        <f t="shared" si="65"/>
        <v>0</v>
      </c>
      <c r="AB227" s="42">
        <f t="shared" si="65"/>
        <v>0</v>
      </c>
      <c r="AC227" s="42">
        <f t="shared" si="65"/>
        <v>0</v>
      </c>
      <c r="AD227" s="42">
        <f t="shared" si="64"/>
        <v>0</v>
      </c>
      <c r="AE227" s="43">
        <f t="shared" si="64"/>
        <v>0.99999999999999989</v>
      </c>
    </row>
    <row r="228" spans="1:32" s="30" customFormat="1" ht="24" customHeight="1" x14ac:dyDescent="0.25">
      <c r="A228" s="74"/>
      <c r="B228" s="75"/>
      <c r="C228" s="76"/>
      <c r="D228" s="77"/>
      <c r="E228" s="78"/>
      <c r="F228" s="78"/>
      <c r="G228" s="79"/>
      <c r="H228" s="79"/>
      <c r="I228" s="80"/>
      <c r="J228" s="79" t="s">
        <v>563</v>
      </c>
      <c r="K228" s="45" t="s">
        <v>56</v>
      </c>
      <c r="L228" s="46" t="s">
        <v>57</v>
      </c>
      <c r="M228" s="10"/>
      <c r="N228" s="10"/>
      <c r="O228" s="10"/>
      <c r="P228" s="43">
        <v>0.1</v>
      </c>
      <c r="Q228" s="43">
        <f>0.5*$P$62</f>
        <v>0.05</v>
      </c>
      <c r="R228" s="43">
        <f>0*$P$62</f>
        <v>0</v>
      </c>
      <c r="S228" s="43">
        <f>0*$P$62</f>
        <v>0</v>
      </c>
      <c r="T228" s="43">
        <f>0.5*$P$62</f>
        <v>0.05</v>
      </c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8">
        <f>SUM(Q228:AD228)</f>
        <v>0.1</v>
      </c>
    </row>
    <row r="229" spans="1:32" s="30" customFormat="1" ht="24" customHeight="1" x14ac:dyDescent="0.25">
      <c r="A229" s="74"/>
      <c r="B229" s="75"/>
      <c r="C229" s="76"/>
      <c r="D229" s="77"/>
      <c r="E229" s="78"/>
      <c r="F229" s="78"/>
      <c r="G229" s="79"/>
      <c r="H229" s="79"/>
      <c r="I229" s="80"/>
      <c r="J229" s="79" t="s">
        <v>564</v>
      </c>
      <c r="K229" s="45" t="s">
        <v>170</v>
      </c>
      <c r="L229" s="46" t="s">
        <v>41</v>
      </c>
      <c r="M229" s="10"/>
      <c r="N229" s="10"/>
      <c r="O229" s="10"/>
      <c r="P229" s="43">
        <v>0.1</v>
      </c>
      <c r="Q229" s="43">
        <f>0.9*$P$63</f>
        <v>9.0000000000000011E-2</v>
      </c>
      <c r="R229" s="43">
        <f>0.1*$P$63</f>
        <v>1.0000000000000002E-2</v>
      </c>
      <c r="S229" s="43">
        <f>0*$P$63</f>
        <v>0</v>
      </c>
      <c r="T229" s="43">
        <f>0*$P$63</f>
        <v>0</v>
      </c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8">
        <f>SUM(Q229:AD229)</f>
        <v>0.1</v>
      </c>
    </row>
    <row r="230" spans="1:32" s="30" customFormat="1" ht="24" customHeight="1" x14ac:dyDescent="0.25">
      <c r="A230" s="74"/>
      <c r="B230" s="75"/>
      <c r="C230" s="76"/>
      <c r="D230" s="77"/>
      <c r="E230" s="78"/>
      <c r="F230" s="78"/>
      <c r="G230" s="79"/>
      <c r="H230" s="79"/>
      <c r="I230" s="80"/>
      <c r="J230" s="79" t="s">
        <v>565</v>
      </c>
      <c r="K230" s="45" t="s">
        <v>193</v>
      </c>
      <c r="L230" s="46" t="s">
        <v>54</v>
      </c>
      <c r="M230" s="10"/>
      <c r="N230" s="10"/>
      <c r="O230" s="10"/>
      <c r="P230" s="43">
        <v>0.7</v>
      </c>
      <c r="Q230" s="43">
        <f>0*$P$64</f>
        <v>0</v>
      </c>
      <c r="R230" s="43">
        <f>0.8*$P$64</f>
        <v>0.55999999999999994</v>
      </c>
      <c r="S230" s="43">
        <f>0.2*$P$64</f>
        <v>0.13999999999999999</v>
      </c>
      <c r="T230" s="43">
        <f>0*$P$64</f>
        <v>0</v>
      </c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8">
        <f>SUM(Q230:AD230)</f>
        <v>0.7</v>
      </c>
    </row>
    <row r="231" spans="1:32" s="30" customFormat="1" ht="24" customHeight="1" x14ac:dyDescent="0.25">
      <c r="A231" s="74"/>
      <c r="B231" s="75"/>
      <c r="C231" s="76"/>
      <c r="D231" s="77"/>
      <c r="E231" s="78"/>
      <c r="F231" s="78"/>
      <c r="G231" s="79"/>
      <c r="H231" s="79"/>
      <c r="I231" s="80"/>
      <c r="J231" s="79" t="s">
        <v>566</v>
      </c>
      <c r="K231" s="45" t="s">
        <v>173</v>
      </c>
      <c r="L231" s="46" t="s">
        <v>41</v>
      </c>
      <c r="M231" s="10"/>
      <c r="N231" s="10"/>
      <c r="O231" s="10"/>
      <c r="P231" s="43">
        <v>0.1</v>
      </c>
      <c r="Q231" s="43">
        <f>0*$P$65</f>
        <v>0</v>
      </c>
      <c r="R231" s="43">
        <f>0.7*$P$65</f>
        <v>6.9999999999999993E-2</v>
      </c>
      <c r="S231" s="43">
        <f>0.15*$P$65</f>
        <v>1.4999999999999999E-2</v>
      </c>
      <c r="T231" s="43">
        <f>0.15*$P$65</f>
        <v>1.4999999999999999E-2</v>
      </c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8">
        <f>SUM(Q231:AD231)</f>
        <v>9.9999999999999992E-2</v>
      </c>
    </row>
    <row r="232" spans="1:32" s="30" customFormat="1" ht="24" customHeight="1" x14ac:dyDescent="0.25">
      <c r="A232" s="74"/>
      <c r="B232" s="75"/>
      <c r="C232" s="76"/>
      <c r="D232" s="77"/>
      <c r="E232" s="78"/>
      <c r="F232" s="78"/>
      <c r="G232" s="79"/>
      <c r="H232" s="79" t="s">
        <v>567</v>
      </c>
      <c r="I232" s="41" t="s">
        <v>197</v>
      </c>
      <c r="J232" s="79" t="s">
        <v>568</v>
      </c>
      <c r="K232" s="41" t="s">
        <v>197</v>
      </c>
      <c r="L232" s="10" t="s">
        <v>69</v>
      </c>
      <c r="M232" s="10"/>
      <c r="N232" s="10"/>
      <c r="O232" s="10"/>
      <c r="P232" s="42">
        <f>SUM(P233:P234)</f>
        <v>1</v>
      </c>
      <c r="Q232" s="42">
        <f t="shared" ref="Q232:AD232" si="66">SUM(Q233:Q234)</f>
        <v>0.14000000000000001</v>
      </c>
      <c r="R232" s="42">
        <f t="shared" si="66"/>
        <v>0.27</v>
      </c>
      <c r="S232" s="42">
        <f t="shared" si="66"/>
        <v>0.36000000000000004</v>
      </c>
      <c r="T232" s="42">
        <f t="shared" si="66"/>
        <v>0.23000000000000004</v>
      </c>
      <c r="U232" s="42">
        <f t="shared" si="66"/>
        <v>0</v>
      </c>
      <c r="V232" s="42">
        <f t="shared" si="66"/>
        <v>0</v>
      </c>
      <c r="W232" s="42">
        <f t="shared" si="66"/>
        <v>0</v>
      </c>
      <c r="X232" s="42">
        <f t="shared" si="66"/>
        <v>0</v>
      </c>
      <c r="Y232" s="42">
        <f t="shared" si="66"/>
        <v>0</v>
      </c>
      <c r="Z232" s="42">
        <f t="shared" ref="Z232:AC232" si="67">SUM(Z233:Z234)</f>
        <v>0</v>
      </c>
      <c r="AA232" s="42">
        <f t="shared" si="67"/>
        <v>0</v>
      </c>
      <c r="AB232" s="42">
        <f t="shared" si="67"/>
        <v>0</v>
      </c>
      <c r="AC232" s="42">
        <f t="shared" si="67"/>
        <v>0</v>
      </c>
      <c r="AD232" s="42">
        <f t="shared" si="66"/>
        <v>0</v>
      </c>
      <c r="AE232" s="48">
        <f>SUM(AE233:AE234)</f>
        <v>1.0000000000000002</v>
      </c>
    </row>
    <row r="233" spans="1:32" s="30" customFormat="1" ht="24" customHeight="1" x14ac:dyDescent="0.25">
      <c r="A233" s="74"/>
      <c r="B233" s="75"/>
      <c r="C233" s="76"/>
      <c r="D233" s="77"/>
      <c r="E233" s="78"/>
      <c r="F233" s="78"/>
      <c r="G233" s="79"/>
      <c r="H233" s="79"/>
      <c r="I233" s="80"/>
      <c r="J233" s="79" t="s">
        <v>569</v>
      </c>
      <c r="K233" s="45" t="s">
        <v>200</v>
      </c>
      <c r="L233" s="46" t="s">
        <v>57</v>
      </c>
      <c r="M233" s="10"/>
      <c r="N233" s="10"/>
      <c r="O233" s="10"/>
      <c r="P233" s="43">
        <v>0.1</v>
      </c>
      <c r="Q233" s="43">
        <f>0.5*$P$67</f>
        <v>0.05</v>
      </c>
      <c r="R233" s="43">
        <f>0*$P$67</f>
        <v>0</v>
      </c>
      <c r="S233" s="43">
        <f>0*$P$67</f>
        <v>0</v>
      </c>
      <c r="T233" s="43">
        <f>0.5*$P$67</f>
        <v>0.05</v>
      </c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8">
        <f>SUM(Q233:AD233)</f>
        <v>0.1</v>
      </c>
    </row>
    <row r="234" spans="1:32" s="30" customFormat="1" ht="24" customHeight="1" x14ac:dyDescent="0.25">
      <c r="A234" s="74"/>
      <c r="B234" s="75"/>
      <c r="C234" s="76"/>
      <c r="D234" s="77"/>
      <c r="E234" s="78"/>
      <c r="F234" s="78"/>
      <c r="G234" s="79"/>
      <c r="H234" s="79"/>
      <c r="I234" s="80"/>
      <c r="J234" s="79" t="s">
        <v>570</v>
      </c>
      <c r="K234" s="45" t="s">
        <v>202</v>
      </c>
      <c r="L234" s="46" t="s">
        <v>69</v>
      </c>
      <c r="M234" s="10"/>
      <c r="N234" s="10"/>
      <c r="O234" s="10"/>
      <c r="P234" s="43">
        <v>0.9</v>
      </c>
      <c r="Q234" s="43">
        <f>0.1*$P$68</f>
        <v>9.0000000000000011E-2</v>
      </c>
      <c r="R234" s="43">
        <f>0.3*$P$68</f>
        <v>0.27</v>
      </c>
      <c r="S234" s="43">
        <f>0.4*$P$68</f>
        <v>0.36000000000000004</v>
      </c>
      <c r="T234" s="43">
        <f>0.2*$P$68</f>
        <v>0.18000000000000002</v>
      </c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8">
        <f>SUM(Q234:AD234)</f>
        <v>0.90000000000000013</v>
      </c>
    </row>
    <row r="235" spans="1:32" s="30" customFormat="1" ht="24" customHeight="1" x14ac:dyDescent="0.25">
      <c r="A235" s="74" t="s">
        <v>29</v>
      </c>
      <c r="B235" s="75" t="s">
        <v>520</v>
      </c>
      <c r="C235" s="76" t="s">
        <v>521</v>
      </c>
      <c r="D235" s="77"/>
      <c r="E235" s="78" t="s">
        <v>95</v>
      </c>
      <c r="F235" s="78" t="s">
        <v>522</v>
      </c>
      <c r="G235" s="79">
        <v>240</v>
      </c>
      <c r="H235" s="79" t="s">
        <v>571</v>
      </c>
      <c r="I235" s="80" t="s">
        <v>204</v>
      </c>
      <c r="J235" s="79" t="s">
        <v>572</v>
      </c>
      <c r="K235" s="80" t="s">
        <v>204</v>
      </c>
      <c r="L235" s="10" t="s">
        <v>69</v>
      </c>
      <c r="M235" s="38"/>
      <c r="N235" s="50"/>
      <c r="Q235" s="8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F235" s="82"/>
    </row>
    <row r="236" spans="1:32" s="30" customFormat="1" ht="24" customHeight="1" x14ac:dyDescent="0.25">
      <c r="A236" s="74"/>
      <c r="B236" s="75"/>
      <c r="C236" s="76"/>
      <c r="D236" s="77"/>
      <c r="E236" s="78"/>
      <c r="F236" s="78"/>
      <c r="G236" s="79"/>
      <c r="H236" s="79" t="s">
        <v>573</v>
      </c>
      <c r="I236" s="41" t="s">
        <v>208</v>
      </c>
      <c r="J236" s="79" t="s">
        <v>574</v>
      </c>
      <c r="K236" s="41" t="s">
        <v>208</v>
      </c>
      <c r="L236" s="10" t="s">
        <v>69</v>
      </c>
      <c r="M236" s="10"/>
      <c r="N236" s="10"/>
      <c r="O236" s="10"/>
      <c r="P236" s="42">
        <f>SUM(P237:P241)</f>
        <v>1</v>
      </c>
      <c r="Q236" s="42">
        <f t="shared" ref="Q236:AD236" si="68">SUM(Q237:Q241)</f>
        <v>0.16999999999999998</v>
      </c>
      <c r="R236" s="42">
        <f t="shared" si="68"/>
        <v>0.32000000000000006</v>
      </c>
      <c r="S236" s="42">
        <f t="shared" si="68"/>
        <v>0.35499999999999998</v>
      </c>
      <c r="T236" s="42">
        <f t="shared" si="68"/>
        <v>0.155</v>
      </c>
      <c r="U236" s="42">
        <f t="shared" si="68"/>
        <v>0</v>
      </c>
      <c r="V236" s="42">
        <f t="shared" si="68"/>
        <v>0</v>
      </c>
      <c r="W236" s="42">
        <f t="shared" si="68"/>
        <v>0</v>
      </c>
      <c r="X236" s="42">
        <f t="shared" si="68"/>
        <v>0</v>
      </c>
      <c r="Y236" s="42">
        <f t="shared" si="68"/>
        <v>0</v>
      </c>
      <c r="Z236" s="42">
        <f t="shared" ref="Z236:AC236" si="69">SUM(Z237:Z241)</f>
        <v>0</v>
      </c>
      <c r="AA236" s="42">
        <f t="shared" si="69"/>
        <v>0</v>
      </c>
      <c r="AB236" s="42">
        <f t="shared" si="69"/>
        <v>0</v>
      </c>
      <c r="AC236" s="42">
        <f t="shared" si="69"/>
        <v>0</v>
      </c>
      <c r="AD236" s="42">
        <f t="shared" si="68"/>
        <v>0</v>
      </c>
      <c r="AE236" s="43">
        <f>SUM(AE237:AE241)</f>
        <v>1</v>
      </c>
      <c r="AF236" s="82"/>
    </row>
    <row r="237" spans="1:32" s="30" customFormat="1" ht="24" customHeight="1" x14ac:dyDescent="0.25">
      <c r="A237" s="74"/>
      <c r="B237" s="75"/>
      <c r="C237" s="76"/>
      <c r="D237" s="77"/>
      <c r="E237" s="78"/>
      <c r="F237" s="78"/>
      <c r="G237" s="79"/>
      <c r="H237" s="79"/>
      <c r="I237" s="80"/>
      <c r="J237" s="79" t="s">
        <v>575</v>
      </c>
      <c r="K237" s="45" t="s">
        <v>200</v>
      </c>
      <c r="L237" s="46" t="s">
        <v>57</v>
      </c>
      <c r="M237" s="10"/>
      <c r="N237" s="10"/>
      <c r="O237" s="10"/>
      <c r="P237" s="43">
        <v>0.1</v>
      </c>
      <c r="Q237" s="43">
        <f>0.5*$P$71</f>
        <v>0.05</v>
      </c>
      <c r="R237" s="43">
        <f>0*$P$71</f>
        <v>0</v>
      </c>
      <c r="S237" s="43">
        <f>0*$P$71</f>
        <v>0</v>
      </c>
      <c r="T237" s="43">
        <f>0.5*$P$71</f>
        <v>0.05</v>
      </c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8">
        <f>SUM(Q237:AD237)</f>
        <v>0.1</v>
      </c>
      <c r="AF237" s="82"/>
    </row>
    <row r="238" spans="1:32" s="30" customFormat="1" ht="24" customHeight="1" x14ac:dyDescent="0.25">
      <c r="A238" s="74"/>
      <c r="B238" s="75"/>
      <c r="C238" s="76"/>
      <c r="D238" s="77"/>
      <c r="E238" s="78"/>
      <c r="F238" s="78"/>
      <c r="G238" s="79"/>
      <c r="H238" s="79"/>
      <c r="I238" s="80"/>
      <c r="J238" s="79" t="s">
        <v>576</v>
      </c>
      <c r="K238" s="45" t="s">
        <v>212</v>
      </c>
      <c r="L238" s="46" t="s">
        <v>73</v>
      </c>
      <c r="M238" s="10"/>
      <c r="N238" s="10"/>
      <c r="O238" s="10"/>
      <c r="P238" s="43">
        <v>0.2</v>
      </c>
      <c r="Q238" s="43">
        <f>0.6*$P$72</f>
        <v>0.12</v>
      </c>
      <c r="R238" s="43">
        <f>0.4*$P$72</f>
        <v>8.0000000000000016E-2</v>
      </c>
      <c r="S238" s="43">
        <f>0*$P$72</f>
        <v>0</v>
      </c>
      <c r="T238" s="43">
        <f>0*$P$72</f>
        <v>0</v>
      </c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8">
        <f>SUM(Q238:AD238)</f>
        <v>0.2</v>
      </c>
      <c r="AF238" s="82"/>
    </row>
    <row r="239" spans="1:32" s="30" customFormat="1" ht="24" customHeight="1" x14ac:dyDescent="0.25">
      <c r="A239" s="74"/>
      <c r="B239" s="75"/>
      <c r="C239" s="76"/>
      <c r="D239" s="77"/>
      <c r="E239" s="78"/>
      <c r="F239" s="78"/>
      <c r="G239" s="79"/>
      <c r="H239" s="79"/>
      <c r="I239" s="80"/>
      <c r="J239" s="79" t="s">
        <v>577</v>
      </c>
      <c r="K239" s="45" t="s">
        <v>214</v>
      </c>
      <c r="L239" s="46" t="s">
        <v>73</v>
      </c>
      <c r="M239" s="10"/>
      <c r="N239" s="10"/>
      <c r="O239" s="10"/>
      <c r="P239" s="43">
        <v>0.1</v>
      </c>
      <c r="Q239" s="43">
        <f>0*$P$73</f>
        <v>0</v>
      </c>
      <c r="R239" s="43">
        <f>0.6*$P$73</f>
        <v>0.06</v>
      </c>
      <c r="S239" s="43">
        <f>0.4*$P$73</f>
        <v>4.0000000000000008E-2</v>
      </c>
      <c r="T239" s="43">
        <f>0*$P$73</f>
        <v>0</v>
      </c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8">
        <f>SUM(Q239:AD239)</f>
        <v>0.1</v>
      </c>
      <c r="AF239" s="82"/>
    </row>
    <row r="240" spans="1:32" s="30" customFormat="1" ht="24" customHeight="1" x14ac:dyDescent="0.25">
      <c r="A240" s="74"/>
      <c r="B240" s="75"/>
      <c r="C240" s="76"/>
      <c r="D240" s="77"/>
      <c r="E240" s="78"/>
      <c r="F240" s="78"/>
      <c r="G240" s="79"/>
      <c r="H240" s="79"/>
      <c r="I240" s="80"/>
      <c r="J240" s="79" t="s">
        <v>578</v>
      </c>
      <c r="K240" s="45" t="s">
        <v>216</v>
      </c>
      <c r="L240" s="46" t="s">
        <v>69</v>
      </c>
      <c r="M240" s="10"/>
      <c r="N240" s="10"/>
      <c r="O240" s="10"/>
      <c r="P240" s="43">
        <v>0.45</v>
      </c>
      <c r="Q240" s="43">
        <f>0*$P$74</f>
        <v>0</v>
      </c>
      <c r="R240" s="43">
        <f>0.4*$P$74</f>
        <v>0.18000000000000002</v>
      </c>
      <c r="S240" s="43">
        <f>0.5*$P$74</f>
        <v>0.22500000000000001</v>
      </c>
      <c r="T240" s="43">
        <f>0.1*$P$74</f>
        <v>4.5000000000000005E-2</v>
      </c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8">
        <f>SUM(Q240:AD240)</f>
        <v>0.45</v>
      </c>
      <c r="AF240" s="82"/>
    </row>
    <row r="241" spans="1:32" s="30" customFormat="1" ht="24" customHeight="1" x14ac:dyDescent="0.25">
      <c r="A241" s="74"/>
      <c r="B241" s="75"/>
      <c r="C241" s="76"/>
      <c r="D241" s="77"/>
      <c r="E241" s="78"/>
      <c r="F241" s="78"/>
      <c r="G241" s="79"/>
      <c r="H241" s="79"/>
      <c r="I241" s="80"/>
      <c r="J241" s="79" t="s">
        <v>579</v>
      </c>
      <c r="K241" s="45" t="s">
        <v>218</v>
      </c>
      <c r="L241" s="46" t="s">
        <v>69</v>
      </c>
      <c r="M241" s="10"/>
      <c r="N241" s="10"/>
      <c r="O241" s="10"/>
      <c r="P241" s="43">
        <v>0.15</v>
      </c>
      <c r="Q241" s="43">
        <f>0*$P$75</f>
        <v>0</v>
      </c>
      <c r="R241" s="43">
        <f>0*$P$75</f>
        <v>0</v>
      </c>
      <c r="S241" s="43">
        <f>0.6*$P$75</f>
        <v>0.09</v>
      </c>
      <c r="T241" s="43">
        <f>0.4*$P$75</f>
        <v>0.06</v>
      </c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8">
        <f>SUM(Q241:AD241)</f>
        <v>0.15</v>
      </c>
      <c r="AF241" s="82"/>
    </row>
    <row r="242" spans="1:32" s="30" customFormat="1" ht="24" customHeight="1" x14ac:dyDescent="0.25">
      <c r="A242" s="74"/>
      <c r="B242" s="75"/>
      <c r="C242" s="76"/>
      <c r="D242" s="77"/>
      <c r="E242" s="78"/>
      <c r="F242" s="78"/>
      <c r="G242" s="79"/>
      <c r="H242" s="79" t="s">
        <v>580</v>
      </c>
      <c r="I242" s="41" t="s">
        <v>220</v>
      </c>
      <c r="J242" s="79" t="s">
        <v>581</v>
      </c>
      <c r="K242" s="41" t="s">
        <v>220</v>
      </c>
      <c r="L242" s="10" t="s">
        <v>69</v>
      </c>
      <c r="M242" s="10"/>
      <c r="N242" s="10"/>
      <c r="O242" s="10"/>
      <c r="P242" s="42">
        <f>SUM(P243:P249)</f>
        <v>1</v>
      </c>
      <c r="Q242" s="42">
        <f t="shared" ref="Q242:AD242" si="70">SUM(Q243:Q249)</f>
        <v>0.11499999999999999</v>
      </c>
      <c r="R242" s="42">
        <f t="shared" si="70"/>
        <v>0.41000000000000003</v>
      </c>
      <c r="S242" s="42">
        <f t="shared" si="70"/>
        <v>0.37</v>
      </c>
      <c r="T242" s="42">
        <f t="shared" si="70"/>
        <v>0.10500000000000001</v>
      </c>
      <c r="U242" s="42">
        <f t="shared" si="70"/>
        <v>0</v>
      </c>
      <c r="V242" s="42">
        <f t="shared" si="70"/>
        <v>0</v>
      </c>
      <c r="W242" s="42">
        <f t="shared" si="70"/>
        <v>0</v>
      </c>
      <c r="X242" s="42">
        <f t="shared" si="70"/>
        <v>0</v>
      </c>
      <c r="Y242" s="42">
        <f t="shared" si="70"/>
        <v>0</v>
      </c>
      <c r="Z242" s="42">
        <f t="shared" ref="Z242:AC242" si="71">SUM(Z243:Z249)</f>
        <v>0</v>
      </c>
      <c r="AA242" s="42">
        <f t="shared" si="71"/>
        <v>0</v>
      </c>
      <c r="AB242" s="42">
        <f t="shared" si="71"/>
        <v>0</v>
      </c>
      <c r="AC242" s="42">
        <f t="shared" si="71"/>
        <v>0</v>
      </c>
      <c r="AD242" s="42">
        <f t="shared" si="70"/>
        <v>0</v>
      </c>
      <c r="AE242" s="48">
        <f>SUM(AE243:AE249)</f>
        <v>1</v>
      </c>
      <c r="AF242" s="82"/>
    </row>
    <row r="243" spans="1:32" s="30" customFormat="1" ht="24" customHeight="1" x14ac:dyDescent="0.25">
      <c r="A243" s="74"/>
      <c r="B243" s="75"/>
      <c r="C243" s="76"/>
      <c r="D243" s="77"/>
      <c r="E243" s="78"/>
      <c r="F243" s="78"/>
      <c r="G243" s="79"/>
      <c r="H243" s="79"/>
      <c r="I243" s="80"/>
      <c r="J243" s="79" t="s">
        <v>582</v>
      </c>
      <c r="K243" s="45" t="s">
        <v>200</v>
      </c>
      <c r="L243" s="46" t="s">
        <v>57</v>
      </c>
      <c r="M243" s="10"/>
      <c r="N243" s="10"/>
      <c r="O243" s="10"/>
      <c r="P243" s="43">
        <v>0.05</v>
      </c>
      <c r="Q243" s="43">
        <f>0.5*$P$77</f>
        <v>2.5000000000000001E-2</v>
      </c>
      <c r="R243" s="43">
        <f>0*$P$77</f>
        <v>0</v>
      </c>
      <c r="S243" s="43">
        <f>0*$P$77</f>
        <v>0</v>
      </c>
      <c r="T243" s="43">
        <f>0.5*$P$77</f>
        <v>2.5000000000000001E-2</v>
      </c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8">
        <f t="shared" ref="AE243:AE249" si="72">SUM(Q243:AD243)</f>
        <v>0.05</v>
      </c>
    </row>
    <row r="244" spans="1:32" s="30" customFormat="1" ht="24" customHeight="1" x14ac:dyDescent="0.25">
      <c r="A244" s="74"/>
      <c r="B244" s="75"/>
      <c r="C244" s="76"/>
      <c r="D244" s="77"/>
      <c r="E244" s="78"/>
      <c r="F244" s="78"/>
      <c r="G244" s="79"/>
      <c r="H244" s="79"/>
      <c r="I244" s="80"/>
      <c r="J244" s="79" t="s">
        <v>583</v>
      </c>
      <c r="K244" s="45" t="s">
        <v>212</v>
      </c>
      <c r="L244" s="46" t="s">
        <v>73</v>
      </c>
      <c r="M244" s="10"/>
      <c r="N244" s="10"/>
      <c r="O244" s="10"/>
      <c r="P244" s="43">
        <v>0.1</v>
      </c>
      <c r="Q244" s="43">
        <f>0.6*$P$78</f>
        <v>0.06</v>
      </c>
      <c r="R244" s="43">
        <f>0.4*$P$78</f>
        <v>4.0000000000000008E-2</v>
      </c>
      <c r="S244" s="43">
        <f>0*$P$78</f>
        <v>0</v>
      </c>
      <c r="T244" s="43">
        <f>0*$P$78</f>
        <v>0</v>
      </c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8">
        <f t="shared" si="72"/>
        <v>0.1</v>
      </c>
      <c r="AF244" s="82"/>
    </row>
    <row r="245" spans="1:32" s="30" customFormat="1" ht="24" customHeight="1" x14ac:dyDescent="0.25">
      <c r="A245" s="74"/>
      <c r="B245" s="75"/>
      <c r="C245" s="76"/>
      <c r="D245" s="77"/>
      <c r="E245" s="78"/>
      <c r="F245" s="78"/>
      <c r="G245" s="79"/>
      <c r="H245" s="79"/>
      <c r="I245" s="80"/>
      <c r="J245" s="79" t="s">
        <v>584</v>
      </c>
      <c r="K245" s="45" t="s">
        <v>225</v>
      </c>
      <c r="L245" s="46" t="s">
        <v>54</v>
      </c>
      <c r="M245" s="10"/>
      <c r="N245" s="10"/>
      <c r="O245" s="10"/>
      <c r="P245" s="43">
        <v>0.15</v>
      </c>
      <c r="Q245" s="43">
        <f>0.2*$P$79</f>
        <v>0.03</v>
      </c>
      <c r="R245" s="43">
        <f>0.6*$P$79</f>
        <v>0.09</v>
      </c>
      <c r="S245" s="43">
        <f>0.2*$P$79</f>
        <v>0.03</v>
      </c>
      <c r="T245" s="43">
        <f>0*$P$79</f>
        <v>0</v>
      </c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8">
        <f t="shared" si="72"/>
        <v>0.15</v>
      </c>
      <c r="AF245" s="82"/>
    </row>
    <row r="246" spans="1:32" s="30" customFormat="1" ht="24" customHeight="1" x14ac:dyDescent="0.25">
      <c r="A246" s="74"/>
      <c r="B246" s="75"/>
      <c r="C246" s="76"/>
      <c r="D246" s="77"/>
      <c r="E246" s="78"/>
      <c r="F246" s="78"/>
      <c r="G246" s="79"/>
      <c r="H246" s="79"/>
      <c r="I246" s="80"/>
      <c r="J246" s="79" t="s">
        <v>585</v>
      </c>
      <c r="K246" s="45" t="s">
        <v>227</v>
      </c>
      <c r="L246" s="46" t="s">
        <v>41</v>
      </c>
      <c r="M246" s="10"/>
      <c r="N246" s="10"/>
      <c r="O246" s="10"/>
      <c r="P246" s="43">
        <v>0.4</v>
      </c>
      <c r="Q246" s="43">
        <f>0*$P$80</f>
        <v>0</v>
      </c>
      <c r="R246" s="43">
        <f>0.6*$P$80</f>
        <v>0.24</v>
      </c>
      <c r="S246" s="43">
        <f>0.4*$P$80</f>
        <v>0.16000000000000003</v>
      </c>
      <c r="T246" s="43">
        <f>0*$P$80</f>
        <v>0</v>
      </c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8">
        <f t="shared" si="72"/>
        <v>0.4</v>
      </c>
      <c r="AF246" s="82"/>
    </row>
    <row r="247" spans="1:32" s="30" customFormat="1" ht="24" customHeight="1" x14ac:dyDescent="0.25">
      <c r="A247" s="74"/>
      <c r="B247" s="75"/>
      <c r="C247" s="76"/>
      <c r="D247" s="77"/>
      <c r="E247" s="78"/>
      <c r="F247" s="78"/>
      <c r="G247" s="79"/>
      <c r="H247" s="79"/>
      <c r="I247" s="80"/>
      <c r="J247" s="79" t="s">
        <v>586</v>
      </c>
      <c r="K247" s="45" t="s">
        <v>229</v>
      </c>
      <c r="L247" s="46" t="s">
        <v>41</v>
      </c>
      <c r="M247" s="10"/>
      <c r="N247" s="10"/>
      <c r="O247" s="10"/>
      <c r="P247" s="43">
        <v>0.1</v>
      </c>
      <c r="Q247" s="43">
        <f>0*$P$81</f>
        <v>0</v>
      </c>
      <c r="R247" s="43">
        <f>0.4*$P$81</f>
        <v>4.0000000000000008E-2</v>
      </c>
      <c r="S247" s="43">
        <f>0.6*$P$81</f>
        <v>0.06</v>
      </c>
      <c r="T247" s="43">
        <f>0*$P$81</f>
        <v>0</v>
      </c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8">
        <f t="shared" si="72"/>
        <v>0.1</v>
      </c>
      <c r="AF247" s="82"/>
    </row>
    <row r="248" spans="1:32" s="30" customFormat="1" ht="24" customHeight="1" x14ac:dyDescent="0.25">
      <c r="A248" s="74"/>
      <c r="B248" s="75"/>
      <c r="C248" s="76"/>
      <c r="D248" s="77"/>
      <c r="E248" s="78"/>
      <c r="F248" s="78"/>
      <c r="G248" s="79"/>
      <c r="H248" s="79"/>
      <c r="I248" s="80"/>
      <c r="J248" s="79" t="s">
        <v>587</v>
      </c>
      <c r="K248" s="45" t="s">
        <v>218</v>
      </c>
      <c r="L248" s="46" t="s">
        <v>69</v>
      </c>
      <c r="M248" s="10"/>
      <c r="N248" s="10"/>
      <c r="O248" s="10"/>
      <c r="P248" s="43">
        <v>0.1</v>
      </c>
      <c r="Q248" s="43">
        <f>0*$P$82</f>
        <v>0</v>
      </c>
      <c r="R248" s="43">
        <f>0*$P$82</f>
        <v>0</v>
      </c>
      <c r="S248" s="43">
        <f>0.6*$P$82</f>
        <v>0.06</v>
      </c>
      <c r="T248" s="43">
        <f>0.4*$P$82</f>
        <v>4.0000000000000008E-2</v>
      </c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8">
        <f t="shared" si="72"/>
        <v>0.1</v>
      </c>
      <c r="AF248" s="82"/>
    </row>
    <row r="249" spans="1:32" s="30" customFormat="1" ht="24" customHeight="1" x14ac:dyDescent="0.25">
      <c r="A249" s="74"/>
      <c r="B249" s="75"/>
      <c r="C249" s="76"/>
      <c r="D249" s="77"/>
      <c r="E249" s="78"/>
      <c r="F249" s="78"/>
      <c r="G249" s="79"/>
      <c r="H249" s="79"/>
      <c r="I249" s="80"/>
      <c r="J249" s="79" t="s">
        <v>588</v>
      </c>
      <c r="K249" s="45" t="s">
        <v>232</v>
      </c>
      <c r="L249" s="46" t="s">
        <v>41</v>
      </c>
      <c r="M249" s="10"/>
      <c r="N249" s="10"/>
      <c r="O249" s="10"/>
      <c r="P249" s="43">
        <v>0.1</v>
      </c>
      <c r="Q249" s="43">
        <f>0*$P$83</f>
        <v>0</v>
      </c>
      <c r="R249" s="43">
        <f>0*$P$83</f>
        <v>0</v>
      </c>
      <c r="S249" s="43">
        <f>0.6*$P$83</f>
        <v>0.06</v>
      </c>
      <c r="T249" s="43">
        <f>0.4*$P$83</f>
        <v>4.0000000000000008E-2</v>
      </c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8">
        <f t="shared" si="72"/>
        <v>0.1</v>
      </c>
      <c r="AF249" s="82"/>
    </row>
    <row r="250" spans="1:32" s="30" customFormat="1" ht="24" customHeight="1" x14ac:dyDescent="0.25">
      <c r="A250" s="74"/>
      <c r="B250" s="75"/>
      <c r="C250" s="76"/>
      <c r="D250" s="77"/>
      <c r="E250" s="78"/>
      <c r="F250" s="78"/>
      <c r="G250" s="79"/>
      <c r="H250" s="79" t="s">
        <v>589</v>
      </c>
      <c r="I250" s="41" t="s">
        <v>234</v>
      </c>
      <c r="J250" s="79" t="s">
        <v>590</v>
      </c>
      <c r="K250" s="41" t="s">
        <v>234</v>
      </c>
      <c r="L250" s="10" t="s">
        <v>69</v>
      </c>
      <c r="M250" s="10"/>
      <c r="N250" s="10"/>
      <c r="O250" s="10"/>
      <c r="P250" s="42">
        <f>SUM(P251:P254)</f>
        <v>1</v>
      </c>
      <c r="Q250" s="42">
        <f t="shared" ref="Q250:AD250" si="73">SUM(Q251:Q254)</f>
        <v>0.14000000000000001</v>
      </c>
      <c r="R250" s="42">
        <f t="shared" si="73"/>
        <v>0.27</v>
      </c>
      <c r="S250" s="42">
        <f t="shared" si="73"/>
        <v>0.42000000000000004</v>
      </c>
      <c r="T250" s="42">
        <f t="shared" si="73"/>
        <v>0.17000000000000004</v>
      </c>
      <c r="U250" s="42">
        <f t="shared" si="73"/>
        <v>0</v>
      </c>
      <c r="V250" s="42">
        <f t="shared" si="73"/>
        <v>0</v>
      </c>
      <c r="W250" s="42">
        <f t="shared" si="73"/>
        <v>0</v>
      </c>
      <c r="X250" s="42">
        <f t="shared" si="73"/>
        <v>0</v>
      </c>
      <c r="Y250" s="42">
        <f t="shared" si="73"/>
        <v>0</v>
      </c>
      <c r="Z250" s="42">
        <f t="shared" ref="Z250:AC250" si="74">SUM(Z251:Z254)</f>
        <v>0</v>
      </c>
      <c r="AA250" s="42">
        <f t="shared" si="74"/>
        <v>0</v>
      </c>
      <c r="AB250" s="42">
        <f t="shared" si="74"/>
        <v>0</v>
      </c>
      <c r="AC250" s="42">
        <f t="shared" si="74"/>
        <v>0</v>
      </c>
      <c r="AD250" s="42">
        <f t="shared" si="73"/>
        <v>0</v>
      </c>
      <c r="AE250" s="48">
        <f>SUM(AE251:AE254)</f>
        <v>1</v>
      </c>
      <c r="AF250" s="82"/>
    </row>
    <row r="251" spans="1:32" s="30" customFormat="1" ht="24" customHeight="1" x14ac:dyDescent="0.25">
      <c r="A251" s="74"/>
      <c r="B251" s="75"/>
      <c r="C251" s="76"/>
      <c r="D251" s="77"/>
      <c r="E251" s="78"/>
      <c r="F251" s="78"/>
      <c r="G251" s="79"/>
      <c r="H251" s="79"/>
      <c r="I251" s="80"/>
      <c r="J251" s="79" t="s">
        <v>591</v>
      </c>
      <c r="K251" s="45" t="s">
        <v>200</v>
      </c>
      <c r="L251" s="46" t="s">
        <v>57</v>
      </c>
      <c r="M251" s="10"/>
      <c r="N251" s="10"/>
      <c r="O251" s="10"/>
      <c r="P251" s="43">
        <v>0.1</v>
      </c>
      <c r="Q251" s="43">
        <f>0.5*$P$85</f>
        <v>0.05</v>
      </c>
      <c r="R251" s="43">
        <f>0*$P$85</f>
        <v>0</v>
      </c>
      <c r="S251" s="43">
        <f>0*$P$85</f>
        <v>0</v>
      </c>
      <c r="T251" s="43">
        <f>0.5*$P$85</f>
        <v>0.05</v>
      </c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8">
        <f>SUM(Q251:AD251)</f>
        <v>0.1</v>
      </c>
      <c r="AF251" s="82"/>
    </row>
    <row r="252" spans="1:32" s="30" customFormat="1" ht="24" customHeight="1" x14ac:dyDescent="0.25">
      <c r="A252" s="74"/>
      <c r="B252" s="75"/>
      <c r="C252" s="76"/>
      <c r="D252" s="77"/>
      <c r="E252" s="78"/>
      <c r="F252" s="78"/>
      <c r="G252" s="79"/>
      <c r="H252" s="79"/>
      <c r="I252" s="80"/>
      <c r="J252" s="79" t="s">
        <v>592</v>
      </c>
      <c r="K252" s="45" t="s">
        <v>212</v>
      </c>
      <c r="L252" s="46" t="s">
        <v>73</v>
      </c>
      <c r="M252" s="10"/>
      <c r="N252" s="10"/>
      <c r="O252" s="10"/>
      <c r="P252" s="43">
        <v>0.15</v>
      </c>
      <c r="Q252" s="43">
        <f>0.6*$P$86</f>
        <v>0.09</v>
      </c>
      <c r="R252" s="43">
        <f>0.4*$P$86</f>
        <v>0.06</v>
      </c>
      <c r="S252" s="43">
        <f>0*$P$86</f>
        <v>0</v>
      </c>
      <c r="T252" s="43">
        <f>0*$P$86</f>
        <v>0</v>
      </c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8">
        <f>SUM(Q252:AD252)</f>
        <v>0.15</v>
      </c>
      <c r="AF252" s="82"/>
    </row>
    <row r="253" spans="1:32" s="30" customFormat="1" ht="24" customHeight="1" x14ac:dyDescent="0.25">
      <c r="A253" s="74"/>
      <c r="B253" s="75"/>
      <c r="C253" s="76"/>
      <c r="D253" s="77"/>
      <c r="E253" s="78"/>
      <c r="F253" s="78"/>
      <c r="G253" s="79"/>
      <c r="H253" s="79"/>
      <c r="I253" s="80"/>
      <c r="J253" s="79" t="s">
        <v>593</v>
      </c>
      <c r="K253" s="45" t="s">
        <v>239</v>
      </c>
      <c r="L253" s="46" t="s">
        <v>73</v>
      </c>
      <c r="M253" s="10"/>
      <c r="N253" s="10"/>
      <c r="O253" s="10"/>
      <c r="P253" s="43">
        <v>0.15</v>
      </c>
      <c r="Q253" s="43">
        <f>0*$P$87</f>
        <v>0</v>
      </c>
      <c r="R253" s="43">
        <f>0.6*$P$87</f>
        <v>0.09</v>
      </c>
      <c r="S253" s="43">
        <f>0.4*$P$87</f>
        <v>0.06</v>
      </c>
      <c r="T253" s="43">
        <f>0*$P$87</f>
        <v>0</v>
      </c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8">
        <f>SUM(Q253:AD253)</f>
        <v>0.15</v>
      </c>
      <c r="AF253" s="82"/>
    </row>
    <row r="254" spans="1:32" s="30" customFormat="1" ht="24" customHeight="1" x14ac:dyDescent="0.25">
      <c r="A254" s="74"/>
      <c r="B254" s="75"/>
      <c r="C254" s="76"/>
      <c r="D254" s="77"/>
      <c r="E254" s="78"/>
      <c r="F254" s="78"/>
      <c r="G254" s="79"/>
      <c r="H254" s="79"/>
      <c r="I254" s="80"/>
      <c r="J254" s="79" t="s">
        <v>594</v>
      </c>
      <c r="K254" s="45" t="s">
        <v>241</v>
      </c>
      <c r="L254" s="46" t="s">
        <v>41</v>
      </c>
      <c r="M254" s="10"/>
      <c r="N254" s="10"/>
      <c r="O254" s="10"/>
      <c r="P254" s="43">
        <v>0.60000000000000009</v>
      </c>
      <c r="Q254" s="43">
        <f>0*$P$88</f>
        <v>0</v>
      </c>
      <c r="R254" s="43">
        <f>0.2*$P$88</f>
        <v>0.12000000000000002</v>
      </c>
      <c r="S254" s="43">
        <f>0.6*$P$88</f>
        <v>0.36000000000000004</v>
      </c>
      <c r="T254" s="43">
        <f>0.2*$P$88</f>
        <v>0.12000000000000002</v>
      </c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8">
        <f>SUM(Q254:AD254)</f>
        <v>0.60000000000000009</v>
      </c>
      <c r="AF254" s="82"/>
    </row>
    <row r="255" spans="1:32" s="30" customFormat="1" ht="24" customHeight="1" x14ac:dyDescent="0.25">
      <c r="A255" s="74"/>
      <c r="B255" s="75"/>
      <c r="C255" s="76"/>
      <c r="D255" s="77"/>
      <c r="E255" s="78"/>
      <c r="F255" s="78"/>
      <c r="G255" s="79"/>
      <c r="H255" s="79" t="s">
        <v>595</v>
      </c>
      <c r="I255" s="41" t="s">
        <v>243</v>
      </c>
      <c r="J255" s="79" t="s">
        <v>596</v>
      </c>
      <c r="K255" s="41" t="s">
        <v>243</v>
      </c>
      <c r="L255" s="10" t="s">
        <v>69</v>
      </c>
      <c r="M255" s="10"/>
      <c r="N255" s="10"/>
      <c r="O255" s="10"/>
      <c r="P255" s="42">
        <f>SUM(P256:P259)</f>
        <v>1</v>
      </c>
      <c r="Q255" s="42">
        <f t="shared" ref="Q255:AD255" si="75">SUM(Q256:Q259)</f>
        <v>0.20500000000000002</v>
      </c>
      <c r="R255" s="42">
        <f t="shared" si="75"/>
        <v>0.45000000000000007</v>
      </c>
      <c r="S255" s="42">
        <f t="shared" si="75"/>
        <v>0.29000000000000004</v>
      </c>
      <c r="T255" s="42">
        <f t="shared" si="75"/>
        <v>5.5E-2</v>
      </c>
      <c r="U255" s="42">
        <f t="shared" si="75"/>
        <v>0</v>
      </c>
      <c r="V255" s="42">
        <f t="shared" si="75"/>
        <v>0</v>
      </c>
      <c r="W255" s="42">
        <f t="shared" si="75"/>
        <v>0</v>
      </c>
      <c r="X255" s="42">
        <f t="shared" si="75"/>
        <v>0</v>
      </c>
      <c r="Y255" s="42">
        <f t="shared" si="75"/>
        <v>0</v>
      </c>
      <c r="Z255" s="42">
        <f t="shared" ref="Z255:AC255" si="76">SUM(Z256:Z259)</f>
        <v>0</v>
      </c>
      <c r="AA255" s="42">
        <f t="shared" si="76"/>
        <v>0</v>
      </c>
      <c r="AB255" s="42">
        <f t="shared" si="76"/>
        <v>0</v>
      </c>
      <c r="AC255" s="42">
        <f t="shared" si="76"/>
        <v>0</v>
      </c>
      <c r="AD255" s="42">
        <f t="shared" si="75"/>
        <v>0</v>
      </c>
      <c r="AE255" s="48">
        <f>SUM(AE256:AE259)</f>
        <v>1</v>
      </c>
      <c r="AF255" s="82"/>
    </row>
    <row r="256" spans="1:32" s="30" customFormat="1" ht="24" customHeight="1" x14ac:dyDescent="0.25">
      <c r="A256" s="74"/>
      <c r="B256" s="75"/>
      <c r="C256" s="76"/>
      <c r="D256" s="77"/>
      <c r="E256" s="78"/>
      <c r="F256" s="78"/>
      <c r="G256" s="79"/>
      <c r="H256" s="79"/>
      <c r="I256" s="80"/>
      <c r="J256" s="79" t="s">
        <v>597</v>
      </c>
      <c r="K256" s="45" t="s">
        <v>200</v>
      </c>
      <c r="L256" s="46" t="s">
        <v>57</v>
      </c>
      <c r="M256" s="10"/>
      <c r="N256" s="10"/>
      <c r="O256" s="10"/>
      <c r="P256" s="43">
        <v>0.05</v>
      </c>
      <c r="Q256" s="43">
        <f>0.5*$P$90</f>
        <v>2.5000000000000001E-2</v>
      </c>
      <c r="R256" s="43">
        <f>0*$P$90</f>
        <v>0</v>
      </c>
      <c r="S256" s="43">
        <f>0*$P$90</f>
        <v>0</v>
      </c>
      <c r="T256" s="43">
        <f>0.5*$P$90</f>
        <v>2.5000000000000001E-2</v>
      </c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8">
        <f>SUM(Q256:AD256)</f>
        <v>0.05</v>
      </c>
      <c r="AF256" s="82"/>
    </row>
    <row r="257" spans="1:47" s="30" customFormat="1" ht="24" customHeight="1" x14ac:dyDescent="0.25">
      <c r="A257" s="74"/>
      <c r="B257" s="75"/>
      <c r="C257" s="76"/>
      <c r="D257" s="77"/>
      <c r="E257" s="78"/>
      <c r="F257" s="78"/>
      <c r="G257" s="79"/>
      <c r="H257" s="79"/>
      <c r="I257" s="80"/>
      <c r="J257" s="79" t="s">
        <v>598</v>
      </c>
      <c r="K257" s="45" t="s">
        <v>212</v>
      </c>
      <c r="L257" s="46" t="s">
        <v>73</v>
      </c>
      <c r="M257" s="10"/>
      <c r="N257" s="10"/>
      <c r="O257" s="10"/>
      <c r="P257" s="43">
        <v>0.30000000000000004</v>
      </c>
      <c r="Q257" s="43">
        <f>0.6*$P$91</f>
        <v>0.18000000000000002</v>
      </c>
      <c r="R257" s="43">
        <f>0.4*$P$91</f>
        <v>0.12000000000000002</v>
      </c>
      <c r="S257" s="43">
        <f>0*$P$91</f>
        <v>0</v>
      </c>
      <c r="T257" s="43">
        <f>0*$P$91</f>
        <v>0</v>
      </c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8">
        <f>SUM(Q257:AD257)</f>
        <v>0.30000000000000004</v>
      </c>
      <c r="AF257" s="82"/>
    </row>
    <row r="258" spans="1:47" s="30" customFormat="1" ht="24" customHeight="1" x14ac:dyDescent="0.25">
      <c r="A258" s="74"/>
      <c r="B258" s="75"/>
      <c r="C258" s="76"/>
      <c r="D258" s="77"/>
      <c r="E258" s="78"/>
      <c r="F258" s="78"/>
      <c r="G258" s="79"/>
      <c r="H258" s="79"/>
      <c r="I258" s="80"/>
      <c r="J258" s="79" t="s">
        <v>599</v>
      </c>
      <c r="K258" s="45" t="s">
        <v>248</v>
      </c>
      <c r="L258" s="46" t="s">
        <v>41</v>
      </c>
      <c r="M258" s="10"/>
      <c r="N258" s="10"/>
      <c r="O258" s="10"/>
      <c r="P258" s="43">
        <v>0.5</v>
      </c>
      <c r="Q258" s="43">
        <f>0*$P$92</f>
        <v>0</v>
      </c>
      <c r="R258" s="43">
        <f>0.6*$P$92</f>
        <v>0.3</v>
      </c>
      <c r="S258" s="43">
        <f>0.4*$P$92</f>
        <v>0.2</v>
      </c>
      <c r="T258" s="43">
        <f>0*$P$92</f>
        <v>0</v>
      </c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8">
        <f>SUM(Q258:AD258)</f>
        <v>0.5</v>
      </c>
      <c r="AF258" s="82"/>
    </row>
    <row r="259" spans="1:47" s="30" customFormat="1" ht="24" customHeight="1" x14ac:dyDescent="0.25">
      <c r="A259" s="74"/>
      <c r="B259" s="75"/>
      <c r="C259" s="76"/>
      <c r="D259" s="77"/>
      <c r="E259" s="78"/>
      <c r="F259" s="78"/>
      <c r="G259" s="79"/>
      <c r="H259" s="79"/>
      <c r="I259" s="80"/>
      <c r="J259" s="79" t="s">
        <v>600</v>
      </c>
      <c r="K259" s="45" t="s">
        <v>232</v>
      </c>
      <c r="L259" s="46" t="s">
        <v>41</v>
      </c>
      <c r="M259" s="10"/>
      <c r="N259" s="10"/>
      <c r="O259" s="10"/>
      <c r="P259" s="43">
        <v>0.15</v>
      </c>
      <c r="Q259" s="43">
        <f>0*$P$93</f>
        <v>0</v>
      </c>
      <c r="R259" s="43">
        <f>0.2*$P$93</f>
        <v>0.03</v>
      </c>
      <c r="S259" s="43">
        <f>0.6*$P$93</f>
        <v>0.09</v>
      </c>
      <c r="T259" s="43">
        <f>0.2*$P$93</f>
        <v>0.03</v>
      </c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8">
        <f>SUM(Q259:AD259)</f>
        <v>0.15</v>
      </c>
      <c r="AF259" s="82"/>
    </row>
    <row r="260" spans="1:47" s="30" customFormat="1" ht="24" customHeight="1" x14ac:dyDescent="0.25">
      <c r="A260" s="74"/>
      <c r="B260" s="75"/>
      <c r="C260" s="76"/>
      <c r="D260" s="77"/>
      <c r="E260" s="78"/>
      <c r="F260" s="78"/>
      <c r="G260" s="79"/>
      <c r="H260" s="79"/>
      <c r="I260" s="80"/>
      <c r="J260" s="79"/>
      <c r="K260" s="80"/>
      <c r="L260" s="10"/>
      <c r="M260" s="38"/>
      <c r="N260" s="50"/>
      <c r="Q260" s="81" t="s">
        <v>601</v>
      </c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F260" s="82" t="s">
        <v>602</v>
      </c>
    </row>
    <row r="261" spans="1:47" s="30" customFormat="1" ht="27" customHeight="1" x14ac:dyDescent="0.25">
      <c r="A261" s="74" t="s">
        <v>29</v>
      </c>
      <c r="B261" s="75" t="s">
        <v>520</v>
      </c>
      <c r="C261" s="76" t="s">
        <v>521</v>
      </c>
      <c r="D261" s="77"/>
      <c r="E261" s="78" t="s">
        <v>95</v>
      </c>
      <c r="F261" s="78" t="s">
        <v>522</v>
      </c>
      <c r="G261" s="79">
        <v>240</v>
      </c>
      <c r="H261" s="79" t="s">
        <v>603</v>
      </c>
      <c r="I261" s="80" t="s">
        <v>261</v>
      </c>
      <c r="J261" s="79" t="s">
        <v>604</v>
      </c>
      <c r="K261" s="80" t="s">
        <v>261</v>
      </c>
      <c r="L261" s="9" t="s">
        <v>10</v>
      </c>
      <c r="M261" s="9" t="s">
        <v>11</v>
      </c>
      <c r="N261" s="9" t="s">
        <v>12</v>
      </c>
      <c r="O261" s="9" t="s">
        <v>13</v>
      </c>
      <c r="P261" s="9" t="s">
        <v>14</v>
      </c>
      <c r="Q261" s="9" t="s">
        <v>15</v>
      </c>
      <c r="R261" s="9" t="s">
        <v>16</v>
      </c>
      <c r="S261" s="9" t="s">
        <v>17</v>
      </c>
      <c r="T261" s="9" t="s">
        <v>18</v>
      </c>
      <c r="U261" s="9" t="s">
        <v>19</v>
      </c>
      <c r="V261" s="9" t="s">
        <v>20</v>
      </c>
      <c r="W261" s="9" t="s">
        <v>21</v>
      </c>
      <c r="X261" s="9" t="s">
        <v>22</v>
      </c>
      <c r="Y261" s="9" t="s">
        <v>23</v>
      </c>
      <c r="Z261" s="9" t="s">
        <v>24</v>
      </c>
      <c r="AA261" s="9" t="s">
        <v>24</v>
      </c>
      <c r="AB261" s="9" t="s">
        <v>24</v>
      </c>
      <c r="AC261" s="9" t="s">
        <v>24</v>
      </c>
      <c r="AD261" s="9" t="s">
        <v>24</v>
      </c>
      <c r="AE261" s="10"/>
      <c r="AF261" s="57" t="s">
        <v>14</v>
      </c>
      <c r="AG261" s="57" t="s">
        <v>15</v>
      </c>
      <c r="AH261" s="57" t="s">
        <v>16</v>
      </c>
      <c r="AI261" s="57" t="s">
        <v>17</v>
      </c>
      <c r="AJ261" s="57" t="s">
        <v>18</v>
      </c>
      <c r="AK261" s="57" t="s">
        <v>19</v>
      </c>
      <c r="AL261" s="57" t="s">
        <v>20</v>
      </c>
      <c r="AM261" s="57" t="s">
        <v>21</v>
      </c>
      <c r="AN261" s="57" t="s">
        <v>22</v>
      </c>
      <c r="AO261" s="57" t="s">
        <v>23</v>
      </c>
      <c r="AP261" s="57"/>
      <c r="AQ261" s="57"/>
      <c r="AR261" s="57"/>
      <c r="AS261" s="57"/>
      <c r="AT261" s="57" t="s">
        <v>24</v>
      </c>
    </row>
    <row r="262" spans="1:47" s="30" customFormat="1" ht="24" customHeight="1" x14ac:dyDescent="0.25">
      <c r="A262" s="74"/>
      <c r="B262" s="75"/>
      <c r="C262" s="76"/>
      <c r="D262" s="77"/>
      <c r="E262" s="78"/>
      <c r="F262" s="78"/>
      <c r="G262" s="79"/>
      <c r="H262" s="79" t="s">
        <v>605</v>
      </c>
      <c r="I262" s="41" t="s">
        <v>264</v>
      </c>
      <c r="J262" s="79" t="s">
        <v>606</v>
      </c>
      <c r="K262" s="41" t="s">
        <v>264</v>
      </c>
      <c r="L262" s="10" t="s">
        <v>41</v>
      </c>
      <c r="M262" s="10"/>
      <c r="N262" s="10"/>
      <c r="O262" s="10"/>
      <c r="P262" s="42">
        <f>SUM(P263:P272)</f>
        <v>1</v>
      </c>
      <c r="Q262" s="42">
        <f t="shared" ref="Q262:AD262" si="77">SUM(Q263:Q272)</f>
        <v>9.9000000000000005E-2</v>
      </c>
      <c r="R262" s="42">
        <f t="shared" si="77"/>
        <v>0.34649999999999997</v>
      </c>
      <c r="S262" s="42">
        <f t="shared" si="77"/>
        <v>0.38450000000000006</v>
      </c>
      <c r="T262" s="42">
        <f t="shared" si="77"/>
        <v>0.13100000000000001</v>
      </c>
      <c r="U262" s="42">
        <f t="shared" si="77"/>
        <v>3.9000000000000007E-2</v>
      </c>
      <c r="V262" s="42">
        <f t="shared" si="77"/>
        <v>0</v>
      </c>
      <c r="W262" s="42">
        <f t="shared" si="77"/>
        <v>0</v>
      </c>
      <c r="X262" s="42">
        <f t="shared" si="77"/>
        <v>0</v>
      </c>
      <c r="Y262" s="42">
        <f t="shared" si="77"/>
        <v>0</v>
      </c>
      <c r="Z262" s="42">
        <f t="shared" ref="Z262:AC262" si="78">SUM(Z263:Z272)</f>
        <v>0</v>
      </c>
      <c r="AA262" s="42">
        <f t="shared" si="78"/>
        <v>0</v>
      </c>
      <c r="AB262" s="42">
        <f t="shared" si="78"/>
        <v>0</v>
      </c>
      <c r="AC262" s="42">
        <f t="shared" si="78"/>
        <v>0</v>
      </c>
      <c r="AD262" s="42">
        <f t="shared" si="77"/>
        <v>0</v>
      </c>
      <c r="AE262" s="48">
        <f>SUM(AE263:AE272)</f>
        <v>1</v>
      </c>
      <c r="AF262" s="58">
        <f>SUM(AF263:AF272)</f>
        <v>1</v>
      </c>
      <c r="AG262" s="58">
        <f t="shared" ref="AG262:AT262" si="79">SUM(AG263:AG272)</f>
        <v>9.9000000000000005E-2</v>
      </c>
      <c r="AH262" s="58">
        <f t="shared" si="79"/>
        <v>0.34649999999999997</v>
      </c>
      <c r="AI262" s="58">
        <f t="shared" si="79"/>
        <v>0.38450000000000006</v>
      </c>
      <c r="AJ262" s="58">
        <f t="shared" si="79"/>
        <v>0.13100000000000001</v>
      </c>
      <c r="AK262" s="58">
        <f t="shared" si="79"/>
        <v>3.9000000000000007E-2</v>
      </c>
      <c r="AL262" s="58">
        <f t="shared" si="79"/>
        <v>0</v>
      </c>
      <c r="AM262" s="58">
        <f t="shared" si="79"/>
        <v>0</v>
      </c>
      <c r="AN262" s="58">
        <f t="shared" si="79"/>
        <v>0</v>
      </c>
      <c r="AO262" s="58">
        <f t="shared" si="79"/>
        <v>0</v>
      </c>
      <c r="AP262" s="58"/>
      <c r="AQ262" s="58"/>
      <c r="AR262" s="58"/>
      <c r="AS262" s="58"/>
      <c r="AT262" s="58">
        <f t="shared" si="79"/>
        <v>0</v>
      </c>
      <c r="AU262" s="59">
        <f>SUM(AU263:AU272)</f>
        <v>1</v>
      </c>
    </row>
    <row r="263" spans="1:47" s="30" customFormat="1" ht="24" customHeight="1" x14ac:dyDescent="0.25">
      <c r="A263" s="74"/>
      <c r="B263" s="75"/>
      <c r="C263" s="76"/>
      <c r="D263" s="77"/>
      <c r="E263" s="78"/>
      <c r="F263" s="78"/>
      <c r="G263" s="79"/>
      <c r="H263" s="79"/>
      <c r="I263" s="80"/>
      <c r="J263" s="79" t="s">
        <v>607</v>
      </c>
      <c r="K263" s="45" t="s">
        <v>267</v>
      </c>
      <c r="L263" s="46" t="s">
        <v>57</v>
      </c>
      <c r="M263" s="10"/>
      <c r="N263" s="10"/>
      <c r="O263" s="10"/>
      <c r="P263" s="43">
        <v>0.05</v>
      </c>
      <c r="Q263" s="43">
        <f>0.5*$P$98</f>
        <v>2.5000000000000001E-2</v>
      </c>
      <c r="R263" s="43">
        <f>0*$P$98</f>
        <v>0</v>
      </c>
      <c r="S263" s="43">
        <f>0*$P$98</f>
        <v>0</v>
      </c>
      <c r="T263" s="43">
        <f>0*$P$98</f>
        <v>0</v>
      </c>
      <c r="U263" s="43">
        <f>0.5*$P$98</f>
        <v>2.5000000000000001E-2</v>
      </c>
      <c r="V263" s="47"/>
      <c r="W263" s="47"/>
      <c r="X263" s="47"/>
      <c r="Y263" s="47"/>
      <c r="Z263" s="47"/>
      <c r="AA263" s="47"/>
      <c r="AB263" s="47"/>
      <c r="AC263" s="47"/>
      <c r="AD263" s="47"/>
      <c r="AE263" s="48">
        <f t="shared" ref="AE263:AE272" si="80">SUM(Q263:AD263)</f>
        <v>0.05</v>
      </c>
      <c r="AF263" s="58">
        <v>0.05</v>
      </c>
      <c r="AG263" s="58">
        <f>0.5*$AF$98</f>
        <v>2.5000000000000001E-2</v>
      </c>
      <c r="AH263" s="58">
        <f>0*$AF$98</f>
        <v>0</v>
      </c>
      <c r="AI263" s="58">
        <f>0*$AF$98</f>
        <v>0</v>
      </c>
      <c r="AJ263" s="58">
        <f>0*$AF$98</f>
        <v>0</v>
      </c>
      <c r="AK263" s="58">
        <f>0.5*$AF$98</f>
        <v>2.5000000000000001E-2</v>
      </c>
      <c r="AL263" s="58"/>
      <c r="AM263" s="58"/>
      <c r="AN263" s="58"/>
      <c r="AO263" s="58"/>
      <c r="AP263" s="58"/>
      <c r="AQ263" s="58"/>
      <c r="AR263" s="58"/>
      <c r="AS263" s="58"/>
      <c r="AT263" s="58"/>
      <c r="AU263" s="59">
        <f t="shared" ref="AU263:AU272" si="81">SUM(AG263:AT263)</f>
        <v>0.05</v>
      </c>
    </row>
    <row r="264" spans="1:47" s="30" customFormat="1" ht="24" customHeight="1" x14ac:dyDescent="0.25">
      <c r="A264" s="74"/>
      <c r="B264" s="75"/>
      <c r="C264" s="76"/>
      <c r="D264" s="77"/>
      <c r="E264" s="78"/>
      <c r="F264" s="78"/>
      <c r="G264" s="79"/>
      <c r="H264" s="79"/>
      <c r="I264" s="80"/>
      <c r="J264" s="79" t="s">
        <v>608</v>
      </c>
      <c r="K264" s="45" t="s">
        <v>269</v>
      </c>
      <c r="L264" s="46" t="s">
        <v>54</v>
      </c>
      <c r="M264" s="10"/>
      <c r="N264" s="10"/>
      <c r="O264" s="10"/>
      <c r="P264" s="43">
        <v>0.04</v>
      </c>
      <c r="Q264" s="43">
        <f>0.7*$P$99</f>
        <v>2.7999999999999997E-2</v>
      </c>
      <c r="R264" s="43">
        <f>0.3*$P$99</f>
        <v>1.2E-2</v>
      </c>
      <c r="S264" s="43">
        <f>0*$P$99</f>
        <v>0</v>
      </c>
      <c r="T264" s="43">
        <f>0*$P$99</f>
        <v>0</v>
      </c>
      <c r="U264" s="43">
        <f>0*$P$99</f>
        <v>0</v>
      </c>
      <c r="V264" s="47"/>
      <c r="W264" s="47"/>
      <c r="X264" s="47"/>
      <c r="Y264" s="47"/>
      <c r="Z264" s="47"/>
      <c r="AA264" s="47"/>
      <c r="AB264" s="47"/>
      <c r="AC264" s="47"/>
      <c r="AD264" s="47"/>
      <c r="AE264" s="48">
        <f t="shared" si="80"/>
        <v>3.9999999999999994E-2</v>
      </c>
      <c r="AF264" s="58">
        <v>0.04</v>
      </c>
      <c r="AG264" s="58">
        <f>0.7*$AF$99</f>
        <v>2.7999999999999997E-2</v>
      </c>
      <c r="AH264" s="58">
        <f>0.3*$AF$99</f>
        <v>1.2E-2</v>
      </c>
      <c r="AI264" s="58">
        <f>0*$AF$99</f>
        <v>0</v>
      </c>
      <c r="AJ264" s="58">
        <f>0*$AF$99</f>
        <v>0</v>
      </c>
      <c r="AK264" s="58">
        <f>0*$AF$99</f>
        <v>0</v>
      </c>
      <c r="AL264" s="58"/>
      <c r="AM264" s="58"/>
      <c r="AN264" s="58"/>
      <c r="AO264" s="58"/>
      <c r="AP264" s="58"/>
      <c r="AQ264" s="58"/>
      <c r="AR264" s="58"/>
      <c r="AS264" s="58"/>
      <c r="AT264" s="58"/>
      <c r="AU264" s="59">
        <f t="shared" si="81"/>
        <v>3.9999999999999994E-2</v>
      </c>
    </row>
    <row r="265" spans="1:47" s="30" customFormat="1" ht="24" customHeight="1" x14ac:dyDescent="0.25">
      <c r="A265" s="74"/>
      <c r="B265" s="75"/>
      <c r="C265" s="76"/>
      <c r="D265" s="77"/>
      <c r="E265" s="78"/>
      <c r="F265" s="78"/>
      <c r="G265" s="79"/>
      <c r="H265" s="79"/>
      <c r="I265" s="80"/>
      <c r="J265" s="79" t="s">
        <v>609</v>
      </c>
      <c r="K265" s="45" t="s">
        <v>271</v>
      </c>
      <c r="L265" s="46" t="s">
        <v>41</v>
      </c>
      <c r="M265" s="10"/>
      <c r="N265" s="10"/>
      <c r="O265" s="10"/>
      <c r="P265" s="43">
        <v>0.08</v>
      </c>
      <c r="Q265" s="43">
        <f>0*$P$100</f>
        <v>0</v>
      </c>
      <c r="R265" s="43">
        <f>1*$P$100</f>
        <v>0.08</v>
      </c>
      <c r="S265" s="43">
        <f>0*$P$100</f>
        <v>0</v>
      </c>
      <c r="T265" s="43">
        <f>0*$P$100</f>
        <v>0</v>
      </c>
      <c r="U265" s="43">
        <f>0*$P$100</f>
        <v>0</v>
      </c>
      <c r="V265" s="47"/>
      <c r="W265" s="47"/>
      <c r="X265" s="47"/>
      <c r="Y265" s="47"/>
      <c r="Z265" s="47"/>
      <c r="AA265" s="47"/>
      <c r="AB265" s="47"/>
      <c r="AC265" s="47"/>
      <c r="AD265" s="47"/>
      <c r="AE265" s="48">
        <f t="shared" si="80"/>
        <v>0.08</v>
      </c>
      <c r="AF265" s="58">
        <v>0.08</v>
      </c>
      <c r="AG265" s="58">
        <f>0*$AF$100</f>
        <v>0</v>
      </c>
      <c r="AH265" s="58">
        <f>1*$AF$100</f>
        <v>0.08</v>
      </c>
      <c r="AI265" s="58">
        <f>0*$AF$100</f>
        <v>0</v>
      </c>
      <c r="AJ265" s="58">
        <f>0*$AF$100</f>
        <v>0</v>
      </c>
      <c r="AK265" s="58">
        <f>0*$AF$100</f>
        <v>0</v>
      </c>
      <c r="AL265" s="58"/>
      <c r="AM265" s="58"/>
      <c r="AN265" s="58"/>
      <c r="AO265" s="58"/>
      <c r="AP265" s="58"/>
      <c r="AQ265" s="58"/>
      <c r="AR265" s="58"/>
      <c r="AS265" s="58"/>
      <c r="AT265" s="58"/>
      <c r="AU265" s="59">
        <f t="shared" si="81"/>
        <v>0.08</v>
      </c>
    </row>
    <row r="266" spans="1:47" s="30" customFormat="1" ht="24" customHeight="1" x14ac:dyDescent="0.25">
      <c r="A266" s="74"/>
      <c r="B266" s="75"/>
      <c r="C266" s="76"/>
      <c r="D266" s="77"/>
      <c r="E266" s="78"/>
      <c r="F266" s="78"/>
      <c r="G266" s="79"/>
      <c r="H266" s="79"/>
      <c r="I266" s="80"/>
      <c r="J266" s="79" t="s">
        <v>610</v>
      </c>
      <c r="K266" s="45" t="s">
        <v>273</v>
      </c>
      <c r="L266" s="46" t="s">
        <v>41</v>
      </c>
      <c r="M266" s="10"/>
      <c r="N266" s="10"/>
      <c r="O266" s="10"/>
      <c r="P266" s="43">
        <v>0.08</v>
      </c>
      <c r="Q266" s="43">
        <f>0*$P$101</f>
        <v>0</v>
      </c>
      <c r="R266" s="43">
        <f>1*$P$101</f>
        <v>0.08</v>
      </c>
      <c r="S266" s="43">
        <f>0*$P$101</f>
        <v>0</v>
      </c>
      <c r="T266" s="43">
        <f>0*$P$101</f>
        <v>0</v>
      </c>
      <c r="U266" s="43">
        <f>0*$P$101</f>
        <v>0</v>
      </c>
      <c r="V266" s="47"/>
      <c r="W266" s="47"/>
      <c r="X266" s="47"/>
      <c r="Y266" s="47"/>
      <c r="Z266" s="47"/>
      <c r="AA266" s="47"/>
      <c r="AB266" s="47"/>
      <c r="AC266" s="47"/>
      <c r="AD266" s="47"/>
      <c r="AE266" s="48">
        <f t="shared" si="80"/>
        <v>0.08</v>
      </c>
      <c r="AF266" s="58">
        <v>0.08</v>
      </c>
      <c r="AG266" s="58">
        <f>0*$AF$101</f>
        <v>0</v>
      </c>
      <c r="AH266" s="60">
        <f>1*$AF$101</f>
        <v>0.08</v>
      </c>
      <c r="AI266" s="58">
        <f>0*$AF$101</f>
        <v>0</v>
      </c>
      <c r="AJ266" s="58">
        <f>0*$AF$101</f>
        <v>0</v>
      </c>
      <c r="AK266" s="58">
        <f>0*$AF$101</f>
        <v>0</v>
      </c>
      <c r="AL266" s="58"/>
      <c r="AM266" s="58"/>
      <c r="AN266" s="58"/>
      <c r="AO266" s="58"/>
      <c r="AP266" s="58"/>
      <c r="AQ266" s="58"/>
      <c r="AR266" s="58"/>
      <c r="AS266" s="58"/>
      <c r="AT266" s="58"/>
      <c r="AU266" s="59">
        <f t="shared" si="81"/>
        <v>0.08</v>
      </c>
    </row>
    <row r="267" spans="1:47" s="30" customFormat="1" ht="24" customHeight="1" x14ac:dyDescent="0.25">
      <c r="A267" s="74"/>
      <c r="B267" s="75"/>
      <c r="C267" s="76"/>
      <c r="D267" s="77"/>
      <c r="E267" s="78"/>
      <c r="F267" s="78"/>
      <c r="G267" s="79"/>
      <c r="H267" s="79"/>
      <c r="I267" s="80"/>
      <c r="J267" s="79" t="s">
        <v>611</v>
      </c>
      <c r="K267" s="45" t="s">
        <v>275</v>
      </c>
      <c r="L267" s="46" t="s">
        <v>41</v>
      </c>
      <c r="M267" s="10"/>
      <c r="N267" s="10"/>
      <c r="O267" s="10"/>
      <c r="P267" s="43">
        <v>0.02</v>
      </c>
      <c r="Q267" s="43">
        <f>0*$P$102</f>
        <v>0</v>
      </c>
      <c r="R267" s="43">
        <f>1*$P$102</f>
        <v>0.02</v>
      </c>
      <c r="S267" s="43">
        <f>0*$P$102</f>
        <v>0</v>
      </c>
      <c r="T267" s="43">
        <f>0*$P$102</f>
        <v>0</v>
      </c>
      <c r="U267" s="43">
        <f>0*$P$102</f>
        <v>0</v>
      </c>
      <c r="V267" s="47"/>
      <c r="W267" s="47"/>
      <c r="X267" s="47"/>
      <c r="Y267" s="47"/>
      <c r="Z267" s="47"/>
      <c r="AA267" s="47"/>
      <c r="AB267" s="47"/>
      <c r="AC267" s="47"/>
      <c r="AD267" s="47"/>
      <c r="AE267" s="48">
        <f t="shared" si="80"/>
        <v>0.02</v>
      </c>
      <c r="AF267" s="58">
        <v>0.02</v>
      </c>
      <c r="AG267" s="58">
        <f>0*$AF$102</f>
        <v>0</v>
      </c>
      <c r="AH267" s="60">
        <f>1*$AF$102</f>
        <v>0.02</v>
      </c>
      <c r="AI267" s="58">
        <f>0*$AF$102</f>
        <v>0</v>
      </c>
      <c r="AJ267" s="58">
        <f>0*$AF$102</f>
        <v>0</v>
      </c>
      <c r="AK267" s="58">
        <f>0*$AF$102</f>
        <v>0</v>
      </c>
      <c r="AL267" s="58"/>
      <c r="AM267" s="58"/>
      <c r="AN267" s="58"/>
      <c r="AO267" s="58"/>
      <c r="AP267" s="58"/>
      <c r="AQ267" s="58"/>
      <c r="AR267" s="58"/>
      <c r="AS267" s="58"/>
      <c r="AT267" s="58"/>
      <c r="AU267" s="59">
        <f t="shared" si="81"/>
        <v>0.02</v>
      </c>
    </row>
    <row r="268" spans="1:47" s="30" customFormat="1" ht="24" customHeight="1" x14ac:dyDescent="0.25">
      <c r="A268" s="74"/>
      <c r="B268" s="75"/>
      <c r="C268" s="76"/>
      <c r="D268" s="77"/>
      <c r="E268" s="78"/>
      <c r="F268" s="78"/>
      <c r="G268" s="79"/>
      <c r="H268" s="79"/>
      <c r="I268" s="80"/>
      <c r="J268" s="79" t="s">
        <v>612</v>
      </c>
      <c r="K268" s="45" t="s">
        <v>277</v>
      </c>
      <c r="L268" s="46" t="s">
        <v>41</v>
      </c>
      <c r="M268" s="10"/>
      <c r="N268" s="10"/>
      <c r="O268" s="10"/>
      <c r="P268" s="43">
        <v>0.30000000000000004</v>
      </c>
      <c r="Q268" s="43">
        <f>0*$P$103</f>
        <v>0</v>
      </c>
      <c r="R268" s="43">
        <f>0*$P$103</f>
        <v>0</v>
      </c>
      <c r="S268" s="43">
        <f>0.8*$P$103</f>
        <v>0.24000000000000005</v>
      </c>
      <c r="T268" s="43">
        <f>0.2*$P$103</f>
        <v>6.0000000000000012E-2</v>
      </c>
      <c r="U268" s="43">
        <f>0*$P$103</f>
        <v>0</v>
      </c>
      <c r="V268" s="47"/>
      <c r="W268" s="47"/>
      <c r="X268" s="47"/>
      <c r="Y268" s="47"/>
      <c r="Z268" s="47"/>
      <c r="AA268" s="47"/>
      <c r="AB268" s="47"/>
      <c r="AC268" s="47"/>
      <c r="AD268" s="47"/>
      <c r="AE268" s="48">
        <f t="shared" si="80"/>
        <v>0.30000000000000004</v>
      </c>
      <c r="AF268" s="58">
        <v>0.30000000000000004</v>
      </c>
      <c r="AG268" s="58">
        <f>0*$AF$103</f>
        <v>0</v>
      </c>
      <c r="AH268" s="58">
        <f>0*$AF$103</f>
        <v>0</v>
      </c>
      <c r="AI268" s="58">
        <f>0.8*$AF$103</f>
        <v>0.24000000000000005</v>
      </c>
      <c r="AJ268" s="58">
        <f>0.2*$AF$103</f>
        <v>6.0000000000000012E-2</v>
      </c>
      <c r="AK268" s="58">
        <f>0*$AF$103</f>
        <v>0</v>
      </c>
      <c r="AL268" s="58"/>
      <c r="AM268" s="58"/>
      <c r="AN268" s="58"/>
      <c r="AO268" s="58"/>
      <c r="AP268" s="58"/>
      <c r="AQ268" s="58"/>
      <c r="AR268" s="58"/>
      <c r="AS268" s="58"/>
      <c r="AT268" s="58"/>
      <c r="AU268" s="59">
        <f t="shared" si="81"/>
        <v>0.30000000000000004</v>
      </c>
    </row>
    <row r="269" spans="1:47" s="30" customFormat="1" ht="24" customHeight="1" x14ac:dyDescent="0.25">
      <c r="A269" s="74"/>
      <c r="B269" s="75"/>
      <c r="C269" s="76"/>
      <c r="D269" s="77"/>
      <c r="E269" s="78"/>
      <c r="F269" s="78"/>
      <c r="G269" s="79"/>
      <c r="H269" s="79"/>
      <c r="I269" s="80"/>
      <c r="J269" s="79" t="s">
        <v>613</v>
      </c>
      <c r="K269" s="45" t="s">
        <v>614</v>
      </c>
      <c r="L269" s="46" t="s">
        <v>69</v>
      </c>
      <c r="M269" s="10"/>
      <c r="N269" s="10"/>
      <c r="O269" s="10"/>
      <c r="P269" s="43">
        <v>0.23</v>
      </c>
      <c r="Q269" s="43">
        <f>0.2*$P$104</f>
        <v>4.6000000000000006E-2</v>
      </c>
      <c r="R269" s="43">
        <f>0.6*$P$104</f>
        <v>0.13800000000000001</v>
      </c>
      <c r="S269" s="43">
        <f>0.2*$P$104</f>
        <v>4.6000000000000006E-2</v>
      </c>
      <c r="T269" s="43">
        <f>0*$P$104</f>
        <v>0</v>
      </c>
      <c r="U269" s="43">
        <f>0*$P$104</f>
        <v>0</v>
      </c>
      <c r="V269" s="47"/>
      <c r="W269" s="47"/>
      <c r="X269" s="47"/>
      <c r="Y269" s="47"/>
      <c r="Z269" s="47"/>
      <c r="AA269" s="47"/>
      <c r="AB269" s="47"/>
      <c r="AC269" s="47"/>
      <c r="AD269" s="47"/>
      <c r="AE269" s="48">
        <f t="shared" si="80"/>
        <v>0.23000000000000004</v>
      </c>
      <c r="AF269" s="58">
        <v>0.23</v>
      </c>
      <c r="AG269" s="58">
        <f>0.2*$AF$104</f>
        <v>4.6000000000000006E-2</v>
      </c>
      <c r="AH269" s="58">
        <f>0.6*$AF$104</f>
        <v>0.13800000000000001</v>
      </c>
      <c r="AI269" s="58">
        <f>0.2*$AF$104</f>
        <v>4.6000000000000006E-2</v>
      </c>
      <c r="AJ269" s="58">
        <f>0*$AF$104</f>
        <v>0</v>
      </c>
      <c r="AK269" s="58">
        <f>0*$AF$104</f>
        <v>0</v>
      </c>
      <c r="AL269" s="58"/>
      <c r="AM269" s="58"/>
      <c r="AN269" s="58"/>
      <c r="AO269" s="58"/>
      <c r="AP269" s="58"/>
      <c r="AQ269" s="58"/>
      <c r="AR269" s="58"/>
      <c r="AS269" s="58"/>
      <c r="AT269" s="58"/>
      <c r="AU269" s="59">
        <f t="shared" si="81"/>
        <v>0.23000000000000004</v>
      </c>
    </row>
    <row r="270" spans="1:47" s="30" customFormat="1" ht="24" customHeight="1" x14ac:dyDescent="0.25">
      <c r="A270" s="74"/>
      <c r="B270" s="75"/>
      <c r="C270" s="76"/>
      <c r="D270" s="77"/>
      <c r="E270" s="78"/>
      <c r="F270" s="78"/>
      <c r="G270" s="79"/>
      <c r="H270" s="79"/>
      <c r="I270" s="80"/>
      <c r="J270" s="79" t="s">
        <v>615</v>
      </c>
      <c r="K270" s="45" t="s">
        <v>281</v>
      </c>
      <c r="L270" s="46" t="s">
        <v>282</v>
      </c>
      <c r="M270" s="10"/>
      <c r="N270" s="10"/>
      <c r="O270" s="10"/>
      <c r="P270" s="43">
        <v>7.4999999999999997E-2</v>
      </c>
      <c r="Q270" s="43">
        <f>0*$P$105</f>
        <v>0</v>
      </c>
      <c r="R270" s="43">
        <f>0*$P$105</f>
        <v>0</v>
      </c>
      <c r="S270" s="43">
        <f>0.5*$P$105</f>
        <v>3.7499999999999999E-2</v>
      </c>
      <c r="T270" s="43">
        <f>0.5*$P$105</f>
        <v>3.7499999999999999E-2</v>
      </c>
      <c r="U270" s="43">
        <f>0*$P$105</f>
        <v>0</v>
      </c>
      <c r="V270" s="47"/>
      <c r="W270" s="47"/>
      <c r="X270" s="47"/>
      <c r="Y270" s="47"/>
      <c r="Z270" s="47"/>
      <c r="AA270" s="47"/>
      <c r="AB270" s="47"/>
      <c r="AC270" s="47"/>
      <c r="AD270" s="47"/>
      <c r="AE270" s="48">
        <f t="shared" si="80"/>
        <v>7.4999999999999997E-2</v>
      </c>
      <c r="AF270" s="58">
        <v>7.4999999999999997E-2</v>
      </c>
      <c r="AG270" s="58">
        <f>0*$AF$105</f>
        <v>0</v>
      </c>
      <c r="AH270" s="58">
        <f>0*$AF$105</f>
        <v>0</v>
      </c>
      <c r="AI270" s="58">
        <f>0.5*$AF$105</f>
        <v>3.7499999999999999E-2</v>
      </c>
      <c r="AJ270" s="58">
        <f>0.5*$AF$105</f>
        <v>3.7499999999999999E-2</v>
      </c>
      <c r="AK270" s="58">
        <f>0*$AF$105</f>
        <v>0</v>
      </c>
      <c r="AL270" s="58"/>
      <c r="AM270" s="58"/>
      <c r="AN270" s="58"/>
      <c r="AO270" s="58"/>
      <c r="AP270" s="58"/>
      <c r="AQ270" s="58"/>
      <c r="AR270" s="58"/>
      <c r="AS270" s="58"/>
      <c r="AT270" s="58"/>
      <c r="AU270" s="59">
        <f t="shared" si="81"/>
        <v>7.4999999999999997E-2</v>
      </c>
    </row>
    <row r="271" spans="1:47" s="30" customFormat="1" ht="24" customHeight="1" x14ac:dyDescent="0.25">
      <c r="A271" s="74"/>
      <c r="B271" s="75"/>
      <c r="C271" s="76"/>
      <c r="D271" s="77"/>
      <c r="E271" s="78"/>
      <c r="F271" s="78"/>
      <c r="G271" s="79"/>
      <c r="H271" s="79"/>
      <c r="I271" s="80"/>
      <c r="J271" s="79" t="s">
        <v>616</v>
      </c>
      <c r="K271" s="45" t="s">
        <v>284</v>
      </c>
      <c r="L271" s="46" t="s">
        <v>77</v>
      </c>
      <c r="M271" s="10"/>
      <c r="N271" s="10"/>
      <c r="O271" s="10"/>
      <c r="P271" s="43">
        <v>5.5E-2</v>
      </c>
      <c r="Q271" s="43">
        <f>0*$P$106</f>
        <v>0</v>
      </c>
      <c r="R271" s="43">
        <f>0.3*$P$106</f>
        <v>1.6500000000000001E-2</v>
      </c>
      <c r="S271" s="43">
        <f>0.6*$P$106</f>
        <v>3.3000000000000002E-2</v>
      </c>
      <c r="T271" s="43">
        <f>0.1*$P$106</f>
        <v>5.5000000000000005E-3</v>
      </c>
      <c r="U271" s="43">
        <f>0*$P$106</f>
        <v>0</v>
      </c>
      <c r="V271" s="47"/>
      <c r="W271" s="47"/>
      <c r="X271" s="47"/>
      <c r="Y271" s="47"/>
      <c r="Z271" s="47"/>
      <c r="AA271" s="47"/>
      <c r="AB271" s="47"/>
      <c r="AC271" s="47"/>
      <c r="AD271" s="47"/>
      <c r="AE271" s="48">
        <f t="shared" si="80"/>
        <v>5.5E-2</v>
      </c>
      <c r="AF271" s="58">
        <v>5.5E-2</v>
      </c>
      <c r="AG271" s="58">
        <f>0*$AF$106</f>
        <v>0</v>
      </c>
      <c r="AH271" s="58">
        <f>0.3*$AF$106</f>
        <v>1.6500000000000001E-2</v>
      </c>
      <c r="AI271" s="58">
        <f>0.6*$AF$106</f>
        <v>3.3000000000000002E-2</v>
      </c>
      <c r="AJ271" s="58">
        <f>0.1*$AF$106</f>
        <v>5.5000000000000005E-3</v>
      </c>
      <c r="AK271" s="58">
        <f>0*$AF$106</f>
        <v>0</v>
      </c>
      <c r="AL271" s="58"/>
      <c r="AM271" s="58"/>
      <c r="AN271" s="58"/>
      <c r="AO271" s="58"/>
      <c r="AP271" s="58"/>
      <c r="AQ271" s="58"/>
      <c r="AR271" s="58"/>
      <c r="AS271" s="58"/>
      <c r="AT271" s="58"/>
      <c r="AU271" s="59">
        <f t="shared" si="81"/>
        <v>5.5E-2</v>
      </c>
    </row>
    <row r="272" spans="1:47" s="30" customFormat="1" ht="24" customHeight="1" x14ac:dyDescent="0.25">
      <c r="A272" s="74"/>
      <c r="B272" s="75"/>
      <c r="C272" s="76"/>
      <c r="D272" s="77"/>
      <c r="E272" s="78"/>
      <c r="F272" s="78"/>
      <c r="G272" s="79"/>
      <c r="H272" s="79"/>
      <c r="I272" s="80"/>
      <c r="J272" s="79" t="s">
        <v>617</v>
      </c>
      <c r="K272" s="45" t="s">
        <v>286</v>
      </c>
      <c r="L272" s="46" t="s">
        <v>69</v>
      </c>
      <c r="M272" s="10"/>
      <c r="N272" s="10"/>
      <c r="O272" s="10"/>
      <c r="P272" s="43">
        <v>7.0000000000000007E-2</v>
      </c>
      <c r="Q272" s="43">
        <f>0*$P$107</f>
        <v>0</v>
      </c>
      <c r="R272" s="43">
        <f>0*$P$107</f>
        <v>0</v>
      </c>
      <c r="S272" s="43">
        <f>0.4*$P$107</f>
        <v>2.8000000000000004E-2</v>
      </c>
      <c r="T272" s="43">
        <f>0.4*$P$107</f>
        <v>2.8000000000000004E-2</v>
      </c>
      <c r="U272" s="43">
        <f>0.2*$P$107</f>
        <v>1.4000000000000002E-2</v>
      </c>
      <c r="V272" s="47"/>
      <c r="W272" s="47"/>
      <c r="X272" s="47"/>
      <c r="Y272" s="47"/>
      <c r="Z272" s="47"/>
      <c r="AA272" s="47"/>
      <c r="AB272" s="47"/>
      <c r="AC272" s="47"/>
      <c r="AD272" s="47"/>
      <c r="AE272" s="48">
        <f t="shared" si="80"/>
        <v>7.0000000000000007E-2</v>
      </c>
      <c r="AF272" s="58">
        <v>7.0000000000000007E-2</v>
      </c>
      <c r="AG272" s="58">
        <f>0*$AF$107</f>
        <v>0</v>
      </c>
      <c r="AH272" s="58">
        <f>0*$AF$107</f>
        <v>0</v>
      </c>
      <c r="AI272" s="58">
        <f>0.4*$AF$107</f>
        <v>2.8000000000000004E-2</v>
      </c>
      <c r="AJ272" s="58">
        <f>0.4*$AF$107</f>
        <v>2.8000000000000004E-2</v>
      </c>
      <c r="AK272" s="61">
        <f>0.2*$AF$107</f>
        <v>1.4000000000000002E-2</v>
      </c>
      <c r="AL272" s="58"/>
      <c r="AM272" s="58"/>
      <c r="AN272" s="58"/>
      <c r="AO272" s="58"/>
      <c r="AP272" s="58"/>
      <c r="AQ272" s="58"/>
      <c r="AR272" s="58"/>
      <c r="AS272" s="58"/>
      <c r="AT272" s="58"/>
      <c r="AU272" s="59">
        <f t="shared" si="81"/>
        <v>7.0000000000000007E-2</v>
      </c>
    </row>
    <row r="273" spans="1:47" s="30" customFormat="1" ht="24" customHeight="1" x14ac:dyDescent="0.25">
      <c r="A273" s="74"/>
      <c r="B273" s="75"/>
      <c r="C273" s="76"/>
      <c r="D273" s="77"/>
      <c r="E273" s="78"/>
      <c r="F273" s="78"/>
      <c r="G273" s="79"/>
      <c r="H273" s="79" t="s">
        <v>618</v>
      </c>
      <c r="I273" s="41" t="s">
        <v>288</v>
      </c>
      <c r="J273" s="79" t="s">
        <v>619</v>
      </c>
      <c r="K273" s="41" t="s">
        <v>288</v>
      </c>
      <c r="L273" s="10" t="s">
        <v>41</v>
      </c>
      <c r="M273" s="10"/>
      <c r="N273" s="10"/>
      <c r="O273" s="10"/>
      <c r="P273" s="42">
        <f>SUM(P274:P283)</f>
        <v>1</v>
      </c>
      <c r="Q273" s="42">
        <f t="shared" ref="Q273:AD273" si="82">SUM(Q274:Q283)</f>
        <v>9.2999999999999999E-2</v>
      </c>
      <c r="R273" s="42">
        <f t="shared" si="82"/>
        <v>0.3085</v>
      </c>
      <c r="S273" s="42">
        <f t="shared" si="82"/>
        <v>0.20450000000000002</v>
      </c>
      <c r="T273" s="42">
        <f t="shared" si="82"/>
        <v>0.33500000000000002</v>
      </c>
      <c r="U273" s="42">
        <f t="shared" si="82"/>
        <v>5.8999999999999997E-2</v>
      </c>
      <c r="V273" s="42">
        <f t="shared" si="82"/>
        <v>0</v>
      </c>
      <c r="W273" s="42">
        <f t="shared" si="82"/>
        <v>0</v>
      </c>
      <c r="X273" s="42">
        <f t="shared" si="82"/>
        <v>0</v>
      </c>
      <c r="Y273" s="42">
        <f t="shared" si="82"/>
        <v>0</v>
      </c>
      <c r="Z273" s="42">
        <f t="shared" ref="Z273:AC273" si="83">SUM(Z274:Z283)</f>
        <v>0</v>
      </c>
      <c r="AA273" s="42">
        <f t="shared" si="83"/>
        <v>0</v>
      </c>
      <c r="AB273" s="42">
        <f t="shared" si="83"/>
        <v>0</v>
      </c>
      <c r="AC273" s="42">
        <f t="shared" si="83"/>
        <v>0</v>
      </c>
      <c r="AD273" s="42">
        <f t="shared" si="82"/>
        <v>0</v>
      </c>
      <c r="AE273" s="48">
        <f>SUM(AE274:AE283)</f>
        <v>1</v>
      </c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s="30" customFormat="1" ht="24" customHeight="1" x14ac:dyDescent="0.25">
      <c r="A274" s="74"/>
      <c r="B274" s="75"/>
      <c r="C274" s="76"/>
      <c r="D274" s="77"/>
      <c r="E274" s="78"/>
      <c r="F274" s="78"/>
      <c r="G274" s="79"/>
      <c r="H274" s="79"/>
      <c r="I274" s="80"/>
      <c r="J274" s="79" t="s">
        <v>620</v>
      </c>
      <c r="K274" s="45" t="s">
        <v>267</v>
      </c>
      <c r="L274" s="46" t="s">
        <v>57</v>
      </c>
      <c r="M274" s="10"/>
      <c r="N274" s="10"/>
      <c r="O274" s="10"/>
      <c r="P274" s="43">
        <v>0.05</v>
      </c>
      <c r="Q274" s="43">
        <f>0.5*$P$109</f>
        <v>2.5000000000000001E-2</v>
      </c>
      <c r="R274" s="43">
        <f>0*$P$109</f>
        <v>0</v>
      </c>
      <c r="S274" s="43">
        <f>0*$P$109</f>
        <v>0</v>
      </c>
      <c r="T274" s="43">
        <f>0*$P$109</f>
        <v>0</v>
      </c>
      <c r="U274" s="43">
        <f>0.5*$P$109</f>
        <v>2.5000000000000001E-2</v>
      </c>
      <c r="V274" s="47"/>
      <c r="W274" s="47"/>
      <c r="X274" s="47"/>
      <c r="Y274" s="47"/>
      <c r="Z274" s="47"/>
      <c r="AA274" s="47"/>
      <c r="AB274" s="47"/>
      <c r="AC274" s="47"/>
      <c r="AD274" s="47"/>
      <c r="AE274" s="48">
        <f t="shared" ref="AE274:AE283" si="84">SUM(Q274:AD274)</f>
        <v>0.05</v>
      </c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s="30" customFormat="1" ht="24" customHeight="1" x14ac:dyDescent="0.25">
      <c r="A275" s="74"/>
      <c r="B275" s="75"/>
      <c r="C275" s="76"/>
      <c r="D275" s="77"/>
      <c r="E275" s="78"/>
      <c r="F275" s="78"/>
      <c r="G275" s="79"/>
      <c r="H275" s="79"/>
      <c r="I275" s="80"/>
      <c r="J275" s="79" t="s">
        <v>621</v>
      </c>
      <c r="K275" s="45" t="s">
        <v>269</v>
      </c>
      <c r="L275" s="46" t="s">
        <v>54</v>
      </c>
      <c r="M275" s="10"/>
      <c r="N275" s="10"/>
      <c r="O275" s="10"/>
      <c r="P275" s="43">
        <v>0.04</v>
      </c>
      <c r="Q275" s="43">
        <f>0.7*$P$110</f>
        <v>2.7999999999999997E-2</v>
      </c>
      <c r="R275" s="43">
        <f>0.3*$P$110</f>
        <v>1.2E-2</v>
      </c>
      <c r="S275" s="43">
        <f>0*$P$110</f>
        <v>0</v>
      </c>
      <c r="T275" s="43">
        <f>0*$P$110</f>
        <v>0</v>
      </c>
      <c r="U275" s="43">
        <f>0*$P$110</f>
        <v>0</v>
      </c>
      <c r="V275" s="47"/>
      <c r="W275" s="47"/>
      <c r="X275" s="47"/>
      <c r="Y275" s="47"/>
      <c r="Z275" s="47"/>
      <c r="AA275" s="47"/>
      <c r="AB275" s="47"/>
      <c r="AC275" s="47"/>
      <c r="AD275" s="47"/>
      <c r="AE275" s="48">
        <f t="shared" si="84"/>
        <v>3.9999999999999994E-2</v>
      </c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s="30" customFormat="1" ht="24" customHeight="1" x14ac:dyDescent="0.25">
      <c r="A276" s="74"/>
      <c r="B276" s="75"/>
      <c r="C276" s="76"/>
      <c r="D276" s="77"/>
      <c r="E276" s="78"/>
      <c r="F276" s="78"/>
      <c r="G276" s="79"/>
      <c r="H276" s="79"/>
      <c r="I276" s="80"/>
      <c r="J276" s="79" t="s">
        <v>622</v>
      </c>
      <c r="K276" s="45" t="s">
        <v>271</v>
      </c>
      <c r="L276" s="46" t="s">
        <v>41</v>
      </c>
      <c r="M276" s="10"/>
      <c r="N276" s="10"/>
      <c r="O276" s="10"/>
      <c r="P276" s="43">
        <v>0.08</v>
      </c>
      <c r="Q276" s="43">
        <f>0*$P$111</f>
        <v>0</v>
      </c>
      <c r="R276" s="43">
        <f>1*$P$111</f>
        <v>0.08</v>
      </c>
      <c r="S276" s="43">
        <f>0*$P$111</f>
        <v>0</v>
      </c>
      <c r="T276" s="43">
        <f>0*$P$111</f>
        <v>0</v>
      </c>
      <c r="U276" s="43">
        <f>0*$P$111</f>
        <v>0</v>
      </c>
      <c r="V276" s="47"/>
      <c r="W276" s="47"/>
      <c r="X276" s="47"/>
      <c r="Y276" s="47"/>
      <c r="Z276" s="47"/>
      <c r="AA276" s="47"/>
      <c r="AB276" s="47"/>
      <c r="AC276" s="47"/>
      <c r="AD276" s="47"/>
      <c r="AE276" s="48">
        <f t="shared" si="84"/>
        <v>0.08</v>
      </c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s="30" customFormat="1" ht="24" customHeight="1" x14ac:dyDescent="0.25">
      <c r="A277" s="74"/>
      <c r="B277" s="75"/>
      <c r="C277" s="76"/>
      <c r="D277" s="77"/>
      <c r="E277" s="78"/>
      <c r="F277" s="78"/>
      <c r="G277" s="79"/>
      <c r="H277" s="79"/>
      <c r="I277" s="80"/>
      <c r="J277" s="79" t="s">
        <v>623</v>
      </c>
      <c r="K277" s="45" t="s">
        <v>273</v>
      </c>
      <c r="L277" s="46" t="s">
        <v>41</v>
      </c>
      <c r="M277" s="10"/>
      <c r="N277" s="10"/>
      <c r="O277" s="10"/>
      <c r="P277" s="43">
        <v>0.08</v>
      </c>
      <c r="Q277" s="43">
        <f>0*$P$112</f>
        <v>0</v>
      </c>
      <c r="R277" s="43">
        <f>1*$P$112</f>
        <v>0.08</v>
      </c>
      <c r="S277" s="43">
        <f>0*$P$112</f>
        <v>0</v>
      </c>
      <c r="T277" s="43">
        <f>0*$P$112</f>
        <v>0</v>
      </c>
      <c r="U277" s="43">
        <f>0*$P$112</f>
        <v>0</v>
      </c>
      <c r="V277" s="47"/>
      <c r="W277" s="47"/>
      <c r="X277" s="47"/>
      <c r="Y277" s="47"/>
      <c r="Z277" s="47"/>
      <c r="AA277" s="47"/>
      <c r="AB277" s="47"/>
      <c r="AC277" s="47"/>
      <c r="AD277" s="47"/>
      <c r="AE277" s="48">
        <f t="shared" si="84"/>
        <v>0.08</v>
      </c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s="30" customFormat="1" ht="24" customHeight="1" x14ac:dyDescent="0.25">
      <c r="A278" s="74"/>
      <c r="B278" s="75"/>
      <c r="C278" s="76"/>
      <c r="D278" s="77"/>
      <c r="E278" s="78"/>
      <c r="F278" s="78"/>
      <c r="G278" s="79"/>
      <c r="H278" s="79"/>
      <c r="I278" s="80"/>
      <c r="J278" s="79" t="s">
        <v>624</v>
      </c>
      <c r="K278" s="45" t="s">
        <v>295</v>
      </c>
      <c r="L278" s="46" t="s">
        <v>41</v>
      </c>
      <c r="M278" s="10"/>
      <c r="N278" s="10"/>
      <c r="O278" s="10"/>
      <c r="P278" s="43">
        <v>0.02</v>
      </c>
      <c r="Q278" s="43">
        <f>0*$P$113</f>
        <v>0</v>
      </c>
      <c r="R278" s="43">
        <f>0*$P$113</f>
        <v>0</v>
      </c>
      <c r="S278" s="43">
        <f>0*$P$113</f>
        <v>0</v>
      </c>
      <c r="T278" s="43">
        <f>0*$P$113</f>
        <v>0</v>
      </c>
      <c r="U278" s="43">
        <f>1*$P$113</f>
        <v>0.02</v>
      </c>
      <c r="V278" s="47"/>
      <c r="W278" s="47"/>
      <c r="X278" s="47"/>
      <c r="Y278" s="47"/>
      <c r="Z278" s="47"/>
      <c r="AA278" s="47"/>
      <c r="AB278" s="47"/>
      <c r="AC278" s="47"/>
      <c r="AD278" s="47"/>
      <c r="AE278" s="48">
        <f t="shared" si="84"/>
        <v>0.02</v>
      </c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s="30" customFormat="1" ht="24" customHeight="1" x14ac:dyDescent="0.25">
      <c r="A279" s="74"/>
      <c r="B279" s="75"/>
      <c r="C279" s="76"/>
      <c r="D279" s="77"/>
      <c r="E279" s="78"/>
      <c r="F279" s="78"/>
      <c r="G279" s="79"/>
      <c r="H279" s="79"/>
      <c r="I279" s="80"/>
      <c r="J279" s="79" t="s">
        <v>625</v>
      </c>
      <c r="K279" s="45" t="s">
        <v>297</v>
      </c>
      <c r="L279" s="46" t="s">
        <v>41</v>
      </c>
      <c r="M279" s="10"/>
      <c r="N279" s="10"/>
      <c r="O279" s="10"/>
      <c r="P279" s="43">
        <v>0.33</v>
      </c>
      <c r="Q279" s="43">
        <f>0*$P$114</f>
        <v>0</v>
      </c>
      <c r="R279" s="43">
        <f>0*$P$114</f>
        <v>0</v>
      </c>
      <c r="S279" s="43">
        <f>0.2*$P$114</f>
        <v>6.6000000000000003E-2</v>
      </c>
      <c r="T279" s="43">
        <f>0.8*$P$114</f>
        <v>0.26400000000000001</v>
      </c>
      <c r="U279" s="43">
        <f>0*$P$114</f>
        <v>0</v>
      </c>
      <c r="V279" s="47"/>
      <c r="W279" s="47"/>
      <c r="X279" s="47"/>
      <c r="Y279" s="47"/>
      <c r="Z279" s="47"/>
      <c r="AA279" s="47"/>
      <c r="AB279" s="47"/>
      <c r="AC279" s="47"/>
      <c r="AD279" s="47"/>
      <c r="AE279" s="48">
        <f t="shared" si="84"/>
        <v>0.33</v>
      </c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s="30" customFormat="1" ht="24" customHeight="1" x14ac:dyDescent="0.25">
      <c r="A280" s="74"/>
      <c r="B280" s="75"/>
      <c r="C280" s="76"/>
      <c r="D280" s="77"/>
      <c r="E280" s="78"/>
      <c r="F280" s="78"/>
      <c r="G280" s="79"/>
      <c r="H280" s="79"/>
      <c r="I280" s="80"/>
      <c r="J280" s="79" t="s">
        <v>626</v>
      </c>
      <c r="K280" s="45" t="s">
        <v>299</v>
      </c>
      <c r="L280" s="46" t="s">
        <v>69</v>
      </c>
      <c r="M280" s="10"/>
      <c r="N280" s="10"/>
      <c r="O280" s="10"/>
      <c r="P280" s="43">
        <v>0.2</v>
      </c>
      <c r="Q280" s="43">
        <f>0.2*$P$115</f>
        <v>4.0000000000000008E-2</v>
      </c>
      <c r="R280" s="43">
        <f>0.6*$P$115</f>
        <v>0.12</v>
      </c>
      <c r="S280" s="43">
        <f>0.2*$P$115</f>
        <v>4.0000000000000008E-2</v>
      </c>
      <c r="T280" s="43">
        <f>0*$P$115</f>
        <v>0</v>
      </c>
      <c r="U280" s="43">
        <f>0*$P$115</f>
        <v>0</v>
      </c>
      <c r="V280" s="47"/>
      <c r="W280" s="47"/>
      <c r="X280" s="47"/>
      <c r="Y280" s="47"/>
      <c r="Z280" s="47"/>
      <c r="AA280" s="47"/>
      <c r="AB280" s="47"/>
      <c r="AC280" s="47"/>
      <c r="AD280" s="47"/>
      <c r="AE280" s="48">
        <f t="shared" si="84"/>
        <v>0.2</v>
      </c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s="30" customFormat="1" ht="24" customHeight="1" x14ac:dyDescent="0.25">
      <c r="A281" s="74"/>
      <c r="B281" s="75"/>
      <c r="C281" s="76"/>
      <c r="D281" s="77"/>
      <c r="E281" s="78"/>
      <c r="F281" s="78"/>
      <c r="G281" s="79"/>
      <c r="H281" s="79"/>
      <c r="I281" s="80"/>
      <c r="J281" s="79" t="s">
        <v>627</v>
      </c>
      <c r="K281" s="45" t="s">
        <v>281</v>
      </c>
      <c r="L281" s="46" t="s">
        <v>282</v>
      </c>
      <c r="M281" s="10"/>
      <c r="N281" s="10"/>
      <c r="O281" s="10"/>
      <c r="P281" s="43">
        <v>7.4999999999999997E-2</v>
      </c>
      <c r="Q281" s="43">
        <f>0*$P$116</f>
        <v>0</v>
      </c>
      <c r="R281" s="43">
        <f>0*$P$116</f>
        <v>0</v>
      </c>
      <c r="S281" s="43">
        <f>0.5*$P$116</f>
        <v>3.7499999999999999E-2</v>
      </c>
      <c r="T281" s="43">
        <f>0.5*$P$116</f>
        <v>3.7499999999999999E-2</v>
      </c>
      <c r="U281" s="43">
        <f>0*$P$116</f>
        <v>0</v>
      </c>
      <c r="V281" s="47"/>
      <c r="W281" s="47"/>
      <c r="X281" s="47"/>
      <c r="Y281" s="47"/>
      <c r="Z281" s="47"/>
      <c r="AA281" s="47"/>
      <c r="AB281" s="47"/>
      <c r="AC281" s="47"/>
      <c r="AD281" s="47"/>
      <c r="AE281" s="48">
        <f t="shared" si="84"/>
        <v>7.4999999999999997E-2</v>
      </c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s="30" customFormat="1" ht="24" customHeight="1" x14ac:dyDescent="0.25">
      <c r="A282" s="74"/>
      <c r="B282" s="75"/>
      <c r="C282" s="76"/>
      <c r="D282" s="77"/>
      <c r="E282" s="78"/>
      <c r="F282" s="78"/>
      <c r="G282" s="79"/>
      <c r="H282" s="79"/>
      <c r="I282" s="80"/>
      <c r="J282" s="79" t="s">
        <v>628</v>
      </c>
      <c r="K282" s="45" t="s">
        <v>284</v>
      </c>
      <c r="L282" s="46" t="s">
        <v>77</v>
      </c>
      <c r="M282" s="10"/>
      <c r="N282" s="10"/>
      <c r="O282" s="10"/>
      <c r="P282" s="43">
        <v>5.5E-2</v>
      </c>
      <c r="Q282" s="43">
        <f>0*$P$117</f>
        <v>0</v>
      </c>
      <c r="R282" s="43">
        <f>0.3*$P$117</f>
        <v>1.6500000000000001E-2</v>
      </c>
      <c r="S282" s="43">
        <f>0.6*$P$117</f>
        <v>3.3000000000000002E-2</v>
      </c>
      <c r="T282" s="43">
        <f>0.1*$P$117</f>
        <v>5.5000000000000005E-3</v>
      </c>
      <c r="U282" s="43">
        <f>0*$P$117</f>
        <v>0</v>
      </c>
      <c r="V282" s="47"/>
      <c r="W282" s="47"/>
      <c r="X282" s="47"/>
      <c r="Y282" s="47"/>
      <c r="Z282" s="47"/>
      <c r="AA282" s="47"/>
      <c r="AB282" s="47"/>
      <c r="AC282" s="47"/>
      <c r="AD282" s="47"/>
      <c r="AE282" s="48">
        <f t="shared" si="84"/>
        <v>5.5E-2</v>
      </c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s="30" customFormat="1" ht="24" customHeight="1" x14ac:dyDescent="0.25">
      <c r="A283" s="74"/>
      <c r="B283" s="75"/>
      <c r="C283" s="76"/>
      <c r="D283" s="77"/>
      <c r="E283" s="78"/>
      <c r="F283" s="78"/>
      <c r="G283" s="79"/>
      <c r="H283" s="79"/>
      <c r="I283" s="80"/>
      <c r="J283" s="79" t="s">
        <v>629</v>
      </c>
      <c r="K283" s="45" t="s">
        <v>286</v>
      </c>
      <c r="L283" s="46" t="s">
        <v>69</v>
      </c>
      <c r="M283" s="10"/>
      <c r="N283" s="10"/>
      <c r="O283" s="10"/>
      <c r="P283" s="43">
        <v>7.0000000000000007E-2</v>
      </c>
      <c r="Q283" s="43">
        <f>0*$P$118</f>
        <v>0</v>
      </c>
      <c r="R283" s="43">
        <f>0*$P$118</f>
        <v>0</v>
      </c>
      <c r="S283" s="43">
        <f>0.4*$P$118</f>
        <v>2.8000000000000004E-2</v>
      </c>
      <c r="T283" s="43">
        <f>0.4*$P$118</f>
        <v>2.8000000000000004E-2</v>
      </c>
      <c r="U283" s="43">
        <f>0.2*$P$118</f>
        <v>1.4000000000000002E-2</v>
      </c>
      <c r="V283" s="47"/>
      <c r="W283" s="47"/>
      <c r="X283" s="47"/>
      <c r="Y283" s="47"/>
      <c r="Z283" s="47"/>
      <c r="AA283" s="47"/>
      <c r="AB283" s="47"/>
      <c r="AC283" s="47"/>
      <c r="AD283" s="47"/>
      <c r="AE283" s="48">
        <f t="shared" si="84"/>
        <v>7.0000000000000007E-2</v>
      </c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s="30" customFormat="1" ht="24" customHeight="1" x14ac:dyDescent="0.25">
      <c r="A284" s="74"/>
      <c r="B284" s="75"/>
      <c r="C284" s="76"/>
      <c r="D284" s="77"/>
      <c r="E284" s="78"/>
      <c r="F284" s="78"/>
      <c r="G284" s="79"/>
      <c r="H284" s="79" t="s">
        <v>630</v>
      </c>
      <c r="I284" s="41" t="s">
        <v>304</v>
      </c>
      <c r="J284" s="79" t="s">
        <v>631</v>
      </c>
      <c r="K284" s="41" t="s">
        <v>304</v>
      </c>
      <c r="L284" s="10" t="s">
        <v>41</v>
      </c>
      <c r="M284" s="10"/>
      <c r="N284" s="10"/>
      <c r="O284" s="10"/>
      <c r="P284" s="42">
        <f>SUM(P285:P294)</f>
        <v>1</v>
      </c>
      <c r="Q284" s="42">
        <f t="shared" ref="Q284:AD284" si="85">SUM(Q285:Q294)</f>
        <v>8.8999999999999996E-2</v>
      </c>
      <c r="R284" s="42">
        <f t="shared" si="85"/>
        <v>0.29649999999999999</v>
      </c>
      <c r="S284" s="42">
        <f t="shared" si="85"/>
        <v>0.20449999999999999</v>
      </c>
      <c r="T284" s="42">
        <f t="shared" si="85"/>
        <v>0.35099999999999998</v>
      </c>
      <c r="U284" s="42">
        <f t="shared" si="85"/>
        <v>5.8999999999999997E-2</v>
      </c>
      <c r="V284" s="42">
        <f t="shared" si="85"/>
        <v>0</v>
      </c>
      <c r="W284" s="42">
        <f t="shared" si="85"/>
        <v>0</v>
      </c>
      <c r="X284" s="42">
        <f t="shared" si="85"/>
        <v>0</v>
      </c>
      <c r="Y284" s="42">
        <f t="shared" si="85"/>
        <v>0</v>
      </c>
      <c r="Z284" s="42">
        <f t="shared" ref="Z284:AC284" si="86">SUM(Z285:Z294)</f>
        <v>0</v>
      </c>
      <c r="AA284" s="42">
        <f t="shared" si="86"/>
        <v>0</v>
      </c>
      <c r="AB284" s="42">
        <f t="shared" si="86"/>
        <v>0</v>
      </c>
      <c r="AC284" s="42">
        <f t="shared" si="86"/>
        <v>0</v>
      </c>
      <c r="AD284" s="42">
        <f t="shared" si="85"/>
        <v>0</v>
      </c>
      <c r="AE284" s="48">
        <f>SUM(AE285:AE294)</f>
        <v>1</v>
      </c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s="30" customFormat="1" ht="24" customHeight="1" x14ac:dyDescent="0.25">
      <c r="A285" s="74"/>
      <c r="B285" s="75"/>
      <c r="C285" s="76"/>
      <c r="D285" s="77"/>
      <c r="E285" s="78"/>
      <c r="F285" s="78"/>
      <c r="G285" s="79"/>
      <c r="H285" s="79"/>
      <c r="I285" s="80"/>
      <c r="J285" s="79" t="s">
        <v>632</v>
      </c>
      <c r="K285" s="45" t="s">
        <v>267</v>
      </c>
      <c r="L285" s="46" t="s">
        <v>57</v>
      </c>
      <c r="M285" s="10"/>
      <c r="N285" s="10"/>
      <c r="O285" s="10"/>
      <c r="P285" s="43">
        <v>0.05</v>
      </c>
      <c r="Q285" s="43">
        <f>0.5*$P$120</f>
        <v>2.5000000000000001E-2</v>
      </c>
      <c r="R285" s="43">
        <f>0*$P$120</f>
        <v>0</v>
      </c>
      <c r="S285" s="43">
        <f>0*$P$120</f>
        <v>0</v>
      </c>
      <c r="T285" s="43">
        <f>0*$P$120</f>
        <v>0</v>
      </c>
      <c r="U285" s="43">
        <f>0.5*$P$120</f>
        <v>2.5000000000000001E-2</v>
      </c>
      <c r="V285" s="47"/>
      <c r="W285" s="47"/>
      <c r="X285" s="47"/>
      <c r="Y285" s="47"/>
      <c r="Z285" s="47"/>
      <c r="AA285" s="47"/>
      <c r="AB285" s="47"/>
      <c r="AC285" s="47"/>
      <c r="AD285" s="47"/>
      <c r="AE285" s="48">
        <f t="shared" ref="AE285:AE294" si="87">SUM(Q285:AD285)</f>
        <v>0.05</v>
      </c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s="30" customFormat="1" ht="24" customHeight="1" x14ac:dyDescent="0.25">
      <c r="A286" s="74"/>
      <c r="B286" s="75"/>
      <c r="C286" s="76"/>
      <c r="D286" s="77"/>
      <c r="E286" s="78"/>
      <c r="F286" s="78"/>
      <c r="G286" s="79"/>
      <c r="H286" s="79"/>
      <c r="I286" s="80"/>
      <c r="J286" s="79" t="s">
        <v>633</v>
      </c>
      <c r="K286" s="45" t="s">
        <v>269</v>
      </c>
      <c r="L286" s="46" t="s">
        <v>54</v>
      </c>
      <c r="M286" s="10"/>
      <c r="N286" s="10"/>
      <c r="O286" s="10"/>
      <c r="P286" s="43">
        <v>0.04</v>
      </c>
      <c r="Q286" s="43">
        <f>0.7*$P$121</f>
        <v>2.7999999999999997E-2</v>
      </c>
      <c r="R286" s="43">
        <f>0.3*$P$121</f>
        <v>1.2E-2</v>
      </c>
      <c r="S286" s="43">
        <f>0*$P$121</f>
        <v>0</v>
      </c>
      <c r="T286" s="43">
        <f>0*$P$121</f>
        <v>0</v>
      </c>
      <c r="U286" s="43">
        <f>0*$P$121</f>
        <v>0</v>
      </c>
      <c r="V286" s="47"/>
      <c r="W286" s="47"/>
      <c r="X286" s="47"/>
      <c r="Y286" s="47"/>
      <c r="Z286" s="47"/>
      <c r="AA286" s="47"/>
      <c r="AB286" s="47"/>
      <c r="AC286" s="47"/>
      <c r="AD286" s="47"/>
      <c r="AE286" s="48">
        <f t="shared" si="87"/>
        <v>3.9999999999999994E-2</v>
      </c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s="30" customFormat="1" ht="24" customHeight="1" x14ac:dyDescent="0.25">
      <c r="A287" s="74"/>
      <c r="B287" s="75"/>
      <c r="C287" s="76"/>
      <c r="D287" s="77"/>
      <c r="E287" s="78"/>
      <c r="F287" s="78"/>
      <c r="G287" s="79"/>
      <c r="H287" s="79"/>
      <c r="I287" s="80"/>
      <c r="J287" s="79" t="s">
        <v>634</v>
      </c>
      <c r="K287" s="45" t="s">
        <v>271</v>
      </c>
      <c r="L287" s="46" t="s">
        <v>41</v>
      </c>
      <c r="M287" s="10"/>
      <c r="N287" s="10"/>
      <c r="O287" s="10"/>
      <c r="P287" s="43">
        <v>0.08</v>
      </c>
      <c r="Q287" s="43">
        <f>0*$P$122</f>
        <v>0</v>
      </c>
      <c r="R287" s="43">
        <f>1*$P$122</f>
        <v>0.08</v>
      </c>
      <c r="S287" s="43">
        <f>0*$P$122</f>
        <v>0</v>
      </c>
      <c r="T287" s="43">
        <f>0*$P$122</f>
        <v>0</v>
      </c>
      <c r="U287" s="43">
        <f>0*$P$122</f>
        <v>0</v>
      </c>
      <c r="V287" s="47"/>
      <c r="W287" s="47"/>
      <c r="X287" s="47"/>
      <c r="Y287" s="47"/>
      <c r="Z287" s="47"/>
      <c r="AA287" s="47"/>
      <c r="AB287" s="47"/>
      <c r="AC287" s="47"/>
      <c r="AD287" s="47"/>
      <c r="AE287" s="48">
        <f t="shared" si="87"/>
        <v>0.08</v>
      </c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s="30" customFormat="1" ht="24" customHeight="1" x14ac:dyDescent="0.25">
      <c r="A288" s="74"/>
      <c r="B288" s="75"/>
      <c r="C288" s="76"/>
      <c r="D288" s="77"/>
      <c r="E288" s="78"/>
      <c r="F288" s="78"/>
      <c r="G288" s="79"/>
      <c r="H288" s="79"/>
      <c r="I288" s="80"/>
      <c r="J288" s="79" t="s">
        <v>635</v>
      </c>
      <c r="K288" s="45" t="s">
        <v>273</v>
      </c>
      <c r="L288" s="46" t="s">
        <v>41</v>
      </c>
      <c r="M288" s="10"/>
      <c r="N288" s="10"/>
      <c r="O288" s="10"/>
      <c r="P288" s="43">
        <v>0.08</v>
      </c>
      <c r="Q288" s="43">
        <f>0*$P$123</f>
        <v>0</v>
      </c>
      <c r="R288" s="43">
        <f>1*$P$123</f>
        <v>0.08</v>
      </c>
      <c r="S288" s="43">
        <f>0*$P$123</f>
        <v>0</v>
      </c>
      <c r="T288" s="43">
        <f>0*$P$123</f>
        <v>0</v>
      </c>
      <c r="U288" s="43">
        <f>0*$P$123</f>
        <v>0</v>
      </c>
      <c r="V288" s="47"/>
      <c r="W288" s="47"/>
      <c r="X288" s="47"/>
      <c r="Y288" s="47"/>
      <c r="Z288" s="47"/>
      <c r="AA288" s="47"/>
      <c r="AB288" s="47"/>
      <c r="AC288" s="47"/>
      <c r="AD288" s="47"/>
      <c r="AE288" s="48">
        <f t="shared" si="87"/>
        <v>0.08</v>
      </c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s="30" customFormat="1" ht="24" customHeight="1" x14ac:dyDescent="0.25">
      <c r="A289" s="74"/>
      <c r="B289" s="75"/>
      <c r="C289" s="76"/>
      <c r="D289" s="77"/>
      <c r="E289" s="78"/>
      <c r="F289" s="78"/>
      <c r="G289" s="79"/>
      <c r="H289" s="79"/>
      <c r="I289" s="80"/>
      <c r="J289" s="79" t="s">
        <v>636</v>
      </c>
      <c r="K289" s="45" t="s">
        <v>311</v>
      </c>
      <c r="L289" s="46" t="s">
        <v>41</v>
      </c>
      <c r="M289" s="10"/>
      <c r="N289" s="10"/>
      <c r="O289" s="10"/>
      <c r="P289" s="43">
        <v>0.02</v>
      </c>
      <c r="Q289" s="43">
        <f>0*$P$124</f>
        <v>0</v>
      </c>
      <c r="R289" s="43">
        <f>0*$P$124</f>
        <v>0</v>
      </c>
      <c r="S289" s="43">
        <f>0*$P$124</f>
        <v>0</v>
      </c>
      <c r="T289" s="43">
        <f>0*$P$124</f>
        <v>0</v>
      </c>
      <c r="U289" s="43">
        <f>1*$P$124</f>
        <v>0.02</v>
      </c>
      <c r="V289" s="47"/>
      <c r="W289" s="47"/>
      <c r="X289" s="47"/>
      <c r="Y289" s="47"/>
      <c r="Z289" s="47"/>
      <c r="AA289" s="47"/>
      <c r="AB289" s="47"/>
      <c r="AC289" s="47"/>
      <c r="AD289" s="47"/>
      <c r="AE289" s="48">
        <f t="shared" si="87"/>
        <v>0.02</v>
      </c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s="30" customFormat="1" ht="24" customHeight="1" x14ac:dyDescent="0.25">
      <c r="A290" s="74"/>
      <c r="B290" s="75"/>
      <c r="C290" s="76"/>
      <c r="D290" s="77"/>
      <c r="E290" s="78"/>
      <c r="F290" s="78"/>
      <c r="G290" s="79"/>
      <c r="H290" s="79"/>
      <c r="I290" s="80"/>
      <c r="J290" s="79" t="s">
        <v>637</v>
      </c>
      <c r="K290" s="45" t="s">
        <v>313</v>
      </c>
      <c r="L290" s="46" t="s">
        <v>41</v>
      </c>
      <c r="M290" s="10"/>
      <c r="N290" s="10"/>
      <c r="O290" s="10"/>
      <c r="P290" s="43">
        <v>0.35</v>
      </c>
      <c r="Q290" s="43">
        <f>0*$P$125</f>
        <v>0</v>
      </c>
      <c r="R290" s="43">
        <f>0*$P$125</f>
        <v>0</v>
      </c>
      <c r="S290" s="43">
        <f>0.2*$P$125</f>
        <v>6.9999999999999993E-2</v>
      </c>
      <c r="T290" s="43">
        <f>0.8*$P$125</f>
        <v>0.27999999999999997</v>
      </c>
      <c r="U290" s="43">
        <f>0*$P$125</f>
        <v>0</v>
      </c>
      <c r="V290" s="47"/>
      <c r="W290" s="47"/>
      <c r="X290" s="47"/>
      <c r="Y290" s="47"/>
      <c r="Z290" s="47"/>
      <c r="AA290" s="47"/>
      <c r="AB290" s="47"/>
      <c r="AC290" s="47"/>
      <c r="AD290" s="47"/>
      <c r="AE290" s="48">
        <f t="shared" si="87"/>
        <v>0.35</v>
      </c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s="30" customFormat="1" ht="24" customHeight="1" x14ac:dyDescent="0.25">
      <c r="A291" s="74"/>
      <c r="B291" s="75"/>
      <c r="C291" s="76"/>
      <c r="D291" s="77"/>
      <c r="E291" s="78"/>
      <c r="F291" s="78"/>
      <c r="G291" s="79"/>
      <c r="H291" s="79"/>
      <c r="I291" s="80"/>
      <c r="J291" s="79" t="s">
        <v>638</v>
      </c>
      <c r="K291" s="45" t="s">
        <v>299</v>
      </c>
      <c r="L291" s="46" t="s">
        <v>69</v>
      </c>
      <c r="M291" s="10"/>
      <c r="N291" s="10"/>
      <c r="O291" s="10"/>
      <c r="P291" s="43">
        <v>0.18</v>
      </c>
      <c r="Q291" s="43">
        <f>0.2*$P$126</f>
        <v>3.5999999999999997E-2</v>
      </c>
      <c r="R291" s="43">
        <f>0.6*$P$126</f>
        <v>0.108</v>
      </c>
      <c r="S291" s="43">
        <f>0.2*$P$126</f>
        <v>3.5999999999999997E-2</v>
      </c>
      <c r="T291" s="43">
        <f>0*$P$126</f>
        <v>0</v>
      </c>
      <c r="U291" s="43">
        <f>0*$P$126</f>
        <v>0</v>
      </c>
      <c r="V291" s="47"/>
      <c r="W291" s="47"/>
      <c r="X291" s="47"/>
      <c r="Y291" s="47"/>
      <c r="Z291" s="47"/>
      <c r="AA291" s="47"/>
      <c r="AB291" s="47"/>
      <c r="AC291" s="47"/>
      <c r="AD291" s="47"/>
      <c r="AE291" s="48">
        <f t="shared" si="87"/>
        <v>0.18</v>
      </c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s="30" customFormat="1" ht="24" customHeight="1" x14ac:dyDescent="0.25">
      <c r="A292" s="74"/>
      <c r="B292" s="75"/>
      <c r="C292" s="76"/>
      <c r="D292" s="77"/>
      <c r="E292" s="78"/>
      <c r="F292" s="78"/>
      <c r="G292" s="79"/>
      <c r="H292" s="79"/>
      <c r="I292" s="80"/>
      <c r="J292" s="79" t="s">
        <v>639</v>
      </c>
      <c r="K292" s="45" t="s">
        <v>281</v>
      </c>
      <c r="L292" s="46" t="s">
        <v>282</v>
      </c>
      <c r="M292" s="10"/>
      <c r="N292" s="10"/>
      <c r="O292" s="10"/>
      <c r="P292" s="43">
        <v>7.4999999999999997E-2</v>
      </c>
      <c r="Q292" s="43">
        <f>0*$P$127</f>
        <v>0</v>
      </c>
      <c r="R292" s="43">
        <f>0*$P$127</f>
        <v>0</v>
      </c>
      <c r="S292" s="43">
        <f>0.5*$P$127</f>
        <v>3.7499999999999999E-2</v>
      </c>
      <c r="T292" s="43">
        <f>0.5*$P$127</f>
        <v>3.7499999999999999E-2</v>
      </c>
      <c r="U292" s="43">
        <f>0*$P$127</f>
        <v>0</v>
      </c>
      <c r="V292" s="47"/>
      <c r="W292" s="47"/>
      <c r="X292" s="47"/>
      <c r="Y292" s="47"/>
      <c r="Z292" s="47"/>
      <c r="AA292" s="47"/>
      <c r="AB292" s="47"/>
      <c r="AC292" s="47"/>
      <c r="AD292" s="47"/>
      <c r="AE292" s="48">
        <f t="shared" si="87"/>
        <v>7.4999999999999997E-2</v>
      </c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s="30" customFormat="1" ht="24" customHeight="1" x14ac:dyDescent="0.25">
      <c r="A293" s="74"/>
      <c r="B293" s="75"/>
      <c r="C293" s="76"/>
      <c r="D293" s="77"/>
      <c r="E293" s="78"/>
      <c r="F293" s="78"/>
      <c r="G293" s="79"/>
      <c r="H293" s="79"/>
      <c r="I293" s="80"/>
      <c r="J293" s="79" t="s">
        <v>640</v>
      </c>
      <c r="K293" s="45" t="s">
        <v>284</v>
      </c>
      <c r="L293" s="46" t="s">
        <v>77</v>
      </c>
      <c r="M293" s="10"/>
      <c r="N293" s="10"/>
      <c r="O293" s="10"/>
      <c r="P293" s="43">
        <v>5.5E-2</v>
      </c>
      <c r="Q293" s="43">
        <f>0*$P$128</f>
        <v>0</v>
      </c>
      <c r="R293" s="43">
        <f>0.3*$P$128</f>
        <v>1.6500000000000001E-2</v>
      </c>
      <c r="S293" s="43">
        <f>0.6*$P$128</f>
        <v>3.3000000000000002E-2</v>
      </c>
      <c r="T293" s="43">
        <f>0.1*$P$128</f>
        <v>5.5000000000000005E-3</v>
      </c>
      <c r="U293" s="43">
        <f>0*$P$128</f>
        <v>0</v>
      </c>
      <c r="V293" s="47"/>
      <c r="W293" s="47"/>
      <c r="X293" s="47"/>
      <c r="Y293" s="47"/>
      <c r="Z293" s="47"/>
      <c r="AA293" s="47"/>
      <c r="AB293" s="47"/>
      <c r="AC293" s="47"/>
      <c r="AD293" s="47"/>
      <c r="AE293" s="48">
        <f t="shared" si="87"/>
        <v>5.5E-2</v>
      </c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s="30" customFormat="1" ht="24" customHeight="1" x14ac:dyDescent="0.25">
      <c r="A294" s="74"/>
      <c r="B294" s="75"/>
      <c r="C294" s="76"/>
      <c r="D294" s="77"/>
      <c r="E294" s="78"/>
      <c r="F294" s="78"/>
      <c r="G294" s="79"/>
      <c r="H294" s="79"/>
      <c r="I294" s="80"/>
      <c r="J294" s="79" t="s">
        <v>641</v>
      </c>
      <c r="K294" s="45" t="s">
        <v>286</v>
      </c>
      <c r="L294" s="46" t="s">
        <v>69</v>
      </c>
      <c r="M294" s="10"/>
      <c r="N294" s="10"/>
      <c r="O294" s="10"/>
      <c r="P294" s="43">
        <v>7.0000000000000007E-2</v>
      </c>
      <c r="Q294" s="43">
        <f>0*$P$129</f>
        <v>0</v>
      </c>
      <c r="R294" s="43">
        <f>0*$P$129</f>
        <v>0</v>
      </c>
      <c r="S294" s="43">
        <f>0.4*$P$129</f>
        <v>2.8000000000000004E-2</v>
      </c>
      <c r="T294" s="43">
        <f>0.4*$P$129</f>
        <v>2.8000000000000004E-2</v>
      </c>
      <c r="U294" s="43">
        <f>0.2*$P$129</f>
        <v>1.4000000000000002E-2</v>
      </c>
      <c r="V294" s="47"/>
      <c r="W294" s="47"/>
      <c r="X294" s="47"/>
      <c r="Y294" s="47"/>
      <c r="Z294" s="47"/>
      <c r="AA294" s="47"/>
      <c r="AB294" s="47"/>
      <c r="AC294" s="47"/>
      <c r="AD294" s="47"/>
      <c r="AE294" s="48">
        <f t="shared" si="87"/>
        <v>7.0000000000000007E-2</v>
      </c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s="30" customFormat="1" ht="24" customHeight="1" x14ac:dyDescent="0.25">
      <c r="A295" s="74" t="s">
        <v>29</v>
      </c>
      <c r="B295" s="75" t="s">
        <v>520</v>
      </c>
      <c r="C295" s="76" t="s">
        <v>521</v>
      </c>
      <c r="D295" s="77"/>
      <c r="E295" s="78" t="s">
        <v>95</v>
      </c>
      <c r="F295" s="78" t="s">
        <v>522</v>
      </c>
      <c r="G295" s="79">
        <v>240</v>
      </c>
      <c r="H295" s="79" t="s">
        <v>642</v>
      </c>
      <c r="I295" s="80" t="s">
        <v>328</v>
      </c>
      <c r="J295" s="79" t="s">
        <v>643</v>
      </c>
      <c r="K295" s="80" t="s">
        <v>328</v>
      </c>
      <c r="L295" s="10" t="s">
        <v>65</v>
      </c>
      <c r="M295" s="38"/>
      <c r="N295" s="50"/>
      <c r="Q295" s="63" t="s">
        <v>332</v>
      </c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10"/>
      <c r="AF295" s="64" t="s">
        <v>333</v>
      </c>
      <c r="AG295" s="65"/>
      <c r="AH295" s="65"/>
    </row>
    <row r="296" spans="1:47" s="30" customFormat="1" ht="24" customHeight="1" x14ac:dyDescent="0.25">
      <c r="A296" s="74"/>
      <c r="B296" s="75"/>
      <c r="C296" s="76"/>
      <c r="D296" s="77"/>
      <c r="E296" s="78"/>
      <c r="F296" s="78"/>
      <c r="G296" s="79"/>
      <c r="H296" s="79" t="s">
        <v>644</v>
      </c>
      <c r="I296" s="83" t="s">
        <v>335</v>
      </c>
      <c r="J296" s="79" t="s">
        <v>645</v>
      </c>
      <c r="K296" s="83" t="s">
        <v>335</v>
      </c>
      <c r="L296" s="10" t="s">
        <v>65</v>
      </c>
      <c r="M296" s="10"/>
      <c r="N296" s="10"/>
      <c r="O296" s="10"/>
      <c r="P296" s="42">
        <f>SUM(P297:P303)</f>
        <v>1</v>
      </c>
      <c r="Q296" s="42">
        <f t="shared" ref="Q296:AD296" si="88">SUM(Q297:Q303)</f>
        <v>0.09</v>
      </c>
      <c r="R296" s="42">
        <f t="shared" si="88"/>
        <v>0.28550000000000003</v>
      </c>
      <c r="S296" s="42">
        <f t="shared" si="88"/>
        <v>0.23249999999999998</v>
      </c>
      <c r="T296" s="42">
        <f t="shared" si="88"/>
        <v>0.23900000000000002</v>
      </c>
      <c r="U296" s="42">
        <f t="shared" si="88"/>
        <v>8.5499999999999993E-2</v>
      </c>
      <c r="V296" s="42">
        <f t="shared" si="88"/>
        <v>6.7500000000000004E-2</v>
      </c>
      <c r="W296" s="42">
        <f t="shared" si="88"/>
        <v>0</v>
      </c>
      <c r="X296" s="42">
        <f t="shared" si="88"/>
        <v>0</v>
      </c>
      <c r="Y296" s="42">
        <f t="shared" si="88"/>
        <v>0</v>
      </c>
      <c r="Z296" s="42">
        <f t="shared" ref="Z296:AC296" si="89">SUM(Z297:Z303)</f>
        <v>0</v>
      </c>
      <c r="AA296" s="42">
        <f t="shared" si="89"/>
        <v>0</v>
      </c>
      <c r="AB296" s="42">
        <f t="shared" si="89"/>
        <v>0</v>
      </c>
      <c r="AC296" s="42">
        <f t="shared" si="89"/>
        <v>0</v>
      </c>
      <c r="AD296" s="42">
        <f t="shared" si="88"/>
        <v>0</v>
      </c>
      <c r="AE296" s="48">
        <f>SUM(Q296:AD296)</f>
        <v>1</v>
      </c>
      <c r="AF296" s="66">
        <f>SUM(AF297:AF303)</f>
        <v>0.78999999999999992</v>
      </c>
      <c r="AG296" s="66">
        <f t="shared" ref="AG296:AT296" si="90">SUM(AG297:AG303)</f>
        <v>0.03</v>
      </c>
      <c r="AH296" s="66">
        <f t="shared" si="90"/>
        <v>0.25</v>
      </c>
      <c r="AI296" s="66">
        <f t="shared" si="90"/>
        <v>0.2</v>
      </c>
      <c r="AJ296" s="66">
        <f t="shared" si="90"/>
        <v>0.23200000000000001</v>
      </c>
      <c r="AK296" s="66">
        <f t="shared" si="90"/>
        <v>4.8000000000000001E-2</v>
      </c>
      <c r="AL296" s="66">
        <f t="shared" si="90"/>
        <v>0.03</v>
      </c>
      <c r="AM296" s="66">
        <f t="shared" si="90"/>
        <v>0</v>
      </c>
      <c r="AN296" s="66">
        <f t="shared" si="90"/>
        <v>0</v>
      </c>
      <c r="AO296" s="66">
        <f t="shared" si="90"/>
        <v>0</v>
      </c>
      <c r="AP296" s="66"/>
      <c r="AQ296" s="66"/>
      <c r="AR296" s="66"/>
      <c r="AS296" s="66"/>
      <c r="AT296" s="66">
        <f t="shared" si="90"/>
        <v>0</v>
      </c>
      <c r="AU296" s="67">
        <f>SUM(AG296:AT296)</f>
        <v>0.79000000000000015</v>
      </c>
    </row>
    <row r="297" spans="1:47" s="30" customFormat="1" ht="24" customHeight="1" x14ac:dyDescent="0.25">
      <c r="A297" s="74"/>
      <c r="B297" s="75"/>
      <c r="C297" s="76"/>
      <c r="D297" s="77"/>
      <c r="E297" s="78"/>
      <c r="F297" s="78"/>
      <c r="G297" s="79"/>
      <c r="H297" s="79"/>
      <c r="I297" s="80"/>
      <c r="J297" s="79" t="s">
        <v>646</v>
      </c>
      <c r="K297" s="84" t="s">
        <v>267</v>
      </c>
      <c r="L297" s="46" t="s">
        <v>57</v>
      </c>
      <c r="M297" s="10"/>
      <c r="N297" s="10"/>
      <c r="O297" s="10"/>
      <c r="P297" s="43">
        <v>0.06</v>
      </c>
      <c r="Q297" s="43">
        <f>0.5*$P$135</f>
        <v>0.03</v>
      </c>
      <c r="R297" s="43">
        <f>0*$P$135</f>
        <v>0</v>
      </c>
      <c r="S297" s="43">
        <f>0*$P$135</f>
        <v>0</v>
      </c>
      <c r="T297" s="43">
        <f>0*$P$135</f>
        <v>0</v>
      </c>
      <c r="U297" s="43">
        <f>0*$P$135</f>
        <v>0</v>
      </c>
      <c r="V297" s="43">
        <f>0.5*$P$135</f>
        <v>0.03</v>
      </c>
      <c r="W297" s="47"/>
      <c r="X297" s="47"/>
      <c r="Y297" s="47"/>
      <c r="Z297" s="47"/>
      <c r="AA297" s="47"/>
      <c r="AB297" s="47"/>
      <c r="AC297" s="47"/>
      <c r="AD297" s="47"/>
      <c r="AE297" s="48">
        <f t="shared" ref="AE297:AE303" si="91">SUM(Q297:AD297)</f>
        <v>0.06</v>
      </c>
      <c r="AF297" s="66">
        <v>0.06</v>
      </c>
      <c r="AG297" s="68">
        <f>0.5*$AF$135</f>
        <v>0.03</v>
      </c>
      <c r="AH297" s="66">
        <f>0*$AF$135</f>
        <v>0</v>
      </c>
      <c r="AI297" s="66">
        <f>0*$AF$135</f>
        <v>0</v>
      </c>
      <c r="AJ297" s="66">
        <f>0*$AF$135</f>
        <v>0</v>
      </c>
      <c r="AK297" s="66">
        <f>0*$AF$135</f>
        <v>0</v>
      </c>
      <c r="AL297" s="68">
        <f>0.5*$AF$135</f>
        <v>0.03</v>
      </c>
      <c r="AM297" s="66"/>
      <c r="AN297" s="66"/>
      <c r="AO297" s="66"/>
      <c r="AP297" s="66"/>
      <c r="AQ297" s="66"/>
      <c r="AR297" s="66"/>
      <c r="AS297" s="66"/>
      <c r="AT297" s="66"/>
      <c r="AU297" s="67">
        <f>SUM(AG297:AT297)</f>
        <v>0.06</v>
      </c>
    </row>
    <row r="298" spans="1:47" s="30" customFormat="1" ht="24" customHeight="1" x14ac:dyDescent="0.25">
      <c r="A298" s="74"/>
      <c r="B298" s="75"/>
      <c r="C298" s="76"/>
      <c r="D298" s="77"/>
      <c r="E298" s="78"/>
      <c r="F298" s="78"/>
      <c r="G298" s="79"/>
      <c r="H298" s="79"/>
      <c r="I298" s="80"/>
      <c r="J298" s="79" t="s">
        <v>647</v>
      </c>
      <c r="K298" s="84" t="s">
        <v>339</v>
      </c>
      <c r="L298" s="46" t="s">
        <v>69</v>
      </c>
      <c r="M298" s="10"/>
      <c r="N298" s="10"/>
      <c r="O298" s="10"/>
      <c r="P298" s="43">
        <v>0.05</v>
      </c>
      <c r="Q298" s="43">
        <f>0.7*$P$136</f>
        <v>3.4999999999999996E-2</v>
      </c>
      <c r="R298" s="43">
        <f>0*$P$136</f>
        <v>0</v>
      </c>
      <c r="S298" s="43">
        <f>0.3*$P$136</f>
        <v>1.4999999999999999E-2</v>
      </c>
      <c r="T298" s="43">
        <f>0*$P$136</f>
        <v>0</v>
      </c>
      <c r="U298" s="43">
        <f>0*$P$136</f>
        <v>0</v>
      </c>
      <c r="V298" s="43">
        <f>0*$P$136</f>
        <v>0</v>
      </c>
      <c r="W298" s="47"/>
      <c r="X298" s="47"/>
      <c r="Y298" s="47"/>
      <c r="Z298" s="47"/>
      <c r="AA298" s="47"/>
      <c r="AB298" s="47"/>
      <c r="AC298" s="47"/>
      <c r="AD298" s="47"/>
      <c r="AE298" s="48">
        <f t="shared" si="91"/>
        <v>4.9999999999999996E-2</v>
      </c>
      <c r="AF298" s="69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7"/>
    </row>
    <row r="299" spans="1:47" s="30" customFormat="1" ht="24" customHeight="1" x14ac:dyDescent="0.25">
      <c r="A299" s="74"/>
      <c r="B299" s="75"/>
      <c r="C299" s="76"/>
      <c r="D299" s="77"/>
      <c r="E299" s="78"/>
      <c r="F299" s="78"/>
      <c r="G299" s="79"/>
      <c r="H299" s="79"/>
      <c r="I299" s="80"/>
      <c r="J299" s="79" t="s">
        <v>648</v>
      </c>
      <c r="K299" s="84" t="s">
        <v>341</v>
      </c>
      <c r="L299" s="46" t="s">
        <v>69</v>
      </c>
      <c r="M299" s="10"/>
      <c r="N299" s="10"/>
      <c r="O299" s="10"/>
      <c r="P299" s="43">
        <v>3.5000000000000003E-2</v>
      </c>
      <c r="Q299" s="43">
        <f>0*$P$137</f>
        <v>0</v>
      </c>
      <c r="R299" s="43">
        <f>0.3*$P$137</f>
        <v>1.0500000000000001E-2</v>
      </c>
      <c r="S299" s="43">
        <f>0.5*$P$137</f>
        <v>1.7500000000000002E-2</v>
      </c>
      <c r="T299" s="43">
        <f>0.2*$P$137</f>
        <v>7.000000000000001E-3</v>
      </c>
      <c r="U299" s="43">
        <f>0*$P$137</f>
        <v>0</v>
      </c>
      <c r="V299" s="43">
        <f>0*$P$137</f>
        <v>0</v>
      </c>
      <c r="W299" s="47"/>
      <c r="X299" s="47"/>
      <c r="Y299" s="47"/>
      <c r="Z299" s="47"/>
      <c r="AA299" s="47"/>
      <c r="AB299" s="47"/>
      <c r="AC299" s="47"/>
      <c r="AD299" s="47"/>
      <c r="AE299" s="48">
        <f t="shared" si="91"/>
        <v>3.5000000000000003E-2</v>
      </c>
      <c r="AF299" s="69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7"/>
    </row>
    <row r="300" spans="1:47" s="30" customFormat="1" ht="24" customHeight="1" x14ac:dyDescent="0.25">
      <c r="A300" s="74"/>
      <c r="B300" s="75"/>
      <c r="C300" s="76"/>
      <c r="D300" s="77"/>
      <c r="E300" s="78"/>
      <c r="F300" s="78"/>
      <c r="G300" s="79"/>
      <c r="H300" s="79"/>
      <c r="I300" s="80"/>
      <c r="J300" s="79" t="s">
        <v>649</v>
      </c>
      <c r="K300" s="84" t="s">
        <v>343</v>
      </c>
      <c r="L300" s="46" t="s">
        <v>69</v>
      </c>
      <c r="M300" s="10"/>
      <c r="N300" s="10"/>
      <c r="O300" s="10"/>
      <c r="P300" s="43">
        <v>0.30000000000000004</v>
      </c>
      <c r="Q300" s="43">
        <f>0*$P$138</f>
        <v>0</v>
      </c>
      <c r="R300" s="43">
        <f>0.6*$P$138</f>
        <v>0.18000000000000002</v>
      </c>
      <c r="S300" s="43">
        <f>0.2*$P$138</f>
        <v>6.0000000000000012E-2</v>
      </c>
      <c r="T300" s="43">
        <f>0.2*$P$138</f>
        <v>6.0000000000000012E-2</v>
      </c>
      <c r="U300" s="43">
        <f>0*$P$138</f>
        <v>0</v>
      </c>
      <c r="V300" s="43">
        <f>0*$P$138</f>
        <v>0</v>
      </c>
      <c r="W300" s="47"/>
      <c r="X300" s="47"/>
      <c r="Y300" s="47"/>
      <c r="Z300" s="47"/>
      <c r="AA300" s="47"/>
      <c r="AB300" s="47"/>
      <c r="AC300" s="47"/>
      <c r="AD300" s="47"/>
      <c r="AE300" s="48">
        <f t="shared" si="91"/>
        <v>0.30000000000000004</v>
      </c>
      <c r="AF300" s="66">
        <v>0.30000000000000004</v>
      </c>
      <c r="AG300" s="66">
        <f>0*$AF$138</f>
        <v>0</v>
      </c>
      <c r="AH300" s="66">
        <f>0.6*$AF$138</f>
        <v>0.18000000000000002</v>
      </c>
      <c r="AI300" s="66">
        <f>0.2*$AF$138</f>
        <v>6.0000000000000012E-2</v>
      </c>
      <c r="AJ300" s="66">
        <f>0.2*$AF$138</f>
        <v>6.0000000000000012E-2</v>
      </c>
      <c r="AK300" s="66">
        <f>0*$AF$138</f>
        <v>0</v>
      </c>
      <c r="AL300" s="66">
        <f>0*$AF$138</f>
        <v>0</v>
      </c>
      <c r="AM300" s="66"/>
      <c r="AN300" s="66"/>
      <c r="AO300" s="66"/>
      <c r="AP300" s="66"/>
      <c r="AQ300" s="66"/>
      <c r="AR300" s="66"/>
      <c r="AS300" s="66"/>
      <c r="AT300" s="66"/>
      <c r="AU300" s="67">
        <f>SUM(AG300:AT300)</f>
        <v>0.30000000000000004</v>
      </c>
    </row>
    <row r="301" spans="1:47" s="30" customFormat="1" ht="24" customHeight="1" x14ac:dyDescent="0.25">
      <c r="A301" s="74"/>
      <c r="B301" s="75"/>
      <c r="C301" s="76"/>
      <c r="D301" s="77"/>
      <c r="E301" s="78"/>
      <c r="F301" s="78"/>
      <c r="G301" s="79"/>
      <c r="H301" s="79"/>
      <c r="I301" s="80"/>
      <c r="J301" s="79" t="s">
        <v>650</v>
      </c>
      <c r="K301" s="84" t="s">
        <v>345</v>
      </c>
      <c r="L301" s="46" t="s">
        <v>69</v>
      </c>
      <c r="M301" s="10"/>
      <c r="N301" s="10"/>
      <c r="O301" s="10"/>
      <c r="P301" s="43">
        <v>0.35</v>
      </c>
      <c r="Q301" s="43">
        <f>0*$P$139</f>
        <v>0</v>
      </c>
      <c r="R301" s="43">
        <f>0.2*$P$139</f>
        <v>6.9999999999999993E-2</v>
      </c>
      <c r="S301" s="43">
        <f>0.4*$P$139</f>
        <v>0.13999999999999999</v>
      </c>
      <c r="T301" s="43">
        <f>0.4*$P$139</f>
        <v>0.13999999999999999</v>
      </c>
      <c r="U301" s="43">
        <f>0*$P$139</f>
        <v>0</v>
      </c>
      <c r="V301" s="43">
        <f>0*$P$139</f>
        <v>0</v>
      </c>
      <c r="W301" s="47"/>
      <c r="X301" s="47"/>
      <c r="Y301" s="47"/>
      <c r="Z301" s="47"/>
      <c r="AA301" s="47"/>
      <c r="AB301" s="47"/>
      <c r="AC301" s="47"/>
      <c r="AD301" s="47"/>
      <c r="AE301" s="48">
        <f t="shared" si="91"/>
        <v>0.35</v>
      </c>
      <c r="AF301" s="66">
        <v>0.35</v>
      </c>
      <c r="AG301" s="66">
        <f>0*$AF$139</f>
        <v>0</v>
      </c>
      <c r="AH301" s="66">
        <f>0.2*$AF$139</f>
        <v>6.9999999999999993E-2</v>
      </c>
      <c r="AI301" s="66">
        <f>0.4*$AF$139</f>
        <v>0.13999999999999999</v>
      </c>
      <c r="AJ301" s="66">
        <f>0.4*$AF$139</f>
        <v>0.13999999999999999</v>
      </c>
      <c r="AK301" s="66">
        <f>0*$AF$139</f>
        <v>0</v>
      </c>
      <c r="AL301" s="66">
        <f>0*$AF$139</f>
        <v>0</v>
      </c>
      <c r="AM301" s="66"/>
      <c r="AN301" s="66"/>
      <c r="AO301" s="66"/>
      <c r="AP301" s="66"/>
      <c r="AQ301" s="66"/>
      <c r="AR301" s="66"/>
      <c r="AS301" s="66"/>
      <c r="AT301" s="66"/>
      <c r="AU301" s="67">
        <f>SUM(AG301:AT301)</f>
        <v>0.35</v>
      </c>
    </row>
    <row r="302" spans="1:47" s="30" customFormat="1" ht="24" customHeight="1" x14ac:dyDescent="0.25">
      <c r="A302" s="74"/>
      <c r="B302" s="75"/>
      <c r="C302" s="76"/>
      <c r="D302" s="77"/>
      <c r="E302" s="78"/>
      <c r="F302" s="78"/>
      <c r="G302" s="79"/>
      <c r="H302" s="79"/>
      <c r="I302" s="80"/>
      <c r="J302" s="79" t="s">
        <v>651</v>
      </c>
      <c r="K302" s="84" t="s">
        <v>347</v>
      </c>
      <c r="L302" s="46" t="s">
        <v>348</v>
      </c>
      <c r="M302" s="10"/>
      <c r="N302" s="10"/>
      <c r="O302" s="10"/>
      <c r="P302" s="43">
        <v>0.08</v>
      </c>
      <c r="Q302" s="43">
        <f>0*$P$140</f>
        <v>0</v>
      </c>
      <c r="R302" s="43">
        <f>0*$P$140</f>
        <v>0</v>
      </c>
      <c r="S302" s="43">
        <f>0*$P$140</f>
        <v>0</v>
      </c>
      <c r="T302" s="43">
        <f>0.4*$P$140</f>
        <v>3.2000000000000001E-2</v>
      </c>
      <c r="U302" s="43">
        <f>0.6*$P$140</f>
        <v>4.8000000000000001E-2</v>
      </c>
      <c r="V302" s="43">
        <f>0*$P$140</f>
        <v>0</v>
      </c>
      <c r="W302" s="47"/>
      <c r="X302" s="47"/>
      <c r="Y302" s="47"/>
      <c r="Z302" s="47"/>
      <c r="AA302" s="47"/>
      <c r="AB302" s="47"/>
      <c r="AC302" s="47"/>
      <c r="AD302" s="47"/>
      <c r="AE302" s="48">
        <f t="shared" si="91"/>
        <v>0.08</v>
      </c>
      <c r="AF302" s="66">
        <v>0.08</v>
      </c>
      <c r="AG302" s="66">
        <f>0*$AF$140</f>
        <v>0</v>
      </c>
      <c r="AH302" s="66">
        <f>0*$AF$140</f>
        <v>0</v>
      </c>
      <c r="AI302" s="66">
        <f>0*$AF$140</f>
        <v>0</v>
      </c>
      <c r="AJ302" s="66">
        <f>0.4*$AF$140</f>
        <v>3.2000000000000001E-2</v>
      </c>
      <c r="AK302" s="66">
        <f>0.6*$AF$140</f>
        <v>4.8000000000000001E-2</v>
      </c>
      <c r="AL302" s="66">
        <f>0*$AF$140</f>
        <v>0</v>
      </c>
      <c r="AM302" s="66"/>
      <c r="AN302" s="66"/>
      <c r="AO302" s="66"/>
      <c r="AP302" s="66"/>
      <c r="AQ302" s="66"/>
      <c r="AR302" s="66"/>
      <c r="AS302" s="66"/>
      <c r="AT302" s="66"/>
      <c r="AU302" s="67">
        <f>SUM(AG302:AT302)</f>
        <v>0.08</v>
      </c>
    </row>
    <row r="303" spans="1:47" s="30" customFormat="1" ht="24" customHeight="1" x14ac:dyDescent="0.25">
      <c r="A303" s="74"/>
      <c r="B303" s="75"/>
      <c r="C303" s="76"/>
      <c r="D303" s="77"/>
      <c r="E303" s="78"/>
      <c r="F303" s="78"/>
      <c r="G303" s="79"/>
      <c r="H303" s="79"/>
      <c r="I303" s="80"/>
      <c r="J303" s="79" t="s">
        <v>652</v>
      </c>
      <c r="K303" s="84" t="s">
        <v>350</v>
      </c>
      <c r="L303" s="46" t="s">
        <v>57</v>
      </c>
      <c r="M303" s="10"/>
      <c r="N303" s="10"/>
      <c r="O303" s="10"/>
      <c r="P303" s="43">
        <v>0.125</v>
      </c>
      <c r="Q303" s="43">
        <f>0.2*$P$141</f>
        <v>2.5000000000000001E-2</v>
      </c>
      <c r="R303" s="43">
        <f>0.2*$P$141</f>
        <v>2.5000000000000001E-2</v>
      </c>
      <c r="S303" s="43">
        <f>0*$P$141</f>
        <v>0</v>
      </c>
      <c r="T303" s="43">
        <f>0*$P$141</f>
        <v>0</v>
      </c>
      <c r="U303" s="43">
        <f>0.3*$P$141</f>
        <v>3.7499999999999999E-2</v>
      </c>
      <c r="V303" s="43">
        <f>0.3*$P$141</f>
        <v>3.7499999999999999E-2</v>
      </c>
      <c r="W303" s="47"/>
      <c r="X303" s="47"/>
      <c r="Y303" s="47"/>
      <c r="Z303" s="47"/>
      <c r="AA303" s="47"/>
      <c r="AB303" s="47"/>
      <c r="AC303" s="47"/>
      <c r="AD303" s="47"/>
      <c r="AE303" s="48">
        <f t="shared" si="91"/>
        <v>0.125</v>
      </c>
      <c r="AF303" s="69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7"/>
    </row>
    <row r="304" spans="1:47" s="30" customFormat="1" ht="24" customHeight="1" x14ac:dyDescent="0.25">
      <c r="A304" s="74"/>
      <c r="B304" s="75"/>
      <c r="C304" s="76"/>
      <c r="D304" s="77"/>
      <c r="E304" s="78"/>
      <c r="F304" s="78"/>
      <c r="G304" s="79"/>
      <c r="H304" s="79"/>
      <c r="I304" s="80"/>
      <c r="J304" s="79" t="s">
        <v>653</v>
      </c>
      <c r="K304" s="84" t="s">
        <v>352</v>
      </c>
      <c r="L304" s="46" t="s">
        <v>73</v>
      </c>
      <c r="M304" s="10"/>
      <c r="N304" s="10"/>
      <c r="O304" s="10"/>
      <c r="P304" s="69"/>
      <c r="Q304" s="43"/>
      <c r="R304" s="43"/>
      <c r="S304" s="43"/>
      <c r="T304" s="43"/>
      <c r="U304" s="43"/>
      <c r="V304" s="43"/>
      <c r="W304" s="47"/>
      <c r="X304" s="47"/>
      <c r="Y304" s="47"/>
      <c r="Z304" s="47"/>
      <c r="AA304" s="47"/>
      <c r="AB304" s="47"/>
      <c r="AC304" s="47"/>
      <c r="AD304" s="47"/>
      <c r="AE304" s="48"/>
      <c r="AF304" s="66">
        <v>0.1</v>
      </c>
      <c r="AG304" s="66">
        <f>0.2*$AF$142</f>
        <v>2.0000000000000004E-2</v>
      </c>
      <c r="AH304" s="66">
        <f>0.2*$AF$142</f>
        <v>2.0000000000000004E-2</v>
      </c>
      <c r="AI304" s="66">
        <f>0*$AF$142</f>
        <v>0</v>
      </c>
      <c r="AJ304" s="66">
        <f>0*$AF$142</f>
        <v>0</v>
      </c>
      <c r="AK304" s="66">
        <f>0.3*$AF$142</f>
        <v>0.03</v>
      </c>
      <c r="AL304" s="66">
        <f>0.3*$AF$142</f>
        <v>0.03</v>
      </c>
      <c r="AM304" s="66"/>
      <c r="AN304" s="66"/>
      <c r="AO304" s="66"/>
      <c r="AP304" s="66"/>
      <c r="AQ304" s="66"/>
      <c r="AR304" s="66"/>
      <c r="AS304" s="66"/>
      <c r="AT304" s="66"/>
      <c r="AU304" s="67">
        <f>SUM(AG304:AT304)</f>
        <v>0.1</v>
      </c>
    </row>
    <row r="305" spans="1:47" s="30" customFormat="1" ht="24" customHeight="1" x14ac:dyDescent="0.25">
      <c r="A305" s="74"/>
      <c r="B305" s="75"/>
      <c r="C305" s="76"/>
      <c r="D305" s="77"/>
      <c r="E305" s="78"/>
      <c r="F305" s="78"/>
      <c r="G305" s="79"/>
      <c r="H305" s="79" t="s">
        <v>654</v>
      </c>
      <c r="I305" s="83" t="s">
        <v>354</v>
      </c>
      <c r="J305" s="79" t="s">
        <v>655</v>
      </c>
      <c r="K305" s="83" t="s">
        <v>354</v>
      </c>
      <c r="L305" s="10" t="s">
        <v>65</v>
      </c>
      <c r="M305" s="10"/>
      <c r="N305" s="10"/>
      <c r="O305" s="10"/>
      <c r="P305" s="1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s="30" customFormat="1" ht="24" customHeight="1" x14ac:dyDescent="0.25">
      <c r="A306" s="74"/>
      <c r="B306" s="75"/>
      <c r="C306" s="76"/>
      <c r="D306" s="77"/>
      <c r="E306" s="78"/>
      <c r="F306" s="78"/>
      <c r="G306" s="79"/>
      <c r="H306" s="79" t="s">
        <v>656</v>
      </c>
      <c r="I306" s="83" t="s">
        <v>357</v>
      </c>
      <c r="J306" s="79" t="s">
        <v>657</v>
      </c>
      <c r="K306" s="83" t="s">
        <v>357</v>
      </c>
      <c r="L306" s="10" t="s">
        <v>65</v>
      </c>
      <c r="M306" s="10"/>
      <c r="N306" s="10"/>
      <c r="O306" s="10"/>
      <c r="P306" s="1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s="30" customFormat="1" ht="24" customHeight="1" x14ac:dyDescent="0.25">
      <c r="A307" s="74"/>
      <c r="B307" s="75"/>
      <c r="C307" s="76"/>
      <c r="D307" s="77"/>
      <c r="E307" s="78"/>
      <c r="F307" s="78"/>
      <c r="G307" s="79"/>
      <c r="H307" s="79" t="s">
        <v>658</v>
      </c>
      <c r="I307" s="83" t="s">
        <v>360</v>
      </c>
      <c r="J307" s="79" t="s">
        <v>659</v>
      </c>
      <c r="K307" s="83" t="s">
        <v>360</v>
      </c>
      <c r="L307" s="10" t="s">
        <v>73</v>
      </c>
      <c r="M307" s="10"/>
      <c r="N307" s="10"/>
      <c r="O307" s="10"/>
      <c r="P307" s="42">
        <f t="shared" ref="P307:AD307" si="92">SUM(P308:P315)</f>
        <v>1</v>
      </c>
      <c r="Q307" s="42">
        <f t="shared" si="92"/>
        <v>0.08</v>
      </c>
      <c r="R307" s="42">
        <f t="shared" si="92"/>
        <v>0.2505</v>
      </c>
      <c r="S307" s="42">
        <f t="shared" si="92"/>
        <v>0.22249999999999998</v>
      </c>
      <c r="T307" s="42">
        <f t="shared" si="92"/>
        <v>0.21299999999999999</v>
      </c>
      <c r="U307" s="42">
        <f t="shared" si="92"/>
        <v>0.14149999999999999</v>
      </c>
      <c r="V307" s="42">
        <f t="shared" si="92"/>
        <v>9.2499999999999999E-2</v>
      </c>
      <c r="W307" s="42">
        <f t="shared" si="92"/>
        <v>0</v>
      </c>
      <c r="X307" s="42">
        <f t="shared" si="92"/>
        <v>0</v>
      </c>
      <c r="Y307" s="42">
        <f t="shared" si="92"/>
        <v>0</v>
      </c>
      <c r="Z307" s="42">
        <f t="shared" ref="Z307:AC307" si="93">SUM(Z308:Z315)</f>
        <v>0</v>
      </c>
      <c r="AA307" s="42">
        <f t="shared" si="93"/>
        <v>0</v>
      </c>
      <c r="AB307" s="42">
        <f t="shared" si="93"/>
        <v>0</v>
      </c>
      <c r="AC307" s="42">
        <f t="shared" si="93"/>
        <v>0</v>
      </c>
      <c r="AD307" s="42">
        <f t="shared" si="92"/>
        <v>0</v>
      </c>
      <c r="AE307" s="48">
        <f>SUM(Q307:AD307)</f>
        <v>0.99999999999999989</v>
      </c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s="30" customFormat="1" ht="24" customHeight="1" x14ac:dyDescent="0.25">
      <c r="A308" s="74"/>
      <c r="B308" s="75"/>
      <c r="C308" s="76"/>
      <c r="D308" s="77"/>
      <c r="E308" s="78"/>
      <c r="F308" s="78"/>
      <c r="G308" s="79"/>
      <c r="H308" s="79"/>
      <c r="I308" s="80"/>
      <c r="J308" s="79" t="s">
        <v>660</v>
      </c>
      <c r="K308" s="84" t="s">
        <v>267</v>
      </c>
      <c r="L308" s="46" t="s">
        <v>57</v>
      </c>
      <c r="M308" s="10" t="s">
        <v>363</v>
      </c>
      <c r="N308" s="10"/>
      <c r="O308" s="10"/>
      <c r="P308" s="43">
        <v>0.05</v>
      </c>
      <c r="Q308" s="43">
        <f>0.5*$P$146</f>
        <v>2.5000000000000001E-2</v>
      </c>
      <c r="R308" s="43">
        <f>0*$P$146</f>
        <v>0</v>
      </c>
      <c r="S308" s="43">
        <f>0*$P$146</f>
        <v>0</v>
      </c>
      <c r="T308" s="43">
        <f>0*$P$146</f>
        <v>0</v>
      </c>
      <c r="U308" s="43">
        <f>0*$P$146</f>
        <v>0</v>
      </c>
      <c r="V308" s="43">
        <f>0.5*$P$146</f>
        <v>2.5000000000000001E-2</v>
      </c>
      <c r="W308" s="47"/>
      <c r="X308" s="47"/>
      <c r="Y308" s="47"/>
      <c r="Z308" s="47"/>
      <c r="AA308" s="47"/>
      <c r="AB308" s="47"/>
      <c r="AC308" s="47"/>
      <c r="AD308" s="47"/>
      <c r="AE308" s="48">
        <f t="shared" ref="AE308:AE315" si="94">SUM(Q308:AD308)</f>
        <v>0.05</v>
      </c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s="30" customFormat="1" ht="24" customHeight="1" x14ac:dyDescent="0.25">
      <c r="A309" s="74"/>
      <c r="B309" s="75"/>
      <c r="C309" s="76"/>
      <c r="D309" s="77"/>
      <c r="E309" s="78"/>
      <c r="F309" s="78"/>
      <c r="G309" s="79"/>
      <c r="H309" s="79"/>
      <c r="I309" s="80"/>
      <c r="J309" s="79" t="s">
        <v>661</v>
      </c>
      <c r="K309" s="84" t="s">
        <v>339</v>
      </c>
      <c r="L309" s="46" t="s">
        <v>69</v>
      </c>
      <c r="M309" s="10" t="s">
        <v>363</v>
      </c>
      <c r="N309" s="10"/>
      <c r="O309" s="10"/>
      <c r="P309" s="43">
        <v>0.05</v>
      </c>
      <c r="Q309" s="43">
        <f>0.7*$P$147</f>
        <v>3.4999999999999996E-2</v>
      </c>
      <c r="R309" s="43">
        <f>0*$P$147</f>
        <v>0</v>
      </c>
      <c r="S309" s="43">
        <f>0.3*$P$147</f>
        <v>1.4999999999999999E-2</v>
      </c>
      <c r="T309" s="43">
        <f>0*$P$147</f>
        <v>0</v>
      </c>
      <c r="U309" s="43">
        <f>0*$P$147</f>
        <v>0</v>
      </c>
      <c r="V309" s="43">
        <f>0*$P$147</f>
        <v>0</v>
      </c>
      <c r="W309" s="47"/>
      <c r="X309" s="47"/>
      <c r="Y309" s="47"/>
      <c r="Z309" s="47"/>
      <c r="AA309" s="47"/>
      <c r="AB309" s="47"/>
      <c r="AC309" s="47"/>
      <c r="AD309" s="47"/>
      <c r="AE309" s="48">
        <f t="shared" si="94"/>
        <v>4.9999999999999996E-2</v>
      </c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s="30" customFormat="1" ht="24" customHeight="1" x14ac:dyDescent="0.25">
      <c r="A310" s="74"/>
      <c r="B310" s="75"/>
      <c r="C310" s="76"/>
      <c r="D310" s="77"/>
      <c r="E310" s="78"/>
      <c r="F310" s="78"/>
      <c r="G310" s="79"/>
      <c r="H310" s="79"/>
      <c r="I310" s="80"/>
      <c r="J310" s="79" t="s">
        <v>662</v>
      </c>
      <c r="K310" s="84" t="s">
        <v>341</v>
      </c>
      <c r="L310" s="46" t="s">
        <v>69</v>
      </c>
      <c r="M310" s="10" t="s">
        <v>363</v>
      </c>
      <c r="N310" s="10"/>
      <c r="O310" s="10"/>
      <c r="P310" s="43">
        <v>3.5000000000000003E-2</v>
      </c>
      <c r="Q310" s="43">
        <f>0*$P$148</f>
        <v>0</v>
      </c>
      <c r="R310" s="43">
        <f>0.3*$P$148</f>
        <v>1.0500000000000001E-2</v>
      </c>
      <c r="S310" s="43">
        <f>0.5*$P$148</f>
        <v>1.7500000000000002E-2</v>
      </c>
      <c r="T310" s="43">
        <f>0.2*$P$148</f>
        <v>7.000000000000001E-3</v>
      </c>
      <c r="U310" s="43">
        <f>0*$P$148</f>
        <v>0</v>
      </c>
      <c r="V310" s="43">
        <f>0*$P$148</f>
        <v>0</v>
      </c>
      <c r="W310" s="47"/>
      <c r="X310" s="47"/>
      <c r="Y310" s="47"/>
      <c r="Z310" s="47"/>
      <c r="AA310" s="47"/>
      <c r="AB310" s="47"/>
      <c r="AC310" s="47"/>
      <c r="AD310" s="47"/>
      <c r="AE310" s="48">
        <f t="shared" si="94"/>
        <v>3.5000000000000003E-2</v>
      </c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s="30" customFormat="1" ht="24" customHeight="1" x14ac:dyDescent="0.25">
      <c r="A311" s="74"/>
      <c r="B311" s="75"/>
      <c r="C311" s="76"/>
      <c r="D311" s="77"/>
      <c r="E311" s="78"/>
      <c r="F311" s="78"/>
      <c r="G311" s="79"/>
      <c r="H311" s="79"/>
      <c r="I311" s="80"/>
      <c r="J311" s="79" t="s">
        <v>663</v>
      </c>
      <c r="K311" s="84" t="s">
        <v>367</v>
      </c>
      <c r="L311" s="46" t="s">
        <v>348</v>
      </c>
      <c r="M311" s="10"/>
      <c r="N311" s="10"/>
      <c r="O311" s="10"/>
      <c r="P311" s="43">
        <v>0.04</v>
      </c>
      <c r="Q311" s="43">
        <f>0*$P$149</f>
        <v>0</v>
      </c>
      <c r="R311" s="43">
        <f>0*$P$149</f>
        <v>0</v>
      </c>
      <c r="S311" s="43">
        <f>0*$P$149</f>
        <v>0</v>
      </c>
      <c r="T311" s="43">
        <f>0.4*$P$149</f>
        <v>1.6E-2</v>
      </c>
      <c r="U311" s="43">
        <f>0.6*$P$149</f>
        <v>2.4E-2</v>
      </c>
      <c r="V311" s="43">
        <f>0*$P$149</f>
        <v>0</v>
      </c>
      <c r="W311" s="47"/>
      <c r="X311" s="47"/>
      <c r="Y311" s="47"/>
      <c r="Z311" s="47"/>
      <c r="AA311" s="47"/>
      <c r="AB311" s="47"/>
      <c r="AC311" s="47"/>
      <c r="AD311" s="47"/>
      <c r="AE311" s="48">
        <f t="shared" si="94"/>
        <v>0.04</v>
      </c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s="30" customFormat="1" ht="24" customHeight="1" x14ac:dyDescent="0.25">
      <c r="A312" s="74"/>
      <c r="B312" s="75"/>
      <c r="C312" s="76"/>
      <c r="D312" s="77"/>
      <c r="E312" s="78"/>
      <c r="F312" s="78"/>
      <c r="G312" s="79"/>
      <c r="H312" s="79"/>
      <c r="I312" s="80"/>
      <c r="J312" s="79" t="s">
        <v>664</v>
      </c>
      <c r="K312" s="84" t="s">
        <v>369</v>
      </c>
      <c r="L312" s="46" t="s">
        <v>69</v>
      </c>
      <c r="M312" s="10"/>
      <c r="N312" s="10"/>
      <c r="O312" s="10"/>
      <c r="P312" s="43">
        <v>0.25</v>
      </c>
      <c r="Q312" s="43">
        <f>0*$P$150</f>
        <v>0</v>
      </c>
      <c r="R312" s="43">
        <f>0.6*$P$150</f>
        <v>0.15</v>
      </c>
      <c r="S312" s="43">
        <f>0.2*$P$150</f>
        <v>0.05</v>
      </c>
      <c r="T312" s="43">
        <f>0.2*$P$150</f>
        <v>0.05</v>
      </c>
      <c r="U312" s="43">
        <f>0*$P$150</f>
        <v>0</v>
      </c>
      <c r="V312" s="43">
        <f>0*$P$150</f>
        <v>0</v>
      </c>
      <c r="W312" s="47"/>
      <c r="X312" s="47"/>
      <c r="Y312" s="47"/>
      <c r="Z312" s="47"/>
      <c r="AA312" s="47"/>
      <c r="AB312" s="47"/>
      <c r="AC312" s="47"/>
      <c r="AD312" s="47"/>
      <c r="AE312" s="48">
        <f t="shared" si="94"/>
        <v>0.25</v>
      </c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s="30" customFormat="1" ht="24" customHeight="1" x14ac:dyDescent="0.25">
      <c r="A313" s="74"/>
      <c r="B313" s="75"/>
      <c r="C313" s="76"/>
      <c r="D313" s="77"/>
      <c r="E313" s="78"/>
      <c r="F313" s="78"/>
      <c r="G313" s="79"/>
      <c r="H313" s="79"/>
      <c r="I313" s="80"/>
      <c r="J313" s="79" t="s">
        <v>665</v>
      </c>
      <c r="K313" s="84" t="s">
        <v>371</v>
      </c>
      <c r="L313" s="46" t="s">
        <v>69</v>
      </c>
      <c r="M313" s="10"/>
      <c r="N313" s="10"/>
      <c r="O313" s="10"/>
      <c r="P313" s="43">
        <v>0.35</v>
      </c>
      <c r="Q313" s="43">
        <f>0*$P$151</f>
        <v>0</v>
      </c>
      <c r="R313" s="43">
        <f>0.2*$P$151</f>
        <v>6.9999999999999993E-2</v>
      </c>
      <c r="S313" s="43">
        <f>0.4*$P$151</f>
        <v>0.13999999999999999</v>
      </c>
      <c r="T313" s="43">
        <f>0.4*$P$151</f>
        <v>0.13999999999999999</v>
      </c>
      <c r="U313" s="43">
        <f>0*$P$151</f>
        <v>0</v>
      </c>
      <c r="V313" s="43">
        <f>0*$P$151</f>
        <v>0</v>
      </c>
      <c r="W313" s="47"/>
      <c r="X313" s="47"/>
      <c r="Y313" s="47"/>
      <c r="Z313" s="47"/>
      <c r="AA313" s="47"/>
      <c r="AB313" s="47"/>
      <c r="AC313" s="47"/>
      <c r="AD313" s="47"/>
      <c r="AE313" s="48">
        <f t="shared" si="94"/>
        <v>0.35</v>
      </c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s="30" customFormat="1" ht="24" customHeight="1" x14ac:dyDescent="0.25">
      <c r="A314" s="74"/>
      <c r="B314" s="75"/>
      <c r="C314" s="76"/>
      <c r="D314" s="77"/>
      <c r="E314" s="78"/>
      <c r="F314" s="78"/>
      <c r="G314" s="79"/>
      <c r="H314" s="79"/>
      <c r="I314" s="80"/>
      <c r="J314" s="79" t="s">
        <v>666</v>
      </c>
      <c r="K314" s="84" t="s">
        <v>373</v>
      </c>
      <c r="L314" s="46" t="s">
        <v>348</v>
      </c>
      <c r="M314" s="10"/>
      <c r="N314" s="10"/>
      <c r="O314" s="10"/>
      <c r="P314" s="43">
        <v>0.125</v>
      </c>
      <c r="Q314" s="43">
        <f>0*$P$152</f>
        <v>0</v>
      </c>
      <c r="R314" s="43">
        <f>0*$P$152</f>
        <v>0</v>
      </c>
      <c r="S314" s="43">
        <f>0*$P$152</f>
        <v>0</v>
      </c>
      <c r="T314" s="43">
        <f>0*$P$152</f>
        <v>0</v>
      </c>
      <c r="U314" s="43">
        <f>0.7*$P$152</f>
        <v>8.7499999999999994E-2</v>
      </c>
      <c r="V314" s="43">
        <f>0.3*$P$152</f>
        <v>3.7499999999999999E-2</v>
      </c>
      <c r="W314" s="47"/>
      <c r="X314" s="47"/>
      <c r="Y314" s="47"/>
      <c r="Z314" s="47"/>
      <c r="AA314" s="47"/>
      <c r="AB314" s="47"/>
      <c r="AC314" s="47"/>
      <c r="AD314" s="47"/>
      <c r="AE314" s="48">
        <f t="shared" si="94"/>
        <v>0.125</v>
      </c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s="30" customFormat="1" ht="24" customHeight="1" x14ac:dyDescent="0.25">
      <c r="A315" s="74"/>
      <c r="B315" s="75"/>
      <c r="C315" s="76"/>
      <c r="D315" s="77"/>
      <c r="E315" s="78"/>
      <c r="F315" s="78"/>
      <c r="G315" s="79"/>
      <c r="H315" s="79"/>
      <c r="I315" s="80"/>
      <c r="J315" s="79" t="s">
        <v>667</v>
      </c>
      <c r="K315" s="84" t="s">
        <v>375</v>
      </c>
      <c r="L315" s="46" t="s">
        <v>57</v>
      </c>
      <c r="M315" s="10"/>
      <c r="N315" s="10"/>
      <c r="O315" s="10"/>
      <c r="P315" s="43">
        <v>0.1</v>
      </c>
      <c r="Q315" s="43">
        <f>0.2*$P$153</f>
        <v>2.0000000000000004E-2</v>
      </c>
      <c r="R315" s="43">
        <f>0.2*$P$153</f>
        <v>2.0000000000000004E-2</v>
      </c>
      <c r="S315" s="43">
        <f>0*$P$153</f>
        <v>0</v>
      </c>
      <c r="T315" s="43">
        <f>0*$P$153</f>
        <v>0</v>
      </c>
      <c r="U315" s="43">
        <f>0.3*$P$153</f>
        <v>0.03</v>
      </c>
      <c r="V315" s="43">
        <f>0.3*$P$153</f>
        <v>0.03</v>
      </c>
      <c r="W315" s="47"/>
      <c r="X315" s="47"/>
      <c r="Y315" s="47"/>
      <c r="Z315" s="47"/>
      <c r="AA315" s="47"/>
      <c r="AB315" s="47"/>
      <c r="AC315" s="47"/>
      <c r="AD315" s="47"/>
      <c r="AE315" s="48">
        <f t="shared" si="94"/>
        <v>0.1</v>
      </c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s="30" customFormat="1" ht="24" customHeight="1" x14ac:dyDescent="0.25">
      <c r="A316" s="74"/>
      <c r="B316" s="75"/>
      <c r="C316" s="76"/>
      <c r="D316" s="77"/>
      <c r="E316" s="78"/>
      <c r="F316" s="78"/>
      <c r="G316" s="79"/>
      <c r="H316" s="79" t="s">
        <v>668</v>
      </c>
      <c r="I316" s="83" t="s">
        <v>377</v>
      </c>
      <c r="J316" s="79" t="s">
        <v>669</v>
      </c>
      <c r="K316" s="83" t="s">
        <v>377</v>
      </c>
      <c r="L316" s="10" t="s">
        <v>73</v>
      </c>
      <c r="M316" s="10"/>
      <c r="N316" s="10"/>
      <c r="O316" s="10"/>
      <c r="P316" s="1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s="30" customFormat="1" ht="24" customHeight="1" x14ac:dyDescent="0.25">
      <c r="A317" s="74" t="s">
        <v>29</v>
      </c>
      <c r="B317" s="75" t="s">
        <v>520</v>
      </c>
      <c r="C317" s="76" t="s">
        <v>521</v>
      </c>
      <c r="D317" s="77"/>
      <c r="E317" s="78" t="s">
        <v>95</v>
      </c>
      <c r="F317" s="78" t="s">
        <v>522</v>
      </c>
      <c r="G317" s="79">
        <v>240</v>
      </c>
      <c r="H317" s="79" t="s">
        <v>670</v>
      </c>
      <c r="I317" s="80" t="s">
        <v>385</v>
      </c>
      <c r="J317" s="79" t="s">
        <v>671</v>
      </c>
      <c r="K317" s="83" t="s">
        <v>388</v>
      </c>
      <c r="L317" s="10" t="s">
        <v>65</v>
      </c>
      <c r="M317" s="10"/>
      <c r="N317" s="10"/>
      <c r="O317" s="10"/>
      <c r="P317" s="42">
        <f>SUM(P318:P328)</f>
        <v>1</v>
      </c>
      <c r="Q317" s="42">
        <f t="shared" ref="Q317:AD317" si="95">SUM(Q318:Q328)</f>
        <v>6.5000000000000002E-2</v>
      </c>
      <c r="R317" s="42">
        <f t="shared" si="95"/>
        <v>0.24</v>
      </c>
      <c r="S317" s="42">
        <f t="shared" si="95"/>
        <v>0.31000000000000005</v>
      </c>
      <c r="T317" s="42">
        <f t="shared" si="95"/>
        <v>0.14000000000000001</v>
      </c>
      <c r="U317" s="42">
        <f t="shared" si="95"/>
        <v>0.16</v>
      </c>
      <c r="V317" s="42">
        <f t="shared" si="95"/>
        <v>8.4999999999999992E-2</v>
      </c>
      <c r="W317" s="42">
        <f t="shared" si="95"/>
        <v>0</v>
      </c>
      <c r="X317" s="42">
        <f t="shared" si="95"/>
        <v>0</v>
      </c>
      <c r="Y317" s="42">
        <f t="shared" si="95"/>
        <v>0</v>
      </c>
      <c r="Z317" s="42">
        <f t="shared" ref="Z317:AC317" si="96">SUM(Z318:Z328)</f>
        <v>0</v>
      </c>
      <c r="AA317" s="42">
        <f t="shared" si="96"/>
        <v>0</v>
      </c>
      <c r="AB317" s="42">
        <f t="shared" si="96"/>
        <v>0</v>
      </c>
      <c r="AC317" s="42">
        <f t="shared" si="96"/>
        <v>0</v>
      </c>
      <c r="AD317" s="42">
        <f t="shared" si="95"/>
        <v>0</v>
      </c>
      <c r="AE317" s="48">
        <f>SUM(Q317:AD317)</f>
        <v>1</v>
      </c>
    </row>
    <row r="318" spans="1:47" s="30" customFormat="1" ht="24" customHeight="1" x14ac:dyDescent="0.25">
      <c r="A318" s="74"/>
      <c r="B318" s="75"/>
      <c r="C318" s="76"/>
      <c r="D318" s="77"/>
      <c r="E318" s="78"/>
      <c r="F318" s="78"/>
      <c r="G318" s="79"/>
      <c r="H318" s="79"/>
      <c r="I318" s="80"/>
      <c r="J318" s="79" t="s">
        <v>672</v>
      </c>
      <c r="K318" s="84" t="s">
        <v>267</v>
      </c>
      <c r="L318" s="46" t="s">
        <v>57</v>
      </c>
      <c r="M318" s="10"/>
      <c r="N318" s="10"/>
      <c r="O318" s="10"/>
      <c r="P318" s="43">
        <v>0.06</v>
      </c>
      <c r="Q318" s="43">
        <f>0.5*$P$158</f>
        <v>0.03</v>
      </c>
      <c r="R318" s="43">
        <f>0*$P$158</f>
        <v>0</v>
      </c>
      <c r="S318" s="43">
        <f>0*$P$158</f>
        <v>0</v>
      </c>
      <c r="T318" s="43">
        <f>0*$P$158</f>
        <v>0</v>
      </c>
      <c r="U318" s="43">
        <f>0*$P$158</f>
        <v>0</v>
      </c>
      <c r="V318" s="43">
        <f>0.5*$P$158</f>
        <v>0.03</v>
      </c>
      <c r="W318" s="47"/>
      <c r="X318" s="47"/>
      <c r="Y318" s="47"/>
      <c r="Z318" s="47"/>
      <c r="AA318" s="47"/>
      <c r="AB318" s="47"/>
      <c r="AC318" s="47"/>
      <c r="AD318" s="47"/>
      <c r="AE318" s="48">
        <f t="shared" ref="AE318:AE328" si="97">SUM(Q318:AD318)</f>
        <v>0.06</v>
      </c>
    </row>
    <row r="319" spans="1:47" s="30" customFormat="1" ht="24" customHeight="1" x14ac:dyDescent="0.25">
      <c r="A319" s="74"/>
      <c r="B319" s="75"/>
      <c r="C319" s="76"/>
      <c r="D319" s="77"/>
      <c r="E319" s="78"/>
      <c r="F319" s="78"/>
      <c r="G319" s="79"/>
      <c r="H319" s="79"/>
      <c r="I319" s="80"/>
      <c r="J319" s="79" t="s">
        <v>673</v>
      </c>
      <c r="K319" s="84" t="s">
        <v>392</v>
      </c>
      <c r="L319" s="46" t="s">
        <v>69</v>
      </c>
      <c r="M319" s="10"/>
      <c r="N319" s="10"/>
      <c r="O319" s="10"/>
      <c r="P319" s="43">
        <v>0.05</v>
      </c>
      <c r="Q319" s="43">
        <f>0.7*$P$159</f>
        <v>3.4999999999999996E-2</v>
      </c>
      <c r="R319" s="43">
        <f>0*$P$159</f>
        <v>0</v>
      </c>
      <c r="S319" s="43">
        <f>0.3*$P$159</f>
        <v>1.4999999999999999E-2</v>
      </c>
      <c r="T319" s="43">
        <f>0*$P$159</f>
        <v>0</v>
      </c>
      <c r="U319" s="43">
        <f>0*$P$159</f>
        <v>0</v>
      </c>
      <c r="V319" s="43">
        <f>0*$P$159</f>
        <v>0</v>
      </c>
      <c r="W319" s="47"/>
      <c r="X319" s="47"/>
      <c r="Y319" s="47"/>
      <c r="Z319" s="47"/>
      <c r="AA319" s="47"/>
      <c r="AB319" s="47"/>
      <c r="AC319" s="47"/>
      <c r="AD319" s="47"/>
      <c r="AE319" s="48">
        <f t="shared" si="97"/>
        <v>4.9999999999999996E-2</v>
      </c>
    </row>
    <row r="320" spans="1:47" s="30" customFormat="1" ht="24" customHeight="1" x14ac:dyDescent="0.25">
      <c r="A320" s="74"/>
      <c r="B320" s="75"/>
      <c r="C320" s="76"/>
      <c r="D320" s="77"/>
      <c r="E320" s="78"/>
      <c r="F320" s="78"/>
      <c r="G320" s="79"/>
      <c r="H320" s="79"/>
      <c r="I320" s="80"/>
      <c r="J320" s="79" t="s">
        <v>674</v>
      </c>
      <c r="K320" s="84" t="s">
        <v>394</v>
      </c>
      <c r="L320" s="46" t="s">
        <v>69</v>
      </c>
      <c r="M320" s="10"/>
      <c r="N320" s="10"/>
      <c r="O320" s="10"/>
      <c r="P320" s="43">
        <v>0.25</v>
      </c>
      <c r="Q320" s="43">
        <f>0*$P$160</f>
        <v>0</v>
      </c>
      <c r="R320" s="43">
        <f>0.7*$P$160</f>
        <v>0.17499999999999999</v>
      </c>
      <c r="S320" s="43">
        <f>0.2*$P$160</f>
        <v>0.05</v>
      </c>
      <c r="T320" s="43">
        <f>0.1*$P$160</f>
        <v>2.5000000000000001E-2</v>
      </c>
      <c r="U320" s="43">
        <f>0*$P$160</f>
        <v>0</v>
      </c>
      <c r="V320" s="43">
        <f>0*$P$160</f>
        <v>0</v>
      </c>
      <c r="W320" s="47"/>
      <c r="X320" s="47"/>
      <c r="Y320" s="47"/>
      <c r="Z320" s="47"/>
      <c r="AA320" s="47"/>
      <c r="AB320" s="47"/>
      <c r="AC320" s="47"/>
      <c r="AD320" s="47"/>
      <c r="AE320" s="48">
        <f t="shared" si="97"/>
        <v>0.24999999999999997</v>
      </c>
    </row>
    <row r="321" spans="1:31" s="30" customFormat="1" ht="24" customHeight="1" x14ac:dyDescent="0.25">
      <c r="A321" s="74"/>
      <c r="B321" s="75"/>
      <c r="C321" s="76"/>
      <c r="D321" s="77"/>
      <c r="E321" s="78"/>
      <c r="F321" s="78"/>
      <c r="G321" s="79"/>
      <c r="H321" s="79"/>
      <c r="I321" s="80"/>
      <c r="J321" s="79" t="s">
        <v>675</v>
      </c>
      <c r="K321" s="84" t="s">
        <v>396</v>
      </c>
      <c r="L321" s="46" t="s">
        <v>69</v>
      </c>
      <c r="M321" s="10"/>
      <c r="N321" s="10"/>
      <c r="O321" s="10"/>
      <c r="P321" s="43">
        <v>0.45</v>
      </c>
      <c r="Q321" s="43">
        <f>0*$P$161</f>
        <v>0</v>
      </c>
      <c r="R321" s="43">
        <f>0.1*$P$161</f>
        <v>4.5000000000000005E-2</v>
      </c>
      <c r="S321" s="43">
        <f>0.5*$P$161</f>
        <v>0.22500000000000001</v>
      </c>
      <c r="T321" s="43">
        <f>0.2*$P$161</f>
        <v>9.0000000000000011E-2</v>
      </c>
      <c r="U321" s="43">
        <f>0.2*$P$161</f>
        <v>9.0000000000000011E-2</v>
      </c>
      <c r="V321" s="43">
        <f>0*$P$161</f>
        <v>0</v>
      </c>
      <c r="W321" s="47"/>
      <c r="X321" s="47"/>
      <c r="Y321" s="47"/>
      <c r="Z321" s="47"/>
      <c r="AA321" s="47"/>
      <c r="AB321" s="47"/>
      <c r="AC321" s="47"/>
      <c r="AD321" s="47"/>
      <c r="AE321" s="48">
        <f t="shared" si="97"/>
        <v>0.45000000000000007</v>
      </c>
    </row>
    <row r="322" spans="1:31" s="30" customFormat="1" ht="24" customHeight="1" x14ac:dyDescent="0.25">
      <c r="A322" s="74"/>
      <c r="B322" s="75"/>
      <c r="C322" s="76"/>
      <c r="D322" s="77"/>
      <c r="E322" s="78"/>
      <c r="F322" s="78"/>
      <c r="G322" s="79"/>
      <c r="H322" s="79"/>
      <c r="I322" s="80"/>
      <c r="J322" s="79" t="s">
        <v>676</v>
      </c>
      <c r="K322" s="84" t="s">
        <v>398</v>
      </c>
      <c r="L322" s="46" t="s">
        <v>69</v>
      </c>
      <c r="M322" s="10"/>
      <c r="N322" s="10"/>
      <c r="O322" s="10"/>
      <c r="P322" s="43">
        <v>0.09</v>
      </c>
      <c r="Q322" s="43">
        <f>0*$P$162</f>
        <v>0</v>
      </c>
      <c r="R322" s="43">
        <f>0*$P$162</f>
        <v>0</v>
      </c>
      <c r="S322" s="43">
        <f>0*$P$162</f>
        <v>0</v>
      </c>
      <c r="T322" s="43">
        <f>0*$P$162</f>
        <v>0</v>
      </c>
      <c r="U322" s="43">
        <f>0.5*$P$162</f>
        <v>4.4999999999999998E-2</v>
      </c>
      <c r="V322" s="43">
        <f>0.5*$P$162</f>
        <v>4.4999999999999998E-2</v>
      </c>
      <c r="W322" s="47"/>
      <c r="X322" s="47"/>
      <c r="Y322" s="47"/>
      <c r="Z322" s="47"/>
      <c r="AA322" s="47"/>
      <c r="AB322" s="47"/>
      <c r="AC322" s="47"/>
      <c r="AD322" s="47"/>
      <c r="AE322" s="48">
        <f t="shared" si="97"/>
        <v>0.09</v>
      </c>
    </row>
    <row r="323" spans="1:31" s="30" customFormat="1" ht="24" customHeight="1" x14ac:dyDescent="0.25">
      <c r="A323" s="74"/>
      <c r="B323" s="75"/>
      <c r="C323" s="76"/>
      <c r="D323" s="77"/>
      <c r="E323" s="78"/>
      <c r="F323" s="78"/>
      <c r="G323" s="79"/>
      <c r="H323" s="79"/>
      <c r="I323" s="80"/>
      <c r="J323" s="79" t="s">
        <v>677</v>
      </c>
      <c r="K323" s="84" t="s">
        <v>400</v>
      </c>
      <c r="L323" s="46" t="s">
        <v>348</v>
      </c>
      <c r="M323" s="10"/>
      <c r="N323" s="10"/>
      <c r="O323" s="10"/>
      <c r="P323" s="43">
        <v>0.1</v>
      </c>
      <c r="Q323" s="43">
        <f>0*$P$163</f>
        <v>0</v>
      </c>
      <c r="R323" s="43">
        <f>0.2*$P$163</f>
        <v>2.0000000000000004E-2</v>
      </c>
      <c r="S323" s="43">
        <f>0.2*$P$163</f>
        <v>2.0000000000000004E-2</v>
      </c>
      <c r="T323" s="43">
        <f>0.25*$P$163</f>
        <v>2.5000000000000001E-2</v>
      </c>
      <c r="U323" s="43">
        <f>0.25*$P$163</f>
        <v>2.5000000000000001E-2</v>
      </c>
      <c r="V323" s="43">
        <f>0.1*$P$163</f>
        <v>1.0000000000000002E-2</v>
      </c>
      <c r="W323" s="47"/>
      <c r="X323" s="47"/>
      <c r="Y323" s="47"/>
      <c r="Z323" s="47"/>
      <c r="AA323" s="47"/>
      <c r="AB323" s="47"/>
      <c r="AC323" s="47"/>
      <c r="AD323" s="47"/>
      <c r="AE323" s="48">
        <f t="shared" si="97"/>
        <v>0.1</v>
      </c>
    </row>
    <row r="324" spans="1:31" s="30" customFormat="1" ht="24" customHeight="1" x14ac:dyDescent="0.25">
      <c r="A324" s="74"/>
      <c r="B324" s="75"/>
      <c r="C324" s="76"/>
      <c r="D324" s="77"/>
      <c r="E324" s="78"/>
      <c r="F324" s="78"/>
      <c r="G324" s="79"/>
      <c r="H324" s="79"/>
      <c r="I324" s="80"/>
      <c r="J324" s="79" t="s">
        <v>678</v>
      </c>
      <c r="K324" s="84" t="s">
        <v>402</v>
      </c>
      <c r="L324" s="46" t="s">
        <v>65</v>
      </c>
      <c r="M324" s="10"/>
      <c r="N324" s="10"/>
      <c r="O324" s="10"/>
      <c r="P324" s="43">
        <v>0</v>
      </c>
      <c r="Q324" s="43">
        <f t="shared" ref="Q324:V324" si="98">0*$P$164</f>
        <v>0</v>
      </c>
      <c r="R324" s="43">
        <f t="shared" si="98"/>
        <v>0</v>
      </c>
      <c r="S324" s="43">
        <f t="shared" si="98"/>
        <v>0</v>
      </c>
      <c r="T324" s="43">
        <f t="shared" si="98"/>
        <v>0</v>
      </c>
      <c r="U324" s="43">
        <f t="shared" si="98"/>
        <v>0</v>
      </c>
      <c r="V324" s="43">
        <f t="shared" si="98"/>
        <v>0</v>
      </c>
      <c r="W324" s="47"/>
      <c r="X324" s="47"/>
      <c r="Y324" s="47"/>
      <c r="Z324" s="47"/>
      <c r="AA324" s="47"/>
      <c r="AB324" s="47"/>
      <c r="AC324" s="47"/>
      <c r="AD324" s="47"/>
      <c r="AE324" s="48">
        <f t="shared" si="97"/>
        <v>0</v>
      </c>
    </row>
    <row r="325" spans="1:31" s="30" customFormat="1" ht="24" customHeight="1" x14ac:dyDescent="0.25">
      <c r="A325" s="74"/>
      <c r="B325" s="75"/>
      <c r="C325" s="76"/>
      <c r="D325" s="77"/>
      <c r="E325" s="78"/>
      <c r="F325" s="78"/>
      <c r="G325" s="79"/>
      <c r="H325" s="79"/>
      <c r="I325" s="80"/>
      <c r="J325" s="79" t="s">
        <v>679</v>
      </c>
      <c r="K325" s="84" t="s">
        <v>404</v>
      </c>
      <c r="L325" s="46" t="s">
        <v>282</v>
      </c>
      <c r="M325" s="10"/>
      <c r="N325" s="10"/>
      <c r="O325" s="10"/>
      <c r="P325" s="43">
        <v>0</v>
      </c>
      <c r="Q325" s="43">
        <f t="shared" ref="Q325:V325" si="99">0*$P$165</f>
        <v>0</v>
      </c>
      <c r="R325" s="43">
        <f t="shared" si="99"/>
        <v>0</v>
      </c>
      <c r="S325" s="43">
        <f t="shared" si="99"/>
        <v>0</v>
      </c>
      <c r="T325" s="43">
        <f t="shared" si="99"/>
        <v>0</v>
      </c>
      <c r="U325" s="43">
        <f t="shared" si="99"/>
        <v>0</v>
      </c>
      <c r="V325" s="43">
        <f t="shared" si="99"/>
        <v>0</v>
      </c>
      <c r="W325" s="47"/>
      <c r="X325" s="47"/>
      <c r="Y325" s="47"/>
      <c r="Z325" s="47"/>
      <c r="AA325" s="47"/>
      <c r="AB325" s="47"/>
      <c r="AC325" s="47"/>
      <c r="AD325" s="47"/>
      <c r="AE325" s="48">
        <f t="shared" si="97"/>
        <v>0</v>
      </c>
    </row>
    <row r="326" spans="1:31" s="30" customFormat="1" ht="24" customHeight="1" x14ac:dyDescent="0.25">
      <c r="A326" s="74"/>
      <c r="B326" s="75"/>
      <c r="C326" s="76"/>
      <c r="D326" s="77"/>
      <c r="E326" s="78"/>
      <c r="F326" s="78"/>
      <c r="G326" s="79"/>
      <c r="H326" s="79"/>
      <c r="I326" s="80"/>
      <c r="J326" s="79" t="s">
        <v>680</v>
      </c>
      <c r="K326" s="84" t="s">
        <v>406</v>
      </c>
      <c r="L326" s="46" t="s">
        <v>57</v>
      </c>
      <c r="M326" s="10"/>
      <c r="N326" s="10"/>
      <c r="O326" s="10"/>
      <c r="P326" s="43">
        <v>0</v>
      </c>
      <c r="Q326" s="43">
        <f t="shared" ref="Q326:V326" si="100">0*$P$166</f>
        <v>0</v>
      </c>
      <c r="R326" s="43">
        <f t="shared" si="100"/>
        <v>0</v>
      </c>
      <c r="S326" s="43">
        <f t="shared" si="100"/>
        <v>0</v>
      </c>
      <c r="T326" s="43">
        <f t="shared" si="100"/>
        <v>0</v>
      </c>
      <c r="U326" s="43">
        <f t="shared" si="100"/>
        <v>0</v>
      </c>
      <c r="V326" s="43">
        <f t="shared" si="100"/>
        <v>0</v>
      </c>
      <c r="W326" s="47"/>
      <c r="X326" s="47"/>
      <c r="Y326" s="47"/>
      <c r="Z326" s="47"/>
      <c r="AA326" s="47"/>
      <c r="AB326" s="47"/>
      <c r="AC326" s="47"/>
      <c r="AD326" s="47"/>
      <c r="AE326" s="48">
        <f t="shared" si="97"/>
        <v>0</v>
      </c>
    </row>
    <row r="327" spans="1:31" s="30" customFormat="1" ht="24" customHeight="1" x14ac:dyDescent="0.25">
      <c r="A327" s="74"/>
      <c r="B327" s="75"/>
      <c r="C327" s="76"/>
      <c r="D327" s="77"/>
      <c r="E327" s="78"/>
      <c r="F327" s="78"/>
      <c r="G327" s="79"/>
      <c r="H327" s="79"/>
      <c r="I327" s="80"/>
      <c r="J327" s="79" t="s">
        <v>681</v>
      </c>
      <c r="K327" s="84" t="s">
        <v>408</v>
      </c>
      <c r="L327" s="46" t="s">
        <v>65</v>
      </c>
      <c r="M327" s="10"/>
      <c r="N327" s="10"/>
      <c r="O327" s="10"/>
      <c r="P327" s="43">
        <v>0</v>
      </c>
      <c r="Q327" s="43">
        <f t="shared" ref="Q327:V327" si="101">0*$P$167</f>
        <v>0</v>
      </c>
      <c r="R327" s="43">
        <f t="shared" si="101"/>
        <v>0</v>
      </c>
      <c r="S327" s="43">
        <f t="shared" si="101"/>
        <v>0</v>
      </c>
      <c r="T327" s="43">
        <f t="shared" si="101"/>
        <v>0</v>
      </c>
      <c r="U327" s="43">
        <f t="shared" si="101"/>
        <v>0</v>
      </c>
      <c r="V327" s="43">
        <f t="shared" si="101"/>
        <v>0</v>
      </c>
      <c r="W327" s="47"/>
      <c r="X327" s="47"/>
      <c r="Y327" s="47"/>
      <c r="Z327" s="47"/>
      <c r="AA327" s="47"/>
      <c r="AB327" s="47"/>
      <c r="AC327" s="47"/>
      <c r="AD327" s="47"/>
      <c r="AE327" s="48">
        <f t="shared" si="97"/>
        <v>0</v>
      </c>
    </row>
    <row r="328" spans="1:31" s="30" customFormat="1" ht="24" customHeight="1" x14ac:dyDescent="0.25">
      <c r="A328" s="74"/>
      <c r="B328" s="75"/>
      <c r="C328" s="76"/>
      <c r="D328" s="77"/>
      <c r="E328" s="78"/>
      <c r="F328" s="78"/>
      <c r="G328" s="79"/>
      <c r="H328" s="79"/>
      <c r="I328" s="80"/>
      <c r="J328" s="79" t="s">
        <v>682</v>
      </c>
      <c r="K328" s="84" t="s">
        <v>410</v>
      </c>
      <c r="L328" s="46" t="s">
        <v>282</v>
      </c>
      <c r="M328" s="10"/>
      <c r="N328" s="10"/>
      <c r="O328" s="10"/>
      <c r="P328" s="43">
        <v>0</v>
      </c>
      <c r="Q328" s="43">
        <f t="shared" ref="Q328:V328" si="102">0*$P$168</f>
        <v>0</v>
      </c>
      <c r="R328" s="43">
        <f t="shared" si="102"/>
        <v>0</v>
      </c>
      <c r="S328" s="43">
        <f t="shared" si="102"/>
        <v>0</v>
      </c>
      <c r="T328" s="43">
        <f t="shared" si="102"/>
        <v>0</v>
      </c>
      <c r="U328" s="43">
        <f t="shared" si="102"/>
        <v>0</v>
      </c>
      <c r="V328" s="43">
        <f t="shared" si="102"/>
        <v>0</v>
      </c>
      <c r="W328" s="47"/>
      <c r="X328" s="47"/>
      <c r="Y328" s="47"/>
      <c r="Z328" s="47"/>
      <c r="AA328" s="47"/>
      <c r="AB328" s="47"/>
      <c r="AC328" s="47"/>
      <c r="AD328" s="47"/>
      <c r="AE328" s="48">
        <f t="shared" si="97"/>
        <v>0</v>
      </c>
    </row>
    <row r="329" spans="1:31" s="30" customFormat="1" ht="17.25" customHeight="1" x14ac:dyDescent="0.25">
      <c r="A329" s="74" t="s">
        <v>29</v>
      </c>
      <c r="B329" s="75" t="s">
        <v>520</v>
      </c>
      <c r="C329" s="76" t="s">
        <v>521</v>
      </c>
      <c r="D329" s="77"/>
      <c r="E329" s="78" t="s">
        <v>95</v>
      </c>
      <c r="F329" s="78" t="s">
        <v>522</v>
      </c>
      <c r="G329" s="79">
        <v>240</v>
      </c>
      <c r="H329" s="79" t="s">
        <v>683</v>
      </c>
      <c r="I329" s="80" t="s">
        <v>417</v>
      </c>
      <c r="J329" s="79" t="s">
        <v>684</v>
      </c>
      <c r="K329" s="80" t="s">
        <v>417</v>
      </c>
      <c r="L329" s="10" t="s">
        <v>65</v>
      </c>
      <c r="M329" s="38"/>
      <c r="N329" s="50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spans="1:31" s="30" customFormat="1" ht="17.25" customHeight="1" x14ac:dyDescent="0.25">
      <c r="A330" s="74" t="s">
        <v>29</v>
      </c>
      <c r="B330" s="75" t="s">
        <v>520</v>
      </c>
      <c r="C330" s="76" t="s">
        <v>521</v>
      </c>
      <c r="D330" s="77"/>
      <c r="E330" s="78" t="s">
        <v>95</v>
      </c>
      <c r="F330" s="78" t="s">
        <v>522</v>
      </c>
      <c r="G330" s="79">
        <v>240</v>
      </c>
      <c r="H330" s="79" t="s">
        <v>685</v>
      </c>
      <c r="I330" s="80" t="s">
        <v>686</v>
      </c>
      <c r="J330" s="79" t="s">
        <v>687</v>
      </c>
      <c r="K330" s="80" t="s">
        <v>686</v>
      </c>
      <c r="L330" s="10" t="s">
        <v>57</v>
      </c>
      <c r="M330" s="38"/>
      <c r="N330" s="50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spans="1:31" s="30" customFormat="1" ht="17.25" customHeight="1" x14ac:dyDescent="0.25">
      <c r="A331" s="74" t="s">
        <v>29</v>
      </c>
      <c r="B331" s="75" t="s">
        <v>520</v>
      </c>
      <c r="C331" s="76" t="s">
        <v>521</v>
      </c>
      <c r="D331" s="77"/>
      <c r="E331" s="78" t="s">
        <v>95</v>
      </c>
      <c r="F331" s="78" t="s">
        <v>522</v>
      </c>
      <c r="G331" s="79">
        <v>240</v>
      </c>
      <c r="H331" s="79" t="s">
        <v>688</v>
      </c>
      <c r="I331" s="80" t="s">
        <v>446</v>
      </c>
      <c r="J331" s="79" t="s">
        <v>689</v>
      </c>
      <c r="K331" s="80" t="s">
        <v>446</v>
      </c>
      <c r="L331" s="10" t="s">
        <v>57</v>
      </c>
      <c r="M331" s="38"/>
      <c r="N331" s="50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spans="1:31" s="30" customFormat="1" ht="17.25" customHeight="1" x14ac:dyDescent="0.25">
      <c r="A332" s="74" t="s">
        <v>29</v>
      </c>
      <c r="B332" s="75" t="s">
        <v>520</v>
      </c>
      <c r="C332" s="76" t="s">
        <v>521</v>
      </c>
      <c r="D332" s="77"/>
      <c r="E332" s="78" t="s">
        <v>95</v>
      </c>
      <c r="F332" s="78" t="s">
        <v>522</v>
      </c>
      <c r="G332" s="79">
        <v>240</v>
      </c>
      <c r="H332" s="79" t="s">
        <v>690</v>
      </c>
      <c r="I332" s="80" t="s">
        <v>455</v>
      </c>
      <c r="J332" s="79" t="s">
        <v>691</v>
      </c>
      <c r="K332" s="80" t="s">
        <v>455</v>
      </c>
      <c r="L332" s="10" t="s">
        <v>65</v>
      </c>
      <c r="M332" s="38"/>
      <c r="N332" s="50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spans="1:31" s="30" customFormat="1" ht="17.25" customHeight="1" x14ac:dyDescent="0.25">
      <c r="A333" s="74" t="s">
        <v>29</v>
      </c>
      <c r="B333" s="75" t="s">
        <v>520</v>
      </c>
      <c r="C333" s="76" t="s">
        <v>521</v>
      </c>
      <c r="D333" s="77"/>
      <c r="E333" s="78" t="s">
        <v>95</v>
      </c>
      <c r="F333" s="78" t="s">
        <v>522</v>
      </c>
      <c r="G333" s="79">
        <v>240</v>
      </c>
      <c r="H333" s="79" t="s">
        <v>692</v>
      </c>
      <c r="I333" s="80" t="s">
        <v>468</v>
      </c>
      <c r="J333" s="79" t="s">
        <v>693</v>
      </c>
      <c r="K333" s="80" t="s">
        <v>468</v>
      </c>
      <c r="L333" s="10" t="s">
        <v>41</v>
      </c>
      <c r="M333" s="38"/>
      <c r="N333" s="50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 spans="1:31" s="30" customFormat="1" ht="17.25" customHeight="1" x14ac:dyDescent="0.25">
      <c r="A334" s="74" t="s">
        <v>29</v>
      </c>
      <c r="B334" s="75" t="s">
        <v>520</v>
      </c>
      <c r="C334" s="76" t="s">
        <v>521</v>
      </c>
      <c r="D334" s="77"/>
      <c r="E334" s="78" t="s">
        <v>95</v>
      </c>
      <c r="F334" s="78" t="s">
        <v>522</v>
      </c>
      <c r="G334" s="79">
        <v>240</v>
      </c>
      <c r="H334" s="79" t="s">
        <v>694</v>
      </c>
      <c r="I334" s="80" t="s">
        <v>508</v>
      </c>
      <c r="J334" s="79" t="s">
        <v>695</v>
      </c>
      <c r="K334" s="80" t="s">
        <v>508</v>
      </c>
      <c r="L334" s="10" t="s">
        <v>57</v>
      </c>
      <c r="M334" s="38"/>
      <c r="N334" s="50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spans="1:31" s="30" customFormat="1" ht="17.25" customHeight="1" x14ac:dyDescent="0.25">
      <c r="A335" s="74" t="s">
        <v>29</v>
      </c>
      <c r="B335" s="75" t="s">
        <v>520</v>
      </c>
      <c r="C335" s="76" t="s">
        <v>521</v>
      </c>
      <c r="D335" s="85"/>
      <c r="E335" s="78" t="s">
        <v>95</v>
      </c>
      <c r="F335" s="78" t="s">
        <v>522</v>
      </c>
      <c r="G335" s="79">
        <v>240</v>
      </c>
      <c r="H335" s="79" t="s">
        <v>696</v>
      </c>
      <c r="I335" s="80" t="s">
        <v>697</v>
      </c>
      <c r="J335" s="79" t="s">
        <v>698</v>
      </c>
      <c r="K335" s="80" t="s">
        <v>697</v>
      </c>
      <c r="L335" s="10" t="s">
        <v>41</v>
      </c>
      <c r="M335" s="38"/>
      <c r="N335" s="50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 spans="1:31" s="30" customFormat="1" ht="17.25" customHeight="1" x14ac:dyDescent="0.25">
      <c r="A336" s="74" t="s">
        <v>29</v>
      </c>
      <c r="B336" s="75" t="s">
        <v>520</v>
      </c>
      <c r="C336" s="76" t="s">
        <v>521</v>
      </c>
      <c r="D336" s="85"/>
      <c r="E336" s="78" t="s">
        <v>95</v>
      </c>
      <c r="F336" s="78" t="s">
        <v>522</v>
      </c>
      <c r="G336" s="79">
        <v>240</v>
      </c>
      <c r="H336" s="79" t="s">
        <v>699</v>
      </c>
      <c r="I336" s="80" t="s">
        <v>700</v>
      </c>
      <c r="J336" s="79" t="s">
        <v>701</v>
      </c>
      <c r="K336" s="80" t="s">
        <v>700</v>
      </c>
      <c r="L336" s="10" t="s">
        <v>57</v>
      </c>
      <c r="M336" s="38"/>
      <c r="N336" s="50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 spans="1:79" s="30" customFormat="1" ht="17.25" customHeight="1" x14ac:dyDescent="0.25">
      <c r="A337" s="74" t="s">
        <v>29</v>
      </c>
      <c r="B337" s="75" t="s">
        <v>520</v>
      </c>
      <c r="C337" s="76" t="s">
        <v>521</v>
      </c>
      <c r="D337" s="85"/>
      <c r="E337" s="78" t="s">
        <v>95</v>
      </c>
      <c r="F337" s="78" t="s">
        <v>522</v>
      </c>
      <c r="G337" s="79">
        <v>240</v>
      </c>
      <c r="H337" s="79" t="s">
        <v>702</v>
      </c>
      <c r="I337" s="75" t="s">
        <v>703</v>
      </c>
      <c r="J337" s="79" t="s">
        <v>704</v>
      </c>
      <c r="K337" s="75" t="s">
        <v>703</v>
      </c>
      <c r="L337" s="10" t="s">
        <v>41</v>
      </c>
      <c r="M337" s="38"/>
      <c r="N337" s="34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 spans="1:79" s="30" customFormat="1" ht="17.25" customHeight="1" x14ac:dyDescent="0.25">
      <c r="A338" s="74" t="s">
        <v>29</v>
      </c>
      <c r="B338" s="75" t="s">
        <v>520</v>
      </c>
      <c r="C338" s="76" t="s">
        <v>521</v>
      </c>
      <c r="D338" s="85"/>
      <c r="E338" s="78" t="s">
        <v>95</v>
      </c>
      <c r="F338" s="78" t="s">
        <v>522</v>
      </c>
      <c r="G338" s="79">
        <v>240</v>
      </c>
      <c r="H338" s="79" t="s">
        <v>705</v>
      </c>
      <c r="I338" s="75" t="s">
        <v>706</v>
      </c>
      <c r="J338" s="79" t="s">
        <v>707</v>
      </c>
      <c r="K338" s="75" t="s">
        <v>706</v>
      </c>
      <c r="L338" s="10" t="s">
        <v>41</v>
      </c>
      <c r="M338" s="38"/>
      <c r="N338" s="34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 spans="1:79" s="30" customFormat="1" ht="17.25" customHeight="1" x14ac:dyDescent="0.25">
      <c r="A339" s="74" t="s">
        <v>29</v>
      </c>
      <c r="B339" s="75" t="s">
        <v>520</v>
      </c>
      <c r="C339" s="76" t="s">
        <v>521</v>
      </c>
      <c r="D339" s="85"/>
      <c r="E339" s="78" t="s">
        <v>95</v>
      </c>
      <c r="F339" s="78" t="s">
        <v>522</v>
      </c>
      <c r="G339" s="79">
        <v>240</v>
      </c>
      <c r="H339" s="79" t="s">
        <v>708</v>
      </c>
      <c r="I339" s="75" t="s">
        <v>709</v>
      </c>
      <c r="J339" s="79" t="s">
        <v>710</v>
      </c>
      <c r="K339" s="75" t="s">
        <v>709</v>
      </c>
      <c r="L339" s="10" t="s">
        <v>41</v>
      </c>
      <c r="M339" s="38"/>
      <c r="N339" s="34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 spans="1:79" s="30" customFormat="1" ht="17.25" customHeight="1" x14ac:dyDescent="0.25">
      <c r="A340" s="74" t="s">
        <v>29</v>
      </c>
      <c r="B340" s="75" t="s">
        <v>520</v>
      </c>
      <c r="C340" s="76" t="s">
        <v>521</v>
      </c>
      <c r="D340" s="85"/>
      <c r="E340" s="78" t="s">
        <v>95</v>
      </c>
      <c r="F340" s="78" t="s">
        <v>522</v>
      </c>
      <c r="G340" s="79">
        <v>240</v>
      </c>
      <c r="H340" s="79" t="s">
        <v>711</v>
      </c>
      <c r="I340" s="75" t="s">
        <v>712</v>
      </c>
      <c r="J340" s="79" t="s">
        <v>713</v>
      </c>
      <c r="K340" s="75" t="s">
        <v>712</v>
      </c>
      <c r="L340" s="10" t="s">
        <v>41</v>
      </c>
      <c r="M340" s="38"/>
      <c r="N340" s="34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 spans="1:79" s="30" customFormat="1" ht="17.25" customHeight="1" x14ac:dyDescent="0.25">
      <c r="A341" s="74" t="s">
        <v>29</v>
      </c>
      <c r="B341" s="75" t="s">
        <v>520</v>
      </c>
      <c r="C341" s="76" t="s">
        <v>521</v>
      </c>
      <c r="D341" s="85"/>
      <c r="E341" s="78" t="s">
        <v>95</v>
      </c>
      <c r="F341" s="78" t="s">
        <v>522</v>
      </c>
      <c r="G341" s="79">
        <v>240</v>
      </c>
      <c r="H341" s="79" t="s">
        <v>714</v>
      </c>
      <c r="I341" s="75" t="s">
        <v>715</v>
      </c>
      <c r="J341" s="79" t="s">
        <v>716</v>
      </c>
      <c r="K341" s="75" t="s">
        <v>715</v>
      </c>
      <c r="L341" s="10" t="s">
        <v>41</v>
      </c>
      <c r="M341" s="38"/>
      <c r="N341" s="34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 spans="1:79" s="30" customFormat="1" ht="17.25" customHeight="1" x14ac:dyDescent="0.25">
      <c r="A342" s="74" t="s">
        <v>29</v>
      </c>
      <c r="B342" s="75" t="s">
        <v>520</v>
      </c>
      <c r="C342" s="76" t="s">
        <v>521</v>
      </c>
      <c r="D342" s="85"/>
      <c r="E342" s="78" t="s">
        <v>95</v>
      </c>
      <c r="F342" s="78" t="s">
        <v>522</v>
      </c>
      <c r="G342" s="79">
        <v>240</v>
      </c>
      <c r="H342" s="79" t="s">
        <v>717</v>
      </c>
      <c r="I342" s="75" t="s">
        <v>718</v>
      </c>
      <c r="J342" s="79" t="s">
        <v>719</v>
      </c>
      <c r="K342" s="75" t="s">
        <v>718</v>
      </c>
      <c r="L342" s="10" t="s">
        <v>41</v>
      </c>
      <c r="M342" s="38"/>
      <c r="N342" s="34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 spans="1:79" s="30" customFormat="1" ht="17.25" customHeight="1" x14ac:dyDescent="0.25">
      <c r="A343" s="74" t="s">
        <v>29</v>
      </c>
      <c r="B343" s="75" t="s">
        <v>520</v>
      </c>
      <c r="C343" s="76" t="s">
        <v>521</v>
      </c>
      <c r="D343" s="85"/>
      <c r="E343" s="78" t="s">
        <v>95</v>
      </c>
      <c r="F343" s="78" t="s">
        <v>522</v>
      </c>
      <c r="G343" s="79">
        <v>240</v>
      </c>
      <c r="H343" s="79" t="s">
        <v>720</v>
      </c>
      <c r="I343" s="75" t="s">
        <v>721</v>
      </c>
      <c r="J343" s="79" t="s">
        <v>722</v>
      </c>
      <c r="K343" s="75" t="s">
        <v>721</v>
      </c>
      <c r="L343" s="10" t="s">
        <v>41</v>
      </c>
      <c r="M343" s="38"/>
      <c r="N343" s="34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 spans="1:79" s="30" customFormat="1" ht="17.25" customHeight="1" x14ac:dyDescent="0.25">
      <c r="A344" s="74" t="s">
        <v>29</v>
      </c>
      <c r="B344" s="75" t="s">
        <v>520</v>
      </c>
      <c r="C344" s="76" t="s">
        <v>521</v>
      </c>
      <c r="D344" s="85"/>
      <c r="E344" s="78" t="s">
        <v>95</v>
      </c>
      <c r="F344" s="78" t="s">
        <v>522</v>
      </c>
      <c r="G344" s="79">
        <v>240</v>
      </c>
      <c r="H344" s="79" t="s">
        <v>723</v>
      </c>
      <c r="I344" s="75" t="s">
        <v>724</v>
      </c>
      <c r="J344" s="79" t="s">
        <v>725</v>
      </c>
      <c r="K344" s="75" t="s">
        <v>724</v>
      </c>
      <c r="L344" s="10" t="s">
        <v>41</v>
      </c>
      <c r="M344" s="38"/>
      <c r="N344" s="34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 spans="1:79" s="30" customFormat="1" ht="17.25" customHeight="1" x14ac:dyDescent="0.25">
      <c r="A345" s="74" t="s">
        <v>29</v>
      </c>
      <c r="B345" s="75" t="s">
        <v>520</v>
      </c>
      <c r="C345" s="76" t="s">
        <v>521</v>
      </c>
      <c r="D345" s="85"/>
      <c r="E345" s="78" t="s">
        <v>95</v>
      </c>
      <c r="F345" s="78" t="s">
        <v>522</v>
      </c>
      <c r="G345" s="79">
        <v>240</v>
      </c>
      <c r="H345" s="79" t="s">
        <v>726</v>
      </c>
      <c r="I345" s="75" t="s">
        <v>727</v>
      </c>
      <c r="J345" s="79" t="s">
        <v>728</v>
      </c>
      <c r="K345" s="75" t="s">
        <v>727</v>
      </c>
      <c r="L345" s="10" t="s">
        <v>57</v>
      </c>
      <c r="M345" s="38"/>
      <c r="N345" s="34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 spans="1:79" s="30" customFormat="1" ht="17.25" customHeight="1" x14ac:dyDescent="0.25">
      <c r="A346" s="74" t="s">
        <v>29</v>
      </c>
      <c r="B346" s="75" t="s">
        <v>520</v>
      </c>
      <c r="C346" s="76" t="s">
        <v>521</v>
      </c>
      <c r="D346" s="85"/>
      <c r="E346" s="78" t="s">
        <v>95</v>
      </c>
      <c r="F346" s="78" t="s">
        <v>522</v>
      </c>
      <c r="G346" s="79">
        <v>240</v>
      </c>
      <c r="H346" s="79" t="s">
        <v>729</v>
      </c>
      <c r="I346" s="75" t="s">
        <v>730</v>
      </c>
      <c r="J346" s="79" t="s">
        <v>731</v>
      </c>
      <c r="K346" s="75" t="s">
        <v>730</v>
      </c>
      <c r="L346" s="10" t="s">
        <v>57</v>
      </c>
      <c r="M346" s="38"/>
      <c r="N346" s="34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M346" s="86"/>
    </row>
    <row r="347" spans="1:79" s="30" customFormat="1" ht="17.25" customHeight="1" x14ac:dyDescent="0.25">
      <c r="A347" s="74" t="s">
        <v>29</v>
      </c>
      <c r="B347" s="75" t="s">
        <v>520</v>
      </c>
      <c r="C347" s="76" t="s">
        <v>521</v>
      </c>
      <c r="D347" s="85"/>
      <c r="E347" s="78" t="s">
        <v>95</v>
      </c>
      <c r="F347" s="78" t="s">
        <v>522</v>
      </c>
      <c r="G347" s="79">
        <v>240</v>
      </c>
      <c r="H347" s="79" t="s">
        <v>732</v>
      </c>
      <c r="I347" s="75" t="s">
        <v>733</v>
      </c>
      <c r="J347" s="79" t="s">
        <v>734</v>
      </c>
      <c r="K347" s="75" t="s">
        <v>733</v>
      </c>
      <c r="L347" s="10" t="s">
        <v>41</v>
      </c>
      <c r="M347" s="38"/>
      <c r="N347" s="34"/>
      <c r="P347" s="87" t="s">
        <v>735</v>
      </c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9"/>
      <c r="AF347" s="90"/>
      <c r="AG347" s="90"/>
      <c r="AH347" s="90"/>
      <c r="AI347" s="91"/>
      <c r="AJ347" s="91" t="s">
        <v>736</v>
      </c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2"/>
      <c r="AW347" s="92"/>
      <c r="AX347" s="92"/>
      <c r="AY347" s="93"/>
      <c r="AZ347" s="93" t="s">
        <v>737</v>
      </c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4"/>
      <c r="BM347" s="94"/>
      <c r="BN347" s="94"/>
      <c r="BO347" s="95"/>
      <c r="BP347" s="95" t="s">
        <v>738</v>
      </c>
      <c r="BQ347" s="94"/>
      <c r="BR347" s="94"/>
      <c r="BS347" s="94"/>
      <c r="BT347" s="94"/>
      <c r="BU347" s="94"/>
      <c r="BV347" s="94"/>
      <c r="BW347" s="94"/>
      <c r="BX347" s="94"/>
      <c r="BY347" s="94"/>
      <c r="BZ347" s="94"/>
      <c r="CA347" s="94"/>
    </row>
    <row r="348" spans="1:79" s="30" customFormat="1" ht="30" customHeight="1" x14ac:dyDescent="0.25">
      <c r="A348" s="33"/>
      <c r="B348" s="34"/>
      <c r="C348" s="96"/>
      <c r="D348" s="72"/>
      <c r="E348" s="36"/>
      <c r="F348" s="36"/>
      <c r="G348" s="38"/>
      <c r="H348" s="38"/>
      <c r="I348" s="34"/>
      <c r="J348" s="28" t="s">
        <v>39</v>
      </c>
      <c r="K348" s="73" t="s">
        <v>739</v>
      </c>
      <c r="L348" s="9" t="s">
        <v>10</v>
      </c>
      <c r="M348" s="9" t="s">
        <v>11</v>
      </c>
      <c r="N348" s="9" t="s">
        <v>12</v>
      </c>
      <c r="O348" s="9" t="s">
        <v>13</v>
      </c>
      <c r="P348" s="97" t="s">
        <v>14</v>
      </c>
      <c r="Q348" s="97" t="s">
        <v>15</v>
      </c>
      <c r="R348" s="97" t="s">
        <v>16</v>
      </c>
      <c r="S348" s="97" t="s">
        <v>17</v>
      </c>
      <c r="T348" s="97" t="s">
        <v>18</v>
      </c>
      <c r="U348" s="97" t="s">
        <v>19</v>
      </c>
      <c r="V348" s="97" t="s">
        <v>20</v>
      </c>
      <c r="W348" s="97" t="s">
        <v>21</v>
      </c>
      <c r="X348" s="97" t="s">
        <v>22</v>
      </c>
      <c r="Y348" s="97" t="s">
        <v>23</v>
      </c>
      <c r="Z348" s="97" t="s">
        <v>24</v>
      </c>
      <c r="AA348" s="97" t="s">
        <v>1386</v>
      </c>
      <c r="AB348" s="97" t="s">
        <v>1387</v>
      </c>
      <c r="AC348" s="97" t="s">
        <v>1388</v>
      </c>
      <c r="AD348" s="97" t="s">
        <v>1389</v>
      </c>
      <c r="AE348" s="89"/>
      <c r="AF348" s="98" t="s">
        <v>14</v>
      </c>
      <c r="AG348" s="98" t="s">
        <v>15</v>
      </c>
      <c r="AH348" s="98" t="s">
        <v>16</v>
      </c>
      <c r="AI348" s="98" t="s">
        <v>17</v>
      </c>
      <c r="AJ348" s="98" t="s">
        <v>18</v>
      </c>
      <c r="AK348" s="98" t="s">
        <v>19</v>
      </c>
      <c r="AL348" s="98" t="s">
        <v>20</v>
      </c>
      <c r="AM348" s="98" t="s">
        <v>21</v>
      </c>
      <c r="AN348" s="98" t="s">
        <v>22</v>
      </c>
      <c r="AO348" s="98" t="s">
        <v>23</v>
      </c>
      <c r="AP348" s="98" t="s">
        <v>24</v>
      </c>
      <c r="AQ348" s="98" t="s">
        <v>1386</v>
      </c>
      <c r="AR348" s="98" t="s">
        <v>1387</v>
      </c>
      <c r="AS348" s="98" t="s">
        <v>1388</v>
      </c>
      <c r="AT348" s="98" t="s">
        <v>1389</v>
      </c>
      <c r="AU348" s="90"/>
      <c r="AV348" s="99" t="s">
        <v>14</v>
      </c>
      <c r="AW348" s="99" t="s">
        <v>15</v>
      </c>
      <c r="AX348" s="99" t="s">
        <v>16</v>
      </c>
      <c r="AY348" s="99" t="s">
        <v>17</v>
      </c>
      <c r="AZ348" s="99" t="s">
        <v>18</v>
      </c>
      <c r="BA348" s="99" t="s">
        <v>19</v>
      </c>
      <c r="BB348" s="99" t="s">
        <v>20</v>
      </c>
      <c r="BC348" s="99" t="s">
        <v>21</v>
      </c>
      <c r="BD348" s="99" t="s">
        <v>22</v>
      </c>
      <c r="BE348" s="99" t="s">
        <v>23</v>
      </c>
      <c r="BF348" s="99" t="s">
        <v>24</v>
      </c>
      <c r="BG348" s="99" t="s">
        <v>1386</v>
      </c>
      <c r="BH348" s="99" t="s">
        <v>1387</v>
      </c>
      <c r="BI348" s="99" t="s">
        <v>1388</v>
      </c>
      <c r="BJ348" s="99" t="s">
        <v>1389</v>
      </c>
      <c r="BK348" s="92"/>
      <c r="BL348" s="100" t="s">
        <v>14</v>
      </c>
      <c r="BM348" s="100" t="s">
        <v>15</v>
      </c>
      <c r="BN348" s="100" t="s">
        <v>16</v>
      </c>
      <c r="BO348" s="100" t="s">
        <v>17</v>
      </c>
      <c r="BP348" s="100" t="s">
        <v>18</v>
      </c>
      <c r="BQ348" s="100" t="s">
        <v>19</v>
      </c>
      <c r="BR348" s="100" t="s">
        <v>20</v>
      </c>
      <c r="BS348" s="100" t="s">
        <v>21</v>
      </c>
      <c r="BT348" s="100" t="s">
        <v>22</v>
      </c>
      <c r="BU348" s="100" t="s">
        <v>23</v>
      </c>
      <c r="BV348" s="100" t="s">
        <v>24</v>
      </c>
      <c r="BW348" s="100" t="s">
        <v>1386</v>
      </c>
      <c r="BX348" s="100" t="s">
        <v>1387</v>
      </c>
      <c r="BY348" s="100" t="s">
        <v>1388</v>
      </c>
      <c r="BZ348" s="100" t="s">
        <v>1389</v>
      </c>
      <c r="CA348" s="94"/>
    </row>
    <row r="349" spans="1:79" s="30" customFormat="1" ht="17.25" customHeight="1" x14ac:dyDescent="0.25">
      <c r="A349" s="22" t="s">
        <v>36</v>
      </c>
      <c r="B349" s="23" t="s">
        <v>740</v>
      </c>
      <c r="C349" s="24" t="s">
        <v>741</v>
      </c>
      <c r="D349" s="72"/>
      <c r="E349" s="26" t="s">
        <v>95</v>
      </c>
      <c r="F349" s="26" t="s">
        <v>742</v>
      </c>
      <c r="G349" s="101" t="s">
        <v>743</v>
      </c>
      <c r="H349" s="28" t="s">
        <v>39</v>
      </c>
      <c r="I349" s="73" t="s">
        <v>739</v>
      </c>
      <c r="J349" s="102" t="s">
        <v>744</v>
      </c>
      <c r="K349" s="103" t="s">
        <v>745</v>
      </c>
      <c r="L349" s="46" t="s">
        <v>57</v>
      </c>
      <c r="P349" s="104">
        <f t="shared" ref="P349:AD349" si="103">SUM(P350:P353)</f>
        <v>8.6999999999999994E-3</v>
      </c>
      <c r="Q349" s="104">
        <f t="shared" si="103"/>
        <v>3</v>
      </c>
      <c r="R349" s="104">
        <f t="shared" si="103"/>
        <v>0</v>
      </c>
      <c r="S349" s="104">
        <f t="shared" si="103"/>
        <v>0</v>
      </c>
      <c r="T349" s="104">
        <f t="shared" si="103"/>
        <v>0</v>
      </c>
      <c r="U349" s="104">
        <f t="shared" si="103"/>
        <v>0</v>
      </c>
      <c r="V349" s="104">
        <f t="shared" si="103"/>
        <v>0</v>
      </c>
      <c r="W349" s="104">
        <f t="shared" si="103"/>
        <v>0</v>
      </c>
      <c r="X349" s="104">
        <f t="shared" si="103"/>
        <v>0</v>
      </c>
      <c r="Y349" s="104">
        <f t="shared" si="103"/>
        <v>0</v>
      </c>
      <c r="Z349" s="104">
        <f t="shared" si="103"/>
        <v>0</v>
      </c>
      <c r="AA349" s="104">
        <f t="shared" si="103"/>
        <v>0</v>
      </c>
      <c r="AB349" s="104">
        <f t="shared" si="103"/>
        <v>0</v>
      </c>
      <c r="AC349" s="104">
        <f t="shared" si="103"/>
        <v>0</v>
      </c>
      <c r="AD349" s="104">
        <f t="shared" si="103"/>
        <v>1</v>
      </c>
      <c r="AE349" s="105">
        <f>SUM(Q349:AD349)</f>
        <v>4</v>
      </c>
      <c r="AF349" s="106">
        <f t="shared" ref="AF349:AT349" si="104">SUM(AF350:AF353)</f>
        <v>8.6999999999999994E-3</v>
      </c>
      <c r="AG349" s="106">
        <f t="shared" si="104"/>
        <v>1.4000000000000002E-3</v>
      </c>
      <c r="AH349" s="106">
        <f t="shared" si="104"/>
        <v>1.4000000000000002E-3</v>
      </c>
      <c r="AI349" s="106">
        <f t="shared" si="104"/>
        <v>1.4000000000000002E-3</v>
      </c>
      <c r="AJ349" s="106">
        <f t="shared" si="104"/>
        <v>1.4000000000000002E-3</v>
      </c>
      <c r="AK349" s="106">
        <f t="shared" si="104"/>
        <v>1.4000000000000002E-3</v>
      </c>
      <c r="AL349" s="106">
        <f t="shared" si="104"/>
        <v>1.4000000000000002E-3</v>
      </c>
      <c r="AM349" s="106">
        <f t="shared" si="104"/>
        <v>1.4000000000000002E-3</v>
      </c>
      <c r="AN349" s="106">
        <f t="shared" si="104"/>
        <v>1.4000000000000002E-3</v>
      </c>
      <c r="AO349" s="106">
        <f t="shared" si="104"/>
        <v>1.4000000000000002E-3</v>
      </c>
      <c r="AP349" s="106">
        <f t="shared" si="104"/>
        <v>1.4000000000000002E-3</v>
      </c>
      <c r="AQ349" s="106">
        <f t="shared" si="104"/>
        <v>1.4000000000000002E-3</v>
      </c>
      <c r="AR349" s="106">
        <f t="shared" si="104"/>
        <v>1.4000000000000002E-3</v>
      </c>
      <c r="AS349" s="106">
        <f t="shared" si="104"/>
        <v>1.4000000000000002E-3</v>
      </c>
      <c r="AT349" s="106">
        <f t="shared" si="104"/>
        <v>1.4000000000000002E-3</v>
      </c>
      <c r="AU349" s="107">
        <f>SUM(AG349:AT349)</f>
        <v>1.9599999999999999E-2</v>
      </c>
      <c r="AV349" s="108">
        <f t="shared" ref="AV349:BJ349" si="105">SUM(AV350:AV353)</f>
        <v>8.6999999999999994E-3</v>
      </c>
      <c r="AW349" s="108">
        <f t="shared" si="105"/>
        <v>0</v>
      </c>
      <c r="AX349" s="108">
        <f t="shared" si="105"/>
        <v>0</v>
      </c>
      <c r="AY349" s="108">
        <f t="shared" si="105"/>
        <v>0</v>
      </c>
      <c r="AZ349" s="108">
        <f t="shared" si="105"/>
        <v>0</v>
      </c>
      <c r="BA349" s="108">
        <f t="shared" si="105"/>
        <v>0</v>
      </c>
      <c r="BB349" s="108">
        <f t="shared" si="105"/>
        <v>0</v>
      </c>
      <c r="BC349" s="108">
        <f t="shared" si="105"/>
        <v>0</v>
      </c>
      <c r="BD349" s="108">
        <f t="shared" si="105"/>
        <v>0</v>
      </c>
      <c r="BE349" s="108">
        <f t="shared" si="105"/>
        <v>0</v>
      </c>
      <c r="BF349" s="108">
        <f t="shared" si="105"/>
        <v>0</v>
      </c>
      <c r="BG349" s="108">
        <f t="shared" si="105"/>
        <v>0</v>
      </c>
      <c r="BH349" s="108">
        <f t="shared" si="105"/>
        <v>0</v>
      </c>
      <c r="BI349" s="108">
        <f t="shared" si="105"/>
        <v>0</v>
      </c>
      <c r="BJ349" s="108">
        <f t="shared" si="105"/>
        <v>0</v>
      </c>
      <c r="BK349" s="109">
        <f>SUM(AW349:BJ349)</f>
        <v>0</v>
      </c>
      <c r="BL349" s="110">
        <f t="shared" ref="BL349:BZ349" si="106">SUM(BL350:BL353)</f>
        <v>8.6999999999999994E-3</v>
      </c>
      <c r="BM349" s="110">
        <f t="shared" si="106"/>
        <v>0</v>
      </c>
      <c r="BN349" s="110">
        <f t="shared" si="106"/>
        <v>0</v>
      </c>
      <c r="BO349" s="110">
        <f t="shared" si="106"/>
        <v>0</v>
      </c>
      <c r="BP349" s="110">
        <f t="shared" si="106"/>
        <v>0</v>
      </c>
      <c r="BQ349" s="110">
        <f t="shared" si="106"/>
        <v>0</v>
      </c>
      <c r="BR349" s="110">
        <f t="shared" si="106"/>
        <v>0</v>
      </c>
      <c r="BS349" s="110">
        <f t="shared" si="106"/>
        <v>0</v>
      </c>
      <c r="BT349" s="110">
        <f t="shared" si="106"/>
        <v>0</v>
      </c>
      <c r="BU349" s="110">
        <f t="shared" si="106"/>
        <v>0</v>
      </c>
      <c r="BV349" s="110">
        <f t="shared" si="106"/>
        <v>0</v>
      </c>
      <c r="BW349" s="110">
        <f t="shared" si="106"/>
        <v>0</v>
      </c>
      <c r="BX349" s="110">
        <f t="shared" si="106"/>
        <v>0</v>
      </c>
      <c r="BY349" s="110">
        <f t="shared" si="106"/>
        <v>0</v>
      </c>
      <c r="BZ349" s="110">
        <f t="shared" si="106"/>
        <v>0</v>
      </c>
      <c r="CA349" s="111">
        <f>SUM(BM349:BZ349)</f>
        <v>0</v>
      </c>
    </row>
    <row r="350" spans="1:79" s="10" customFormat="1" ht="17.25" customHeight="1" x14ac:dyDescent="0.25">
      <c r="A350" s="33"/>
      <c r="B350" s="34"/>
      <c r="C350" s="96"/>
      <c r="D350" s="49"/>
      <c r="E350" s="36"/>
      <c r="F350" s="36"/>
      <c r="G350" s="52"/>
      <c r="H350" s="38"/>
      <c r="I350" s="50"/>
      <c r="J350" s="54" t="s">
        <v>746</v>
      </c>
      <c r="K350" s="46" t="s">
        <v>1391</v>
      </c>
      <c r="L350" s="46" t="s">
        <v>41</v>
      </c>
      <c r="P350" s="104">
        <f>0.0014</f>
        <v>1.4000000000000002E-3</v>
      </c>
      <c r="Q350" s="104">
        <v>0</v>
      </c>
      <c r="R350" s="104">
        <f>0*$P$350</f>
        <v>0</v>
      </c>
      <c r="S350" s="104">
        <f t="shared" ref="S350:Y350" si="107">0*$P$350</f>
        <v>0</v>
      </c>
      <c r="T350" s="104">
        <f t="shared" si="107"/>
        <v>0</v>
      </c>
      <c r="U350" s="104">
        <f t="shared" si="107"/>
        <v>0</v>
      </c>
      <c r="V350" s="104">
        <f t="shared" si="107"/>
        <v>0</v>
      </c>
      <c r="W350" s="104">
        <f t="shared" si="107"/>
        <v>0</v>
      </c>
      <c r="X350" s="104">
        <f t="shared" si="107"/>
        <v>0</v>
      </c>
      <c r="Y350" s="104">
        <f t="shared" si="107"/>
        <v>0</v>
      </c>
      <c r="Z350" s="104">
        <f>0*$P$350</f>
        <v>0</v>
      </c>
      <c r="AA350" s="104">
        <f>0*$P$350</f>
        <v>0</v>
      </c>
      <c r="AB350" s="104">
        <f>0*$P$350</f>
        <v>0</v>
      </c>
      <c r="AC350" s="104">
        <f>0*$P$350</f>
        <v>0</v>
      </c>
      <c r="AD350" s="144">
        <v>1</v>
      </c>
      <c r="AE350" s="105">
        <f>SUM(Q350:AD350)</f>
        <v>1</v>
      </c>
      <c r="AF350" s="106">
        <f>0.0014</f>
        <v>1.4000000000000002E-3</v>
      </c>
      <c r="AG350" s="106">
        <f>0.5*$AF$350</f>
        <v>7.000000000000001E-4</v>
      </c>
      <c r="AH350" s="106">
        <f t="shared" ref="AH350:AT350" si="108">0.5*$AF$350</f>
        <v>7.000000000000001E-4</v>
      </c>
      <c r="AI350" s="106">
        <f t="shared" si="108"/>
        <v>7.000000000000001E-4</v>
      </c>
      <c r="AJ350" s="106">
        <f t="shared" si="108"/>
        <v>7.000000000000001E-4</v>
      </c>
      <c r="AK350" s="106">
        <f t="shared" si="108"/>
        <v>7.000000000000001E-4</v>
      </c>
      <c r="AL350" s="106">
        <f t="shared" si="108"/>
        <v>7.000000000000001E-4</v>
      </c>
      <c r="AM350" s="106">
        <f t="shared" si="108"/>
        <v>7.000000000000001E-4</v>
      </c>
      <c r="AN350" s="106">
        <f t="shared" si="108"/>
        <v>7.000000000000001E-4</v>
      </c>
      <c r="AO350" s="106">
        <f t="shared" si="108"/>
        <v>7.000000000000001E-4</v>
      </c>
      <c r="AP350" s="106">
        <f t="shared" si="108"/>
        <v>7.000000000000001E-4</v>
      </c>
      <c r="AQ350" s="106">
        <f t="shared" si="108"/>
        <v>7.000000000000001E-4</v>
      </c>
      <c r="AR350" s="106">
        <f t="shared" si="108"/>
        <v>7.000000000000001E-4</v>
      </c>
      <c r="AS350" s="106">
        <f t="shared" si="108"/>
        <v>7.000000000000001E-4</v>
      </c>
      <c r="AT350" s="106">
        <f t="shared" si="108"/>
        <v>7.000000000000001E-4</v>
      </c>
      <c r="AU350" s="107">
        <f>SUM(AG350:AT350)</f>
        <v>9.7999999999999997E-3</v>
      </c>
      <c r="AV350" s="108">
        <f>0.0014</f>
        <v>1.4000000000000002E-3</v>
      </c>
      <c r="AW350" s="108">
        <f>0*$AV$350</f>
        <v>0</v>
      </c>
      <c r="AX350" s="108">
        <f t="shared" ref="AX350:BJ350" si="109">0*$AV$350</f>
        <v>0</v>
      </c>
      <c r="AY350" s="108">
        <f t="shared" si="109"/>
        <v>0</v>
      </c>
      <c r="AZ350" s="108">
        <f t="shared" si="109"/>
        <v>0</v>
      </c>
      <c r="BA350" s="108">
        <f t="shared" si="109"/>
        <v>0</v>
      </c>
      <c r="BB350" s="108">
        <f t="shared" si="109"/>
        <v>0</v>
      </c>
      <c r="BC350" s="108">
        <f t="shared" si="109"/>
        <v>0</v>
      </c>
      <c r="BD350" s="108">
        <f t="shared" si="109"/>
        <v>0</v>
      </c>
      <c r="BE350" s="108">
        <f t="shared" si="109"/>
        <v>0</v>
      </c>
      <c r="BF350" s="108">
        <f t="shared" si="109"/>
        <v>0</v>
      </c>
      <c r="BG350" s="108">
        <f t="shared" si="109"/>
        <v>0</v>
      </c>
      <c r="BH350" s="108">
        <f t="shared" si="109"/>
        <v>0</v>
      </c>
      <c r="BI350" s="108">
        <f t="shared" si="109"/>
        <v>0</v>
      </c>
      <c r="BJ350" s="108">
        <f t="shared" si="109"/>
        <v>0</v>
      </c>
      <c r="BK350" s="109">
        <f>SUM(AW350:BJ350)</f>
        <v>0</v>
      </c>
      <c r="BL350" s="110">
        <f>0.0014</f>
        <v>1.4000000000000002E-3</v>
      </c>
      <c r="BM350" s="110">
        <f>0*$BL$350</f>
        <v>0</v>
      </c>
      <c r="BN350" s="110">
        <f t="shared" ref="BN350:BZ350" si="110">0*$BL$350</f>
        <v>0</v>
      </c>
      <c r="BO350" s="110">
        <f t="shared" si="110"/>
        <v>0</v>
      </c>
      <c r="BP350" s="110">
        <f t="shared" si="110"/>
        <v>0</v>
      </c>
      <c r="BQ350" s="110">
        <f t="shared" si="110"/>
        <v>0</v>
      </c>
      <c r="BR350" s="110">
        <f t="shared" si="110"/>
        <v>0</v>
      </c>
      <c r="BS350" s="110">
        <f t="shared" si="110"/>
        <v>0</v>
      </c>
      <c r="BT350" s="110">
        <f t="shared" si="110"/>
        <v>0</v>
      </c>
      <c r="BU350" s="110">
        <f t="shared" si="110"/>
        <v>0</v>
      </c>
      <c r="BV350" s="110">
        <f t="shared" si="110"/>
        <v>0</v>
      </c>
      <c r="BW350" s="110">
        <f t="shared" si="110"/>
        <v>0</v>
      </c>
      <c r="BX350" s="110">
        <f t="shared" si="110"/>
        <v>0</v>
      </c>
      <c r="BY350" s="110">
        <f t="shared" si="110"/>
        <v>0</v>
      </c>
      <c r="BZ350" s="110">
        <f t="shared" si="110"/>
        <v>0</v>
      </c>
      <c r="CA350" s="111">
        <f>SUM(BM350:BZ350)</f>
        <v>0</v>
      </c>
    </row>
    <row r="351" spans="1:79" s="10" customFormat="1" ht="17.25" customHeight="1" x14ac:dyDescent="0.25">
      <c r="A351" s="33"/>
      <c r="B351" s="34"/>
      <c r="C351" s="96"/>
      <c r="D351" s="49"/>
      <c r="E351" s="36"/>
      <c r="F351" s="36"/>
      <c r="G351" s="52"/>
      <c r="H351" s="38"/>
      <c r="I351" s="50"/>
      <c r="J351" s="54" t="s">
        <v>747</v>
      </c>
      <c r="K351" s="46" t="s">
        <v>1390</v>
      </c>
      <c r="L351" s="46" t="s">
        <v>57</v>
      </c>
      <c r="P351" s="104">
        <f>0.0014</f>
        <v>1.4000000000000002E-3</v>
      </c>
      <c r="Q351" s="144">
        <v>1</v>
      </c>
      <c r="R351" s="104">
        <v>0</v>
      </c>
      <c r="S351" s="104">
        <v>0</v>
      </c>
      <c r="T351" s="104">
        <v>0</v>
      </c>
      <c r="U351" s="104">
        <v>0</v>
      </c>
      <c r="V351" s="104">
        <v>0</v>
      </c>
      <c r="W351" s="104">
        <v>0</v>
      </c>
      <c r="X351" s="104">
        <v>0</v>
      </c>
      <c r="Y351" s="104">
        <v>0</v>
      </c>
      <c r="Z351" s="104">
        <v>0</v>
      </c>
      <c r="AA351" s="104">
        <v>0</v>
      </c>
      <c r="AB351" s="104">
        <v>0</v>
      </c>
      <c r="AC351" s="104">
        <v>0</v>
      </c>
      <c r="AD351" s="104">
        <v>0</v>
      </c>
      <c r="AE351" s="105">
        <f t="shared" ref="AE351:AE442" si="111">SUM(Q351:AD351)</f>
        <v>1</v>
      </c>
      <c r="AF351" s="106">
        <f>0.0014</f>
        <v>1.4000000000000002E-3</v>
      </c>
      <c r="AG351" s="106">
        <f>0.5*$AF$351</f>
        <v>7.000000000000001E-4</v>
      </c>
      <c r="AH351" s="106">
        <f t="shared" ref="AH351:AT351" si="112">0.5*$AF$351</f>
        <v>7.000000000000001E-4</v>
      </c>
      <c r="AI351" s="106">
        <f t="shared" si="112"/>
        <v>7.000000000000001E-4</v>
      </c>
      <c r="AJ351" s="106">
        <f t="shared" si="112"/>
        <v>7.000000000000001E-4</v>
      </c>
      <c r="AK351" s="106">
        <f t="shared" si="112"/>
        <v>7.000000000000001E-4</v>
      </c>
      <c r="AL351" s="106">
        <f t="shared" si="112"/>
        <v>7.000000000000001E-4</v>
      </c>
      <c r="AM351" s="106">
        <f t="shared" si="112"/>
        <v>7.000000000000001E-4</v>
      </c>
      <c r="AN351" s="106">
        <f t="shared" si="112"/>
        <v>7.000000000000001E-4</v>
      </c>
      <c r="AO351" s="106">
        <f t="shared" si="112"/>
        <v>7.000000000000001E-4</v>
      </c>
      <c r="AP351" s="106">
        <f t="shared" si="112"/>
        <v>7.000000000000001E-4</v>
      </c>
      <c r="AQ351" s="106">
        <f t="shared" si="112"/>
        <v>7.000000000000001E-4</v>
      </c>
      <c r="AR351" s="106">
        <f t="shared" si="112"/>
        <v>7.000000000000001E-4</v>
      </c>
      <c r="AS351" s="106">
        <f t="shared" si="112"/>
        <v>7.000000000000001E-4</v>
      </c>
      <c r="AT351" s="106">
        <f t="shared" si="112"/>
        <v>7.000000000000001E-4</v>
      </c>
      <c r="AU351" s="107">
        <f t="shared" ref="AU351:AU383" si="113">SUM(AG351:AT351)</f>
        <v>9.7999999999999997E-3</v>
      </c>
      <c r="AV351" s="108">
        <f>0.0014</f>
        <v>1.4000000000000002E-3</v>
      </c>
      <c r="AW351" s="108">
        <f>0*$AV$351</f>
        <v>0</v>
      </c>
      <c r="AX351" s="108">
        <f t="shared" ref="AX351:BJ351" si="114">0*$AV$351</f>
        <v>0</v>
      </c>
      <c r="AY351" s="108">
        <f t="shared" si="114"/>
        <v>0</v>
      </c>
      <c r="AZ351" s="108">
        <f t="shared" si="114"/>
        <v>0</v>
      </c>
      <c r="BA351" s="108">
        <f t="shared" si="114"/>
        <v>0</v>
      </c>
      <c r="BB351" s="108">
        <f t="shared" si="114"/>
        <v>0</v>
      </c>
      <c r="BC351" s="108">
        <f t="shared" si="114"/>
        <v>0</v>
      </c>
      <c r="BD351" s="108">
        <f t="shared" si="114"/>
        <v>0</v>
      </c>
      <c r="BE351" s="108">
        <f t="shared" si="114"/>
        <v>0</v>
      </c>
      <c r="BF351" s="108">
        <f t="shared" si="114"/>
        <v>0</v>
      </c>
      <c r="BG351" s="108">
        <f t="shared" si="114"/>
        <v>0</v>
      </c>
      <c r="BH351" s="108">
        <f t="shared" si="114"/>
        <v>0</v>
      </c>
      <c r="BI351" s="108">
        <f t="shared" si="114"/>
        <v>0</v>
      </c>
      <c r="BJ351" s="108">
        <f t="shared" si="114"/>
        <v>0</v>
      </c>
      <c r="BK351" s="109">
        <f t="shared" ref="BK351:BK383" si="115">SUM(AW351:BJ351)</f>
        <v>0</v>
      </c>
      <c r="BL351" s="110">
        <f>0.0014</f>
        <v>1.4000000000000002E-3</v>
      </c>
      <c r="BM351" s="110">
        <f>0*$BL$351</f>
        <v>0</v>
      </c>
      <c r="BN351" s="110">
        <f t="shared" ref="BN351:BZ351" si="116">0*$BL$351</f>
        <v>0</v>
      </c>
      <c r="BO351" s="110">
        <f t="shared" si="116"/>
        <v>0</v>
      </c>
      <c r="BP351" s="110">
        <f t="shared" si="116"/>
        <v>0</v>
      </c>
      <c r="BQ351" s="110">
        <f t="shared" si="116"/>
        <v>0</v>
      </c>
      <c r="BR351" s="110">
        <f t="shared" si="116"/>
        <v>0</v>
      </c>
      <c r="BS351" s="110">
        <f t="shared" si="116"/>
        <v>0</v>
      </c>
      <c r="BT351" s="110">
        <f t="shared" si="116"/>
        <v>0</v>
      </c>
      <c r="BU351" s="110">
        <f t="shared" si="116"/>
        <v>0</v>
      </c>
      <c r="BV351" s="110">
        <f t="shared" si="116"/>
        <v>0</v>
      </c>
      <c r="BW351" s="110">
        <f t="shared" si="116"/>
        <v>0</v>
      </c>
      <c r="BX351" s="110">
        <f t="shared" si="116"/>
        <v>0</v>
      </c>
      <c r="BY351" s="110">
        <f t="shared" si="116"/>
        <v>0</v>
      </c>
      <c r="BZ351" s="110">
        <f t="shared" si="116"/>
        <v>0</v>
      </c>
      <c r="CA351" s="111">
        <f t="shared" ref="CA351:CA383" si="117">SUM(BM351:BZ351)</f>
        <v>0</v>
      </c>
    </row>
    <row r="352" spans="1:79" s="10" customFormat="1" ht="17.25" customHeight="1" x14ac:dyDescent="0.25">
      <c r="A352" s="33"/>
      <c r="B352" s="34"/>
      <c r="C352" s="96"/>
      <c r="D352" s="49"/>
      <c r="E352" s="36"/>
      <c r="F352" s="36"/>
      <c r="G352" s="52"/>
      <c r="H352" s="38"/>
      <c r="I352" s="50"/>
      <c r="J352" s="54" t="s">
        <v>748</v>
      </c>
      <c r="K352" s="46" t="s">
        <v>1392</v>
      </c>
      <c r="L352" s="46" t="s">
        <v>65</v>
      </c>
      <c r="P352" s="104">
        <f>0.0042</f>
        <v>4.1999999999999997E-3</v>
      </c>
      <c r="Q352" s="144">
        <v>1</v>
      </c>
      <c r="R352" s="104">
        <f>0*$P$352</f>
        <v>0</v>
      </c>
      <c r="S352" s="104">
        <f t="shared" ref="S352:AD352" si="118">0*$P$352</f>
        <v>0</v>
      </c>
      <c r="T352" s="104">
        <f t="shared" si="118"/>
        <v>0</v>
      </c>
      <c r="U352" s="104">
        <f t="shared" si="118"/>
        <v>0</v>
      </c>
      <c r="V352" s="104">
        <f t="shared" si="118"/>
        <v>0</v>
      </c>
      <c r="W352" s="104">
        <f t="shared" si="118"/>
        <v>0</v>
      </c>
      <c r="X352" s="104">
        <f t="shared" si="118"/>
        <v>0</v>
      </c>
      <c r="Y352" s="104">
        <f t="shared" si="118"/>
        <v>0</v>
      </c>
      <c r="Z352" s="104">
        <f t="shared" si="118"/>
        <v>0</v>
      </c>
      <c r="AA352" s="104">
        <f t="shared" si="118"/>
        <v>0</v>
      </c>
      <c r="AB352" s="104">
        <f t="shared" si="118"/>
        <v>0</v>
      </c>
      <c r="AC352" s="104">
        <f t="shared" si="118"/>
        <v>0</v>
      </c>
      <c r="AD352" s="104">
        <f t="shared" si="118"/>
        <v>0</v>
      </c>
      <c r="AE352" s="105">
        <f t="shared" si="111"/>
        <v>1</v>
      </c>
      <c r="AF352" s="106">
        <f>0.0042</f>
        <v>4.1999999999999997E-3</v>
      </c>
      <c r="AG352" s="106">
        <f>0*$AF$352</f>
        <v>0</v>
      </c>
      <c r="AH352" s="106">
        <f t="shared" ref="AH352:AT352" si="119">0*$AF$352</f>
        <v>0</v>
      </c>
      <c r="AI352" s="106">
        <f t="shared" si="119"/>
        <v>0</v>
      </c>
      <c r="AJ352" s="106">
        <f t="shared" si="119"/>
        <v>0</v>
      </c>
      <c r="AK352" s="106">
        <f t="shared" si="119"/>
        <v>0</v>
      </c>
      <c r="AL352" s="106">
        <f t="shared" si="119"/>
        <v>0</v>
      </c>
      <c r="AM352" s="106">
        <f t="shared" si="119"/>
        <v>0</v>
      </c>
      <c r="AN352" s="106">
        <f t="shared" si="119"/>
        <v>0</v>
      </c>
      <c r="AO352" s="106">
        <f t="shared" si="119"/>
        <v>0</v>
      </c>
      <c r="AP352" s="106">
        <f t="shared" si="119"/>
        <v>0</v>
      </c>
      <c r="AQ352" s="106">
        <f t="shared" si="119"/>
        <v>0</v>
      </c>
      <c r="AR352" s="106">
        <f t="shared" si="119"/>
        <v>0</v>
      </c>
      <c r="AS352" s="106">
        <f t="shared" si="119"/>
        <v>0</v>
      </c>
      <c r="AT352" s="106">
        <f t="shared" si="119"/>
        <v>0</v>
      </c>
      <c r="AU352" s="107">
        <f t="shared" si="113"/>
        <v>0</v>
      </c>
      <c r="AV352" s="108">
        <f>0.0042</f>
        <v>4.1999999999999997E-3</v>
      </c>
      <c r="AW352" s="108">
        <f>0*$AV$352</f>
        <v>0</v>
      </c>
      <c r="AX352" s="108">
        <f t="shared" ref="AX352:BJ352" si="120">0*$AV$352</f>
        <v>0</v>
      </c>
      <c r="AY352" s="108">
        <f t="shared" si="120"/>
        <v>0</v>
      </c>
      <c r="AZ352" s="108">
        <f t="shared" si="120"/>
        <v>0</v>
      </c>
      <c r="BA352" s="108">
        <f t="shared" si="120"/>
        <v>0</v>
      </c>
      <c r="BB352" s="108">
        <f t="shared" si="120"/>
        <v>0</v>
      </c>
      <c r="BC352" s="108">
        <f t="shared" si="120"/>
        <v>0</v>
      </c>
      <c r="BD352" s="108">
        <f t="shared" si="120"/>
        <v>0</v>
      </c>
      <c r="BE352" s="108">
        <f t="shared" si="120"/>
        <v>0</v>
      </c>
      <c r="BF352" s="108">
        <f t="shared" si="120"/>
        <v>0</v>
      </c>
      <c r="BG352" s="108">
        <f t="shared" si="120"/>
        <v>0</v>
      </c>
      <c r="BH352" s="108">
        <f t="shared" si="120"/>
        <v>0</v>
      </c>
      <c r="BI352" s="108">
        <f t="shared" si="120"/>
        <v>0</v>
      </c>
      <c r="BJ352" s="108">
        <f t="shared" si="120"/>
        <v>0</v>
      </c>
      <c r="BK352" s="109">
        <f t="shared" si="115"/>
        <v>0</v>
      </c>
      <c r="BL352" s="110">
        <f>0.0042</f>
        <v>4.1999999999999997E-3</v>
      </c>
      <c r="BM352" s="110">
        <f>0*$BL$352</f>
        <v>0</v>
      </c>
      <c r="BN352" s="110">
        <f t="shared" ref="BN352:BZ352" si="121">0*$BL$352</f>
        <v>0</v>
      </c>
      <c r="BO352" s="110">
        <f t="shared" si="121"/>
        <v>0</v>
      </c>
      <c r="BP352" s="110">
        <f t="shared" si="121"/>
        <v>0</v>
      </c>
      <c r="BQ352" s="110">
        <f t="shared" si="121"/>
        <v>0</v>
      </c>
      <c r="BR352" s="110">
        <f t="shared" si="121"/>
        <v>0</v>
      </c>
      <c r="BS352" s="110">
        <f t="shared" si="121"/>
        <v>0</v>
      </c>
      <c r="BT352" s="110">
        <f t="shared" si="121"/>
        <v>0</v>
      </c>
      <c r="BU352" s="110">
        <f t="shared" si="121"/>
        <v>0</v>
      </c>
      <c r="BV352" s="110">
        <f t="shared" si="121"/>
        <v>0</v>
      </c>
      <c r="BW352" s="110">
        <f t="shared" si="121"/>
        <v>0</v>
      </c>
      <c r="BX352" s="110">
        <f t="shared" si="121"/>
        <v>0</v>
      </c>
      <c r="BY352" s="110">
        <f t="shared" si="121"/>
        <v>0</v>
      </c>
      <c r="BZ352" s="110">
        <f t="shared" si="121"/>
        <v>0</v>
      </c>
      <c r="CA352" s="111">
        <f t="shared" si="117"/>
        <v>0</v>
      </c>
    </row>
    <row r="353" spans="1:79" s="10" customFormat="1" ht="17.25" customHeight="1" x14ac:dyDescent="0.25">
      <c r="A353" s="33"/>
      <c r="B353" s="34"/>
      <c r="C353" s="96"/>
      <c r="D353" s="49"/>
      <c r="E353" s="36"/>
      <c r="F353" s="36"/>
      <c r="G353" s="52"/>
      <c r="H353" s="38"/>
      <c r="I353" s="50"/>
      <c r="J353" s="54" t="s">
        <v>749</v>
      </c>
      <c r="K353" s="46" t="s">
        <v>750</v>
      </c>
      <c r="L353" s="46" t="s">
        <v>69</v>
      </c>
      <c r="P353" s="104">
        <f>0.0017</f>
        <v>1.7000000000000001E-3</v>
      </c>
      <c r="Q353" s="144">
        <v>1</v>
      </c>
      <c r="R353" s="104">
        <f>0*$P$353</f>
        <v>0</v>
      </c>
      <c r="S353" s="104">
        <f t="shared" ref="S353:AD353" si="122">0*$P$353</f>
        <v>0</v>
      </c>
      <c r="T353" s="104">
        <f t="shared" si="122"/>
        <v>0</v>
      </c>
      <c r="U353" s="104">
        <f t="shared" si="122"/>
        <v>0</v>
      </c>
      <c r="V353" s="104">
        <f t="shared" si="122"/>
        <v>0</v>
      </c>
      <c r="W353" s="104">
        <f t="shared" si="122"/>
        <v>0</v>
      </c>
      <c r="X353" s="104">
        <f t="shared" si="122"/>
        <v>0</v>
      </c>
      <c r="Y353" s="104">
        <f t="shared" si="122"/>
        <v>0</v>
      </c>
      <c r="Z353" s="104">
        <f t="shared" si="122"/>
        <v>0</v>
      </c>
      <c r="AA353" s="104">
        <f t="shared" si="122"/>
        <v>0</v>
      </c>
      <c r="AB353" s="104">
        <f t="shared" si="122"/>
        <v>0</v>
      </c>
      <c r="AC353" s="104">
        <f t="shared" si="122"/>
        <v>0</v>
      </c>
      <c r="AD353" s="104">
        <f t="shared" si="122"/>
        <v>0</v>
      </c>
      <c r="AE353" s="105">
        <f t="shared" si="111"/>
        <v>1</v>
      </c>
      <c r="AF353" s="106">
        <f>0.0017</f>
        <v>1.7000000000000001E-3</v>
      </c>
      <c r="AG353" s="106">
        <f>0*$AF$353</f>
        <v>0</v>
      </c>
      <c r="AH353" s="106">
        <f t="shared" ref="AH353:AT353" si="123">0*$AF$353</f>
        <v>0</v>
      </c>
      <c r="AI353" s="106">
        <f t="shared" si="123"/>
        <v>0</v>
      </c>
      <c r="AJ353" s="106">
        <f t="shared" si="123"/>
        <v>0</v>
      </c>
      <c r="AK353" s="106">
        <f t="shared" si="123"/>
        <v>0</v>
      </c>
      <c r="AL353" s="106">
        <f t="shared" si="123"/>
        <v>0</v>
      </c>
      <c r="AM353" s="106">
        <f t="shared" si="123"/>
        <v>0</v>
      </c>
      <c r="AN353" s="106">
        <f t="shared" si="123"/>
        <v>0</v>
      </c>
      <c r="AO353" s="106">
        <f t="shared" si="123"/>
        <v>0</v>
      </c>
      <c r="AP353" s="106">
        <f t="shared" si="123"/>
        <v>0</v>
      </c>
      <c r="AQ353" s="106">
        <f t="shared" si="123"/>
        <v>0</v>
      </c>
      <c r="AR353" s="106">
        <f t="shared" si="123"/>
        <v>0</v>
      </c>
      <c r="AS353" s="106">
        <f t="shared" si="123"/>
        <v>0</v>
      </c>
      <c r="AT353" s="106">
        <f t="shared" si="123"/>
        <v>0</v>
      </c>
      <c r="AU353" s="107">
        <f t="shared" si="113"/>
        <v>0</v>
      </c>
      <c r="AV353" s="108">
        <f>0.0017</f>
        <v>1.7000000000000001E-3</v>
      </c>
      <c r="AW353" s="108">
        <f>0*$AV$353</f>
        <v>0</v>
      </c>
      <c r="AX353" s="108">
        <f t="shared" ref="AX353:BJ353" si="124">0*$AV$353</f>
        <v>0</v>
      </c>
      <c r="AY353" s="108">
        <f t="shared" si="124"/>
        <v>0</v>
      </c>
      <c r="AZ353" s="108">
        <f t="shared" si="124"/>
        <v>0</v>
      </c>
      <c r="BA353" s="108">
        <f t="shared" si="124"/>
        <v>0</v>
      </c>
      <c r="BB353" s="108">
        <f t="shared" si="124"/>
        <v>0</v>
      </c>
      <c r="BC353" s="108">
        <f t="shared" si="124"/>
        <v>0</v>
      </c>
      <c r="BD353" s="108">
        <f t="shared" si="124"/>
        <v>0</v>
      </c>
      <c r="BE353" s="108">
        <f t="shared" si="124"/>
        <v>0</v>
      </c>
      <c r="BF353" s="108">
        <f t="shared" si="124"/>
        <v>0</v>
      </c>
      <c r="BG353" s="108">
        <f t="shared" si="124"/>
        <v>0</v>
      </c>
      <c r="BH353" s="108">
        <f t="shared" si="124"/>
        <v>0</v>
      </c>
      <c r="BI353" s="108">
        <f t="shared" si="124"/>
        <v>0</v>
      </c>
      <c r="BJ353" s="108">
        <f t="shared" si="124"/>
        <v>0</v>
      </c>
      <c r="BK353" s="109">
        <f t="shared" si="115"/>
        <v>0</v>
      </c>
      <c r="BL353" s="110">
        <f>0.0017</f>
        <v>1.7000000000000001E-3</v>
      </c>
      <c r="BM353" s="110">
        <f>0*$BL$353</f>
        <v>0</v>
      </c>
      <c r="BN353" s="110">
        <f t="shared" ref="BN353:BZ353" si="125">0*$BL$353</f>
        <v>0</v>
      </c>
      <c r="BO353" s="110">
        <f t="shared" si="125"/>
        <v>0</v>
      </c>
      <c r="BP353" s="110">
        <f t="shared" si="125"/>
        <v>0</v>
      </c>
      <c r="BQ353" s="110">
        <f t="shared" si="125"/>
        <v>0</v>
      </c>
      <c r="BR353" s="110">
        <f t="shared" si="125"/>
        <v>0</v>
      </c>
      <c r="BS353" s="110">
        <f t="shared" si="125"/>
        <v>0</v>
      </c>
      <c r="BT353" s="110">
        <f t="shared" si="125"/>
        <v>0</v>
      </c>
      <c r="BU353" s="110">
        <f t="shared" si="125"/>
        <v>0</v>
      </c>
      <c r="BV353" s="110">
        <f t="shared" si="125"/>
        <v>0</v>
      </c>
      <c r="BW353" s="110">
        <f t="shared" si="125"/>
        <v>0</v>
      </c>
      <c r="BX353" s="110">
        <f t="shared" si="125"/>
        <v>0</v>
      </c>
      <c r="BY353" s="110">
        <f t="shared" si="125"/>
        <v>0</v>
      </c>
      <c r="BZ353" s="110">
        <f t="shared" si="125"/>
        <v>0</v>
      </c>
      <c r="CA353" s="111">
        <f t="shared" si="117"/>
        <v>0</v>
      </c>
    </row>
    <row r="354" spans="1:79" s="10" customFormat="1" ht="17.25" customHeight="1" x14ac:dyDescent="0.25">
      <c r="A354" s="33"/>
      <c r="B354" s="34"/>
      <c r="C354" s="35"/>
      <c r="D354" s="49"/>
      <c r="E354" s="36"/>
      <c r="F354" s="36"/>
      <c r="G354" s="52"/>
      <c r="H354" s="38"/>
      <c r="I354" s="50"/>
      <c r="J354" s="102" t="s">
        <v>751</v>
      </c>
      <c r="K354" s="103" t="s">
        <v>752</v>
      </c>
      <c r="L354" s="46" t="s">
        <v>54</v>
      </c>
      <c r="P354" s="104"/>
      <c r="Q354" s="104">
        <f t="shared" ref="Q354:AD354" si="126">SUM(Q355:Q357)</f>
        <v>3</v>
      </c>
      <c r="R354" s="104">
        <f t="shared" si="126"/>
        <v>0</v>
      </c>
      <c r="S354" s="104">
        <f t="shared" si="126"/>
        <v>0</v>
      </c>
      <c r="T354" s="104">
        <f t="shared" si="126"/>
        <v>0</v>
      </c>
      <c r="U354" s="104">
        <f t="shared" si="126"/>
        <v>0</v>
      </c>
      <c r="V354" s="104">
        <f t="shared" si="126"/>
        <v>0</v>
      </c>
      <c r="W354" s="104">
        <f t="shared" si="126"/>
        <v>0</v>
      </c>
      <c r="X354" s="104">
        <f t="shared" si="126"/>
        <v>0</v>
      </c>
      <c r="Y354" s="104">
        <f t="shared" si="126"/>
        <v>0</v>
      </c>
      <c r="Z354" s="104">
        <f t="shared" ref="Z354:AC354" si="127">SUM(Z355:Z357)</f>
        <v>0</v>
      </c>
      <c r="AA354" s="104">
        <f t="shared" si="127"/>
        <v>0</v>
      </c>
      <c r="AB354" s="104">
        <f t="shared" si="127"/>
        <v>0</v>
      </c>
      <c r="AC354" s="104">
        <f t="shared" si="127"/>
        <v>0</v>
      </c>
      <c r="AD354" s="104">
        <f t="shared" si="126"/>
        <v>0</v>
      </c>
      <c r="AE354" s="105">
        <f t="shared" si="111"/>
        <v>3</v>
      </c>
      <c r="AF354" s="106">
        <f>SUM(AF355:AF357)</f>
        <v>2.8000000000000004E-3</v>
      </c>
      <c r="AG354" s="106">
        <f t="shared" ref="AG354:AT354" si="128">SUM(AG355:AG357)</f>
        <v>2.8000000000000004E-3</v>
      </c>
      <c r="AH354" s="106">
        <f>SUM(AH355:AH357)</f>
        <v>0</v>
      </c>
      <c r="AI354" s="106">
        <f t="shared" si="128"/>
        <v>0</v>
      </c>
      <c r="AJ354" s="106">
        <f t="shared" si="128"/>
        <v>0</v>
      </c>
      <c r="AK354" s="106">
        <f t="shared" si="128"/>
        <v>0</v>
      </c>
      <c r="AL354" s="106">
        <f t="shared" si="128"/>
        <v>0</v>
      </c>
      <c r="AM354" s="106">
        <f t="shared" si="128"/>
        <v>0</v>
      </c>
      <c r="AN354" s="106">
        <f t="shared" si="128"/>
        <v>0</v>
      </c>
      <c r="AO354" s="106">
        <f t="shared" si="128"/>
        <v>0</v>
      </c>
      <c r="AP354" s="106">
        <f t="shared" ref="AP354:AS354" si="129">SUM(AP355:AP357)</f>
        <v>0</v>
      </c>
      <c r="AQ354" s="106">
        <f t="shared" si="129"/>
        <v>0</v>
      </c>
      <c r="AR354" s="106">
        <f t="shared" si="129"/>
        <v>0</v>
      </c>
      <c r="AS354" s="106">
        <f t="shared" si="129"/>
        <v>0</v>
      </c>
      <c r="AT354" s="106">
        <f t="shared" si="128"/>
        <v>0</v>
      </c>
      <c r="AU354" s="107">
        <f t="shared" si="113"/>
        <v>2.8000000000000004E-3</v>
      </c>
      <c r="AV354" s="108">
        <f>SUM(AV355:AV357)</f>
        <v>2.8000000000000004E-3</v>
      </c>
      <c r="AW354" s="108">
        <f t="shared" ref="AW354:BJ354" si="130">SUM(AW355:AW357)</f>
        <v>0</v>
      </c>
      <c r="AX354" s="108">
        <f t="shared" si="130"/>
        <v>0</v>
      </c>
      <c r="AY354" s="108">
        <f t="shared" si="130"/>
        <v>0</v>
      </c>
      <c r="AZ354" s="108">
        <f t="shared" si="130"/>
        <v>0</v>
      </c>
      <c r="BA354" s="108">
        <f t="shared" si="130"/>
        <v>0</v>
      </c>
      <c r="BB354" s="108">
        <f t="shared" si="130"/>
        <v>0</v>
      </c>
      <c r="BC354" s="108">
        <f t="shared" si="130"/>
        <v>0</v>
      </c>
      <c r="BD354" s="108">
        <f t="shared" si="130"/>
        <v>0</v>
      </c>
      <c r="BE354" s="108">
        <f t="shared" si="130"/>
        <v>0</v>
      </c>
      <c r="BF354" s="108">
        <f t="shared" ref="BF354:BI354" si="131">SUM(BF355:BF357)</f>
        <v>0</v>
      </c>
      <c r="BG354" s="108">
        <f t="shared" si="131"/>
        <v>0</v>
      </c>
      <c r="BH354" s="108">
        <f t="shared" si="131"/>
        <v>0</v>
      </c>
      <c r="BI354" s="108">
        <f t="shared" si="131"/>
        <v>0</v>
      </c>
      <c r="BJ354" s="108">
        <f t="shared" si="130"/>
        <v>0</v>
      </c>
      <c r="BK354" s="109">
        <f t="shared" si="115"/>
        <v>0</v>
      </c>
      <c r="BL354" s="110">
        <f>SUM(BL355:BL357)</f>
        <v>2.8000000000000004E-3</v>
      </c>
      <c r="BM354" s="110">
        <f t="shared" ref="BM354:BZ354" si="132">SUM(BM355:BM357)</f>
        <v>0</v>
      </c>
      <c r="BN354" s="110">
        <f t="shared" si="132"/>
        <v>0</v>
      </c>
      <c r="BO354" s="110">
        <f t="shared" si="132"/>
        <v>0</v>
      </c>
      <c r="BP354" s="110">
        <f t="shared" si="132"/>
        <v>0</v>
      </c>
      <c r="BQ354" s="110">
        <f t="shared" si="132"/>
        <v>0</v>
      </c>
      <c r="BR354" s="110">
        <f t="shared" si="132"/>
        <v>0</v>
      </c>
      <c r="BS354" s="110">
        <f t="shared" si="132"/>
        <v>0</v>
      </c>
      <c r="BT354" s="110">
        <f t="shared" si="132"/>
        <v>0</v>
      </c>
      <c r="BU354" s="110">
        <f t="shared" si="132"/>
        <v>0</v>
      </c>
      <c r="BV354" s="110">
        <f t="shared" ref="BV354:BY354" si="133">SUM(BV355:BV357)</f>
        <v>0</v>
      </c>
      <c r="BW354" s="110">
        <f t="shared" si="133"/>
        <v>0</v>
      </c>
      <c r="BX354" s="110">
        <f t="shared" si="133"/>
        <v>0</v>
      </c>
      <c r="BY354" s="110">
        <f t="shared" si="133"/>
        <v>0</v>
      </c>
      <c r="BZ354" s="110">
        <f t="shared" si="132"/>
        <v>0</v>
      </c>
      <c r="CA354" s="111">
        <f t="shared" si="117"/>
        <v>0</v>
      </c>
    </row>
    <row r="355" spans="1:79" s="10" customFormat="1" ht="17.25" customHeight="1" x14ac:dyDescent="0.25">
      <c r="A355" s="33"/>
      <c r="B355" s="34"/>
      <c r="C355" s="35"/>
      <c r="D355" s="49"/>
      <c r="E355" s="36"/>
      <c r="F355" s="36"/>
      <c r="G355" s="52"/>
      <c r="H355" s="38"/>
      <c r="I355" s="50"/>
      <c r="J355" s="54" t="s">
        <v>753</v>
      </c>
      <c r="K355" s="46" t="s">
        <v>1393</v>
      </c>
      <c r="L355" s="46" t="s">
        <v>54</v>
      </c>
      <c r="P355" s="104"/>
      <c r="Q355" s="144">
        <v>1</v>
      </c>
      <c r="R355" s="104">
        <f>0.2*$P$355</f>
        <v>0</v>
      </c>
      <c r="S355" s="104">
        <f>0*$P$355</f>
        <v>0</v>
      </c>
      <c r="T355" s="104">
        <f t="shared" ref="T355:AD355" si="134">0*$P$355</f>
        <v>0</v>
      </c>
      <c r="U355" s="104">
        <f t="shared" si="134"/>
        <v>0</v>
      </c>
      <c r="V355" s="104">
        <f t="shared" si="134"/>
        <v>0</v>
      </c>
      <c r="W355" s="104">
        <f t="shared" si="134"/>
        <v>0</v>
      </c>
      <c r="X355" s="104">
        <f t="shared" si="134"/>
        <v>0</v>
      </c>
      <c r="Y355" s="104">
        <f t="shared" si="134"/>
        <v>0</v>
      </c>
      <c r="Z355" s="104">
        <f t="shared" si="134"/>
        <v>0</v>
      </c>
      <c r="AA355" s="104">
        <f t="shared" si="134"/>
        <v>0</v>
      </c>
      <c r="AB355" s="104">
        <f t="shared" si="134"/>
        <v>0</v>
      </c>
      <c r="AC355" s="104">
        <f t="shared" si="134"/>
        <v>0</v>
      </c>
      <c r="AD355" s="104">
        <f t="shared" si="134"/>
        <v>0</v>
      </c>
      <c r="AE355" s="105">
        <f t="shared" si="111"/>
        <v>1</v>
      </c>
      <c r="AF355" s="106">
        <f>0.0014</f>
        <v>1.4000000000000002E-3</v>
      </c>
      <c r="AG355" s="106">
        <f>1*$AF$355</f>
        <v>1.4000000000000002E-3</v>
      </c>
      <c r="AH355" s="106">
        <f t="shared" ref="AH355:AT355" si="135">0*$AF$355</f>
        <v>0</v>
      </c>
      <c r="AI355" s="106">
        <f t="shared" si="135"/>
        <v>0</v>
      </c>
      <c r="AJ355" s="106">
        <f t="shared" si="135"/>
        <v>0</v>
      </c>
      <c r="AK355" s="106">
        <f t="shared" si="135"/>
        <v>0</v>
      </c>
      <c r="AL355" s="106">
        <f t="shared" si="135"/>
        <v>0</v>
      </c>
      <c r="AM355" s="106">
        <f t="shared" si="135"/>
        <v>0</v>
      </c>
      <c r="AN355" s="106">
        <f t="shared" si="135"/>
        <v>0</v>
      </c>
      <c r="AO355" s="106">
        <f t="shared" si="135"/>
        <v>0</v>
      </c>
      <c r="AP355" s="106">
        <f t="shared" si="135"/>
        <v>0</v>
      </c>
      <c r="AQ355" s="106">
        <f t="shared" si="135"/>
        <v>0</v>
      </c>
      <c r="AR355" s="106">
        <f t="shared" si="135"/>
        <v>0</v>
      </c>
      <c r="AS355" s="106">
        <f t="shared" si="135"/>
        <v>0</v>
      </c>
      <c r="AT355" s="106">
        <f t="shared" si="135"/>
        <v>0</v>
      </c>
      <c r="AU355" s="107">
        <f t="shared" si="113"/>
        <v>1.4000000000000002E-3</v>
      </c>
      <c r="AV355" s="108">
        <f>0.0014</f>
        <v>1.4000000000000002E-3</v>
      </c>
      <c r="AW355" s="108">
        <f>0*$AV$355</f>
        <v>0</v>
      </c>
      <c r="AX355" s="108">
        <f t="shared" ref="AX355:BJ355" si="136">0*$AV$355</f>
        <v>0</v>
      </c>
      <c r="AY355" s="108">
        <f t="shared" si="136"/>
        <v>0</v>
      </c>
      <c r="AZ355" s="108">
        <f t="shared" si="136"/>
        <v>0</v>
      </c>
      <c r="BA355" s="108">
        <f t="shared" si="136"/>
        <v>0</v>
      </c>
      <c r="BB355" s="108">
        <f t="shared" si="136"/>
        <v>0</v>
      </c>
      <c r="BC355" s="108">
        <f t="shared" si="136"/>
        <v>0</v>
      </c>
      <c r="BD355" s="108">
        <f t="shared" si="136"/>
        <v>0</v>
      </c>
      <c r="BE355" s="108">
        <f t="shared" si="136"/>
        <v>0</v>
      </c>
      <c r="BF355" s="108">
        <f t="shared" si="136"/>
        <v>0</v>
      </c>
      <c r="BG355" s="108">
        <f t="shared" si="136"/>
        <v>0</v>
      </c>
      <c r="BH355" s="108">
        <f t="shared" si="136"/>
        <v>0</v>
      </c>
      <c r="BI355" s="108">
        <f t="shared" si="136"/>
        <v>0</v>
      </c>
      <c r="BJ355" s="108">
        <f t="shared" si="136"/>
        <v>0</v>
      </c>
      <c r="BK355" s="109">
        <f t="shared" si="115"/>
        <v>0</v>
      </c>
      <c r="BL355" s="110">
        <f>0.0014</f>
        <v>1.4000000000000002E-3</v>
      </c>
      <c r="BM355" s="110">
        <f>0*$BL$355</f>
        <v>0</v>
      </c>
      <c r="BN355" s="110">
        <f t="shared" ref="BN355:BZ355" si="137">0*$BL$355</f>
        <v>0</v>
      </c>
      <c r="BO355" s="110">
        <f t="shared" si="137"/>
        <v>0</v>
      </c>
      <c r="BP355" s="110">
        <f t="shared" si="137"/>
        <v>0</v>
      </c>
      <c r="BQ355" s="110">
        <f t="shared" si="137"/>
        <v>0</v>
      </c>
      <c r="BR355" s="110">
        <f t="shared" si="137"/>
        <v>0</v>
      </c>
      <c r="BS355" s="110">
        <f t="shared" si="137"/>
        <v>0</v>
      </c>
      <c r="BT355" s="110">
        <f t="shared" si="137"/>
        <v>0</v>
      </c>
      <c r="BU355" s="110">
        <f t="shared" si="137"/>
        <v>0</v>
      </c>
      <c r="BV355" s="110">
        <f t="shared" si="137"/>
        <v>0</v>
      </c>
      <c r="BW355" s="110">
        <f t="shared" si="137"/>
        <v>0</v>
      </c>
      <c r="BX355" s="110">
        <f t="shared" si="137"/>
        <v>0</v>
      </c>
      <c r="BY355" s="110">
        <f t="shared" si="137"/>
        <v>0</v>
      </c>
      <c r="BZ355" s="110">
        <f t="shared" si="137"/>
        <v>0</v>
      </c>
      <c r="CA355" s="111">
        <f t="shared" si="117"/>
        <v>0</v>
      </c>
    </row>
    <row r="356" spans="1:79" s="10" customFormat="1" ht="17.25" customHeight="1" x14ac:dyDescent="0.25">
      <c r="A356" s="33"/>
      <c r="B356" s="34"/>
      <c r="C356" s="35"/>
      <c r="D356" s="49"/>
      <c r="E356" s="36"/>
      <c r="F356" s="36"/>
      <c r="G356" s="52"/>
      <c r="H356" s="38"/>
      <c r="I356" s="50"/>
      <c r="J356" s="54" t="s">
        <v>754</v>
      </c>
      <c r="K356" s="46" t="s">
        <v>755</v>
      </c>
      <c r="L356" s="46" t="s">
        <v>54</v>
      </c>
      <c r="P356" s="104"/>
      <c r="Q356" s="144">
        <v>1</v>
      </c>
      <c r="R356" s="104">
        <f>0.2*$P$356</f>
        <v>0</v>
      </c>
      <c r="S356" s="104">
        <f>0*$P$356</f>
        <v>0</v>
      </c>
      <c r="T356" s="104">
        <f t="shared" ref="T356:AD356" si="138">0*$P$356</f>
        <v>0</v>
      </c>
      <c r="U356" s="104">
        <f t="shared" si="138"/>
        <v>0</v>
      </c>
      <c r="V356" s="104">
        <f t="shared" si="138"/>
        <v>0</v>
      </c>
      <c r="W356" s="104">
        <f t="shared" si="138"/>
        <v>0</v>
      </c>
      <c r="X356" s="104">
        <f t="shared" si="138"/>
        <v>0</v>
      </c>
      <c r="Y356" s="104">
        <f t="shared" si="138"/>
        <v>0</v>
      </c>
      <c r="Z356" s="104">
        <f t="shared" si="138"/>
        <v>0</v>
      </c>
      <c r="AA356" s="104">
        <f t="shared" si="138"/>
        <v>0</v>
      </c>
      <c r="AB356" s="104">
        <f t="shared" si="138"/>
        <v>0</v>
      </c>
      <c r="AC356" s="104">
        <f t="shared" si="138"/>
        <v>0</v>
      </c>
      <c r="AD356" s="104">
        <f t="shared" si="138"/>
        <v>0</v>
      </c>
      <c r="AE356" s="105">
        <f t="shared" si="111"/>
        <v>1</v>
      </c>
      <c r="AF356" s="106">
        <f>0.0007</f>
        <v>7.000000000000001E-4</v>
      </c>
      <c r="AG356" s="106">
        <f>1*$AF$356</f>
        <v>7.000000000000001E-4</v>
      </c>
      <c r="AH356" s="106">
        <f t="shared" ref="AH356:AT356" si="139">0*$AF$356</f>
        <v>0</v>
      </c>
      <c r="AI356" s="106">
        <f t="shared" si="139"/>
        <v>0</v>
      </c>
      <c r="AJ356" s="106">
        <f t="shared" si="139"/>
        <v>0</v>
      </c>
      <c r="AK356" s="106">
        <f t="shared" si="139"/>
        <v>0</v>
      </c>
      <c r="AL356" s="106">
        <f t="shared" si="139"/>
        <v>0</v>
      </c>
      <c r="AM356" s="106">
        <f t="shared" si="139"/>
        <v>0</v>
      </c>
      <c r="AN356" s="106">
        <f t="shared" si="139"/>
        <v>0</v>
      </c>
      <c r="AO356" s="106">
        <f t="shared" si="139"/>
        <v>0</v>
      </c>
      <c r="AP356" s="106">
        <f t="shared" si="139"/>
        <v>0</v>
      </c>
      <c r="AQ356" s="106">
        <f t="shared" si="139"/>
        <v>0</v>
      </c>
      <c r="AR356" s="106">
        <f t="shared" si="139"/>
        <v>0</v>
      </c>
      <c r="AS356" s="106">
        <f t="shared" si="139"/>
        <v>0</v>
      </c>
      <c r="AT356" s="106">
        <f t="shared" si="139"/>
        <v>0</v>
      </c>
      <c r="AU356" s="107">
        <f t="shared" si="113"/>
        <v>7.000000000000001E-4</v>
      </c>
      <c r="AV356" s="108">
        <f>0.0007</f>
        <v>7.000000000000001E-4</v>
      </c>
      <c r="AW356" s="108">
        <f>0*$AV$356</f>
        <v>0</v>
      </c>
      <c r="AX356" s="108">
        <f t="shared" ref="AX356:BJ356" si="140">0*$AV$356</f>
        <v>0</v>
      </c>
      <c r="AY356" s="108">
        <f t="shared" si="140"/>
        <v>0</v>
      </c>
      <c r="AZ356" s="108">
        <f t="shared" si="140"/>
        <v>0</v>
      </c>
      <c r="BA356" s="108">
        <f t="shared" si="140"/>
        <v>0</v>
      </c>
      <c r="BB356" s="108">
        <f t="shared" si="140"/>
        <v>0</v>
      </c>
      <c r="BC356" s="108">
        <f t="shared" si="140"/>
        <v>0</v>
      </c>
      <c r="BD356" s="108">
        <f t="shared" si="140"/>
        <v>0</v>
      </c>
      <c r="BE356" s="108">
        <f t="shared" si="140"/>
        <v>0</v>
      </c>
      <c r="BF356" s="108">
        <f t="shared" si="140"/>
        <v>0</v>
      </c>
      <c r="BG356" s="108">
        <f t="shared" si="140"/>
        <v>0</v>
      </c>
      <c r="BH356" s="108">
        <f t="shared" si="140"/>
        <v>0</v>
      </c>
      <c r="BI356" s="108">
        <f t="shared" si="140"/>
        <v>0</v>
      </c>
      <c r="BJ356" s="108">
        <f t="shared" si="140"/>
        <v>0</v>
      </c>
      <c r="BK356" s="109">
        <f t="shared" si="115"/>
        <v>0</v>
      </c>
      <c r="BL356" s="110">
        <f>0.0007</f>
        <v>7.000000000000001E-4</v>
      </c>
      <c r="BM356" s="110">
        <f>0*$BL$356</f>
        <v>0</v>
      </c>
      <c r="BN356" s="110">
        <f t="shared" ref="BN356:BZ356" si="141">0*$BL$356</f>
        <v>0</v>
      </c>
      <c r="BO356" s="110">
        <f t="shared" si="141"/>
        <v>0</v>
      </c>
      <c r="BP356" s="110">
        <f t="shared" si="141"/>
        <v>0</v>
      </c>
      <c r="BQ356" s="110">
        <f t="shared" si="141"/>
        <v>0</v>
      </c>
      <c r="BR356" s="110">
        <f t="shared" si="141"/>
        <v>0</v>
      </c>
      <c r="BS356" s="110">
        <f t="shared" si="141"/>
        <v>0</v>
      </c>
      <c r="BT356" s="110">
        <f t="shared" si="141"/>
        <v>0</v>
      </c>
      <c r="BU356" s="110">
        <f t="shared" si="141"/>
        <v>0</v>
      </c>
      <c r="BV356" s="110">
        <f t="shared" si="141"/>
        <v>0</v>
      </c>
      <c r="BW356" s="110">
        <f t="shared" si="141"/>
        <v>0</v>
      </c>
      <c r="BX356" s="110">
        <f t="shared" si="141"/>
        <v>0</v>
      </c>
      <c r="BY356" s="110">
        <f t="shared" si="141"/>
        <v>0</v>
      </c>
      <c r="BZ356" s="110">
        <f t="shared" si="141"/>
        <v>0</v>
      </c>
      <c r="CA356" s="111">
        <f t="shared" si="117"/>
        <v>0</v>
      </c>
    </row>
    <row r="357" spans="1:79" s="10" customFormat="1" ht="17.25" customHeight="1" x14ac:dyDescent="0.25">
      <c r="A357" s="33"/>
      <c r="B357" s="34"/>
      <c r="C357" s="35"/>
      <c r="D357" s="49"/>
      <c r="E357" s="36"/>
      <c r="F357" s="36"/>
      <c r="G357" s="52"/>
      <c r="H357" s="38"/>
      <c r="I357" s="50"/>
      <c r="J357" s="54" t="s">
        <v>756</v>
      </c>
      <c r="K357" s="46" t="s">
        <v>757</v>
      </c>
      <c r="L357" s="46" t="s">
        <v>54</v>
      </c>
      <c r="P357" s="104"/>
      <c r="Q357" s="144">
        <v>1</v>
      </c>
      <c r="R357" s="104">
        <f>0.2*$P$357</f>
        <v>0</v>
      </c>
      <c r="S357" s="104">
        <f>0*$P$357</f>
        <v>0</v>
      </c>
      <c r="T357" s="104">
        <f t="shared" ref="T357:AD357" si="142">0*$P$357</f>
        <v>0</v>
      </c>
      <c r="U357" s="104">
        <f t="shared" si="142"/>
        <v>0</v>
      </c>
      <c r="V357" s="104">
        <f t="shared" si="142"/>
        <v>0</v>
      </c>
      <c r="W357" s="104">
        <f t="shared" si="142"/>
        <v>0</v>
      </c>
      <c r="X357" s="104">
        <f t="shared" si="142"/>
        <v>0</v>
      </c>
      <c r="Y357" s="104">
        <f t="shared" si="142"/>
        <v>0</v>
      </c>
      <c r="Z357" s="104">
        <f t="shared" si="142"/>
        <v>0</v>
      </c>
      <c r="AA357" s="104">
        <f t="shared" si="142"/>
        <v>0</v>
      </c>
      <c r="AB357" s="104">
        <f t="shared" si="142"/>
        <v>0</v>
      </c>
      <c r="AC357" s="104">
        <f t="shared" si="142"/>
        <v>0</v>
      </c>
      <c r="AD357" s="104">
        <f t="shared" si="142"/>
        <v>0</v>
      </c>
      <c r="AE357" s="105">
        <f t="shared" si="111"/>
        <v>1</v>
      </c>
      <c r="AF357" s="106">
        <f>0.0007</f>
        <v>7.000000000000001E-4</v>
      </c>
      <c r="AG357" s="106">
        <f>1*$AF$357</f>
        <v>7.000000000000001E-4</v>
      </c>
      <c r="AH357" s="106">
        <f t="shared" ref="AH357:AT357" si="143">0*$AF$357</f>
        <v>0</v>
      </c>
      <c r="AI357" s="106">
        <f t="shared" si="143"/>
        <v>0</v>
      </c>
      <c r="AJ357" s="106">
        <f t="shared" si="143"/>
        <v>0</v>
      </c>
      <c r="AK357" s="106">
        <f t="shared" si="143"/>
        <v>0</v>
      </c>
      <c r="AL357" s="106">
        <f t="shared" si="143"/>
        <v>0</v>
      </c>
      <c r="AM357" s="106">
        <f t="shared" si="143"/>
        <v>0</v>
      </c>
      <c r="AN357" s="106">
        <f t="shared" si="143"/>
        <v>0</v>
      </c>
      <c r="AO357" s="106">
        <f t="shared" si="143"/>
        <v>0</v>
      </c>
      <c r="AP357" s="106">
        <f t="shared" si="143"/>
        <v>0</v>
      </c>
      <c r="AQ357" s="106">
        <f t="shared" si="143"/>
        <v>0</v>
      </c>
      <c r="AR357" s="106">
        <f t="shared" si="143"/>
        <v>0</v>
      </c>
      <c r="AS357" s="106">
        <f t="shared" si="143"/>
        <v>0</v>
      </c>
      <c r="AT357" s="106">
        <f t="shared" si="143"/>
        <v>0</v>
      </c>
      <c r="AU357" s="107">
        <f t="shared" si="113"/>
        <v>7.000000000000001E-4</v>
      </c>
      <c r="AV357" s="108">
        <f>0.0007</f>
        <v>7.000000000000001E-4</v>
      </c>
      <c r="AW357" s="108">
        <f>0*$AV$357</f>
        <v>0</v>
      </c>
      <c r="AX357" s="108">
        <f t="shared" ref="AX357:BJ357" si="144">0*$AV$357</f>
        <v>0</v>
      </c>
      <c r="AY357" s="108">
        <f t="shared" si="144"/>
        <v>0</v>
      </c>
      <c r="AZ357" s="108">
        <f t="shared" si="144"/>
        <v>0</v>
      </c>
      <c r="BA357" s="108">
        <f t="shared" si="144"/>
        <v>0</v>
      </c>
      <c r="BB357" s="108">
        <f t="shared" si="144"/>
        <v>0</v>
      </c>
      <c r="BC357" s="108">
        <f t="shared" si="144"/>
        <v>0</v>
      </c>
      <c r="BD357" s="108">
        <f t="shared" si="144"/>
        <v>0</v>
      </c>
      <c r="BE357" s="108">
        <f t="shared" si="144"/>
        <v>0</v>
      </c>
      <c r="BF357" s="108">
        <f t="shared" si="144"/>
        <v>0</v>
      </c>
      <c r="BG357" s="108">
        <f t="shared" si="144"/>
        <v>0</v>
      </c>
      <c r="BH357" s="108">
        <f t="shared" si="144"/>
        <v>0</v>
      </c>
      <c r="BI357" s="108">
        <f t="shared" si="144"/>
        <v>0</v>
      </c>
      <c r="BJ357" s="108">
        <f t="shared" si="144"/>
        <v>0</v>
      </c>
      <c r="BK357" s="109">
        <f t="shared" si="115"/>
        <v>0</v>
      </c>
      <c r="BL357" s="110">
        <f>0.0007</f>
        <v>7.000000000000001E-4</v>
      </c>
      <c r="BM357" s="110">
        <f>0*$BL$357</f>
        <v>0</v>
      </c>
      <c r="BN357" s="110">
        <f t="shared" ref="BN357:BZ357" si="145">0*$BL$357</f>
        <v>0</v>
      </c>
      <c r="BO357" s="110">
        <f t="shared" si="145"/>
        <v>0</v>
      </c>
      <c r="BP357" s="110">
        <f t="shared" si="145"/>
        <v>0</v>
      </c>
      <c r="BQ357" s="110">
        <f t="shared" si="145"/>
        <v>0</v>
      </c>
      <c r="BR357" s="110">
        <f t="shared" si="145"/>
        <v>0</v>
      </c>
      <c r="BS357" s="110">
        <f t="shared" si="145"/>
        <v>0</v>
      </c>
      <c r="BT357" s="110">
        <f t="shared" si="145"/>
        <v>0</v>
      </c>
      <c r="BU357" s="110">
        <f t="shared" si="145"/>
        <v>0</v>
      </c>
      <c r="BV357" s="110">
        <f t="shared" si="145"/>
        <v>0</v>
      </c>
      <c r="BW357" s="110">
        <f t="shared" si="145"/>
        <v>0</v>
      </c>
      <c r="BX357" s="110">
        <f t="shared" si="145"/>
        <v>0</v>
      </c>
      <c r="BY357" s="110">
        <f t="shared" si="145"/>
        <v>0</v>
      </c>
      <c r="BZ357" s="110">
        <f t="shared" si="145"/>
        <v>0</v>
      </c>
      <c r="CA357" s="111">
        <f t="shared" si="117"/>
        <v>0</v>
      </c>
    </row>
    <row r="358" spans="1:79" s="10" customFormat="1" ht="17.25" customHeight="1" x14ac:dyDescent="0.25">
      <c r="A358" s="33"/>
      <c r="B358" s="34"/>
      <c r="C358" s="35"/>
      <c r="D358" s="49"/>
      <c r="E358" s="36"/>
      <c r="F358" s="36"/>
      <c r="G358" s="52"/>
      <c r="H358" s="38"/>
      <c r="I358" s="50"/>
      <c r="J358" s="102" t="s">
        <v>758</v>
      </c>
      <c r="K358" s="103" t="s">
        <v>759</v>
      </c>
      <c r="L358" s="46" t="s">
        <v>65</v>
      </c>
      <c r="P358" s="104"/>
      <c r="Q358" s="104">
        <f t="shared" ref="Q358:AD358" si="146">SUM(Q359:Q369)</f>
        <v>0</v>
      </c>
      <c r="R358" s="104">
        <f t="shared" si="146"/>
        <v>0</v>
      </c>
      <c r="S358" s="104">
        <f t="shared" si="146"/>
        <v>0</v>
      </c>
      <c r="T358" s="104">
        <f t="shared" si="146"/>
        <v>0</v>
      </c>
      <c r="U358" s="104">
        <f t="shared" si="146"/>
        <v>0</v>
      </c>
      <c r="V358" s="104">
        <f t="shared" si="146"/>
        <v>0</v>
      </c>
      <c r="W358" s="104">
        <f t="shared" si="146"/>
        <v>0</v>
      </c>
      <c r="X358" s="104">
        <f t="shared" si="146"/>
        <v>0</v>
      </c>
      <c r="Y358" s="104">
        <f t="shared" si="146"/>
        <v>0</v>
      </c>
      <c r="Z358" s="104">
        <f t="shared" ref="Z358:AC358" si="147">SUM(Z359:Z369)</f>
        <v>0</v>
      </c>
      <c r="AA358" s="104">
        <f t="shared" si="147"/>
        <v>0</v>
      </c>
      <c r="AB358" s="104">
        <f t="shared" si="147"/>
        <v>0</v>
      </c>
      <c r="AC358" s="104">
        <f t="shared" si="147"/>
        <v>0</v>
      </c>
      <c r="AD358" s="104">
        <f t="shared" si="146"/>
        <v>0</v>
      </c>
      <c r="AE358" s="105">
        <f t="shared" si="111"/>
        <v>0</v>
      </c>
      <c r="AF358" s="106">
        <f>SUM(AF359:AF369)</f>
        <v>0.12429999999999997</v>
      </c>
      <c r="AG358" s="106">
        <f>SUM(AG359:AG369)</f>
        <v>0.12429999999999997</v>
      </c>
      <c r="AH358" s="106">
        <f t="shared" ref="AH358:AT358" si="148">SUM(AH359:AH369)</f>
        <v>0</v>
      </c>
      <c r="AI358" s="106">
        <f t="shared" si="148"/>
        <v>0</v>
      </c>
      <c r="AJ358" s="106">
        <f t="shared" si="148"/>
        <v>0</v>
      </c>
      <c r="AK358" s="106">
        <f t="shared" si="148"/>
        <v>0</v>
      </c>
      <c r="AL358" s="106">
        <f t="shared" si="148"/>
        <v>0</v>
      </c>
      <c r="AM358" s="106">
        <f t="shared" si="148"/>
        <v>0</v>
      </c>
      <c r="AN358" s="106">
        <f t="shared" si="148"/>
        <v>0</v>
      </c>
      <c r="AO358" s="106">
        <f t="shared" si="148"/>
        <v>0</v>
      </c>
      <c r="AP358" s="106">
        <f t="shared" ref="AP358:AS358" si="149">SUM(AP359:AP369)</f>
        <v>0</v>
      </c>
      <c r="AQ358" s="106">
        <f t="shared" si="149"/>
        <v>0</v>
      </c>
      <c r="AR358" s="106">
        <f t="shared" si="149"/>
        <v>0</v>
      </c>
      <c r="AS358" s="106">
        <f t="shared" si="149"/>
        <v>0</v>
      </c>
      <c r="AT358" s="106">
        <f t="shared" si="148"/>
        <v>0</v>
      </c>
      <c r="AU358" s="107">
        <f t="shared" si="113"/>
        <v>0.12429999999999997</v>
      </c>
      <c r="AV358" s="108">
        <f>SUM(AV359:AV369)</f>
        <v>0.12429999999999997</v>
      </c>
      <c r="AW358" s="108">
        <f t="shared" ref="AW358:BJ358" si="150">SUM(AW359:AW369)</f>
        <v>0</v>
      </c>
      <c r="AX358" s="108">
        <f t="shared" si="150"/>
        <v>0</v>
      </c>
      <c r="AY358" s="108">
        <f t="shared" si="150"/>
        <v>0</v>
      </c>
      <c r="AZ358" s="108">
        <f t="shared" si="150"/>
        <v>0</v>
      </c>
      <c r="BA358" s="108">
        <f t="shared" si="150"/>
        <v>0</v>
      </c>
      <c r="BB358" s="108">
        <f t="shared" si="150"/>
        <v>0</v>
      </c>
      <c r="BC358" s="108">
        <f t="shared" si="150"/>
        <v>0</v>
      </c>
      <c r="BD358" s="108">
        <f t="shared" si="150"/>
        <v>0</v>
      </c>
      <c r="BE358" s="108">
        <f t="shared" si="150"/>
        <v>0</v>
      </c>
      <c r="BF358" s="108">
        <f t="shared" ref="BF358:BI358" si="151">SUM(BF359:BF369)</f>
        <v>0</v>
      </c>
      <c r="BG358" s="108">
        <f t="shared" si="151"/>
        <v>0</v>
      </c>
      <c r="BH358" s="108">
        <f t="shared" si="151"/>
        <v>0</v>
      </c>
      <c r="BI358" s="108">
        <f t="shared" si="151"/>
        <v>0</v>
      </c>
      <c r="BJ358" s="108">
        <f t="shared" si="150"/>
        <v>0</v>
      </c>
      <c r="BK358" s="109">
        <f t="shared" si="115"/>
        <v>0</v>
      </c>
      <c r="BL358" s="110">
        <f>SUM(BL359:BL369)</f>
        <v>0.12429999999999997</v>
      </c>
      <c r="BM358" s="110">
        <f t="shared" ref="BM358:BZ358" si="152">SUM(BM359:BM369)</f>
        <v>0</v>
      </c>
      <c r="BN358" s="110">
        <f t="shared" si="152"/>
        <v>0</v>
      </c>
      <c r="BO358" s="110">
        <f t="shared" si="152"/>
        <v>0</v>
      </c>
      <c r="BP358" s="110">
        <f t="shared" si="152"/>
        <v>0</v>
      </c>
      <c r="BQ358" s="110">
        <f t="shared" si="152"/>
        <v>0</v>
      </c>
      <c r="BR358" s="110">
        <f t="shared" si="152"/>
        <v>0</v>
      </c>
      <c r="BS358" s="110">
        <f t="shared" si="152"/>
        <v>0</v>
      </c>
      <c r="BT358" s="110">
        <f t="shared" si="152"/>
        <v>0</v>
      </c>
      <c r="BU358" s="110">
        <f t="shared" si="152"/>
        <v>0</v>
      </c>
      <c r="BV358" s="110">
        <f t="shared" ref="BV358:BY358" si="153">SUM(BV359:BV369)</f>
        <v>0</v>
      </c>
      <c r="BW358" s="110">
        <f t="shared" si="153"/>
        <v>0</v>
      </c>
      <c r="BX358" s="110">
        <f t="shared" si="153"/>
        <v>0</v>
      </c>
      <c r="BY358" s="110">
        <f t="shared" si="153"/>
        <v>0</v>
      </c>
      <c r="BZ358" s="110">
        <f t="shared" si="152"/>
        <v>0</v>
      </c>
      <c r="CA358" s="111">
        <f t="shared" si="117"/>
        <v>0</v>
      </c>
    </row>
    <row r="359" spans="1:79" s="10" customFormat="1" ht="17.25" customHeight="1" x14ac:dyDescent="0.25">
      <c r="A359" s="33"/>
      <c r="B359" s="34"/>
      <c r="C359" s="35"/>
      <c r="D359" s="49"/>
      <c r="E359" s="36"/>
      <c r="F359" s="36"/>
      <c r="G359" s="52"/>
      <c r="H359" s="38"/>
      <c r="I359" s="50"/>
      <c r="J359" s="54" t="s">
        <v>760</v>
      </c>
      <c r="K359" s="46" t="s">
        <v>1394</v>
      </c>
      <c r="L359" s="46" t="s">
        <v>54</v>
      </c>
      <c r="P359" s="104"/>
      <c r="Q359" s="104">
        <f>1*$P$359</f>
        <v>0</v>
      </c>
      <c r="R359" s="104">
        <f t="shared" ref="R359:AD362" si="154">0*$P$359</f>
        <v>0</v>
      </c>
      <c r="S359" s="104">
        <f t="shared" si="154"/>
        <v>0</v>
      </c>
      <c r="T359" s="104">
        <f t="shared" si="154"/>
        <v>0</v>
      </c>
      <c r="U359" s="104">
        <f t="shared" si="154"/>
        <v>0</v>
      </c>
      <c r="V359" s="104">
        <f t="shared" si="154"/>
        <v>0</v>
      </c>
      <c r="W359" s="104">
        <f t="shared" si="154"/>
        <v>0</v>
      </c>
      <c r="X359" s="104">
        <f t="shared" si="154"/>
        <v>0</v>
      </c>
      <c r="Y359" s="104">
        <f t="shared" si="154"/>
        <v>0</v>
      </c>
      <c r="Z359" s="104">
        <f t="shared" si="154"/>
        <v>0</v>
      </c>
      <c r="AA359" s="104">
        <f t="shared" si="154"/>
        <v>0</v>
      </c>
      <c r="AB359" s="104">
        <f t="shared" si="154"/>
        <v>0</v>
      </c>
      <c r="AC359" s="104">
        <f t="shared" si="154"/>
        <v>0</v>
      </c>
      <c r="AD359" s="104">
        <f t="shared" si="154"/>
        <v>0</v>
      </c>
      <c r="AE359" s="105">
        <f t="shared" si="111"/>
        <v>0</v>
      </c>
      <c r="AF359" s="106">
        <f>0.0099</f>
        <v>9.8999999999999991E-3</v>
      </c>
      <c r="AG359" s="106">
        <f>1*$AF$359</f>
        <v>9.8999999999999991E-3</v>
      </c>
      <c r="AH359" s="106">
        <f>0*$AF$359</f>
        <v>0</v>
      </c>
      <c r="AI359" s="106">
        <f t="shared" ref="AI359:AT362" si="155">0*$AF$359</f>
        <v>0</v>
      </c>
      <c r="AJ359" s="106">
        <f t="shared" si="155"/>
        <v>0</v>
      </c>
      <c r="AK359" s="106">
        <f t="shared" si="155"/>
        <v>0</v>
      </c>
      <c r="AL359" s="106">
        <f t="shared" si="155"/>
        <v>0</v>
      </c>
      <c r="AM359" s="106">
        <f t="shared" si="155"/>
        <v>0</v>
      </c>
      <c r="AN359" s="106">
        <f t="shared" si="155"/>
        <v>0</v>
      </c>
      <c r="AO359" s="106">
        <f t="shared" si="155"/>
        <v>0</v>
      </c>
      <c r="AP359" s="106">
        <f t="shared" si="155"/>
        <v>0</v>
      </c>
      <c r="AQ359" s="106">
        <f t="shared" si="155"/>
        <v>0</v>
      </c>
      <c r="AR359" s="106">
        <f t="shared" si="155"/>
        <v>0</v>
      </c>
      <c r="AS359" s="106">
        <f t="shared" si="155"/>
        <v>0</v>
      </c>
      <c r="AT359" s="106">
        <f t="shared" si="155"/>
        <v>0</v>
      </c>
      <c r="AU359" s="107">
        <f t="shared" si="113"/>
        <v>9.8999999999999991E-3</v>
      </c>
      <c r="AV359" s="108">
        <f>0.0099</f>
        <v>9.8999999999999991E-3</v>
      </c>
      <c r="AW359" s="108">
        <f>0*$AV$359</f>
        <v>0</v>
      </c>
      <c r="AX359" s="108">
        <f t="shared" ref="AX359:BJ362" si="156">0*$AV$359</f>
        <v>0</v>
      </c>
      <c r="AY359" s="108">
        <f t="shared" si="156"/>
        <v>0</v>
      </c>
      <c r="AZ359" s="108">
        <f t="shared" si="156"/>
        <v>0</v>
      </c>
      <c r="BA359" s="108">
        <f t="shared" si="156"/>
        <v>0</v>
      </c>
      <c r="BB359" s="108">
        <f t="shared" si="156"/>
        <v>0</v>
      </c>
      <c r="BC359" s="108">
        <f t="shared" si="156"/>
        <v>0</v>
      </c>
      <c r="BD359" s="108">
        <f t="shared" si="156"/>
        <v>0</v>
      </c>
      <c r="BE359" s="108">
        <f t="shared" si="156"/>
        <v>0</v>
      </c>
      <c r="BF359" s="108">
        <f t="shared" si="156"/>
        <v>0</v>
      </c>
      <c r="BG359" s="108">
        <f t="shared" si="156"/>
        <v>0</v>
      </c>
      <c r="BH359" s="108">
        <f t="shared" si="156"/>
        <v>0</v>
      </c>
      <c r="BI359" s="108">
        <f t="shared" si="156"/>
        <v>0</v>
      </c>
      <c r="BJ359" s="108">
        <f t="shared" si="156"/>
        <v>0</v>
      </c>
      <c r="BK359" s="109">
        <f t="shared" si="115"/>
        <v>0</v>
      </c>
      <c r="BL359" s="110">
        <f>0.0099</f>
        <v>9.8999999999999991E-3</v>
      </c>
      <c r="BM359" s="110">
        <f>0*$BL$359</f>
        <v>0</v>
      </c>
      <c r="BN359" s="110">
        <f t="shared" ref="BN359:BZ362" si="157">0*$BL$359</f>
        <v>0</v>
      </c>
      <c r="BO359" s="110">
        <f t="shared" si="157"/>
        <v>0</v>
      </c>
      <c r="BP359" s="110">
        <f t="shared" si="157"/>
        <v>0</v>
      </c>
      <c r="BQ359" s="110">
        <f t="shared" si="157"/>
        <v>0</v>
      </c>
      <c r="BR359" s="110">
        <f t="shared" si="157"/>
        <v>0</v>
      </c>
      <c r="BS359" s="110">
        <f t="shared" si="157"/>
        <v>0</v>
      </c>
      <c r="BT359" s="110">
        <f t="shared" si="157"/>
        <v>0</v>
      </c>
      <c r="BU359" s="110">
        <f t="shared" si="157"/>
        <v>0</v>
      </c>
      <c r="BV359" s="110">
        <f t="shared" si="157"/>
        <v>0</v>
      </c>
      <c r="BW359" s="110">
        <f t="shared" si="157"/>
        <v>0</v>
      </c>
      <c r="BX359" s="110">
        <f t="shared" si="157"/>
        <v>0</v>
      </c>
      <c r="BY359" s="110">
        <f t="shared" si="157"/>
        <v>0</v>
      </c>
      <c r="BZ359" s="110">
        <f t="shared" si="157"/>
        <v>0</v>
      </c>
      <c r="CA359" s="111">
        <f t="shared" si="117"/>
        <v>0</v>
      </c>
    </row>
    <row r="360" spans="1:79" s="10" customFormat="1" ht="17.25" customHeight="1" x14ac:dyDescent="0.25">
      <c r="A360" s="33"/>
      <c r="B360" s="34"/>
      <c r="C360" s="35"/>
      <c r="D360" s="49"/>
      <c r="E360" s="36"/>
      <c r="F360" s="36"/>
      <c r="G360" s="52"/>
      <c r="H360" s="38"/>
      <c r="I360" s="50"/>
      <c r="J360" s="54"/>
      <c r="K360" s="46" t="s">
        <v>1395</v>
      </c>
      <c r="L360" s="46" t="s">
        <v>54</v>
      </c>
      <c r="P360" s="104"/>
      <c r="Q360" s="104">
        <f>1*$P$359</f>
        <v>0</v>
      </c>
      <c r="R360" s="104">
        <f t="shared" si="154"/>
        <v>0</v>
      </c>
      <c r="S360" s="104">
        <f t="shared" si="154"/>
        <v>0</v>
      </c>
      <c r="T360" s="104">
        <f t="shared" si="154"/>
        <v>0</v>
      </c>
      <c r="U360" s="104">
        <f t="shared" si="154"/>
        <v>0</v>
      </c>
      <c r="V360" s="104">
        <f t="shared" si="154"/>
        <v>0</v>
      </c>
      <c r="W360" s="104">
        <f t="shared" si="154"/>
        <v>0</v>
      </c>
      <c r="X360" s="104">
        <f t="shared" si="154"/>
        <v>0</v>
      </c>
      <c r="Y360" s="104">
        <f t="shared" si="154"/>
        <v>0</v>
      </c>
      <c r="Z360" s="104">
        <f t="shared" si="154"/>
        <v>0</v>
      </c>
      <c r="AA360" s="104">
        <f t="shared" si="154"/>
        <v>0</v>
      </c>
      <c r="AB360" s="104">
        <f t="shared" si="154"/>
        <v>0</v>
      </c>
      <c r="AC360" s="104">
        <f t="shared" si="154"/>
        <v>0</v>
      </c>
      <c r="AD360" s="104">
        <f t="shared" si="154"/>
        <v>0</v>
      </c>
      <c r="AE360" s="105">
        <f t="shared" ref="AE360" si="158">SUM(Q360:AD360)</f>
        <v>0</v>
      </c>
      <c r="AF360" s="106">
        <f>0.0099</f>
        <v>9.8999999999999991E-3</v>
      </c>
      <c r="AG360" s="106">
        <f>1*$AF$359</f>
        <v>9.8999999999999991E-3</v>
      </c>
      <c r="AH360" s="106">
        <f>0*$AF$359</f>
        <v>0</v>
      </c>
      <c r="AI360" s="106">
        <f t="shared" si="155"/>
        <v>0</v>
      </c>
      <c r="AJ360" s="106">
        <f t="shared" si="155"/>
        <v>0</v>
      </c>
      <c r="AK360" s="106">
        <f t="shared" si="155"/>
        <v>0</v>
      </c>
      <c r="AL360" s="106">
        <f t="shared" si="155"/>
        <v>0</v>
      </c>
      <c r="AM360" s="106">
        <f t="shared" si="155"/>
        <v>0</v>
      </c>
      <c r="AN360" s="106">
        <f t="shared" si="155"/>
        <v>0</v>
      </c>
      <c r="AO360" s="106">
        <f t="shared" si="155"/>
        <v>0</v>
      </c>
      <c r="AP360" s="106">
        <f t="shared" si="155"/>
        <v>0</v>
      </c>
      <c r="AQ360" s="106">
        <f t="shared" si="155"/>
        <v>0</v>
      </c>
      <c r="AR360" s="106">
        <f t="shared" si="155"/>
        <v>0</v>
      </c>
      <c r="AS360" s="106">
        <f t="shared" si="155"/>
        <v>0</v>
      </c>
      <c r="AT360" s="106">
        <f t="shared" si="155"/>
        <v>0</v>
      </c>
      <c r="AU360" s="107">
        <f t="shared" ref="AU360" si="159">SUM(AG360:AT360)</f>
        <v>9.8999999999999991E-3</v>
      </c>
      <c r="AV360" s="108">
        <f>0.0099</f>
        <v>9.8999999999999991E-3</v>
      </c>
      <c r="AW360" s="108">
        <f>0*$AV$359</f>
        <v>0</v>
      </c>
      <c r="AX360" s="108">
        <f t="shared" si="156"/>
        <v>0</v>
      </c>
      <c r="AY360" s="108">
        <f t="shared" si="156"/>
        <v>0</v>
      </c>
      <c r="AZ360" s="108">
        <f t="shared" si="156"/>
        <v>0</v>
      </c>
      <c r="BA360" s="108">
        <f t="shared" si="156"/>
        <v>0</v>
      </c>
      <c r="BB360" s="108">
        <f t="shared" si="156"/>
        <v>0</v>
      </c>
      <c r="BC360" s="108">
        <f t="shared" si="156"/>
        <v>0</v>
      </c>
      <c r="BD360" s="108">
        <f t="shared" si="156"/>
        <v>0</v>
      </c>
      <c r="BE360" s="108">
        <f t="shared" si="156"/>
        <v>0</v>
      </c>
      <c r="BF360" s="108">
        <f t="shared" si="156"/>
        <v>0</v>
      </c>
      <c r="BG360" s="108">
        <f t="shared" si="156"/>
        <v>0</v>
      </c>
      <c r="BH360" s="108">
        <f t="shared" si="156"/>
        <v>0</v>
      </c>
      <c r="BI360" s="108">
        <f t="shared" si="156"/>
        <v>0</v>
      </c>
      <c r="BJ360" s="108">
        <f t="shared" si="156"/>
        <v>0</v>
      </c>
      <c r="BK360" s="109">
        <f t="shared" ref="BK360" si="160">SUM(AW360:BJ360)</f>
        <v>0</v>
      </c>
      <c r="BL360" s="110">
        <f>0.0099</f>
        <v>9.8999999999999991E-3</v>
      </c>
      <c r="BM360" s="110">
        <f>0*$BL$359</f>
        <v>0</v>
      </c>
      <c r="BN360" s="110">
        <f t="shared" si="157"/>
        <v>0</v>
      </c>
      <c r="BO360" s="110">
        <f t="shared" si="157"/>
        <v>0</v>
      </c>
      <c r="BP360" s="110">
        <f t="shared" si="157"/>
        <v>0</v>
      </c>
      <c r="BQ360" s="110">
        <f t="shared" si="157"/>
        <v>0</v>
      </c>
      <c r="BR360" s="110">
        <f t="shared" si="157"/>
        <v>0</v>
      </c>
      <c r="BS360" s="110">
        <f t="shared" si="157"/>
        <v>0</v>
      </c>
      <c r="BT360" s="110">
        <f t="shared" si="157"/>
        <v>0</v>
      </c>
      <c r="BU360" s="110">
        <f t="shared" si="157"/>
        <v>0</v>
      </c>
      <c r="BV360" s="110">
        <f t="shared" si="157"/>
        <v>0</v>
      </c>
      <c r="BW360" s="110">
        <f t="shared" si="157"/>
        <v>0</v>
      </c>
      <c r="BX360" s="110">
        <f t="shared" si="157"/>
        <v>0</v>
      </c>
      <c r="BY360" s="110">
        <f t="shared" si="157"/>
        <v>0</v>
      </c>
      <c r="BZ360" s="110">
        <f t="shared" si="157"/>
        <v>0</v>
      </c>
      <c r="CA360" s="111">
        <f t="shared" ref="CA360" si="161">SUM(BM360:BZ360)</f>
        <v>0</v>
      </c>
    </row>
    <row r="361" spans="1:79" s="10" customFormat="1" ht="17.25" customHeight="1" x14ac:dyDescent="0.25">
      <c r="A361" s="33"/>
      <c r="B361" s="34"/>
      <c r="C361" s="35"/>
      <c r="D361" s="49"/>
      <c r="E361" s="36"/>
      <c r="F361" s="36"/>
      <c r="G361" s="52"/>
      <c r="H361" s="38"/>
      <c r="I361" s="50"/>
      <c r="J361" s="54"/>
      <c r="K361" s="46" t="s">
        <v>1398</v>
      </c>
      <c r="L361" s="46" t="s">
        <v>73</v>
      </c>
      <c r="P361" s="104"/>
      <c r="Q361" s="104">
        <f>1*$P$359</f>
        <v>0</v>
      </c>
      <c r="R361" s="104">
        <f t="shared" si="154"/>
        <v>0</v>
      </c>
      <c r="S361" s="104">
        <f t="shared" si="154"/>
        <v>0</v>
      </c>
      <c r="T361" s="104">
        <f t="shared" si="154"/>
        <v>0</v>
      </c>
      <c r="U361" s="104">
        <f t="shared" si="154"/>
        <v>0</v>
      </c>
      <c r="V361" s="104">
        <f t="shared" si="154"/>
        <v>0</v>
      </c>
      <c r="W361" s="104">
        <f t="shared" si="154"/>
        <v>0</v>
      </c>
      <c r="X361" s="104">
        <f t="shared" si="154"/>
        <v>0</v>
      </c>
      <c r="Y361" s="104">
        <f t="shared" si="154"/>
        <v>0</v>
      </c>
      <c r="Z361" s="104">
        <f t="shared" si="154"/>
        <v>0</v>
      </c>
      <c r="AA361" s="104">
        <f t="shared" si="154"/>
        <v>0</v>
      </c>
      <c r="AB361" s="104">
        <f t="shared" si="154"/>
        <v>0</v>
      </c>
      <c r="AC361" s="104">
        <f t="shared" si="154"/>
        <v>0</v>
      </c>
      <c r="AD361" s="104">
        <f t="shared" si="154"/>
        <v>0</v>
      </c>
      <c r="AE361" s="105">
        <f t="shared" ref="AE361" si="162">SUM(Q361:AD361)</f>
        <v>0</v>
      </c>
      <c r="AF361" s="106">
        <f>0.0099</f>
        <v>9.8999999999999991E-3</v>
      </c>
      <c r="AG361" s="106">
        <f>1*$AF$359</f>
        <v>9.8999999999999991E-3</v>
      </c>
      <c r="AH361" s="106">
        <f>0*$AF$359</f>
        <v>0</v>
      </c>
      <c r="AI361" s="106">
        <f t="shared" si="155"/>
        <v>0</v>
      </c>
      <c r="AJ361" s="106">
        <f t="shared" si="155"/>
        <v>0</v>
      </c>
      <c r="AK361" s="106">
        <f t="shared" si="155"/>
        <v>0</v>
      </c>
      <c r="AL361" s="106">
        <f t="shared" si="155"/>
        <v>0</v>
      </c>
      <c r="AM361" s="106">
        <f t="shared" si="155"/>
        <v>0</v>
      </c>
      <c r="AN361" s="106">
        <f t="shared" si="155"/>
        <v>0</v>
      </c>
      <c r="AO361" s="106">
        <f t="shared" si="155"/>
        <v>0</v>
      </c>
      <c r="AP361" s="106">
        <f t="shared" si="155"/>
        <v>0</v>
      </c>
      <c r="AQ361" s="106">
        <f t="shared" si="155"/>
        <v>0</v>
      </c>
      <c r="AR361" s="106">
        <f t="shared" si="155"/>
        <v>0</v>
      </c>
      <c r="AS361" s="106">
        <f t="shared" si="155"/>
        <v>0</v>
      </c>
      <c r="AT361" s="106">
        <f t="shared" si="155"/>
        <v>0</v>
      </c>
      <c r="AU361" s="107">
        <f t="shared" ref="AU361" si="163">SUM(AG361:AT361)</f>
        <v>9.8999999999999991E-3</v>
      </c>
      <c r="AV361" s="108">
        <f>0.0099</f>
        <v>9.8999999999999991E-3</v>
      </c>
      <c r="AW361" s="108">
        <f>0*$AV$359</f>
        <v>0</v>
      </c>
      <c r="AX361" s="108">
        <f t="shared" si="156"/>
        <v>0</v>
      </c>
      <c r="AY361" s="108">
        <f t="shared" si="156"/>
        <v>0</v>
      </c>
      <c r="AZ361" s="108">
        <f t="shared" si="156"/>
        <v>0</v>
      </c>
      <c r="BA361" s="108">
        <f t="shared" si="156"/>
        <v>0</v>
      </c>
      <c r="BB361" s="108">
        <f t="shared" si="156"/>
        <v>0</v>
      </c>
      <c r="BC361" s="108">
        <f t="shared" si="156"/>
        <v>0</v>
      </c>
      <c r="BD361" s="108">
        <f t="shared" si="156"/>
        <v>0</v>
      </c>
      <c r="BE361" s="108">
        <f t="shared" si="156"/>
        <v>0</v>
      </c>
      <c r="BF361" s="108">
        <f t="shared" si="156"/>
        <v>0</v>
      </c>
      <c r="BG361" s="108">
        <f t="shared" si="156"/>
        <v>0</v>
      </c>
      <c r="BH361" s="108">
        <f t="shared" si="156"/>
        <v>0</v>
      </c>
      <c r="BI361" s="108">
        <f t="shared" si="156"/>
        <v>0</v>
      </c>
      <c r="BJ361" s="108">
        <f t="shared" si="156"/>
        <v>0</v>
      </c>
      <c r="BK361" s="109">
        <f t="shared" ref="BK361" si="164">SUM(AW361:BJ361)</f>
        <v>0</v>
      </c>
      <c r="BL361" s="110">
        <f>0.0099</f>
        <v>9.8999999999999991E-3</v>
      </c>
      <c r="BM361" s="110">
        <f>0*$BL$359</f>
        <v>0</v>
      </c>
      <c r="BN361" s="110">
        <f t="shared" si="157"/>
        <v>0</v>
      </c>
      <c r="BO361" s="110">
        <f t="shared" si="157"/>
        <v>0</v>
      </c>
      <c r="BP361" s="110">
        <f t="shared" si="157"/>
        <v>0</v>
      </c>
      <c r="BQ361" s="110">
        <f t="shared" si="157"/>
        <v>0</v>
      </c>
      <c r="BR361" s="110">
        <f t="shared" si="157"/>
        <v>0</v>
      </c>
      <c r="BS361" s="110">
        <f t="shared" si="157"/>
        <v>0</v>
      </c>
      <c r="BT361" s="110">
        <f t="shared" si="157"/>
        <v>0</v>
      </c>
      <c r="BU361" s="110">
        <f t="shared" si="157"/>
        <v>0</v>
      </c>
      <c r="BV361" s="110">
        <f t="shared" si="157"/>
        <v>0</v>
      </c>
      <c r="BW361" s="110">
        <f t="shared" si="157"/>
        <v>0</v>
      </c>
      <c r="BX361" s="110">
        <f t="shared" si="157"/>
        <v>0</v>
      </c>
      <c r="BY361" s="110">
        <f t="shared" si="157"/>
        <v>0</v>
      </c>
      <c r="BZ361" s="110">
        <f t="shared" si="157"/>
        <v>0</v>
      </c>
      <c r="CA361" s="111">
        <f t="shared" ref="CA361" si="165">SUM(BM361:BZ361)</f>
        <v>0</v>
      </c>
    </row>
    <row r="362" spans="1:79" s="10" customFormat="1" ht="17.25" customHeight="1" x14ac:dyDescent="0.25">
      <c r="A362" s="33"/>
      <c r="B362" s="34"/>
      <c r="C362" s="35"/>
      <c r="D362" s="49"/>
      <c r="E362" s="36"/>
      <c r="F362" s="36"/>
      <c r="G362" s="52"/>
      <c r="H362" s="38"/>
      <c r="I362" s="50"/>
      <c r="J362" s="54"/>
      <c r="K362" s="46" t="s">
        <v>1399</v>
      </c>
      <c r="L362" s="46" t="s">
        <v>73</v>
      </c>
      <c r="P362" s="104"/>
      <c r="Q362" s="104">
        <f>1*$P$359</f>
        <v>0</v>
      </c>
      <c r="R362" s="104">
        <f t="shared" si="154"/>
        <v>0</v>
      </c>
      <c r="S362" s="104">
        <f t="shared" si="154"/>
        <v>0</v>
      </c>
      <c r="T362" s="104">
        <f t="shared" si="154"/>
        <v>0</v>
      </c>
      <c r="U362" s="104">
        <f t="shared" si="154"/>
        <v>0</v>
      </c>
      <c r="V362" s="104">
        <f t="shared" si="154"/>
        <v>0</v>
      </c>
      <c r="W362" s="104">
        <f t="shared" si="154"/>
        <v>0</v>
      </c>
      <c r="X362" s="104">
        <f t="shared" si="154"/>
        <v>0</v>
      </c>
      <c r="Y362" s="104">
        <f t="shared" si="154"/>
        <v>0</v>
      </c>
      <c r="Z362" s="104">
        <f t="shared" si="154"/>
        <v>0</v>
      </c>
      <c r="AA362" s="104">
        <f t="shared" si="154"/>
        <v>0</v>
      </c>
      <c r="AB362" s="104">
        <f t="shared" si="154"/>
        <v>0</v>
      </c>
      <c r="AC362" s="104">
        <f t="shared" si="154"/>
        <v>0</v>
      </c>
      <c r="AD362" s="104">
        <f t="shared" si="154"/>
        <v>0</v>
      </c>
      <c r="AE362" s="105">
        <f t="shared" ref="AE362" si="166">SUM(Q362:AD362)</f>
        <v>0</v>
      </c>
      <c r="AF362" s="106">
        <f>0.0099</f>
        <v>9.8999999999999991E-3</v>
      </c>
      <c r="AG362" s="106">
        <f>1*$AF$359</f>
        <v>9.8999999999999991E-3</v>
      </c>
      <c r="AH362" s="106">
        <f>0*$AF$359</f>
        <v>0</v>
      </c>
      <c r="AI362" s="106">
        <f t="shared" si="155"/>
        <v>0</v>
      </c>
      <c r="AJ362" s="106">
        <f t="shared" si="155"/>
        <v>0</v>
      </c>
      <c r="AK362" s="106">
        <f t="shared" si="155"/>
        <v>0</v>
      </c>
      <c r="AL362" s="106">
        <f t="shared" si="155"/>
        <v>0</v>
      </c>
      <c r="AM362" s="106">
        <f t="shared" si="155"/>
        <v>0</v>
      </c>
      <c r="AN362" s="106">
        <f t="shared" si="155"/>
        <v>0</v>
      </c>
      <c r="AO362" s="106">
        <f t="shared" si="155"/>
        <v>0</v>
      </c>
      <c r="AP362" s="106">
        <f t="shared" si="155"/>
        <v>0</v>
      </c>
      <c r="AQ362" s="106">
        <f t="shared" si="155"/>
        <v>0</v>
      </c>
      <c r="AR362" s="106">
        <f t="shared" si="155"/>
        <v>0</v>
      </c>
      <c r="AS362" s="106">
        <f t="shared" si="155"/>
        <v>0</v>
      </c>
      <c r="AT362" s="106">
        <f t="shared" si="155"/>
        <v>0</v>
      </c>
      <c r="AU362" s="107">
        <f t="shared" ref="AU362" si="167">SUM(AG362:AT362)</f>
        <v>9.8999999999999991E-3</v>
      </c>
      <c r="AV362" s="108">
        <f>0.0099</f>
        <v>9.8999999999999991E-3</v>
      </c>
      <c r="AW362" s="108">
        <f>0*$AV$359</f>
        <v>0</v>
      </c>
      <c r="AX362" s="108">
        <f t="shared" si="156"/>
        <v>0</v>
      </c>
      <c r="AY362" s="108">
        <f t="shared" si="156"/>
        <v>0</v>
      </c>
      <c r="AZ362" s="108">
        <f t="shared" si="156"/>
        <v>0</v>
      </c>
      <c r="BA362" s="108">
        <f t="shared" si="156"/>
        <v>0</v>
      </c>
      <c r="BB362" s="108">
        <f t="shared" si="156"/>
        <v>0</v>
      </c>
      <c r="BC362" s="108">
        <f t="shared" si="156"/>
        <v>0</v>
      </c>
      <c r="BD362" s="108">
        <f t="shared" si="156"/>
        <v>0</v>
      </c>
      <c r="BE362" s="108">
        <f t="shared" si="156"/>
        <v>0</v>
      </c>
      <c r="BF362" s="108">
        <f t="shared" si="156"/>
        <v>0</v>
      </c>
      <c r="BG362" s="108">
        <f t="shared" si="156"/>
        <v>0</v>
      </c>
      <c r="BH362" s="108">
        <f t="shared" si="156"/>
        <v>0</v>
      </c>
      <c r="BI362" s="108">
        <f t="shared" si="156"/>
        <v>0</v>
      </c>
      <c r="BJ362" s="108">
        <f t="shared" si="156"/>
        <v>0</v>
      </c>
      <c r="BK362" s="109">
        <f t="shared" ref="BK362" si="168">SUM(AW362:BJ362)</f>
        <v>0</v>
      </c>
      <c r="BL362" s="110">
        <f>0.0099</f>
        <v>9.8999999999999991E-3</v>
      </c>
      <c r="BM362" s="110">
        <f>0*$BL$359</f>
        <v>0</v>
      </c>
      <c r="BN362" s="110">
        <f t="shared" si="157"/>
        <v>0</v>
      </c>
      <c r="BO362" s="110">
        <f t="shared" si="157"/>
        <v>0</v>
      </c>
      <c r="BP362" s="110">
        <f t="shared" si="157"/>
        <v>0</v>
      </c>
      <c r="BQ362" s="110">
        <f t="shared" si="157"/>
        <v>0</v>
      </c>
      <c r="BR362" s="110">
        <f t="shared" si="157"/>
        <v>0</v>
      </c>
      <c r="BS362" s="110">
        <f t="shared" si="157"/>
        <v>0</v>
      </c>
      <c r="BT362" s="110">
        <f t="shared" si="157"/>
        <v>0</v>
      </c>
      <c r="BU362" s="110">
        <f t="shared" si="157"/>
        <v>0</v>
      </c>
      <c r="BV362" s="110">
        <f t="shared" si="157"/>
        <v>0</v>
      </c>
      <c r="BW362" s="110">
        <f t="shared" si="157"/>
        <v>0</v>
      </c>
      <c r="BX362" s="110">
        <f t="shared" si="157"/>
        <v>0</v>
      </c>
      <c r="BY362" s="110">
        <f t="shared" si="157"/>
        <v>0</v>
      </c>
      <c r="BZ362" s="110">
        <f t="shared" si="157"/>
        <v>0</v>
      </c>
      <c r="CA362" s="111">
        <f t="shared" ref="CA362" si="169">SUM(BM362:BZ362)</f>
        <v>0</v>
      </c>
    </row>
    <row r="363" spans="1:79" s="10" customFormat="1" ht="17.25" customHeight="1" x14ac:dyDescent="0.25">
      <c r="A363" s="33"/>
      <c r="B363" s="34"/>
      <c r="C363" s="35"/>
      <c r="D363" s="49"/>
      <c r="E363" s="36"/>
      <c r="F363" s="36"/>
      <c r="G363" s="52"/>
      <c r="H363" s="38"/>
      <c r="I363" s="50"/>
      <c r="J363" s="54" t="s">
        <v>761</v>
      </c>
      <c r="K363" s="46" t="s">
        <v>1412</v>
      </c>
      <c r="L363" s="46" t="s">
        <v>54</v>
      </c>
      <c r="P363" s="104"/>
      <c r="Q363" s="104">
        <f>1*$P$363</f>
        <v>0</v>
      </c>
      <c r="R363" s="104">
        <f t="shared" ref="R363:AD365" si="170">0*$P$363</f>
        <v>0</v>
      </c>
      <c r="S363" s="104">
        <f t="shared" si="170"/>
        <v>0</v>
      </c>
      <c r="T363" s="104">
        <f t="shared" si="170"/>
        <v>0</v>
      </c>
      <c r="U363" s="104">
        <f t="shared" si="170"/>
        <v>0</v>
      </c>
      <c r="V363" s="104">
        <f t="shared" si="170"/>
        <v>0</v>
      </c>
      <c r="W363" s="104">
        <f t="shared" si="170"/>
        <v>0</v>
      </c>
      <c r="X363" s="104">
        <f t="shared" si="170"/>
        <v>0</v>
      </c>
      <c r="Y363" s="104">
        <f t="shared" si="170"/>
        <v>0</v>
      </c>
      <c r="Z363" s="104">
        <f t="shared" si="170"/>
        <v>0</v>
      </c>
      <c r="AA363" s="104">
        <f t="shared" si="170"/>
        <v>0</v>
      </c>
      <c r="AB363" s="104">
        <f t="shared" si="170"/>
        <v>0</v>
      </c>
      <c r="AC363" s="104">
        <f t="shared" si="170"/>
        <v>0</v>
      </c>
      <c r="AD363" s="104">
        <f t="shared" si="170"/>
        <v>0</v>
      </c>
      <c r="AE363" s="105">
        <f t="shared" si="111"/>
        <v>0</v>
      </c>
      <c r="AF363" s="106">
        <f>0.0115</f>
        <v>1.15E-2</v>
      </c>
      <c r="AG363" s="106">
        <f>1*$AF$363</f>
        <v>1.15E-2</v>
      </c>
      <c r="AH363" s="106">
        <f>0*$AF$363</f>
        <v>0</v>
      </c>
      <c r="AI363" s="106">
        <f t="shared" ref="AI363:AT365" si="171">0*$AF$363</f>
        <v>0</v>
      </c>
      <c r="AJ363" s="106">
        <f t="shared" si="171"/>
        <v>0</v>
      </c>
      <c r="AK363" s="106">
        <f t="shared" si="171"/>
        <v>0</v>
      </c>
      <c r="AL363" s="106">
        <f t="shared" si="171"/>
        <v>0</v>
      </c>
      <c r="AM363" s="106">
        <f t="shared" si="171"/>
        <v>0</v>
      </c>
      <c r="AN363" s="106">
        <f t="shared" si="171"/>
        <v>0</v>
      </c>
      <c r="AO363" s="106">
        <f t="shared" si="171"/>
        <v>0</v>
      </c>
      <c r="AP363" s="106">
        <f t="shared" si="171"/>
        <v>0</v>
      </c>
      <c r="AQ363" s="106">
        <f t="shared" si="171"/>
        <v>0</v>
      </c>
      <c r="AR363" s="106">
        <f t="shared" si="171"/>
        <v>0</v>
      </c>
      <c r="AS363" s="106">
        <f t="shared" si="171"/>
        <v>0</v>
      </c>
      <c r="AT363" s="106">
        <f t="shared" si="171"/>
        <v>0</v>
      </c>
      <c r="AU363" s="107">
        <f t="shared" si="113"/>
        <v>1.15E-2</v>
      </c>
      <c r="AV363" s="108">
        <f>0.0115</f>
        <v>1.15E-2</v>
      </c>
      <c r="AW363" s="108">
        <f>0*$AV$363</f>
        <v>0</v>
      </c>
      <c r="AX363" s="108">
        <f t="shared" ref="AX363:BJ365" si="172">0*$AV$363</f>
        <v>0</v>
      </c>
      <c r="AY363" s="108">
        <f t="shared" si="172"/>
        <v>0</v>
      </c>
      <c r="AZ363" s="108">
        <f t="shared" si="172"/>
        <v>0</v>
      </c>
      <c r="BA363" s="108">
        <f t="shared" si="172"/>
        <v>0</v>
      </c>
      <c r="BB363" s="108">
        <f t="shared" si="172"/>
        <v>0</v>
      </c>
      <c r="BC363" s="108">
        <f t="shared" si="172"/>
        <v>0</v>
      </c>
      <c r="BD363" s="108">
        <f t="shared" si="172"/>
        <v>0</v>
      </c>
      <c r="BE363" s="108">
        <f t="shared" si="172"/>
        <v>0</v>
      </c>
      <c r="BF363" s="108">
        <f t="shared" si="172"/>
        <v>0</v>
      </c>
      <c r="BG363" s="108">
        <f t="shared" si="172"/>
        <v>0</v>
      </c>
      <c r="BH363" s="108">
        <f t="shared" si="172"/>
        <v>0</v>
      </c>
      <c r="BI363" s="108">
        <f t="shared" si="172"/>
        <v>0</v>
      </c>
      <c r="BJ363" s="108">
        <f t="shared" si="172"/>
        <v>0</v>
      </c>
      <c r="BK363" s="109">
        <f t="shared" si="115"/>
        <v>0</v>
      </c>
      <c r="BL363" s="110">
        <f>0.0115</f>
        <v>1.15E-2</v>
      </c>
      <c r="BM363" s="110">
        <f>0*$BL$363</f>
        <v>0</v>
      </c>
      <c r="BN363" s="110">
        <f t="shared" ref="BN363:BZ365" si="173">0*$BL$363</f>
        <v>0</v>
      </c>
      <c r="BO363" s="110">
        <f t="shared" si="173"/>
        <v>0</v>
      </c>
      <c r="BP363" s="110">
        <f t="shared" si="173"/>
        <v>0</v>
      </c>
      <c r="BQ363" s="110">
        <f t="shared" si="173"/>
        <v>0</v>
      </c>
      <c r="BR363" s="110">
        <f t="shared" si="173"/>
        <v>0</v>
      </c>
      <c r="BS363" s="110">
        <f t="shared" si="173"/>
        <v>0</v>
      </c>
      <c r="BT363" s="110">
        <f t="shared" si="173"/>
        <v>0</v>
      </c>
      <c r="BU363" s="110">
        <f t="shared" si="173"/>
        <v>0</v>
      </c>
      <c r="BV363" s="110">
        <f t="shared" si="173"/>
        <v>0</v>
      </c>
      <c r="BW363" s="110">
        <f t="shared" si="173"/>
        <v>0</v>
      </c>
      <c r="BX363" s="110">
        <f t="shared" si="173"/>
        <v>0</v>
      </c>
      <c r="BY363" s="110">
        <f t="shared" si="173"/>
        <v>0</v>
      </c>
      <c r="BZ363" s="110">
        <f t="shared" si="173"/>
        <v>0</v>
      </c>
      <c r="CA363" s="111">
        <f t="shared" si="117"/>
        <v>0</v>
      </c>
    </row>
    <row r="364" spans="1:79" s="10" customFormat="1" ht="17.25" customHeight="1" x14ac:dyDescent="0.25">
      <c r="A364" s="33"/>
      <c r="B364" s="34"/>
      <c r="C364" s="35"/>
      <c r="D364" s="49"/>
      <c r="E364" s="36"/>
      <c r="F364" s="36"/>
      <c r="G364" s="52"/>
      <c r="H364" s="38"/>
      <c r="I364" s="50"/>
      <c r="J364" s="54"/>
      <c r="K364" s="46" t="s">
        <v>1413</v>
      </c>
      <c r="L364" s="46" t="s">
        <v>54</v>
      </c>
      <c r="P364" s="104"/>
      <c r="Q364" s="104">
        <f>1*$P$363</f>
        <v>0</v>
      </c>
      <c r="R364" s="104">
        <f t="shared" si="170"/>
        <v>0</v>
      </c>
      <c r="S364" s="104">
        <f t="shared" si="170"/>
        <v>0</v>
      </c>
      <c r="T364" s="104">
        <f t="shared" si="170"/>
        <v>0</v>
      </c>
      <c r="U364" s="104">
        <f t="shared" si="170"/>
        <v>0</v>
      </c>
      <c r="V364" s="104">
        <f t="shared" si="170"/>
        <v>0</v>
      </c>
      <c r="W364" s="104">
        <f t="shared" si="170"/>
        <v>0</v>
      </c>
      <c r="X364" s="104">
        <f t="shared" si="170"/>
        <v>0</v>
      </c>
      <c r="Y364" s="104">
        <f t="shared" si="170"/>
        <v>0</v>
      </c>
      <c r="Z364" s="104">
        <f t="shared" si="170"/>
        <v>0</v>
      </c>
      <c r="AA364" s="104">
        <f t="shared" si="170"/>
        <v>0</v>
      </c>
      <c r="AB364" s="104">
        <f t="shared" si="170"/>
        <v>0</v>
      </c>
      <c r="AC364" s="104">
        <f t="shared" si="170"/>
        <v>0</v>
      </c>
      <c r="AD364" s="104">
        <f t="shared" si="170"/>
        <v>0</v>
      </c>
      <c r="AE364" s="105">
        <f t="shared" ref="AE364" si="174">SUM(Q364:AD364)</f>
        <v>0</v>
      </c>
      <c r="AF364" s="106">
        <f>0.0115</f>
        <v>1.15E-2</v>
      </c>
      <c r="AG364" s="106">
        <f>1*$AF$363</f>
        <v>1.15E-2</v>
      </c>
      <c r="AH364" s="106">
        <f>0*$AF$363</f>
        <v>0</v>
      </c>
      <c r="AI364" s="106">
        <f t="shared" si="171"/>
        <v>0</v>
      </c>
      <c r="AJ364" s="106">
        <f t="shared" si="171"/>
        <v>0</v>
      </c>
      <c r="AK364" s="106">
        <f t="shared" si="171"/>
        <v>0</v>
      </c>
      <c r="AL364" s="106">
        <f t="shared" si="171"/>
        <v>0</v>
      </c>
      <c r="AM364" s="106">
        <f t="shared" si="171"/>
        <v>0</v>
      </c>
      <c r="AN364" s="106">
        <f t="shared" si="171"/>
        <v>0</v>
      </c>
      <c r="AO364" s="106">
        <f t="shared" si="171"/>
        <v>0</v>
      </c>
      <c r="AP364" s="106">
        <f t="shared" si="171"/>
        <v>0</v>
      </c>
      <c r="AQ364" s="106">
        <f t="shared" si="171"/>
        <v>0</v>
      </c>
      <c r="AR364" s="106">
        <f t="shared" si="171"/>
        <v>0</v>
      </c>
      <c r="AS364" s="106">
        <f t="shared" si="171"/>
        <v>0</v>
      </c>
      <c r="AT364" s="106">
        <f t="shared" si="171"/>
        <v>0</v>
      </c>
      <c r="AU364" s="107">
        <f t="shared" ref="AU364" si="175">SUM(AG364:AT364)</f>
        <v>1.15E-2</v>
      </c>
      <c r="AV364" s="108">
        <f>0.0115</f>
        <v>1.15E-2</v>
      </c>
      <c r="AW364" s="108">
        <f>0*$AV$363</f>
        <v>0</v>
      </c>
      <c r="AX364" s="108">
        <f t="shared" si="172"/>
        <v>0</v>
      </c>
      <c r="AY364" s="108">
        <f t="shared" si="172"/>
        <v>0</v>
      </c>
      <c r="AZ364" s="108">
        <f t="shared" si="172"/>
        <v>0</v>
      </c>
      <c r="BA364" s="108">
        <f t="shared" si="172"/>
        <v>0</v>
      </c>
      <c r="BB364" s="108">
        <f t="shared" si="172"/>
        <v>0</v>
      </c>
      <c r="BC364" s="108">
        <f t="shared" si="172"/>
        <v>0</v>
      </c>
      <c r="BD364" s="108">
        <f t="shared" si="172"/>
        <v>0</v>
      </c>
      <c r="BE364" s="108">
        <f t="shared" si="172"/>
        <v>0</v>
      </c>
      <c r="BF364" s="108">
        <f t="shared" si="172"/>
        <v>0</v>
      </c>
      <c r="BG364" s="108">
        <f t="shared" si="172"/>
        <v>0</v>
      </c>
      <c r="BH364" s="108">
        <f t="shared" si="172"/>
        <v>0</v>
      </c>
      <c r="BI364" s="108">
        <f t="shared" si="172"/>
        <v>0</v>
      </c>
      <c r="BJ364" s="108">
        <f t="shared" si="172"/>
        <v>0</v>
      </c>
      <c r="BK364" s="109">
        <f t="shared" ref="BK364" si="176">SUM(AW364:BJ364)</f>
        <v>0</v>
      </c>
      <c r="BL364" s="110">
        <f>0.0115</f>
        <v>1.15E-2</v>
      </c>
      <c r="BM364" s="110">
        <f>0*$BL$363</f>
        <v>0</v>
      </c>
      <c r="BN364" s="110">
        <f t="shared" si="173"/>
        <v>0</v>
      </c>
      <c r="BO364" s="110">
        <f t="shared" si="173"/>
        <v>0</v>
      </c>
      <c r="BP364" s="110">
        <f t="shared" si="173"/>
        <v>0</v>
      </c>
      <c r="BQ364" s="110">
        <f t="shared" si="173"/>
        <v>0</v>
      </c>
      <c r="BR364" s="110">
        <f t="shared" si="173"/>
        <v>0</v>
      </c>
      <c r="BS364" s="110">
        <f t="shared" si="173"/>
        <v>0</v>
      </c>
      <c r="BT364" s="110">
        <f t="shared" si="173"/>
        <v>0</v>
      </c>
      <c r="BU364" s="110">
        <f t="shared" si="173"/>
        <v>0</v>
      </c>
      <c r="BV364" s="110">
        <f t="shared" si="173"/>
        <v>0</v>
      </c>
      <c r="BW364" s="110">
        <f t="shared" si="173"/>
        <v>0</v>
      </c>
      <c r="BX364" s="110">
        <f t="shared" si="173"/>
        <v>0</v>
      </c>
      <c r="BY364" s="110">
        <f t="shared" si="173"/>
        <v>0</v>
      </c>
      <c r="BZ364" s="110">
        <f t="shared" si="173"/>
        <v>0</v>
      </c>
      <c r="CA364" s="111">
        <f t="shared" ref="CA364" si="177">SUM(BM364:BZ364)</f>
        <v>0</v>
      </c>
    </row>
    <row r="365" spans="1:79" s="10" customFormat="1" ht="17.25" customHeight="1" x14ac:dyDescent="0.25">
      <c r="A365" s="33"/>
      <c r="B365" s="34"/>
      <c r="C365" s="35"/>
      <c r="D365" s="49"/>
      <c r="E365" s="36"/>
      <c r="F365" s="36"/>
      <c r="G365" s="52"/>
      <c r="H365" s="38"/>
      <c r="I365" s="50"/>
      <c r="J365" s="54"/>
      <c r="K365" s="46" t="s">
        <v>1424</v>
      </c>
      <c r="L365" s="46" t="s">
        <v>54</v>
      </c>
      <c r="P365" s="104"/>
      <c r="Q365" s="104">
        <f>1*$P$363</f>
        <v>0</v>
      </c>
      <c r="R365" s="104">
        <f t="shared" si="170"/>
        <v>0</v>
      </c>
      <c r="S365" s="104">
        <f t="shared" si="170"/>
        <v>0</v>
      </c>
      <c r="T365" s="104">
        <f t="shared" si="170"/>
        <v>0</v>
      </c>
      <c r="U365" s="104">
        <f t="shared" si="170"/>
        <v>0</v>
      </c>
      <c r="V365" s="104">
        <f t="shared" si="170"/>
        <v>0</v>
      </c>
      <c r="W365" s="104">
        <f t="shared" si="170"/>
        <v>0</v>
      </c>
      <c r="X365" s="104">
        <f t="shared" si="170"/>
        <v>0</v>
      </c>
      <c r="Y365" s="104">
        <f t="shared" si="170"/>
        <v>0</v>
      </c>
      <c r="Z365" s="104">
        <f t="shared" si="170"/>
        <v>0</v>
      </c>
      <c r="AA365" s="104">
        <f t="shared" si="170"/>
        <v>0</v>
      </c>
      <c r="AB365" s="104">
        <f t="shared" si="170"/>
        <v>0</v>
      </c>
      <c r="AC365" s="104">
        <f t="shared" si="170"/>
        <v>0</v>
      </c>
      <c r="AD365" s="104">
        <f t="shared" si="170"/>
        <v>0</v>
      </c>
      <c r="AE365" s="105">
        <f t="shared" ref="AE365" si="178">SUM(Q365:AD365)</f>
        <v>0</v>
      </c>
      <c r="AF365" s="106">
        <f>0.0115</f>
        <v>1.15E-2</v>
      </c>
      <c r="AG365" s="106">
        <f>1*$AF$363</f>
        <v>1.15E-2</v>
      </c>
      <c r="AH365" s="106">
        <f>0*$AF$363</f>
        <v>0</v>
      </c>
      <c r="AI365" s="106">
        <f t="shared" si="171"/>
        <v>0</v>
      </c>
      <c r="AJ365" s="106">
        <f t="shared" si="171"/>
        <v>0</v>
      </c>
      <c r="AK365" s="106">
        <f t="shared" si="171"/>
        <v>0</v>
      </c>
      <c r="AL365" s="106">
        <f t="shared" si="171"/>
        <v>0</v>
      </c>
      <c r="AM365" s="106">
        <f t="shared" si="171"/>
        <v>0</v>
      </c>
      <c r="AN365" s="106">
        <f t="shared" si="171"/>
        <v>0</v>
      </c>
      <c r="AO365" s="106">
        <f t="shared" si="171"/>
        <v>0</v>
      </c>
      <c r="AP365" s="106">
        <f t="shared" si="171"/>
        <v>0</v>
      </c>
      <c r="AQ365" s="106">
        <f t="shared" si="171"/>
        <v>0</v>
      </c>
      <c r="AR365" s="106">
        <f t="shared" si="171"/>
        <v>0</v>
      </c>
      <c r="AS365" s="106">
        <f t="shared" si="171"/>
        <v>0</v>
      </c>
      <c r="AT365" s="106">
        <f t="shared" si="171"/>
        <v>0</v>
      </c>
      <c r="AU365" s="107">
        <f t="shared" ref="AU365" si="179">SUM(AG365:AT365)</f>
        <v>1.15E-2</v>
      </c>
      <c r="AV365" s="108">
        <f>0.0115</f>
        <v>1.15E-2</v>
      </c>
      <c r="AW365" s="108">
        <f>0*$AV$363</f>
        <v>0</v>
      </c>
      <c r="AX365" s="108">
        <f t="shared" si="172"/>
        <v>0</v>
      </c>
      <c r="AY365" s="108">
        <f t="shared" si="172"/>
        <v>0</v>
      </c>
      <c r="AZ365" s="108">
        <f t="shared" si="172"/>
        <v>0</v>
      </c>
      <c r="BA365" s="108">
        <f t="shared" si="172"/>
        <v>0</v>
      </c>
      <c r="BB365" s="108">
        <f t="shared" si="172"/>
        <v>0</v>
      </c>
      <c r="BC365" s="108">
        <f t="shared" si="172"/>
        <v>0</v>
      </c>
      <c r="BD365" s="108">
        <f t="shared" si="172"/>
        <v>0</v>
      </c>
      <c r="BE365" s="108">
        <f t="shared" si="172"/>
        <v>0</v>
      </c>
      <c r="BF365" s="108">
        <f t="shared" si="172"/>
        <v>0</v>
      </c>
      <c r="BG365" s="108">
        <f t="shared" si="172"/>
        <v>0</v>
      </c>
      <c r="BH365" s="108">
        <f t="shared" si="172"/>
        <v>0</v>
      </c>
      <c r="BI365" s="108">
        <f t="shared" si="172"/>
        <v>0</v>
      </c>
      <c r="BJ365" s="108">
        <f t="shared" si="172"/>
        <v>0</v>
      </c>
      <c r="BK365" s="109">
        <f t="shared" ref="BK365" si="180">SUM(AW365:BJ365)</f>
        <v>0</v>
      </c>
      <c r="BL365" s="110">
        <f>0.0115</f>
        <v>1.15E-2</v>
      </c>
      <c r="BM365" s="110">
        <f>0*$BL$363</f>
        <v>0</v>
      </c>
      <c r="BN365" s="110">
        <f t="shared" si="173"/>
        <v>0</v>
      </c>
      <c r="BO365" s="110">
        <f t="shared" si="173"/>
        <v>0</v>
      </c>
      <c r="BP365" s="110">
        <f t="shared" si="173"/>
        <v>0</v>
      </c>
      <c r="BQ365" s="110">
        <f t="shared" si="173"/>
        <v>0</v>
      </c>
      <c r="BR365" s="110">
        <f t="shared" si="173"/>
        <v>0</v>
      </c>
      <c r="BS365" s="110">
        <f t="shared" si="173"/>
        <v>0</v>
      </c>
      <c r="BT365" s="110">
        <f t="shared" si="173"/>
        <v>0</v>
      </c>
      <c r="BU365" s="110">
        <f t="shared" si="173"/>
        <v>0</v>
      </c>
      <c r="BV365" s="110">
        <f t="shared" si="173"/>
        <v>0</v>
      </c>
      <c r="BW365" s="110">
        <f t="shared" si="173"/>
        <v>0</v>
      </c>
      <c r="BX365" s="110">
        <f t="shared" si="173"/>
        <v>0</v>
      </c>
      <c r="BY365" s="110">
        <f t="shared" si="173"/>
        <v>0</v>
      </c>
      <c r="BZ365" s="110">
        <f t="shared" si="173"/>
        <v>0</v>
      </c>
      <c r="CA365" s="111">
        <f t="shared" ref="CA365" si="181">SUM(BM365:BZ365)</f>
        <v>0</v>
      </c>
    </row>
    <row r="366" spans="1:79" s="10" customFormat="1" ht="17.25" customHeight="1" x14ac:dyDescent="0.25">
      <c r="A366" s="33"/>
      <c r="B366" s="34"/>
      <c r="C366" s="35"/>
      <c r="D366" s="49"/>
      <c r="E366" s="36"/>
      <c r="F366" s="36"/>
      <c r="G366" s="52"/>
      <c r="H366" s="38"/>
      <c r="I366" s="50"/>
      <c r="J366" s="54" t="s">
        <v>762</v>
      </c>
      <c r="K366" s="46" t="s">
        <v>1400</v>
      </c>
      <c r="L366" s="46" t="s">
        <v>54</v>
      </c>
      <c r="P366" s="104"/>
      <c r="Q366" s="104">
        <f>1*$P$366</f>
        <v>0</v>
      </c>
      <c r="R366" s="104">
        <f t="shared" ref="R366:AD368" si="182">0*$P$366</f>
        <v>0</v>
      </c>
      <c r="S366" s="104">
        <f t="shared" si="182"/>
        <v>0</v>
      </c>
      <c r="T366" s="104">
        <f t="shared" si="182"/>
        <v>0</v>
      </c>
      <c r="U366" s="104">
        <f t="shared" si="182"/>
        <v>0</v>
      </c>
      <c r="V366" s="104">
        <f t="shared" si="182"/>
        <v>0</v>
      </c>
      <c r="W366" s="104">
        <f t="shared" si="182"/>
        <v>0</v>
      </c>
      <c r="X366" s="104">
        <f t="shared" si="182"/>
        <v>0</v>
      </c>
      <c r="Y366" s="104">
        <f t="shared" si="182"/>
        <v>0</v>
      </c>
      <c r="Z366" s="104">
        <f t="shared" si="182"/>
        <v>0</v>
      </c>
      <c r="AA366" s="104">
        <f t="shared" si="182"/>
        <v>0</v>
      </c>
      <c r="AB366" s="104">
        <f t="shared" si="182"/>
        <v>0</v>
      </c>
      <c r="AC366" s="104">
        <f t="shared" si="182"/>
        <v>0</v>
      </c>
      <c r="AD366" s="104">
        <f t="shared" si="182"/>
        <v>0</v>
      </c>
      <c r="AE366" s="105">
        <f t="shared" si="111"/>
        <v>0</v>
      </c>
      <c r="AF366" s="106">
        <f>0.011</f>
        <v>1.1000000000000001E-2</v>
      </c>
      <c r="AG366" s="106">
        <f>1*$AF$366</f>
        <v>1.1000000000000001E-2</v>
      </c>
      <c r="AH366" s="106">
        <f>0*$AF$366</f>
        <v>0</v>
      </c>
      <c r="AI366" s="106">
        <f t="shared" ref="AI366:AT368" si="183">0*$AF$366</f>
        <v>0</v>
      </c>
      <c r="AJ366" s="106">
        <f t="shared" si="183"/>
        <v>0</v>
      </c>
      <c r="AK366" s="106">
        <f t="shared" si="183"/>
        <v>0</v>
      </c>
      <c r="AL366" s="106">
        <f t="shared" si="183"/>
        <v>0</v>
      </c>
      <c r="AM366" s="106">
        <f t="shared" si="183"/>
        <v>0</v>
      </c>
      <c r="AN366" s="106">
        <f t="shared" si="183"/>
        <v>0</v>
      </c>
      <c r="AO366" s="106">
        <f t="shared" si="183"/>
        <v>0</v>
      </c>
      <c r="AP366" s="106">
        <f t="shared" si="183"/>
        <v>0</v>
      </c>
      <c r="AQ366" s="106">
        <f t="shared" si="183"/>
        <v>0</v>
      </c>
      <c r="AR366" s="106">
        <f t="shared" si="183"/>
        <v>0</v>
      </c>
      <c r="AS366" s="106">
        <f t="shared" si="183"/>
        <v>0</v>
      </c>
      <c r="AT366" s="106">
        <f t="shared" si="183"/>
        <v>0</v>
      </c>
      <c r="AU366" s="107">
        <f t="shared" si="113"/>
        <v>1.1000000000000001E-2</v>
      </c>
      <c r="AV366" s="108">
        <f>0.011</f>
        <v>1.1000000000000001E-2</v>
      </c>
      <c r="AW366" s="108">
        <f>0*$AV$366</f>
        <v>0</v>
      </c>
      <c r="AX366" s="108">
        <f t="shared" ref="AX366:BJ368" si="184">0*$AV$366</f>
        <v>0</v>
      </c>
      <c r="AY366" s="108">
        <f t="shared" si="184"/>
        <v>0</v>
      </c>
      <c r="AZ366" s="108">
        <f t="shared" si="184"/>
        <v>0</v>
      </c>
      <c r="BA366" s="108">
        <f t="shared" si="184"/>
        <v>0</v>
      </c>
      <c r="BB366" s="108">
        <f t="shared" si="184"/>
        <v>0</v>
      </c>
      <c r="BC366" s="108">
        <f t="shared" si="184"/>
        <v>0</v>
      </c>
      <c r="BD366" s="108">
        <f t="shared" si="184"/>
        <v>0</v>
      </c>
      <c r="BE366" s="108">
        <f t="shared" si="184"/>
        <v>0</v>
      </c>
      <c r="BF366" s="108">
        <f t="shared" si="184"/>
        <v>0</v>
      </c>
      <c r="BG366" s="108">
        <f t="shared" si="184"/>
        <v>0</v>
      </c>
      <c r="BH366" s="108">
        <f t="shared" si="184"/>
        <v>0</v>
      </c>
      <c r="BI366" s="108">
        <f t="shared" si="184"/>
        <v>0</v>
      </c>
      <c r="BJ366" s="108">
        <f t="shared" si="184"/>
        <v>0</v>
      </c>
      <c r="BK366" s="109">
        <f t="shared" si="115"/>
        <v>0</v>
      </c>
      <c r="BL366" s="110">
        <f>0.011</f>
        <v>1.1000000000000001E-2</v>
      </c>
      <c r="BM366" s="110">
        <f>0*$BL$366</f>
        <v>0</v>
      </c>
      <c r="BN366" s="110">
        <f t="shared" ref="BN366:BZ368" si="185">0*$BL$366</f>
        <v>0</v>
      </c>
      <c r="BO366" s="110">
        <f t="shared" si="185"/>
        <v>0</v>
      </c>
      <c r="BP366" s="110">
        <f t="shared" si="185"/>
        <v>0</v>
      </c>
      <c r="BQ366" s="110">
        <f t="shared" si="185"/>
        <v>0</v>
      </c>
      <c r="BR366" s="110">
        <f t="shared" si="185"/>
        <v>0</v>
      </c>
      <c r="BS366" s="110">
        <f t="shared" si="185"/>
        <v>0</v>
      </c>
      <c r="BT366" s="110">
        <f t="shared" si="185"/>
        <v>0</v>
      </c>
      <c r="BU366" s="110">
        <f t="shared" si="185"/>
        <v>0</v>
      </c>
      <c r="BV366" s="110">
        <f t="shared" si="185"/>
        <v>0</v>
      </c>
      <c r="BW366" s="110">
        <f t="shared" si="185"/>
        <v>0</v>
      </c>
      <c r="BX366" s="110">
        <f t="shared" si="185"/>
        <v>0</v>
      </c>
      <c r="BY366" s="110">
        <f t="shared" si="185"/>
        <v>0</v>
      </c>
      <c r="BZ366" s="110">
        <f t="shared" si="185"/>
        <v>0</v>
      </c>
      <c r="CA366" s="111">
        <f t="shared" si="117"/>
        <v>0</v>
      </c>
    </row>
    <row r="367" spans="1:79" s="10" customFormat="1" ht="17.25" customHeight="1" x14ac:dyDescent="0.25">
      <c r="A367" s="33"/>
      <c r="B367" s="34"/>
      <c r="C367" s="35"/>
      <c r="D367" s="49"/>
      <c r="E367" s="36"/>
      <c r="F367" s="36"/>
      <c r="G367" s="52"/>
      <c r="H367" s="38"/>
      <c r="I367" s="50"/>
      <c r="J367" s="54"/>
      <c r="K367" s="46" t="s">
        <v>1423</v>
      </c>
      <c r="L367" s="46" t="s">
        <v>54</v>
      </c>
      <c r="P367" s="104"/>
      <c r="Q367" s="104">
        <f>1*$P$366</f>
        <v>0</v>
      </c>
      <c r="R367" s="104">
        <f t="shared" si="182"/>
        <v>0</v>
      </c>
      <c r="S367" s="104">
        <f t="shared" si="182"/>
        <v>0</v>
      </c>
      <c r="T367" s="104">
        <f t="shared" si="182"/>
        <v>0</v>
      </c>
      <c r="U367" s="104">
        <f t="shared" si="182"/>
        <v>0</v>
      </c>
      <c r="V367" s="104">
        <f t="shared" si="182"/>
        <v>0</v>
      </c>
      <c r="W367" s="104">
        <f t="shared" si="182"/>
        <v>0</v>
      </c>
      <c r="X367" s="104">
        <f t="shared" si="182"/>
        <v>0</v>
      </c>
      <c r="Y367" s="104">
        <f t="shared" si="182"/>
        <v>0</v>
      </c>
      <c r="Z367" s="104">
        <f t="shared" si="182"/>
        <v>0</v>
      </c>
      <c r="AA367" s="104">
        <f t="shared" si="182"/>
        <v>0</v>
      </c>
      <c r="AB367" s="104">
        <f t="shared" si="182"/>
        <v>0</v>
      </c>
      <c r="AC367" s="104">
        <f t="shared" si="182"/>
        <v>0</v>
      </c>
      <c r="AD367" s="104">
        <f t="shared" si="182"/>
        <v>0</v>
      </c>
      <c r="AE367" s="105">
        <f t="shared" ref="AE367" si="186">SUM(Q367:AD367)</f>
        <v>0</v>
      </c>
      <c r="AF367" s="106">
        <f>0.011</f>
        <v>1.1000000000000001E-2</v>
      </c>
      <c r="AG367" s="106">
        <f>1*$AF$366</f>
        <v>1.1000000000000001E-2</v>
      </c>
      <c r="AH367" s="106">
        <f>0*$AF$366</f>
        <v>0</v>
      </c>
      <c r="AI367" s="106">
        <f t="shared" si="183"/>
        <v>0</v>
      </c>
      <c r="AJ367" s="106">
        <f t="shared" si="183"/>
        <v>0</v>
      </c>
      <c r="AK367" s="106">
        <f t="shared" si="183"/>
        <v>0</v>
      </c>
      <c r="AL367" s="106">
        <f t="shared" si="183"/>
        <v>0</v>
      </c>
      <c r="AM367" s="106">
        <f t="shared" si="183"/>
        <v>0</v>
      </c>
      <c r="AN367" s="106">
        <f t="shared" si="183"/>
        <v>0</v>
      </c>
      <c r="AO367" s="106">
        <f t="shared" si="183"/>
        <v>0</v>
      </c>
      <c r="AP367" s="106">
        <f t="shared" si="183"/>
        <v>0</v>
      </c>
      <c r="AQ367" s="106">
        <f t="shared" si="183"/>
        <v>0</v>
      </c>
      <c r="AR367" s="106">
        <f t="shared" si="183"/>
        <v>0</v>
      </c>
      <c r="AS367" s="106">
        <f t="shared" si="183"/>
        <v>0</v>
      </c>
      <c r="AT367" s="106">
        <f t="shared" si="183"/>
        <v>0</v>
      </c>
      <c r="AU367" s="107">
        <f t="shared" ref="AU367" si="187">SUM(AG367:AT367)</f>
        <v>1.1000000000000001E-2</v>
      </c>
      <c r="AV367" s="108">
        <f>0.011</f>
        <v>1.1000000000000001E-2</v>
      </c>
      <c r="AW367" s="108">
        <f>0*$AV$366</f>
        <v>0</v>
      </c>
      <c r="AX367" s="108">
        <f t="shared" si="184"/>
        <v>0</v>
      </c>
      <c r="AY367" s="108">
        <f t="shared" si="184"/>
        <v>0</v>
      </c>
      <c r="AZ367" s="108">
        <f t="shared" si="184"/>
        <v>0</v>
      </c>
      <c r="BA367" s="108">
        <f t="shared" si="184"/>
        <v>0</v>
      </c>
      <c r="BB367" s="108">
        <f t="shared" si="184"/>
        <v>0</v>
      </c>
      <c r="BC367" s="108">
        <f t="shared" si="184"/>
        <v>0</v>
      </c>
      <c r="BD367" s="108">
        <f t="shared" si="184"/>
        <v>0</v>
      </c>
      <c r="BE367" s="108">
        <f t="shared" si="184"/>
        <v>0</v>
      </c>
      <c r="BF367" s="108">
        <f t="shared" si="184"/>
        <v>0</v>
      </c>
      <c r="BG367" s="108">
        <f t="shared" si="184"/>
        <v>0</v>
      </c>
      <c r="BH367" s="108">
        <f t="shared" si="184"/>
        <v>0</v>
      </c>
      <c r="BI367" s="108">
        <f t="shared" si="184"/>
        <v>0</v>
      </c>
      <c r="BJ367" s="108">
        <f t="shared" si="184"/>
        <v>0</v>
      </c>
      <c r="BK367" s="109">
        <f t="shared" ref="BK367" si="188">SUM(AW367:BJ367)</f>
        <v>0</v>
      </c>
      <c r="BL367" s="110">
        <f>0.011</f>
        <v>1.1000000000000001E-2</v>
      </c>
      <c r="BM367" s="110">
        <f>0*$BL$366</f>
        <v>0</v>
      </c>
      <c r="BN367" s="110">
        <f t="shared" si="185"/>
        <v>0</v>
      </c>
      <c r="BO367" s="110">
        <f t="shared" si="185"/>
        <v>0</v>
      </c>
      <c r="BP367" s="110">
        <f t="shared" si="185"/>
        <v>0</v>
      </c>
      <c r="BQ367" s="110">
        <f t="shared" si="185"/>
        <v>0</v>
      </c>
      <c r="BR367" s="110">
        <f t="shared" si="185"/>
        <v>0</v>
      </c>
      <c r="BS367" s="110">
        <f t="shared" si="185"/>
        <v>0</v>
      </c>
      <c r="BT367" s="110">
        <f t="shared" si="185"/>
        <v>0</v>
      </c>
      <c r="BU367" s="110">
        <f t="shared" si="185"/>
        <v>0</v>
      </c>
      <c r="BV367" s="110">
        <f t="shared" si="185"/>
        <v>0</v>
      </c>
      <c r="BW367" s="110">
        <f t="shared" si="185"/>
        <v>0</v>
      </c>
      <c r="BX367" s="110">
        <f t="shared" si="185"/>
        <v>0</v>
      </c>
      <c r="BY367" s="110">
        <f t="shared" si="185"/>
        <v>0</v>
      </c>
      <c r="BZ367" s="110">
        <f t="shared" si="185"/>
        <v>0</v>
      </c>
      <c r="CA367" s="111">
        <f t="shared" ref="CA367" si="189">SUM(BM367:BZ367)</f>
        <v>0</v>
      </c>
    </row>
    <row r="368" spans="1:79" s="10" customFormat="1" ht="17.25" customHeight="1" x14ac:dyDescent="0.25">
      <c r="A368" s="33"/>
      <c r="B368" s="34"/>
      <c r="C368" s="35"/>
      <c r="D368" s="49"/>
      <c r="E368" s="36"/>
      <c r="F368" s="36"/>
      <c r="G368" s="52"/>
      <c r="H368" s="38"/>
      <c r="I368" s="50"/>
      <c r="J368" s="54"/>
      <c r="K368" s="46" t="s">
        <v>1396</v>
      </c>
      <c r="L368" s="46" t="s">
        <v>54</v>
      </c>
      <c r="P368" s="104"/>
      <c r="Q368" s="104">
        <f>1*$P$366</f>
        <v>0</v>
      </c>
      <c r="R368" s="104">
        <f t="shared" si="182"/>
        <v>0</v>
      </c>
      <c r="S368" s="104">
        <f t="shared" si="182"/>
        <v>0</v>
      </c>
      <c r="T368" s="104">
        <f t="shared" si="182"/>
        <v>0</v>
      </c>
      <c r="U368" s="104">
        <f t="shared" si="182"/>
        <v>0</v>
      </c>
      <c r="V368" s="104">
        <f t="shared" si="182"/>
        <v>0</v>
      </c>
      <c r="W368" s="104">
        <f t="shared" si="182"/>
        <v>0</v>
      </c>
      <c r="X368" s="104">
        <f t="shared" si="182"/>
        <v>0</v>
      </c>
      <c r="Y368" s="104">
        <f t="shared" si="182"/>
        <v>0</v>
      </c>
      <c r="Z368" s="104">
        <f t="shared" si="182"/>
        <v>0</v>
      </c>
      <c r="AA368" s="104">
        <f t="shared" si="182"/>
        <v>0</v>
      </c>
      <c r="AB368" s="104">
        <f t="shared" si="182"/>
        <v>0</v>
      </c>
      <c r="AC368" s="104">
        <f t="shared" si="182"/>
        <v>0</v>
      </c>
      <c r="AD368" s="104">
        <f t="shared" si="182"/>
        <v>0</v>
      </c>
      <c r="AE368" s="105">
        <f t="shared" ref="AE368" si="190">SUM(Q368:AD368)</f>
        <v>0</v>
      </c>
      <c r="AF368" s="106">
        <f>0.011</f>
        <v>1.1000000000000001E-2</v>
      </c>
      <c r="AG368" s="106">
        <f>1*$AF$366</f>
        <v>1.1000000000000001E-2</v>
      </c>
      <c r="AH368" s="106">
        <f>0*$AF$366</f>
        <v>0</v>
      </c>
      <c r="AI368" s="106">
        <f t="shared" si="183"/>
        <v>0</v>
      </c>
      <c r="AJ368" s="106">
        <f t="shared" si="183"/>
        <v>0</v>
      </c>
      <c r="AK368" s="106">
        <f t="shared" si="183"/>
        <v>0</v>
      </c>
      <c r="AL368" s="106">
        <f t="shared" si="183"/>
        <v>0</v>
      </c>
      <c r="AM368" s="106">
        <f t="shared" si="183"/>
        <v>0</v>
      </c>
      <c r="AN368" s="106">
        <f t="shared" si="183"/>
        <v>0</v>
      </c>
      <c r="AO368" s="106">
        <f t="shared" si="183"/>
        <v>0</v>
      </c>
      <c r="AP368" s="106">
        <f t="shared" si="183"/>
        <v>0</v>
      </c>
      <c r="AQ368" s="106">
        <f t="shared" si="183"/>
        <v>0</v>
      </c>
      <c r="AR368" s="106">
        <f t="shared" si="183"/>
        <v>0</v>
      </c>
      <c r="AS368" s="106">
        <f t="shared" si="183"/>
        <v>0</v>
      </c>
      <c r="AT368" s="106">
        <f t="shared" si="183"/>
        <v>0</v>
      </c>
      <c r="AU368" s="107">
        <f t="shared" ref="AU368" si="191">SUM(AG368:AT368)</f>
        <v>1.1000000000000001E-2</v>
      </c>
      <c r="AV368" s="108">
        <f>0.011</f>
        <v>1.1000000000000001E-2</v>
      </c>
      <c r="AW368" s="108">
        <f>0*$AV$366</f>
        <v>0</v>
      </c>
      <c r="AX368" s="108">
        <f t="shared" si="184"/>
        <v>0</v>
      </c>
      <c r="AY368" s="108">
        <f t="shared" si="184"/>
        <v>0</v>
      </c>
      <c r="AZ368" s="108">
        <f t="shared" si="184"/>
        <v>0</v>
      </c>
      <c r="BA368" s="108">
        <f t="shared" si="184"/>
        <v>0</v>
      </c>
      <c r="BB368" s="108">
        <f t="shared" si="184"/>
        <v>0</v>
      </c>
      <c r="BC368" s="108">
        <f t="shared" si="184"/>
        <v>0</v>
      </c>
      <c r="BD368" s="108">
        <f t="shared" si="184"/>
        <v>0</v>
      </c>
      <c r="BE368" s="108">
        <f t="shared" si="184"/>
        <v>0</v>
      </c>
      <c r="BF368" s="108">
        <f t="shared" si="184"/>
        <v>0</v>
      </c>
      <c r="BG368" s="108">
        <f t="shared" si="184"/>
        <v>0</v>
      </c>
      <c r="BH368" s="108">
        <f t="shared" si="184"/>
        <v>0</v>
      </c>
      <c r="BI368" s="108">
        <f t="shared" si="184"/>
        <v>0</v>
      </c>
      <c r="BJ368" s="108">
        <f t="shared" si="184"/>
        <v>0</v>
      </c>
      <c r="BK368" s="109">
        <f t="shared" ref="BK368" si="192">SUM(AW368:BJ368)</f>
        <v>0</v>
      </c>
      <c r="BL368" s="110">
        <f>0.011</f>
        <v>1.1000000000000001E-2</v>
      </c>
      <c r="BM368" s="110">
        <f>0*$BL$366</f>
        <v>0</v>
      </c>
      <c r="BN368" s="110">
        <f t="shared" si="185"/>
        <v>0</v>
      </c>
      <c r="BO368" s="110">
        <f t="shared" si="185"/>
        <v>0</v>
      </c>
      <c r="BP368" s="110">
        <f t="shared" si="185"/>
        <v>0</v>
      </c>
      <c r="BQ368" s="110">
        <f t="shared" si="185"/>
        <v>0</v>
      </c>
      <c r="BR368" s="110">
        <f t="shared" si="185"/>
        <v>0</v>
      </c>
      <c r="BS368" s="110">
        <f t="shared" si="185"/>
        <v>0</v>
      </c>
      <c r="BT368" s="110">
        <f t="shared" si="185"/>
        <v>0</v>
      </c>
      <c r="BU368" s="110">
        <f t="shared" si="185"/>
        <v>0</v>
      </c>
      <c r="BV368" s="110">
        <f t="shared" si="185"/>
        <v>0</v>
      </c>
      <c r="BW368" s="110">
        <f t="shared" si="185"/>
        <v>0</v>
      </c>
      <c r="BX368" s="110">
        <f t="shared" si="185"/>
        <v>0</v>
      </c>
      <c r="BY368" s="110">
        <f t="shared" si="185"/>
        <v>0</v>
      </c>
      <c r="BZ368" s="110">
        <f t="shared" si="185"/>
        <v>0</v>
      </c>
      <c r="CA368" s="111">
        <f t="shared" ref="CA368" si="193">SUM(BM368:BZ368)</f>
        <v>0</v>
      </c>
    </row>
    <row r="369" spans="1:79" s="10" customFormat="1" ht="17.25" customHeight="1" x14ac:dyDescent="0.25">
      <c r="A369" s="33"/>
      <c r="B369" s="34"/>
      <c r="C369" s="35"/>
      <c r="D369" s="49"/>
      <c r="E369" s="36"/>
      <c r="F369" s="36"/>
      <c r="G369" s="52"/>
      <c r="H369" s="38"/>
      <c r="I369" s="50"/>
      <c r="J369" s="54" t="s">
        <v>763</v>
      </c>
      <c r="K369" s="46" t="s">
        <v>1397</v>
      </c>
      <c r="L369" s="46" t="s">
        <v>54</v>
      </c>
      <c r="P369" s="104"/>
      <c r="Q369" s="104">
        <f>1*$P$369</f>
        <v>0</v>
      </c>
      <c r="R369" s="104">
        <f t="shared" ref="R369:AD369" si="194">0*$P$369</f>
        <v>0</v>
      </c>
      <c r="S369" s="104">
        <f t="shared" si="194"/>
        <v>0</v>
      </c>
      <c r="T369" s="104">
        <f t="shared" si="194"/>
        <v>0</v>
      </c>
      <c r="U369" s="104">
        <f t="shared" si="194"/>
        <v>0</v>
      </c>
      <c r="V369" s="104">
        <f t="shared" si="194"/>
        <v>0</v>
      </c>
      <c r="W369" s="104">
        <f t="shared" si="194"/>
        <v>0</v>
      </c>
      <c r="X369" s="104">
        <f t="shared" si="194"/>
        <v>0</v>
      </c>
      <c r="Y369" s="104">
        <f t="shared" si="194"/>
        <v>0</v>
      </c>
      <c r="Z369" s="104">
        <f t="shared" si="194"/>
        <v>0</v>
      </c>
      <c r="AA369" s="104">
        <f t="shared" si="194"/>
        <v>0</v>
      </c>
      <c r="AB369" s="104">
        <f t="shared" si="194"/>
        <v>0</v>
      </c>
      <c r="AC369" s="104">
        <f t="shared" si="194"/>
        <v>0</v>
      </c>
      <c r="AD369" s="104">
        <f t="shared" si="194"/>
        <v>0</v>
      </c>
      <c r="AE369" s="105">
        <f t="shared" si="111"/>
        <v>0</v>
      </c>
      <c r="AF369" s="106">
        <f>0.0042+0.01+0.003</f>
        <v>1.72E-2</v>
      </c>
      <c r="AG369" s="106">
        <f>1*$AF$369</f>
        <v>1.72E-2</v>
      </c>
      <c r="AH369" s="106">
        <f>0*$AF$369</f>
        <v>0</v>
      </c>
      <c r="AI369" s="106">
        <f t="shared" ref="AI369:AT369" si="195">0*$AF$369</f>
        <v>0</v>
      </c>
      <c r="AJ369" s="106">
        <f t="shared" si="195"/>
        <v>0</v>
      </c>
      <c r="AK369" s="106">
        <f t="shared" si="195"/>
        <v>0</v>
      </c>
      <c r="AL369" s="106">
        <f t="shared" si="195"/>
        <v>0</v>
      </c>
      <c r="AM369" s="106">
        <f t="shared" si="195"/>
        <v>0</v>
      </c>
      <c r="AN369" s="106">
        <f t="shared" si="195"/>
        <v>0</v>
      </c>
      <c r="AO369" s="106">
        <f t="shared" si="195"/>
        <v>0</v>
      </c>
      <c r="AP369" s="106">
        <f t="shared" si="195"/>
        <v>0</v>
      </c>
      <c r="AQ369" s="106">
        <f t="shared" si="195"/>
        <v>0</v>
      </c>
      <c r="AR369" s="106">
        <f t="shared" si="195"/>
        <v>0</v>
      </c>
      <c r="AS369" s="106">
        <f t="shared" si="195"/>
        <v>0</v>
      </c>
      <c r="AT369" s="106">
        <f t="shared" si="195"/>
        <v>0</v>
      </c>
      <c r="AU369" s="107">
        <f t="shared" si="113"/>
        <v>1.72E-2</v>
      </c>
      <c r="AV369" s="108">
        <f>0.0042+0.01+0.003</f>
        <v>1.72E-2</v>
      </c>
      <c r="AW369" s="108">
        <f>0*$AV$369</f>
        <v>0</v>
      </c>
      <c r="AX369" s="108">
        <f t="shared" ref="AX369:BJ369" si="196">0*$AV$369</f>
        <v>0</v>
      </c>
      <c r="AY369" s="108">
        <f t="shared" si="196"/>
        <v>0</v>
      </c>
      <c r="AZ369" s="108">
        <f t="shared" si="196"/>
        <v>0</v>
      </c>
      <c r="BA369" s="108">
        <f t="shared" si="196"/>
        <v>0</v>
      </c>
      <c r="BB369" s="108">
        <f t="shared" si="196"/>
        <v>0</v>
      </c>
      <c r="BC369" s="108">
        <f t="shared" si="196"/>
        <v>0</v>
      </c>
      <c r="BD369" s="108">
        <f t="shared" si="196"/>
        <v>0</v>
      </c>
      <c r="BE369" s="108">
        <f t="shared" si="196"/>
        <v>0</v>
      </c>
      <c r="BF369" s="108">
        <f t="shared" si="196"/>
        <v>0</v>
      </c>
      <c r="BG369" s="108">
        <f t="shared" si="196"/>
        <v>0</v>
      </c>
      <c r="BH369" s="108">
        <f t="shared" si="196"/>
        <v>0</v>
      </c>
      <c r="BI369" s="108">
        <f t="shared" si="196"/>
        <v>0</v>
      </c>
      <c r="BJ369" s="108">
        <f t="shared" si="196"/>
        <v>0</v>
      </c>
      <c r="BK369" s="109">
        <f t="shared" si="115"/>
        <v>0</v>
      </c>
      <c r="BL369" s="110">
        <f>0.0042+0.01+0.003</f>
        <v>1.72E-2</v>
      </c>
      <c r="BM369" s="110">
        <f>0*$BL$369</f>
        <v>0</v>
      </c>
      <c r="BN369" s="110">
        <f t="shared" ref="BN369:BZ369" si="197">0*$BL$369</f>
        <v>0</v>
      </c>
      <c r="BO369" s="110">
        <f t="shared" si="197"/>
        <v>0</v>
      </c>
      <c r="BP369" s="110">
        <f t="shared" si="197"/>
        <v>0</v>
      </c>
      <c r="BQ369" s="110">
        <f t="shared" si="197"/>
        <v>0</v>
      </c>
      <c r="BR369" s="110">
        <f t="shared" si="197"/>
        <v>0</v>
      </c>
      <c r="BS369" s="110">
        <f t="shared" si="197"/>
        <v>0</v>
      </c>
      <c r="BT369" s="110">
        <f t="shared" si="197"/>
        <v>0</v>
      </c>
      <c r="BU369" s="110">
        <f t="shared" si="197"/>
        <v>0</v>
      </c>
      <c r="BV369" s="110">
        <f t="shared" si="197"/>
        <v>0</v>
      </c>
      <c r="BW369" s="110">
        <f t="shared" si="197"/>
        <v>0</v>
      </c>
      <c r="BX369" s="110">
        <f t="shared" si="197"/>
        <v>0</v>
      </c>
      <c r="BY369" s="110">
        <f t="shared" si="197"/>
        <v>0</v>
      </c>
      <c r="BZ369" s="110">
        <f t="shared" si="197"/>
        <v>0</v>
      </c>
      <c r="CA369" s="111">
        <f t="shared" si="117"/>
        <v>0</v>
      </c>
    </row>
    <row r="370" spans="1:79" s="10" customFormat="1" ht="17.25" customHeight="1" x14ac:dyDescent="0.25">
      <c r="A370" s="33"/>
      <c r="B370" s="34"/>
      <c r="C370" s="35"/>
      <c r="D370" s="49"/>
      <c r="E370" s="36"/>
      <c r="F370" s="36"/>
      <c r="G370" s="52"/>
      <c r="H370" s="38"/>
      <c r="I370" s="50"/>
      <c r="J370" s="102" t="s">
        <v>764</v>
      </c>
      <c r="K370" s="103" t="s">
        <v>765</v>
      </c>
      <c r="L370" s="46" t="s">
        <v>54</v>
      </c>
      <c r="P370" s="104"/>
      <c r="Q370" s="104">
        <f t="shared" ref="Q370:AD370" si="198">SUM(Q371:Q385)</f>
        <v>1.5</v>
      </c>
      <c r="R370" s="104">
        <f t="shared" si="198"/>
        <v>0.5</v>
      </c>
      <c r="S370" s="104">
        <f t="shared" si="198"/>
        <v>0</v>
      </c>
      <c r="T370" s="104">
        <f t="shared" si="198"/>
        <v>0.5</v>
      </c>
      <c r="U370" s="104">
        <f t="shared" si="198"/>
        <v>0.5</v>
      </c>
      <c r="V370" s="104">
        <f t="shared" si="198"/>
        <v>0</v>
      </c>
      <c r="W370" s="104">
        <f t="shared" si="198"/>
        <v>0</v>
      </c>
      <c r="X370" s="104">
        <f t="shared" si="198"/>
        <v>0</v>
      </c>
      <c r="Y370" s="104">
        <f t="shared" si="198"/>
        <v>0</v>
      </c>
      <c r="Z370" s="104">
        <f t="shared" si="198"/>
        <v>0</v>
      </c>
      <c r="AA370" s="104">
        <f t="shared" si="198"/>
        <v>0</v>
      </c>
      <c r="AB370" s="104">
        <f t="shared" si="198"/>
        <v>0</v>
      </c>
      <c r="AC370" s="104">
        <f t="shared" si="198"/>
        <v>0</v>
      </c>
      <c r="AD370" s="104">
        <f t="shared" si="198"/>
        <v>0</v>
      </c>
      <c r="AE370" s="105">
        <f t="shared" si="111"/>
        <v>3</v>
      </c>
      <c r="AF370" s="106">
        <f t="shared" ref="AF370:AT370" si="199">SUM(AF371:AF385)</f>
        <v>0.10260000000000001</v>
      </c>
      <c r="AG370" s="106">
        <f t="shared" si="199"/>
        <v>1.4400000000000001E-2</v>
      </c>
      <c r="AH370" s="106">
        <f t="shared" si="199"/>
        <v>1.4400000000000001E-2</v>
      </c>
      <c r="AI370" s="106">
        <f t="shared" si="199"/>
        <v>0</v>
      </c>
      <c r="AJ370" s="106">
        <f t="shared" si="199"/>
        <v>0</v>
      </c>
      <c r="AK370" s="106">
        <f t="shared" si="199"/>
        <v>0</v>
      </c>
      <c r="AL370" s="106">
        <f t="shared" si="199"/>
        <v>0</v>
      </c>
      <c r="AM370" s="106">
        <f t="shared" si="199"/>
        <v>0</v>
      </c>
      <c r="AN370" s="106">
        <f t="shared" si="199"/>
        <v>0</v>
      </c>
      <c r="AO370" s="106">
        <f t="shared" si="199"/>
        <v>0</v>
      </c>
      <c r="AP370" s="106">
        <f t="shared" si="199"/>
        <v>0</v>
      </c>
      <c r="AQ370" s="106">
        <f t="shared" si="199"/>
        <v>0</v>
      </c>
      <c r="AR370" s="106">
        <f t="shared" si="199"/>
        <v>0</v>
      </c>
      <c r="AS370" s="106">
        <f t="shared" si="199"/>
        <v>0</v>
      </c>
      <c r="AT370" s="106">
        <f t="shared" si="199"/>
        <v>0</v>
      </c>
      <c r="AU370" s="107">
        <f t="shared" si="113"/>
        <v>2.8800000000000003E-2</v>
      </c>
      <c r="AV370" s="108">
        <f t="shared" ref="AV370:BJ370" si="200">SUM(AV371:AV385)</f>
        <v>0.36919999999999997</v>
      </c>
      <c r="AW370" s="108">
        <f t="shared" si="200"/>
        <v>0</v>
      </c>
      <c r="AX370" s="108">
        <f t="shared" si="200"/>
        <v>0</v>
      </c>
      <c r="AY370" s="108">
        <f t="shared" si="200"/>
        <v>0</v>
      </c>
      <c r="AZ370" s="108">
        <f t="shared" si="200"/>
        <v>0</v>
      </c>
      <c r="BA370" s="108">
        <f t="shared" si="200"/>
        <v>0</v>
      </c>
      <c r="BB370" s="108">
        <f t="shared" si="200"/>
        <v>0</v>
      </c>
      <c r="BC370" s="108">
        <f t="shared" si="200"/>
        <v>0</v>
      </c>
      <c r="BD370" s="108">
        <f t="shared" si="200"/>
        <v>0</v>
      </c>
      <c r="BE370" s="108">
        <f t="shared" si="200"/>
        <v>0</v>
      </c>
      <c r="BF370" s="108">
        <f t="shared" si="200"/>
        <v>0</v>
      </c>
      <c r="BG370" s="108">
        <f t="shared" si="200"/>
        <v>0</v>
      </c>
      <c r="BH370" s="108">
        <f t="shared" si="200"/>
        <v>0</v>
      </c>
      <c r="BI370" s="108">
        <f t="shared" si="200"/>
        <v>0</v>
      </c>
      <c r="BJ370" s="108">
        <f t="shared" si="200"/>
        <v>0</v>
      </c>
      <c r="BK370" s="109">
        <f t="shared" si="115"/>
        <v>0</v>
      </c>
      <c r="BL370" s="110">
        <f t="shared" ref="BL370:BZ370" si="201">SUM(BL371:BL385)</f>
        <v>0.29020000000000001</v>
      </c>
      <c r="BM370" s="110">
        <f t="shared" si="201"/>
        <v>0</v>
      </c>
      <c r="BN370" s="110">
        <f t="shared" si="201"/>
        <v>0</v>
      </c>
      <c r="BO370" s="110">
        <f t="shared" si="201"/>
        <v>0</v>
      </c>
      <c r="BP370" s="110">
        <f t="shared" si="201"/>
        <v>0</v>
      </c>
      <c r="BQ370" s="110">
        <f t="shared" si="201"/>
        <v>0</v>
      </c>
      <c r="BR370" s="110">
        <f t="shared" si="201"/>
        <v>0</v>
      </c>
      <c r="BS370" s="110">
        <f t="shared" si="201"/>
        <v>0</v>
      </c>
      <c r="BT370" s="110">
        <f t="shared" si="201"/>
        <v>0</v>
      </c>
      <c r="BU370" s="110">
        <f t="shared" si="201"/>
        <v>0</v>
      </c>
      <c r="BV370" s="110">
        <f t="shared" si="201"/>
        <v>0</v>
      </c>
      <c r="BW370" s="110">
        <f t="shared" si="201"/>
        <v>0</v>
      </c>
      <c r="BX370" s="110">
        <f t="shared" si="201"/>
        <v>0</v>
      </c>
      <c r="BY370" s="110">
        <f t="shared" si="201"/>
        <v>0</v>
      </c>
      <c r="BZ370" s="110">
        <f t="shared" si="201"/>
        <v>0</v>
      </c>
      <c r="CA370" s="111">
        <f t="shared" si="117"/>
        <v>0</v>
      </c>
    </row>
    <row r="371" spans="1:79" s="10" customFormat="1" ht="17.25" customHeight="1" x14ac:dyDescent="0.25">
      <c r="A371" s="33"/>
      <c r="B371" s="34"/>
      <c r="C371" s="35"/>
      <c r="D371" s="49"/>
      <c r="E371" s="36"/>
      <c r="F371" s="36"/>
      <c r="G371" s="52"/>
      <c r="H371" s="38"/>
      <c r="I371" s="50"/>
      <c r="J371" s="54" t="s">
        <v>766</v>
      </c>
      <c r="K371" s="46" t="s">
        <v>1408</v>
      </c>
      <c r="L371" s="46" t="s">
        <v>54</v>
      </c>
      <c r="P371" s="104"/>
      <c r="Q371" s="144">
        <v>1</v>
      </c>
      <c r="R371" s="104">
        <f t="shared" ref="R371:AD371" si="202">0*$P$371</f>
        <v>0</v>
      </c>
      <c r="S371" s="104">
        <f t="shared" si="202"/>
        <v>0</v>
      </c>
      <c r="T371" s="104">
        <f t="shared" si="202"/>
        <v>0</v>
      </c>
      <c r="U371" s="104">
        <f t="shared" si="202"/>
        <v>0</v>
      </c>
      <c r="V371" s="104">
        <f t="shared" si="202"/>
        <v>0</v>
      </c>
      <c r="W371" s="104">
        <f t="shared" si="202"/>
        <v>0</v>
      </c>
      <c r="X371" s="104">
        <f t="shared" si="202"/>
        <v>0</v>
      </c>
      <c r="Y371" s="104">
        <f t="shared" si="202"/>
        <v>0</v>
      </c>
      <c r="Z371" s="104">
        <f t="shared" si="202"/>
        <v>0</v>
      </c>
      <c r="AA371" s="104">
        <f t="shared" si="202"/>
        <v>0</v>
      </c>
      <c r="AB371" s="104">
        <f t="shared" si="202"/>
        <v>0</v>
      </c>
      <c r="AC371" s="104">
        <f t="shared" si="202"/>
        <v>0</v>
      </c>
      <c r="AD371" s="104">
        <f t="shared" si="202"/>
        <v>0</v>
      </c>
      <c r="AE371" s="105">
        <f t="shared" si="111"/>
        <v>1</v>
      </c>
      <c r="AF371" s="106">
        <f>0.0068+0.0174+0.0104</f>
        <v>3.4599999999999999E-2</v>
      </c>
      <c r="AG371" s="106">
        <f>1*$P$371</f>
        <v>0</v>
      </c>
      <c r="AH371" s="106">
        <f t="shared" ref="AH371:AT371" si="203">0*$P$371</f>
        <v>0</v>
      </c>
      <c r="AI371" s="106">
        <f t="shared" si="203"/>
        <v>0</v>
      </c>
      <c r="AJ371" s="106">
        <f t="shared" si="203"/>
        <v>0</v>
      </c>
      <c r="AK371" s="106">
        <f t="shared" si="203"/>
        <v>0</v>
      </c>
      <c r="AL371" s="106">
        <f t="shared" si="203"/>
        <v>0</v>
      </c>
      <c r="AM371" s="106">
        <f t="shared" si="203"/>
        <v>0</v>
      </c>
      <c r="AN371" s="106">
        <f t="shared" si="203"/>
        <v>0</v>
      </c>
      <c r="AO371" s="106">
        <f t="shared" si="203"/>
        <v>0</v>
      </c>
      <c r="AP371" s="106">
        <f t="shared" si="203"/>
        <v>0</v>
      </c>
      <c r="AQ371" s="106">
        <f t="shared" si="203"/>
        <v>0</v>
      </c>
      <c r="AR371" s="106">
        <f t="shared" si="203"/>
        <v>0</v>
      </c>
      <c r="AS371" s="106">
        <f t="shared" si="203"/>
        <v>0</v>
      </c>
      <c r="AT371" s="106">
        <f t="shared" si="203"/>
        <v>0</v>
      </c>
      <c r="AU371" s="107">
        <f t="shared" si="113"/>
        <v>0</v>
      </c>
      <c r="AV371" s="108">
        <f>0.0068+0.0174+0.0104</f>
        <v>3.4599999999999999E-2</v>
      </c>
      <c r="AW371" s="108">
        <f t="shared" ref="AW371:BJ371" si="204">0*$AV$371</f>
        <v>0</v>
      </c>
      <c r="AX371" s="108">
        <f t="shared" si="204"/>
        <v>0</v>
      </c>
      <c r="AY371" s="108">
        <f t="shared" si="204"/>
        <v>0</v>
      </c>
      <c r="AZ371" s="108">
        <f t="shared" si="204"/>
        <v>0</v>
      </c>
      <c r="BA371" s="108">
        <f t="shared" si="204"/>
        <v>0</v>
      </c>
      <c r="BB371" s="108">
        <f t="shared" si="204"/>
        <v>0</v>
      </c>
      <c r="BC371" s="108">
        <f t="shared" si="204"/>
        <v>0</v>
      </c>
      <c r="BD371" s="108">
        <f t="shared" si="204"/>
        <v>0</v>
      </c>
      <c r="BE371" s="108">
        <f t="shared" si="204"/>
        <v>0</v>
      </c>
      <c r="BF371" s="108">
        <f t="shared" si="204"/>
        <v>0</v>
      </c>
      <c r="BG371" s="108">
        <f t="shared" si="204"/>
        <v>0</v>
      </c>
      <c r="BH371" s="108">
        <f t="shared" si="204"/>
        <v>0</v>
      </c>
      <c r="BI371" s="108">
        <f t="shared" si="204"/>
        <v>0</v>
      </c>
      <c r="BJ371" s="108">
        <f t="shared" si="204"/>
        <v>0</v>
      </c>
      <c r="BK371" s="109">
        <f t="shared" si="115"/>
        <v>0</v>
      </c>
      <c r="BL371" s="110">
        <f>0.0068+0.0174+0.0104</f>
        <v>3.4599999999999999E-2</v>
      </c>
      <c r="BM371" s="110">
        <f t="shared" ref="BM371:BZ371" si="205">0*$BL$371</f>
        <v>0</v>
      </c>
      <c r="BN371" s="110">
        <f t="shared" si="205"/>
        <v>0</v>
      </c>
      <c r="BO371" s="110">
        <f t="shared" si="205"/>
        <v>0</v>
      </c>
      <c r="BP371" s="110">
        <f t="shared" si="205"/>
        <v>0</v>
      </c>
      <c r="BQ371" s="110">
        <f t="shared" si="205"/>
        <v>0</v>
      </c>
      <c r="BR371" s="110">
        <f t="shared" si="205"/>
        <v>0</v>
      </c>
      <c r="BS371" s="110">
        <f t="shared" si="205"/>
        <v>0</v>
      </c>
      <c r="BT371" s="110">
        <f t="shared" si="205"/>
        <v>0</v>
      </c>
      <c r="BU371" s="110">
        <f t="shared" si="205"/>
        <v>0</v>
      </c>
      <c r="BV371" s="110">
        <f t="shared" si="205"/>
        <v>0</v>
      </c>
      <c r="BW371" s="110">
        <f t="shared" si="205"/>
        <v>0</v>
      </c>
      <c r="BX371" s="110">
        <f t="shared" si="205"/>
        <v>0</v>
      </c>
      <c r="BY371" s="110">
        <f t="shared" si="205"/>
        <v>0</v>
      </c>
      <c r="BZ371" s="110">
        <f t="shared" si="205"/>
        <v>0</v>
      </c>
      <c r="CA371" s="111">
        <f t="shared" si="117"/>
        <v>0</v>
      </c>
    </row>
    <row r="372" spans="1:79" s="10" customFormat="1" ht="17.25" customHeight="1" x14ac:dyDescent="0.25">
      <c r="A372" s="33"/>
      <c r="B372" s="34"/>
      <c r="C372" s="35"/>
      <c r="D372" s="49"/>
      <c r="E372" s="36"/>
      <c r="F372" s="36"/>
      <c r="G372" s="52"/>
      <c r="H372" s="38"/>
      <c r="I372" s="50"/>
      <c r="J372" s="54" t="s">
        <v>767</v>
      </c>
      <c r="K372" s="46" t="s">
        <v>1406</v>
      </c>
      <c r="L372" s="46" t="s">
        <v>54</v>
      </c>
      <c r="P372" s="104"/>
      <c r="Q372" s="144">
        <v>0.5</v>
      </c>
      <c r="R372" s="144">
        <v>0.5</v>
      </c>
      <c r="S372" s="104">
        <v>0</v>
      </c>
      <c r="T372" s="104">
        <v>0</v>
      </c>
      <c r="U372" s="104">
        <v>0</v>
      </c>
      <c r="V372" s="104">
        <f t="shared" ref="V372:AD373" si="206">0*$P$372</f>
        <v>0</v>
      </c>
      <c r="W372" s="104">
        <f t="shared" si="206"/>
        <v>0</v>
      </c>
      <c r="X372" s="104">
        <f t="shared" si="206"/>
        <v>0</v>
      </c>
      <c r="Y372" s="104">
        <f t="shared" si="206"/>
        <v>0</v>
      </c>
      <c r="Z372" s="104">
        <f t="shared" si="206"/>
        <v>0</v>
      </c>
      <c r="AA372" s="104">
        <f t="shared" si="206"/>
        <v>0</v>
      </c>
      <c r="AB372" s="104">
        <f t="shared" si="206"/>
        <v>0</v>
      </c>
      <c r="AC372" s="104">
        <f t="shared" si="206"/>
        <v>0</v>
      </c>
      <c r="AD372" s="104">
        <f t="shared" si="206"/>
        <v>0</v>
      </c>
      <c r="AE372" s="105">
        <f t="shared" si="111"/>
        <v>1</v>
      </c>
      <c r="AF372" s="112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7"/>
      <c r="AV372" s="108">
        <f>0.0197+0.0064+0.016+0.0029+0.008+0.0006+0.0016+0.0017</f>
        <v>5.6899999999999999E-2</v>
      </c>
      <c r="AW372" s="108">
        <f>0*$AV$372</f>
        <v>0</v>
      </c>
      <c r="AX372" s="108">
        <f t="shared" ref="AX372:BJ373" si="207">0*$AV$372</f>
        <v>0</v>
      </c>
      <c r="AY372" s="108">
        <f t="shared" si="207"/>
        <v>0</v>
      </c>
      <c r="AZ372" s="108">
        <f t="shared" si="207"/>
        <v>0</v>
      </c>
      <c r="BA372" s="108">
        <f t="shared" si="207"/>
        <v>0</v>
      </c>
      <c r="BB372" s="108">
        <f t="shared" si="207"/>
        <v>0</v>
      </c>
      <c r="BC372" s="108">
        <f t="shared" si="207"/>
        <v>0</v>
      </c>
      <c r="BD372" s="108">
        <f t="shared" si="207"/>
        <v>0</v>
      </c>
      <c r="BE372" s="108">
        <f t="shared" si="207"/>
        <v>0</v>
      </c>
      <c r="BF372" s="108">
        <f t="shared" si="207"/>
        <v>0</v>
      </c>
      <c r="BG372" s="108">
        <f t="shared" si="207"/>
        <v>0</v>
      </c>
      <c r="BH372" s="108">
        <f t="shared" si="207"/>
        <v>0</v>
      </c>
      <c r="BI372" s="108">
        <f t="shared" si="207"/>
        <v>0</v>
      </c>
      <c r="BJ372" s="108">
        <f t="shared" si="207"/>
        <v>0</v>
      </c>
      <c r="BK372" s="109">
        <f t="shared" si="115"/>
        <v>0</v>
      </c>
      <c r="BL372" s="110">
        <f>0.0174</f>
        <v>1.7399999999999999E-2</v>
      </c>
      <c r="BM372" s="110">
        <f>0*$BL$372</f>
        <v>0</v>
      </c>
      <c r="BN372" s="110">
        <f t="shared" ref="BN372:BZ373" si="208">0*$BL$372</f>
        <v>0</v>
      </c>
      <c r="BO372" s="110">
        <f t="shared" si="208"/>
        <v>0</v>
      </c>
      <c r="BP372" s="110">
        <f t="shared" si="208"/>
        <v>0</v>
      </c>
      <c r="BQ372" s="110">
        <f t="shared" si="208"/>
        <v>0</v>
      </c>
      <c r="BR372" s="110">
        <f t="shared" si="208"/>
        <v>0</v>
      </c>
      <c r="BS372" s="110">
        <f t="shared" si="208"/>
        <v>0</v>
      </c>
      <c r="BT372" s="110">
        <f t="shared" si="208"/>
        <v>0</v>
      </c>
      <c r="BU372" s="110">
        <f t="shared" si="208"/>
        <v>0</v>
      </c>
      <c r="BV372" s="110">
        <f t="shared" si="208"/>
        <v>0</v>
      </c>
      <c r="BW372" s="110">
        <f t="shared" si="208"/>
        <v>0</v>
      </c>
      <c r="BX372" s="110">
        <f t="shared" si="208"/>
        <v>0</v>
      </c>
      <c r="BY372" s="110">
        <f t="shared" si="208"/>
        <v>0</v>
      </c>
      <c r="BZ372" s="110">
        <f t="shared" si="208"/>
        <v>0</v>
      </c>
      <c r="CA372" s="111">
        <f t="shared" si="117"/>
        <v>0</v>
      </c>
    </row>
    <row r="373" spans="1:79" s="10" customFormat="1" ht="17.25" customHeight="1" x14ac:dyDescent="0.25">
      <c r="A373" s="33"/>
      <c r="B373" s="34"/>
      <c r="C373" s="35"/>
      <c r="D373" s="49"/>
      <c r="E373" s="36"/>
      <c r="F373" s="36"/>
      <c r="G373" s="52"/>
      <c r="H373" s="38"/>
      <c r="I373" s="50"/>
      <c r="J373" s="54"/>
      <c r="K373" s="46" t="s">
        <v>1407</v>
      </c>
      <c r="L373" s="46" t="s">
        <v>54</v>
      </c>
      <c r="P373" s="104"/>
      <c r="Q373" s="104">
        <f>0.25*$P$372</f>
        <v>0</v>
      </c>
      <c r="R373" s="104">
        <f>0.6*$P$372</f>
        <v>0</v>
      </c>
      <c r="S373" s="104">
        <f>0.6*$P$372</f>
        <v>0</v>
      </c>
      <c r="T373" s="144">
        <v>0.5</v>
      </c>
      <c r="U373" s="144">
        <v>0.5</v>
      </c>
      <c r="V373" s="104">
        <f t="shared" si="206"/>
        <v>0</v>
      </c>
      <c r="W373" s="104">
        <f t="shared" si="206"/>
        <v>0</v>
      </c>
      <c r="X373" s="104">
        <f t="shared" si="206"/>
        <v>0</v>
      </c>
      <c r="Y373" s="104">
        <f t="shared" si="206"/>
        <v>0</v>
      </c>
      <c r="Z373" s="104">
        <f t="shared" si="206"/>
        <v>0</v>
      </c>
      <c r="AA373" s="104">
        <f t="shared" si="206"/>
        <v>0</v>
      </c>
      <c r="AB373" s="104">
        <f t="shared" si="206"/>
        <v>0</v>
      </c>
      <c r="AC373" s="104">
        <f t="shared" si="206"/>
        <v>0</v>
      </c>
      <c r="AD373" s="104">
        <f t="shared" si="206"/>
        <v>0</v>
      </c>
      <c r="AE373" s="105">
        <f t="shared" ref="AE373" si="209">SUM(Q373:AD373)</f>
        <v>1</v>
      </c>
      <c r="AF373" s="112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7"/>
      <c r="AV373" s="108">
        <f>0.0197+0.0064+0.016+0.0029+0.008+0.0006+0.0016+0.0017</f>
        <v>5.6899999999999999E-2</v>
      </c>
      <c r="AW373" s="108">
        <f>0*$AV$372</f>
        <v>0</v>
      </c>
      <c r="AX373" s="108">
        <f t="shared" si="207"/>
        <v>0</v>
      </c>
      <c r="AY373" s="108">
        <f t="shared" si="207"/>
        <v>0</v>
      </c>
      <c r="AZ373" s="108">
        <f t="shared" si="207"/>
        <v>0</v>
      </c>
      <c r="BA373" s="108">
        <f t="shared" si="207"/>
        <v>0</v>
      </c>
      <c r="BB373" s="108">
        <f t="shared" si="207"/>
        <v>0</v>
      </c>
      <c r="BC373" s="108">
        <f t="shared" si="207"/>
        <v>0</v>
      </c>
      <c r="BD373" s="108">
        <f t="shared" si="207"/>
        <v>0</v>
      </c>
      <c r="BE373" s="108">
        <f t="shared" si="207"/>
        <v>0</v>
      </c>
      <c r="BF373" s="108">
        <f t="shared" si="207"/>
        <v>0</v>
      </c>
      <c r="BG373" s="108">
        <f t="shared" si="207"/>
        <v>0</v>
      </c>
      <c r="BH373" s="108">
        <f t="shared" si="207"/>
        <v>0</v>
      </c>
      <c r="BI373" s="108">
        <f t="shared" si="207"/>
        <v>0</v>
      </c>
      <c r="BJ373" s="108">
        <f t="shared" si="207"/>
        <v>0</v>
      </c>
      <c r="BK373" s="109">
        <f t="shared" ref="BK373" si="210">SUM(AW373:BJ373)</f>
        <v>0</v>
      </c>
      <c r="BL373" s="110">
        <f>0.0174</f>
        <v>1.7399999999999999E-2</v>
      </c>
      <c r="BM373" s="110">
        <f>0*$BL$372</f>
        <v>0</v>
      </c>
      <c r="BN373" s="110">
        <f t="shared" si="208"/>
        <v>0</v>
      </c>
      <c r="BO373" s="110">
        <f t="shared" si="208"/>
        <v>0</v>
      </c>
      <c r="BP373" s="110">
        <f t="shared" si="208"/>
        <v>0</v>
      </c>
      <c r="BQ373" s="110">
        <f t="shared" si="208"/>
        <v>0</v>
      </c>
      <c r="BR373" s="110">
        <f t="shared" si="208"/>
        <v>0</v>
      </c>
      <c r="BS373" s="110">
        <f t="shared" si="208"/>
        <v>0</v>
      </c>
      <c r="BT373" s="110">
        <f t="shared" si="208"/>
        <v>0</v>
      </c>
      <c r="BU373" s="110">
        <f t="shared" si="208"/>
        <v>0</v>
      </c>
      <c r="BV373" s="110">
        <f t="shared" si="208"/>
        <v>0</v>
      </c>
      <c r="BW373" s="110">
        <f t="shared" si="208"/>
        <v>0</v>
      </c>
      <c r="BX373" s="110">
        <f t="shared" si="208"/>
        <v>0</v>
      </c>
      <c r="BY373" s="110">
        <f t="shared" si="208"/>
        <v>0</v>
      </c>
      <c r="BZ373" s="110">
        <f t="shared" si="208"/>
        <v>0</v>
      </c>
      <c r="CA373" s="111">
        <f t="shared" ref="CA373" si="211">SUM(BM373:BZ373)</f>
        <v>0</v>
      </c>
    </row>
    <row r="374" spans="1:79" s="10" customFormat="1" ht="17.25" customHeight="1" x14ac:dyDescent="0.25">
      <c r="A374" s="33"/>
      <c r="B374" s="34"/>
      <c r="C374" s="35"/>
      <c r="D374" s="49"/>
      <c r="E374" s="36"/>
      <c r="F374" s="36"/>
      <c r="G374" s="52"/>
      <c r="H374" s="38"/>
      <c r="I374" s="50"/>
      <c r="J374" s="54" t="s">
        <v>768</v>
      </c>
      <c r="K374" s="46" t="s">
        <v>1410</v>
      </c>
      <c r="L374" s="46" t="s">
        <v>54</v>
      </c>
      <c r="P374" s="104"/>
      <c r="Q374" s="104">
        <f>0.3*$P$374</f>
        <v>0</v>
      </c>
      <c r="R374" s="104">
        <f>0.5*$P$374</f>
        <v>0</v>
      </c>
      <c r="S374" s="104">
        <f t="shared" ref="S374:AD375" si="212">0*$P$374</f>
        <v>0</v>
      </c>
      <c r="T374" s="104">
        <f>0*$P$374</f>
        <v>0</v>
      </c>
      <c r="U374" s="104">
        <f>0*$P$374</f>
        <v>0</v>
      </c>
      <c r="V374" s="104">
        <f t="shared" si="212"/>
        <v>0</v>
      </c>
      <c r="W374" s="104">
        <f>0.2*$P$374</f>
        <v>0</v>
      </c>
      <c r="X374" s="104">
        <f t="shared" si="212"/>
        <v>0</v>
      </c>
      <c r="Y374" s="104">
        <f t="shared" si="212"/>
        <v>0</v>
      </c>
      <c r="Z374" s="104">
        <f t="shared" si="212"/>
        <v>0</v>
      </c>
      <c r="AA374" s="104">
        <f t="shared" si="212"/>
        <v>0</v>
      </c>
      <c r="AB374" s="104">
        <f t="shared" si="212"/>
        <v>0</v>
      </c>
      <c r="AC374" s="104">
        <f t="shared" si="212"/>
        <v>0</v>
      </c>
      <c r="AD374" s="104">
        <f t="shared" si="212"/>
        <v>0</v>
      </c>
      <c r="AE374" s="105">
        <f t="shared" si="111"/>
        <v>0</v>
      </c>
      <c r="AF374" s="106">
        <f>0.0019+0.0074+0.0008+0.0043</f>
        <v>1.4400000000000001E-2</v>
      </c>
      <c r="AG374" s="106">
        <f>0.5*$AF$374</f>
        <v>7.2000000000000007E-3</v>
      </c>
      <c r="AH374" s="106">
        <f>0.5*$AF$374</f>
        <v>7.2000000000000007E-3</v>
      </c>
      <c r="AI374" s="106">
        <f>0*$AF$374</f>
        <v>0</v>
      </c>
      <c r="AJ374" s="106">
        <f t="shared" ref="AJ374:AT375" si="213">0*$AF$374</f>
        <v>0</v>
      </c>
      <c r="AK374" s="106">
        <f t="shared" si="213"/>
        <v>0</v>
      </c>
      <c r="AL374" s="106">
        <f t="shared" si="213"/>
        <v>0</v>
      </c>
      <c r="AM374" s="106">
        <f t="shared" si="213"/>
        <v>0</v>
      </c>
      <c r="AN374" s="106">
        <f t="shared" si="213"/>
        <v>0</v>
      </c>
      <c r="AO374" s="106">
        <f t="shared" si="213"/>
        <v>0</v>
      </c>
      <c r="AP374" s="106">
        <f t="shared" si="213"/>
        <v>0</v>
      </c>
      <c r="AQ374" s="106">
        <f t="shared" si="213"/>
        <v>0</v>
      </c>
      <c r="AR374" s="106">
        <f t="shared" si="213"/>
        <v>0</v>
      </c>
      <c r="AS374" s="106">
        <f t="shared" si="213"/>
        <v>0</v>
      </c>
      <c r="AT374" s="106">
        <f t="shared" si="213"/>
        <v>0</v>
      </c>
      <c r="AU374" s="107">
        <f t="shared" si="113"/>
        <v>1.4400000000000001E-2</v>
      </c>
      <c r="AV374" s="108">
        <f>0.0019+0.0074+0.0008+0.0043</f>
        <v>1.4400000000000001E-2</v>
      </c>
      <c r="AW374" s="108">
        <f>0*$AV$374</f>
        <v>0</v>
      </c>
      <c r="AX374" s="108">
        <f t="shared" ref="AX374:BJ375" si="214">0*$AV$374</f>
        <v>0</v>
      </c>
      <c r="AY374" s="108">
        <f t="shared" si="214"/>
        <v>0</v>
      </c>
      <c r="AZ374" s="108">
        <f t="shared" si="214"/>
        <v>0</v>
      </c>
      <c r="BA374" s="108">
        <f t="shared" si="214"/>
        <v>0</v>
      </c>
      <c r="BB374" s="108">
        <f t="shared" si="214"/>
        <v>0</v>
      </c>
      <c r="BC374" s="108">
        <f t="shared" si="214"/>
        <v>0</v>
      </c>
      <c r="BD374" s="108">
        <f t="shared" si="214"/>
        <v>0</v>
      </c>
      <c r="BE374" s="108">
        <f t="shared" si="214"/>
        <v>0</v>
      </c>
      <c r="BF374" s="108">
        <f t="shared" si="214"/>
        <v>0</v>
      </c>
      <c r="BG374" s="108">
        <f t="shared" si="214"/>
        <v>0</v>
      </c>
      <c r="BH374" s="108">
        <f t="shared" si="214"/>
        <v>0</v>
      </c>
      <c r="BI374" s="108">
        <f t="shared" si="214"/>
        <v>0</v>
      </c>
      <c r="BJ374" s="108">
        <f t="shared" si="214"/>
        <v>0</v>
      </c>
      <c r="BK374" s="109">
        <f t="shared" si="115"/>
        <v>0</v>
      </c>
      <c r="BL374" s="110">
        <f>0.0019+0.0074+0.0008+0.0043</f>
        <v>1.4400000000000001E-2</v>
      </c>
      <c r="BM374" s="110">
        <f>0*$BL$374</f>
        <v>0</v>
      </c>
      <c r="BN374" s="110">
        <f t="shared" ref="BN374:BZ375" si="215">0*$BL$374</f>
        <v>0</v>
      </c>
      <c r="BO374" s="110">
        <f t="shared" si="215"/>
        <v>0</v>
      </c>
      <c r="BP374" s="110">
        <f t="shared" si="215"/>
        <v>0</v>
      </c>
      <c r="BQ374" s="110">
        <f t="shared" si="215"/>
        <v>0</v>
      </c>
      <c r="BR374" s="110">
        <f t="shared" si="215"/>
        <v>0</v>
      </c>
      <c r="BS374" s="110">
        <f t="shared" si="215"/>
        <v>0</v>
      </c>
      <c r="BT374" s="110">
        <f t="shared" si="215"/>
        <v>0</v>
      </c>
      <c r="BU374" s="110">
        <f t="shared" si="215"/>
        <v>0</v>
      </c>
      <c r="BV374" s="110">
        <f t="shared" si="215"/>
        <v>0</v>
      </c>
      <c r="BW374" s="110">
        <f t="shared" si="215"/>
        <v>0</v>
      </c>
      <c r="BX374" s="110">
        <f t="shared" si="215"/>
        <v>0</v>
      </c>
      <c r="BY374" s="110">
        <f t="shared" si="215"/>
        <v>0</v>
      </c>
      <c r="BZ374" s="110">
        <f t="shared" si="215"/>
        <v>0</v>
      </c>
      <c r="CA374" s="111">
        <f t="shared" si="117"/>
        <v>0</v>
      </c>
    </row>
    <row r="375" spans="1:79" s="10" customFormat="1" ht="17.25" customHeight="1" x14ac:dyDescent="0.25">
      <c r="A375" s="33"/>
      <c r="B375" s="34"/>
      <c r="C375" s="35"/>
      <c r="D375" s="49"/>
      <c r="E375" s="36"/>
      <c r="F375" s="36"/>
      <c r="G375" s="52"/>
      <c r="H375" s="38"/>
      <c r="I375" s="50"/>
      <c r="J375" s="54"/>
      <c r="K375" s="46" t="s">
        <v>1409</v>
      </c>
      <c r="L375" s="46" t="s">
        <v>54</v>
      </c>
      <c r="P375" s="104"/>
      <c r="Q375" s="104">
        <f>0.3*$P$374</f>
        <v>0</v>
      </c>
      <c r="R375" s="104">
        <f>0.5*$P$374</f>
        <v>0</v>
      </c>
      <c r="S375" s="104">
        <f t="shared" si="212"/>
        <v>0</v>
      </c>
      <c r="T375" s="104">
        <f>0*$P$374</f>
        <v>0</v>
      </c>
      <c r="U375" s="104">
        <f>0*$P$374</f>
        <v>0</v>
      </c>
      <c r="V375" s="104">
        <f t="shared" si="212"/>
        <v>0</v>
      </c>
      <c r="W375" s="104">
        <f>0.2*$P$374</f>
        <v>0</v>
      </c>
      <c r="X375" s="104">
        <f t="shared" si="212"/>
        <v>0</v>
      </c>
      <c r="Y375" s="104">
        <f t="shared" si="212"/>
        <v>0</v>
      </c>
      <c r="Z375" s="104">
        <f t="shared" si="212"/>
        <v>0</v>
      </c>
      <c r="AA375" s="104">
        <f t="shared" si="212"/>
        <v>0</v>
      </c>
      <c r="AB375" s="104">
        <f t="shared" si="212"/>
        <v>0</v>
      </c>
      <c r="AC375" s="104">
        <f t="shared" si="212"/>
        <v>0</v>
      </c>
      <c r="AD375" s="104">
        <f t="shared" si="212"/>
        <v>0</v>
      </c>
      <c r="AE375" s="105">
        <f t="shared" ref="AE375" si="216">SUM(Q375:AD375)</f>
        <v>0</v>
      </c>
      <c r="AF375" s="106">
        <f>0.0019+0.0074+0.0008+0.0043</f>
        <v>1.4400000000000001E-2</v>
      </c>
      <c r="AG375" s="106">
        <f>0.5*$AF$374</f>
        <v>7.2000000000000007E-3</v>
      </c>
      <c r="AH375" s="106">
        <f>0.5*$AF$374</f>
        <v>7.2000000000000007E-3</v>
      </c>
      <c r="AI375" s="106">
        <f>0*$AF$374</f>
        <v>0</v>
      </c>
      <c r="AJ375" s="106">
        <f t="shared" si="213"/>
        <v>0</v>
      </c>
      <c r="AK375" s="106">
        <f t="shared" si="213"/>
        <v>0</v>
      </c>
      <c r="AL375" s="106">
        <f t="shared" si="213"/>
        <v>0</v>
      </c>
      <c r="AM375" s="106">
        <f t="shared" si="213"/>
        <v>0</v>
      </c>
      <c r="AN375" s="106">
        <f t="shared" si="213"/>
        <v>0</v>
      </c>
      <c r="AO375" s="106">
        <f t="shared" si="213"/>
        <v>0</v>
      </c>
      <c r="AP375" s="106">
        <f t="shared" si="213"/>
        <v>0</v>
      </c>
      <c r="AQ375" s="106">
        <f t="shared" si="213"/>
        <v>0</v>
      </c>
      <c r="AR375" s="106">
        <f t="shared" si="213"/>
        <v>0</v>
      </c>
      <c r="AS375" s="106">
        <f t="shared" si="213"/>
        <v>0</v>
      </c>
      <c r="AT375" s="106">
        <f t="shared" si="213"/>
        <v>0</v>
      </c>
      <c r="AU375" s="107">
        <f t="shared" ref="AU375" si="217">SUM(AG375:AT375)</f>
        <v>1.4400000000000001E-2</v>
      </c>
      <c r="AV375" s="108">
        <f>0.0019+0.0074+0.0008+0.0043</f>
        <v>1.4400000000000001E-2</v>
      </c>
      <c r="AW375" s="108">
        <f>0*$AV$374</f>
        <v>0</v>
      </c>
      <c r="AX375" s="108">
        <f t="shared" si="214"/>
        <v>0</v>
      </c>
      <c r="AY375" s="108">
        <f t="shared" si="214"/>
        <v>0</v>
      </c>
      <c r="AZ375" s="108">
        <f t="shared" si="214"/>
        <v>0</v>
      </c>
      <c r="BA375" s="108">
        <f t="shared" si="214"/>
        <v>0</v>
      </c>
      <c r="BB375" s="108">
        <f t="shared" si="214"/>
        <v>0</v>
      </c>
      <c r="BC375" s="108">
        <f t="shared" si="214"/>
        <v>0</v>
      </c>
      <c r="BD375" s="108">
        <f t="shared" si="214"/>
        <v>0</v>
      </c>
      <c r="BE375" s="108">
        <f t="shared" si="214"/>
        <v>0</v>
      </c>
      <c r="BF375" s="108">
        <f t="shared" si="214"/>
        <v>0</v>
      </c>
      <c r="BG375" s="108">
        <f t="shared" si="214"/>
        <v>0</v>
      </c>
      <c r="BH375" s="108">
        <f t="shared" si="214"/>
        <v>0</v>
      </c>
      <c r="BI375" s="108">
        <f t="shared" si="214"/>
        <v>0</v>
      </c>
      <c r="BJ375" s="108">
        <f t="shared" si="214"/>
        <v>0</v>
      </c>
      <c r="BK375" s="109">
        <f t="shared" ref="BK375" si="218">SUM(AW375:BJ375)</f>
        <v>0</v>
      </c>
      <c r="BL375" s="110">
        <f>0.0019+0.0074+0.0008+0.0043</f>
        <v>1.4400000000000001E-2</v>
      </c>
      <c r="BM375" s="110">
        <f>0*$BL$374</f>
        <v>0</v>
      </c>
      <c r="BN375" s="110">
        <f t="shared" si="215"/>
        <v>0</v>
      </c>
      <c r="BO375" s="110">
        <f t="shared" si="215"/>
        <v>0</v>
      </c>
      <c r="BP375" s="110">
        <f t="shared" si="215"/>
        <v>0</v>
      </c>
      <c r="BQ375" s="110">
        <f t="shared" si="215"/>
        <v>0</v>
      </c>
      <c r="BR375" s="110">
        <f t="shared" si="215"/>
        <v>0</v>
      </c>
      <c r="BS375" s="110">
        <f t="shared" si="215"/>
        <v>0</v>
      </c>
      <c r="BT375" s="110">
        <f t="shared" si="215"/>
        <v>0</v>
      </c>
      <c r="BU375" s="110">
        <f t="shared" si="215"/>
        <v>0</v>
      </c>
      <c r="BV375" s="110">
        <f t="shared" si="215"/>
        <v>0</v>
      </c>
      <c r="BW375" s="110">
        <f t="shared" si="215"/>
        <v>0</v>
      </c>
      <c r="BX375" s="110">
        <f t="shared" si="215"/>
        <v>0</v>
      </c>
      <c r="BY375" s="110">
        <f t="shared" si="215"/>
        <v>0</v>
      </c>
      <c r="BZ375" s="110">
        <f t="shared" si="215"/>
        <v>0</v>
      </c>
      <c r="CA375" s="111">
        <f t="shared" ref="CA375" si="219">SUM(BM375:BZ375)</f>
        <v>0</v>
      </c>
    </row>
    <row r="376" spans="1:79" s="10" customFormat="1" ht="17.25" customHeight="1" x14ac:dyDescent="0.25">
      <c r="A376" s="33"/>
      <c r="B376" s="34"/>
      <c r="C376" s="35"/>
      <c r="D376" s="49"/>
      <c r="E376" s="36"/>
      <c r="F376" s="36"/>
      <c r="G376" s="52"/>
      <c r="H376" s="38"/>
      <c r="I376" s="50"/>
      <c r="J376" s="54" t="s">
        <v>769</v>
      </c>
      <c r="K376" s="46" t="s">
        <v>1401</v>
      </c>
      <c r="L376" s="46" t="s">
        <v>54</v>
      </c>
      <c r="P376" s="104"/>
      <c r="Q376" s="104">
        <f>0*$P$376</f>
        <v>0</v>
      </c>
      <c r="R376" s="104">
        <f>0.8*$P$376</f>
        <v>0</v>
      </c>
      <c r="S376" s="104">
        <f>0.2*$P$376</f>
        <v>0</v>
      </c>
      <c r="T376" s="104">
        <f>0*$P$376</f>
        <v>0</v>
      </c>
      <c r="U376" s="104">
        <f t="shared" ref="U376:AD377" si="220">0*$P$376</f>
        <v>0</v>
      </c>
      <c r="V376" s="104">
        <f t="shared" si="220"/>
        <v>0</v>
      </c>
      <c r="W376" s="104">
        <f t="shared" si="220"/>
        <v>0</v>
      </c>
      <c r="X376" s="104">
        <f t="shared" si="220"/>
        <v>0</v>
      </c>
      <c r="Y376" s="104">
        <f t="shared" si="220"/>
        <v>0</v>
      </c>
      <c r="Z376" s="104">
        <f t="shared" si="220"/>
        <v>0</v>
      </c>
      <c r="AA376" s="104">
        <f t="shared" si="220"/>
        <v>0</v>
      </c>
      <c r="AB376" s="104">
        <f t="shared" si="220"/>
        <v>0</v>
      </c>
      <c r="AC376" s="104">
        <f t="shared" si="220"/>
        <v>0</v>
      </c>
      <c r="AD376" s="104">
        <f t="shared" si="220"/>
        <v>0</v>
      </c>
      <c r="AE376" s="105">
        <f t="shared" si="111"/>
        <v>0</v>
      </c>
      <c r="AF376" s="112"/>
      <c r="AG376" s="106">
        <f>0*$AF$376</f>
        <v>0</v>
      </c>
      <c r="AH376" s="106">
        <f t="shared" ref="AH376:AT377" si="221">0*$AF$376</f>
        <v>0</v>
      </c>
      <c r="AI376" s="106">
        <f t="shared" si="221"/>
        <v>0</v>
      </c>
      <c r="AJ376" s="106">
        <f t="shared" si="221"/>
        <v>0</v>
      </c>
      <c r="AK376" s="106">
        <f t="shared" si="221"/>
        <v>0</v>
      </c>
      <c r="AL376" s="106">
        <f t="shared" si="221"/>
        <v>0</v>
      </c>
      <c r="AM376" s="106">
        <f t="shared" si="221"/>
        <v>0</v>
      </c>
      <c r="AN376" s="106">
        <f t="shared" si="221"/>
        <v>0</v>
      </c>
      <c r="AO376" s="106">
        <f t="shared" si="221"/>
        <v>0</v>
      </c>
      <c r="AP376" s="106">
        <f t="shared" si="221"/>
        <v>0</v>
      </c>
      <c r="AQ376" s="106">
        <f t="shared" si="221"/>
        <v>0</v>
      </c>
      <c r="AR376" s="106">
        <f t="shared" si="221"/>
        <v>0</v>
      </c>
      <c r="AS376" s="106">
        <f t="shared" si="221"/>
        <v>0</v>
      </c>
      <c r="AT376" s="106">
        <f t="shared" si="221"/>
        <v>0</v>
      </c>
      <c r="AU376" s="107">
        <f t="shared" si="113"/>
        <v>0</v>
      </c>
      <c r="AV376" s="108">
        <f>0.0066+0.0198+0.0093</f>
        <v>3.5700000000000003E-2</v>
      </c>
      <c r="AW376" s="108">
        <f>0*$AV$376</f>
        <v>0</v>
      </c>
      <c r="AX376" s="108">
        <f t="shared" ref="AX376:BJ377" si="222">0*$AV$376</f>
        <v>0</v>
      </c>
      <c r="AY376" s="108">
        <f t="shared" si="222"/>
        <v>0</v>
      </c>
      <c r="AZ376" s="108">
        <f t="shared" si="222"/>
        <v>0</v>
      </c>
      <c r="BA376" s="108">
        <f t="shared" si="222"/>
        <v>0</v>
      </c>
      <c r="BB376" s="108">
        <f t="shared" si="222"/>
        <v>0</v>
      </c>
      <c r="BC376" s="108">
        <f t="shared" si="222"/>
        <v>0</v>
      </c>
      <c r="BD376" s="108">
        <f t="shared" si="222"/>
        <v>0</v>
      </c>
      <c r="BE376" s="108">
        <f t="shared" si="222"/>
        <v>0</v>
      </c>
      <c r="BF376" s="108">
        <f t="shared" si="222"/>
        <v>0</v>
      </c>
      <c r="BG376" s="108">
        <f t="shared" si="222"/>
        <v>0</v>
      </c>
      <c r="BH376" s="108">
        <f t="shared" si="222"/>
        <v>0</v>
      </c>
      <c r="BI376" s="108">
        <f t="shared" si="222"/>
        <v>0</v>
      </c>
      <c r="BJ376" s="108">
        <f t="shared" si="222"/>
        <v>0</v>
      </c>
      <c r="BK376" s="109">
        <f t="shared" si="115"/>
        <v>0</v>
      </c>
      <c r="BL376" s="110">
        <f>0.0066+0.0198+0.0093</f>
        <v>3.5700000000000003E-2</v>
      </c>
      <c r="BM376" s="110">
        <f>0*$BL$376</f>
        <v>0</v>
      </c>
      <c r="BN376" s="110">
        <f t="shared" ref="BN376:BZ377" si="223">0*$BL$376</f>
        <v>0</v>
      </c>
      <c r="BO376" s="110">
        <f t="shared" si="223"/>
        <v>0</v>
      </c>
      <c r="BP376" s="110">
        <f t="shared" si="223"/>
        <v>0</v>
      </c>
      <c r="BQ376" s="110">
        <f t="shared" si="223"/>
        <v>0</v>
      </c>
      <c r="BR376" s="110">
        <f t="shared" si="223"/>
        <v>0</v>
      </c>
      <c r="BS376" s="110">
        <f t="shared" si="223"/>
        <v>0</v>
      </c>
      <c r="BT376" s="110">
        <f t="shared" si="223"/>
        <v>0</v>
      </c>
      <c r="BU376" s="110">
        <f t="shared" si="223"/>
        <v>0</v>
      </c>
      <c r="BV376" s="110">
        <f t="shared" si="223"/>
        <v>0</v>
      </c>
      <c r="BW376" s="110">
        <f t="shared" si="223"/>
        <v>0</v>
      </c>
      <c r="BX376" s="110">
        <f t="shared" si="223"/>
        <v>0</v>
      </c>
      <c r="BY376" s="110">
        <f t="shared" si="223"/>
        <v>0</v>
      </c>
      <c r="BZ376" s="110">
        <f t="shared" si="223"/>
        <v>0</v>
      </c>
      <c r="CA376" s="111">
        <f t="shared" si="117"/>
        <v>0</v>
      </c>
    </row>
    <row r="377" spans="1:79" s="10" customFormat="1" ht="17.25" customHeight="1" x14ac:dyDescent="0.25">
      <c r="A377" s="33"/>
      <c r="B377" s="34"/>
      <c r="C377" s="35"/>
      <c r="D377" s="49"/>
      <c r="E377" s="36"/>
      <c r="F377" s="36"/>
      <c r="G377" s="52"/>
      <c r="H377" s="38"/>
      <c r="I377" s="50"/>
      <c r="J377" s="54"/>
      <c r="K377" s="46" t="s">
        <v>1411</v>
      </c>
      <c r="L377" s="46" t="s">
        <v>54</v>
      </c>
      <c r="P377" s="104"/>
      <c r="Q377" s="104">
        <f>0*$P$376</f>
        <v>0</v>
      </c>
      <c r="R377" s="104">
        <f>0.8*$P$376</f>
        <v>0</v>
      </c>
      <c r="S377" s="104">
        <f>0.2*$P$376</f>
        <v>0</v>
      </c>
      <c r="T377" s="104">
        <f>0*$P$376</f>
        <v>0</v>
      </c>
      <c r="U377" s="104">
        <f t="shared" si="220"/>
        <v>0</v>
      </c>
      <c r="V377" s="104">
        <f t="shared" si="220"/>
        <v>0</v>
      </c>
      <c r="W377" s="104">
        <f t="shared" si="220"/>
        <v>0</v>
      </c>
      <c r="X377" s="104">
        <f t="shared" si="220"/>
        <v>0</v>
      </c>
      <c r="Y377" s="104">
        <f t="shared" si="220"/>
        <v>0</v>
      </c>
      <c r="Z377" s="104">
        <f t="shared" si="220"/>
        <v>0</v>
      </c>
      <c r="AA377" s="104">
        <f t="shared" si="220"/>
        <v>0</v>
      </c>
      <c r="AB377" s="104">
        <f t="shared" si="220"/>
        <v>0</v>
      </c>
      <c r="AC377" s="104">
        <f t="shared" si="220"/>
        <v>0</v>
      </c>
      <c r="AD377" s="104">
        <f t="shared" si="220"/>
        <v>0</v>
      </c>
      <c r="AE377" s="105">
        <f t="shared" ref="AE377" si="224">SUM(Q377:AD377)</f>
        <v>0</v>
      </c>
      <c r="AF377" s="112"/>
      <c r="AG377" s="106">
        <f>0*$AF$376</f>
        <v>0</v>
      </c>
      <c r="AH377" s="106">
        <f t="shared" si="221"/>
        <v>0</v>
      </c>
      <c r="AI377" s="106">
        <f t="shared" si="221"/>
        <v>0</v>
      </c>
      <c r="AJ377" s="106">
        <f t="shared" si="221"/>
        <v>0</v>
      </c>
      <c r="AK377" s="106">
        <f t="shared" si="221"/>
        <v>0</v>
      </c>
      <c r="AL377" s="106">
        <f t="shared" si="221"/>
        <v>0</v>
      </c>
      <c r="AM377" s="106">
        <f t="shared" si="221"/>
        <v>0</v>
      </c>
      <c r="AN377" s="106">
        <f t="shared" si="221"/>
        <v>0</v>
      </c>
      <c r="AO377" s="106">
        <f t="shared" si="221"/>
        <v>0</v>
      </c>
      <c r="AP377" s="106">
        <f t="shared" si="221"/>
        <v>0</v>
      </c>
      <c r="AQ377" s="106">
        <f t="shared" si="221"/>
        <v>0</v>
      </c>
      <c r="AR377" s="106">
        <f t="shared" si="221"/>
        <v>0</v>
      </c>
      <c r="AS377" s="106">
        <f t="shared" si="221"/>
        <v>0</v>
      </c>
      <c r="AT377" s="106">
        <f t="shared" si="221"/>
        <v>0</v>
      </c>
      <c r="AU377" s="107">
        <f t="shared" ref="AU377" si="225">SUM(AG377:AT377)</f>
        <v>0</v>
      </c>
      <c r="AV377" s="108">
        <f>0.0066+0.0198+0.0093</f>
        <v>3.5700000000000003E-2</v>
      </c>
      <c r="AW377" s="108">
        <f>0*$AV$376</f>
        <v>0</v>
      </c>
      <c r="AX377" s="108">
        <f t="shared" si="222"/>
        <v>0</v>
      </c>
      <c r="AY377" s="108">
        <f t="shared" si="222"/>
        <v>0</v>
      </c>
      <c r="AZ377" s="108">
        <f t="shared" si="222"/>
        <v>0</v>
      </c>
      <c r="BA377" s="108">
        <f t="shared" si="222"/>
        <v>0</v>
      </c>
      <c r="BB377" s="108">
        <f t="shared" si="222"/>
        <v>0</v>
      </c>
      <c r="BC377" s="108">
        <f t="shared" si="222"/>
        <v>0</v>
      </c>
      <c r="BD377" s="108">
        <f t="shared" si="222"/>
        <v>0</v>
      </c>
      <c r="BE377" s="108">
        <f t="shared" si="222"/>
        <v>0</v>
      </c>
      <c r="BF377" s="108">
        <f t="shared" si="222"/>
        <v>0</v>
      </c>
      <c r="BG377" s="108">
        <f t="shared" si="222"/>
        <v>0</v>
      </c>
      <c r="BH377" s="108">
        <f t="shared" si="222"/>
        <v>0</v>
      </c>
      <c r="BI377" s="108">
        <f t="shared" si="222"/>
        <v>0</v>
      </c>
      <c r="BJ377" s="108">
        <f t="shared" si="222"/>
        <v>0</v>
      </c>
      <c r="BK377" s="109">
        <f t="shared" ref="BK377" si="226">SUM(AW377:BJ377)</f>
        <v>0</v>
      </c>
      <c r="BL377" s="110">
        <f>0.0066+0.0198+0.0093</f>
        <v>3.5700000000000003E-2</v>
      </c>
      <c r="BM377" s="110">
        <f>0*$BL$376</f>
        <v>0</v>
      </c>
      <c r="BN377" s="110">
        <f t="shared" si="223"/>
        <v>0</v>
      </c>
      <c r="BO377" s="110">
        <f t="shared" si="223"/>
        <v>0</v>
      </c>
      <c r="BP377" s="110">
        <f t="shared" si="223"/>
        <v>0</v>
      </c>
      <c r="BQ377" s="110">
        <f t="shared" si="223"/>
        <v>0</v>
      </c>
      <c r="BR377" s="110">
        <f t="shared" si="223"/>
        <v>0</v>
      </c>
      <c r="BS377" s="110">
        <f t="shared" si="223"/>
        <v>0</v>
      </c>
      <c r="BT377" s="110">
        <f t="shared" si="223"/>
        <v>0</v>
      </c>
      <c r="BU377" s="110">
        <f t="shared" si="223"/>
        <v>0</v>
      </c>
      <c r="BV377" s="110">
        <f t="shared" si="223"/>
        <v>0</v>
      </c>
      <c r="BW377" s="110">
        <f t="shared" si="223"/>
        <v>0</v>
      </c>
      <c r="BX377" s="110">
        <f t="shared" si="223"/>
        <v>0</v>
      </c>
      <c r="BY377" s="110">
        <f t="shared" si="223"/>
        <v>0</v>
      </c>
      <c r="BZ377" s="110">
        <f t="shared" si="223"/>
        <v>0</v>
      </c>
      <c r="CA377" s="111">
        <f t="shared" ref="CA377" si="227">SUM(BM377:BZ377)</f>
        <v>0</v>
      </c>
    </row>
    <row r="378" spans="1:79" s="10" customFormat="1" ht="17.25" customHeight="1" x14ac:dyDescent="0.25">
      <c r="A378" s="33"/>
      <c r="B378" s="34"/>
      <c r="C378" s="35"/>
      <c r="D378" s="49"/>
      <c r="E378" s="36"/>
      <c r="F378" s="36"/>
      <c r="G378" s="52"/>
      <c r="H378" s="38"/>
      <c r="I378" s="50"/>
      <c r="J378" s="54" t="s">
        <v>770</v>
      </c>
      <c r="K378" s="46" t="s">
        <v>1402</v>
      </c>
      <c r="L378" s="46" t="s">
        <v>54</v>
      </c>
      <c r="P378" s="104"/>
      <c r="Q378" s="104">
        <f>0*$P$378</f>
        <v>0</v>
      </c>
      <c r="R378" s="104">
        <f t="shared" ref="R378:AD378" si="228">0*$P$378</f>
        <v>0</v>
      </c>
      <c r="S378" s="104">
        <f>0.3*$P$378</f>
        <v>0</v>
      </c>
      <c r="T378" s="104">
        <f>0.3*$P$378</f>
        <v>0</v>
      </c>
      <c r="U378" s="104">
        <f t="shared" si="228"/>
        <v>0</v>
      </c>
      <c r="V378" s="104">
        <f t="shared" si="228"/>
        <v>0</v>
      </c>
      <c r="W378" s="104">
        <f>0.4*$P$378</f>
        <v>0</v>
      </c>
      <c r="X378" s="104">
        <f t="shared" si="228"/>
        <v>0</v>
      </c>
      <c r="Y378" s="104">
        <f t="shared" si="228"/>
        <v>0</v>
      </c>
      <c r="Z378" s="104">
        <f t="shared" si="228"/>
        <v>0</v>
      </c>
      <c r="AA378" s="104">
        <f t="shared" si="228"/>
        <v>0</v>
      </c>
      <c r="AB378" s="104">
        <f t="shared" si="228"/>
        <v>0</v>
      </c>
      <c r="AC378" s="104">
        <f t="shared" si="228"/>
        <v>0</v>
      </c>
      <c r="AD378" s="104">
        <f t="shared" si="228"/>
        <v>0</v>
      </c>
      <c r="AE378" s="105">
        <f t="shared" si="111"/>
        <v>0</v>
      </c>
      <c r="AF378" s="106">
        <f>0.0017+0.0054+0.0006+0.0037</f>
        <v>1.14E-2</v>
      </c>
      <c r="AG378" s="106">
        <f>0*$AF$378</f>
        <v>0</v>
      </c>
      <c r="AH378" s="106">
        <f t="shared" ref="AH378:AT378" si="229">0*$AF$378</f>
        <v>0</v>
      </c>
      <c r="AI378" s="106">
        <f t="shared" si="229"/>
        <v>0</v>
      </c>
      <c r="AJ378" s="106">
        <f t="shared" si="229"/>
        <v>0</v>
      </c>
      <c r="AK378" s="106">
        <f t="shared" si="229"/>
        <v>0</v>
      </c>
      <c r="AL378" s="106">
        <f t="shared" si="229"/>
        <v>0</v>
      </c>
      <c r="AM378" s="106">
        <f t="shared" si="229"/>
        <v>0</v>
      </c>
      <c r="AN378" s="106">
        <f t="shared" si="229"/>
        <v>0</v>
      </c>
      <c r="AO378" s="106">
        <f t="shared" si="229"/>
        <v>0</v>
      </c>
      <c r="AP378" s="106">
        <f t="shared" si="229"/>
        <v>0</v>
      </c>
      <c r="AQ378" s="106">
        <f t="shared" si="229"/>
        <v>0</v>
      </c>
      <c r="AR378" s="106">
        <f t="shared" si="229"/>
        <v>0</v>
      </c>
      <c r="AS378" s="106">
        <f t="shared" si="229"/>
        <v>0</v>
      </c>
      <c r="AT378" s="106">
        <f t="shared" si="229"/>
        <v>0</v>
      </c>
      <c r="AU378" s="107">
        <f t="shared" si="113"/>
        <v>0</v>
      </c>
      <c r="AV378" s="108">
        <f>0.0017+0.0054+0.0006+0.0037</f>
        <v>1.14E-2</v>
      </c>
      <c r="AW378" s="108">
        <f>0*$AV$378</f>
        <v>0</v>
      </c>
      <c r="AX378" s="108">
        <f t="shared" ref="AX378:BJ378" si="230">0*$AV$378</f>
        <v>0</v>
      </c>
      <c r="AY378" s="108">
        <f t="shared" si="230"/>
        <v>0</v>
      </c>
      <c r="AZ378" s="108">
        <f t="shared" si="230"/>
        <v>0</v>
      </c>
      <c r="BA378" s="108">
        <f t="shared" si="230"/>
        <v>0</v>
      </c>
      <c r="BB378" s="108">
        <f t="shared" si="230"/>
        <v>0</v>
      </c>
      <c r="BC378" s="108">
        <f t="shared" si="230"/>
        <v>0</v>
      </c>
      <c r="BD378" s="108">
        <f t="shared" si="230"/>
        <v>0</v>
      </c>
      <c r="BE378" s="108">
        <f t="shared" si="230"/>
        <v>0</v>
      </c>
      <c r="BF378" s="108">
        <f t="shared" si="230"/>
        <v>0</v>
      </c>
      <c r="BG378" s="108">
        <f t="shared" si="230"/>
        <v>0</v>
      </c>
      <c r="BH378" s="108">
        <f t="shared" si="230"/>
        <v>0</v>
      </c>
      <c r="BI378" s="108">
        <f t="shared" si="230"/>
        <v>0</v>
      </c>
      <c r="BJ378" s="108">
        <f t="shared" si="230"/>
        <v>0</v>
      </c>
      <c r="BK378" s="109">
        <f t="shared" si="115"/>
        <v>0</v>
      </c>
      <c r="BL378" s="110">
        <f>0.0017+0.0054+0.0006+0.0037</f>
        <v>1.14E-2</v>
      </c>
      <c r="BM378" s="110">
        <f>0*$BL$378</f>
        <v>0</v>
      </c>
      <c r="BN378" s="110">
        <f t="shared" ref="BN378:BZ378" si="231">0*$BL$378</f>
        <v>0</v>
      </c>
      <c r="BO378" s="110">
        <f t="shared" si="231"/>
        <v>0</v>
      </c>
      <c r="BP378" s="110">
        <f t="shared" si="231"/>
        <v>0</v>
      </c>
      <c r="BQ378" s="110">
        <f t="shared" si="231"/>
        <v>0</v>
      </c>
      <c r="BR378" s="110">
        <f t="shared" si="231"/>
        <v>0</v>
      </c>
      <c r="BS378" s="110">
        <f t="shared" si="231"/>
        <v>0</v>
      </c>
      <c r="BT378" s="110">
        <f t="shared" si="231"/>
        <v>0</v>
      </c>
      <c r="BU378" s="110">
        <f t="shared" si="231"/>
        <v>0</v>
      </c>
      <c r="BV378" s="110">
        <f t="shared" si="231"/>
        <v>0</v>
      </c>
      <c r="BW378" s="110">
        <f t="shared" si="231"/>
        <v>0</v>
      </c>
      <c r="BX378" s="110">
        <f t="shared" si="231"/>
        <v>0</v>
      </c>
      <c r="BY378" s="110">
        <f t="shared" si="231"/>
        <v>0</v>
      </c>
      <c r="BZ378" s="110">
        <f t="shared" si="231"/>
        <v>0</v>
      </c>
      <c r="CA378" s="111">
        <f t="shared" si="117"/>
        <v>0</v>
      </c>
    </row>
    <row r="379" spans="1:79" s="10" customFormat="1" ht="17.25" customHeight="1" x14ac:dyDescent="0.25">
      <c r="A379" s="33"/>
      <c r="B379" s="34"/>
      <c r="C379" s="35"/>
      <c r="D379" s="49"/>
      <c r="E379" s="36"/>
      <c r="F379" s="36"/>
      <c r="G379" s="52"/>
      <c r="H379" s="38"/>
      <c r="I379" s="50"/>
      <c r="J379" s="54" t="s">
        <v>771</v>
      </c>
      <c r="K379" s="46" t="s">
        <v>1414</v>
      </c>
      <c r="L379" s="46" t="s">
        <v>54</v>
      </c>
      <c r="P379" s="104"/>
      <c r="Q379" s="104">
        <f>0.2*$P$379</f>
        <v>0</v>
      </c>
      <c r="R379" s="104">
        <f>0.8*$P$379</f>
        <v>0</v>
      </c>
      <c r="S379" s="104">
        <f t="shared" ref="S379:AD379" si="232">0*$P$379</f>
        <v>0</v>
      </c>
      <c r="T379" s="104">
        <f t="shared" si="232"/>
        <v>0</v>
      </c>
      <c r="U379" s="104">
        <f t="shared" si="232"/>
        <v>0</v>
      </c>
      <c r="V379" s="104">
        <f t="shared" si="232"/>
        <v>0</v>
      </c>
      <c r="W379" s="104">
        <f t="shared" si="232"/>
        <v>0</v>
      </c>
      <c r="X379" s="104">
        <f t="shared" si="232"/>
        <v>0</v>
      </c>
      <c r="Y379" s="104">
        <f t="shared" si="232"/>
        <v>0</v>
      </c>
      <c r="Z379" s="104">
        <f t="shared" si="232"/>
        <v>0</v>
      </c>
      <c r="AA379" s="104">
        <f t="shared" si="232"/>
        <v>0</v>
      </c>
      <c r="AB379" s="104">
        <f t="shared" si="232"/>
        <v>0</v>
      </c>
      <c r="AC379" s="104">
        <f t="shared" si="232"/>
        <v>0</v>
      </c>
      <c r="AD379" s="104">
        <f t="shared" si="232"/>
        <v>0</v>
      </c>
      <c r="AE379" s="105">
        <f t="shared" si="111"/>
        <v>0</v>
      </c>
      <c r="AF379" s="112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7"/>
      <c r="AV379" s="108">
        <f>0.0155+0.0197+0.0156</f>
        <v>5.0799999999999998E-2</v>
      </c>
      <c r="AW379" s="108">
        <f t="shared" ref="AW379:BJ379" si="233">0*$AV$379</f>
        <v>0</v>
      </c>
      <c r="AX379" s="108">
        <f t="shared" si="233"/>
        <v>0</v>
      </c>
      <c r="AY379" s="108">
        <f t="shared" si="233"/>
        <v>0</v>
      </c>
      <c r="AZ379" s="108">
        <f t="shared" si="233"/>
        <v>0</v>
      </c>
      <c r="BA379" s="108">
        <f t="shared" si="233"/>
        <v>0</v>
      </c>
      <c r="BB379" s="108">
        <f t="shared" si="233"/>
        <v>0</v>
      </c>
      <c r="BC379" s="108">
        <f t="shared" si="233"/>
        <v>0</v>
      </c>
      <c r="BD379" s="108">
        <f t="shared" si="233"/>
        <v>0</v>
      </c>
      <c r="BE379" s="108">
        <f t="shared" si="233"/>
        <v>0</v>
      </c>
      <c r="BF379" s="108">
        <f t="shared" si="233"/>
        <v>0</v>
      </c>
      <c r="BG379" s="108">
        <f t="shared" si="233"/>
        <v>0</v>
      </c>
      <c r="BH379" s="108">
        <f t="shared" si="233"/>
        <v>0</v>
      </c>
      <c r="BI379" s="108">
        <f t="shared" si="233"/>
        <v>0</v>
      </c>
      <c r="BJ379" s="108">
        <f t="shared" si="233"/>
        <v>0</v>
      </c>
      <c r="BK379" s="109">
        <f t="shared" si="115"/>
        <v>0</v>
      </c>
      <c r="BL379" s="110">
        <f>0.0155+0.0197+0.0156</f>
        <v>5.0799999999999998E-2</v>
      </c>
      <c r="BM379" s="110">
        <f t="shared" ref="BM379:BZ379" si="234">0*$BL$379</f>
        <v>0</v>
      </c>
      <c r="BN379" s="110">
        <f t="shared" si="234"/>
        <v>0</v>
      </c>
      <c r="BO379" s="110">
        <f t="shared" si="234"/>
        <v>0</v>
      </c>
      <c r="BP379" s="110">
        <f t="shared" si="234"/>
        <v>0</v>
      </c>
      <c r="BQ379" s="110">
        <f t="shared" si="234"/>
        <v>0</v>
      </c>
      <c r="BR379" s="110">
        <f t="shared" si="234"/>
        <v>0</v>
      </c>
      <c r="BS379" s="110">
        <f t="shared" si="234"/>
        <v>0</v>
      </c>
      <c r="BT379" s="110">
        <f t="shared" si="234"/>
        <v>0</v>
      </c>
      <c r="BU379" s="110">
        <f t="shared" si="234"/>
        <v>0</v>
      </c>
      <c r="BV379" s="110">
        <f t="shared" si="234"/>
        <v>0</v>
      </c>
      <c r="BW379" s="110">
        <f t="shared" si="234"/>
        <v>0</v>
      </c>
      <c r="BX379" s="110">
        <f t="shared" si="234"/>
        <v>0</v>
      </c>
      <c r="BY379" s="110">
        <f t="shared" si="234"/>
        <v>0</v>
      </c>
      <c r="BZ379" s="110">
        <f t="shared" si="234"/>
        <v>0</v>
      </c>
      <c r="CA379" s="111">
        <f t="shared" si="117"/>
        <v>0</v>
      </c>
    </row>
    <row r="380" spans="1:79" s="10" customFormat="1" ht="17.25" customHeight="1" x14ac:dyDescent="0.25">
      <c r="A380" s="33"/>
      <c r="B380" s="34"/>
      <c r="C380" s="35"/>
      <c r="D380" s="49"/>
      <c r="E380" s="36"/>
      <c r="F380" s="36"/>
      <c r="G380" s="52"/>
      <c r="H380" s="38"/>
      <c r="I380" s="50"/>
      <c r="J380" s="54" t="s">
        <v>772</v>
      </c>
      <c r="K380" s="46" t="s">
        <v>1403</v>
      </c>
      <c r="L380" s="46" t="s">
        <v>54</v>
      </c>
      <c r="P380" s="104"/>
      <c r="Q380" s="104">
        <f>0*$P$380</f>
        <v>0</v>
      </c>
      <c r="R380" s="104">
        <f>0.4*$P$380</f>
        <v>0</v>
      </c>
      <c r="S380" s="104">
        <f>0.6*$P$380</f>
        <v>0</v>
      </c>
      <c r="T380" s="104">
        <f t="shared" ref="T380:AD381" si="235">0*$P$380</f>
        <v>0</v>
      </c>
      <c r="U380" s="104">
        <f t="shared" si="235"/>
        <v>0</v>
      </c>
      <c r="V380" s="104">
        <f t="shared" si="235"/>
        <v>0</v>
      </c>
      <c r="W380" s="104">
        <f t="shared" si="235"/>
        <v>0</v>
      </c>
      <c r="X380" s="104">
        <f t="shared" si="235"/>
        <v>0</v>
      </c>
      <c r="Y380" s="104">
        <f t="shared" si="235"/>
        <v>0</v>
      </c>
      <c r="Z380" s="104">
        <f t="shared" si="235"/>
        <v>0</v>
      </c>
      <c r="AA380" s="104">
        <f t="shared" si="235"/>
        <v>0</v>
      </c>
      <c r="AB380" s="104">
        <f t="shared" si="235"/>
        <v>0</v>
      </c>
      <c r="AC380" s="104">
        <f t="shared" si="235"/>
        <v>0</v>
      </c>
      <c r="AD380" s="104">
        <f t="shared" si="235"/>
        <v>0</v>
      </c>
      <c r="AE380" s="105">
        <f t="shared" si="111"/>
        <v>0</v>
      </c>
      <c r="AF380" s="112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7"/>
      <c r="AV380" s="108">
        <f>0.0039+0.0077+0.0037</f>
        <v>1.5300000000000001E-2</v>
      </c>
      <c r="AW380" s="108">
        <f>0*$AV$380</f>
        <v>0</v>
      </c>
      <c r="AX380" s="108">
        <f t="shared" ref="AX380:BJ381" si="236">0*$AV$380</f>
        <v>0</v>
      </c>
      <c r="AY380" s="108">
        <f t="shared" si="236"/>
        <v>0</v>
      </c>
      <c r="AZ380" s="108">
        <f t="shared" si="236"/>
        <v>0</v>
      </c>
      <c r="BA380" s="108">
        <f t="shared" si="236"/>
        <v>0</v>
      </c>
      <c r="BB380" s="108">
        <f t="shared" si="236"/>
        <v>0</v>
      </c>
      <c r="BC380" s="108">
        <f t="shared" si="236"/>
        <v>0</v>
      </c>
      <c r="BD380" s="108">
        <f t="shared" si="236"/>
        <v>0</v>
      </c>
      <c r="BE380" s="108">
        <f t="shared" si="236"/>
        <v>0</v>
      </c>
      <c r="BF380" s="108">
        <f t="shared" si="236"/>
        <v>0</v>
      </c>
      <c r="BG380" s="108">
        <f t="shared" si="236"/>
        <v>0</v>
      </c>
      <c r="BH380" s="108">
        <f t="shared" si="236"/>
        <v>0</v>
      </c>
      <c r="BI380" s="108">
        <f t="shared" si="236"/>
        <v>0</v>
      </c>
      <c r="BJ380" s="108">
        <f t="shared" si="236"/>
        <v>0</v>
      </c>
      <c r="BK380" s="109">
        <f t="shared" si="115"/>
        <v>0</v>
      </c>
      <c r="BL380" s="110">
        <f>0.0039+0.0077+0.0037</f>
        <v>1.5300000000000001E-2</v>
      </c>
      <c r="BM380" s="110">
        <f>0*$BL$380</f>
        <v>0</v>
      </c>
      <c r="BN380" s="110">
        <f t="shared" ref="BN380:BZ381" si="237">0*$BL$380</f>
        <v>0</v>
      </c>
      <c r="BO380" s="110">
        <f t="shared" si="237"/>
        <v>0</v>
      </c>
      <c r="BP380" s="110">
        <f t="shared" si="237"/>
        <v>0</v>
      </c>
      <c r="BQ380" s="110">
        <f t="shared" si="237"/>
        <v>0</v>
      </c>
      <c r="BR380" s="110">
        <f t="shared" si="237"/>
        <v>0</v>
      </c>
      <c r="BS380" s="110">
        <f t="shared" si="237"/>
        <v>0</v>
      </c>
      <c r="BT380" s="110">
        <f t="shared" si="237"/>
        <v>0</v>
      </c>
      <c r="BU380" s="110">
        <f t="shared" si="237"/>
        <v>0</v>
      </c>
      <c r="BV380" s="110">
        <f t="shared" si="237"/>
        <v>0</v>
      </c>
      <c r="BW380" s="110">
        <f t="shared" si="237"/>
        <v>0</v>
      </c>
      <c r="BX380" s="110">
        <f t="shared" si="237"/>
        <v>0</v>
      </c>
      <c r="BY380" s="110">
        <f t="shared" si="237"/>
        <v>0</v>
      </c>
      <c r="BZ380" s="110">
        <f t="shared" si="237"/>
        <v>0</v>
      </c>
      <c r="CA380" s="111">
        <f t="shared" si="117"/>
        <v>0</v>
      </c>
    </row>
    <row r="381" spans="1:79" s="10" customFormat="1" ht="17.25" customHeight="1" x14ac:dyDescent="0.25">
      <c r="A381" s="33"/>
      <c r="B381" s="34"/>
      <c r="C381" s="35"/>
      <c r="D381" s="49"/>
      <c r="E381" s="36"/>
      <c r="F381" s="36"/>
      <c r="G381" s="52"/>
      <c r="H381" s="38"/>
      <c r="I381" s="50"/>
      <c r="J381" s="54"/>
      <c r="K381" s="46" t="s">
        <v>1416</v>
      </c>
      <c r="L381" s="46" t="s">
        <v>54</v>
      </c>
      <c r="P381" s="104"/>
      <c r="Q381" s="104">
        <f>0*$P$380</f>
        <v>0</v>
      </c>
      <c r="R381" s="104">
        <f>0.4*$P$380</f>
        <v>0</v>
      </c>
      <c r="S381" s="104">
        <f>0.6*$P$380</f>
        <v>0</v>
      </c>
      <c r="T381" s="104">
        <f t="shared" si="235"/>
        <v>0</v>
      </c>
      <c r="U381" s="104">
        <f t="shared" si="235"/>
        <v>0</v>
      </c>
      <c r="V381" s="104">
        <f t="shared" si="235"/>
        <v>0</v>
      </c>
      <c r="W381" s="104">
        <f t="shared" si="235"/>
        <v>0</v>
      </c>
      <c r="X381" s="104">
        <f t="shared" si="235"/>
        <v>0</v>
      </c>
      <c r="Y381" s="104">
        <f t="shared" si="235"/>
        <v>0</v>
      </c>
      <c r="Z381" s="104">
        <f t="shared" si="235"/>
        <v>0</v>
      </c>
      <c r="AA381" s="104">
        <f t="shared" si="235"/>
        <v>0</v>
      </c>
      <c r="AB381" s="104">
        <f t="shared" si="235"/>
        <v>0</v>
      </c>
      <c r="AC381" s="104">
        <f t="shared" si="235"/>
        <v>0</v>
      </c>
      <c r="AD381" s="104">
        <f t="shared" si="235"/>
        <v>0</v>
      </c>
      <c r="AE381" s="105">
        <f t="shared" ref="AE381" si="238">SUM(Q381:AD381)</f>
        <v>0</v>
      </c>
      <c r="AF381" s="112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7"/>
      <c r="AV381" s="108">
        <f>0.0039+0.0077+0.0037</f>
        <v>1.5300000000000001E-2</v>
      </c>
      <c r="AW381" s="108">
        <f>0*$AV$380</f>
        <v>0</v>
      </c>
      <c r="AX381" s="108">
        <f t="shared" si="236"/>
        <v>0</v>
      </c>
      <c r="AY381" s="108">
        <f t="shared" si="236"/>
        <v>0</v>
      </c>
      <c r="AZ381" s="108">
        <f t="shared" si="236"/>
        <v>0</v>
      </c>
      <c r="BA381" s="108">
        <f t="shared" si="236"/>
        <v>0</v>
      </c>
      <c r="BB381" s="108">
        <f t="shared" si="236"/>
        <v>0</v>
      </c>
      <c r="BC381" s="108">
        <f t="shared" si="236"/>
        <v>0</v>
      </c>
      <c r="BD381" s="108">
        <f t="shared" si="236"/>
        <v>0</v>
      </c>
      <c r="BE381" s="108">
        <f t="shared" si="236"/>
        <v>0</v>
      </c>
      <c r="BF381" s="108">
        <f t="shared" si="236"/>
        <v>0</v>
      </c>
      <c r="BG381" s="108">
        <f t="shared" si="236"/>
        <v>0</v>
      </c>
      <c r="BH381" s="108">
        <f t="shared" si="236"/>
        <v>0</v>
      </c>
      <c r="BI381" s="108">
        <f t="shared" si="236"/>
        <v>0</v>
      </c>
      <c r="BJ381" s="108">
        <f t="shared" si="236"/>
        <v>0</v>
      </c>
      <c r="BK381" s="109">
        <f t="shared" ref="BK381" si="239">SUM(AW381:BJ381)</f>
        <v>0</v>
      </c>
      <c r="BL381" s="110">
        <f>0.0039+0.0077+0.0037</f>
        <v>1.5300000000000001E-2</v>
      </c>
      <c r="BM381" s="110">
        <f>0*$BL$380</f>
        <v>0</v>
      </c>
      <c r="BN381" s="110">
        <f t="shared" si="237"/>
        <v>0</v>
      </c>
      <c r="BO381" s="110">
        <f t="shared" si="237"/>
        <v>0</v>
      </c>
      <c r="BP381" s="110">
        <f t="shared" si="237"/>
        <v>0</v>
      </c>
      <c r="BQ381" s="110">
        <f t="shared" si="237"/>
        <v>0</v>
      </c>
      <c r="BR381" s="110">
        <f t="shared" si="237"/>
        <v>0</v>
      </c>
      <c r="BS381" s="110">
        <f t="shared" si="237"/>
        <v>0</v>
      </c>
      <c r="BT381" s="110">
        <f t="shared" si="237"/>
        <v>0</v>
      </c>
      <c r="BU381" s="110">
        <f t="shared" si="237"/>
        <v>0</v>
      </c>
      <c r="BV381" s="110">
        <f t="shared" si="237"/>
        <v>0</v>
      </c>
      <c r="BW381" s="110">
        <f t="shared" si="237"/>
        <v>0</v>
      </c>
      <c r="BX381" s="110">
        <f t="shared" si="237"/>
        <v>0</v>
      </c>
      <c r="BY381" s="110">
        <f t="shared" si="237"/>
        <v>0</v>
      </c>
      <c r="BZ381" s="110">
        <f t="shared" si="237"/>
        <v>0</v>
      </c>
      <c r="CA381" s="111">
        <f t="shared" ref="CA381" si="240">SUM(BM381:BZ381)</f>
        <v>0</v>
      </c>
    </row>
    <row r="382" spans="1:79" s="10" customFormat="1" ht="17.25" customHeight="1" x14ac:dyDescent="0.25">
      <c r="A382" s="33"/>
      <c r="B382" s="34"/>
      <c r="C382" s="35"/>
      <c r="D382" s="49"/>
      <c r="E382" s="36"/>
      <c r="F382" s="36"/>
      <c r="G382" s="52"/>
      <c r="H382" s="38"/>
      <c r="I382" s="50"/>
      <c r="J382" s="54" t="s">
        <v>773</v>
      </c>
      <c r="K382" s="46" t="s">
        <v>1404</v>
      </c>
      <c r="L382" s="46" t="s">
        <v>54</v>
      </c>
      <c r="P382" s="104"/>
      <c r="Q382" s="104">
        <f>0*$P$382</f>
        <v>0</v>
      </c>
      <c r="R382" s="104">
        <f t="shared" ref="R382:AD382" si="241">0*$P$382</f>
        <v>0</v>
      </c>
      <c r="S382" s="104">
        <f t="shared" si="241"/>
        <v>0</v>
      </c>
      <c r="T382" s="104">
        <f>1*$P$382</f>
        <v>0</v>
      </c>
      <c r="U382" s="104">
        <f t="shared" si="241"/>
        <v>0</v>
      </c>
      <c r="V382" s="104">
        <f t="shared" si="241"/>
        <v>0</v>
      </c>
      <c r="W382" s="104">
        <f t="shared" si="241"/>
        <v>0</v>
      </c>
      <c r="X382" s="104">
        <f t="shared" si="241"/>
        <v>0</v>
      </c>
      <c r="Y382" s="104">
        <f t="shared" si="241"/>
        <v>0</v>
      </c>
      <c r="Z382" s="104">
        <f t="shared" si="241"/>
        <v>0</v>
      </c>
      <c r="AA382" s="104">
        <f t="shared" si="241"/>
        <v>0</v>
      </c>
      <c r="AB382" s="104">
        <f t="shared" si="241"/>
        <v>0</v>
      </c>
      <c r="AC382" s="104">
        <f t="shared" si="241"/>
        <v>0</v>
      </c>
      <c r="AD382" s="104">
        <f t="shared" si="241"/>
        <v>0</v>
      </c>
      <c r="AE382" s="105">
        <f t="shared" si="111"/>
        <v>0</v>
      </c>
      <c r="AF382" s="106">
        <v>4.5000000000000005E-3</v>
      </c>
      <c r="AG382" s="106">
        <f>0*$AF$382</f>
        <v>0</v>
      </c>
      <c r="AH382" s="106">
        <f t="shared" ref="AH382:AT382" si="242">0*$AF$382</f>
        <v>0</v>
      </c>
      <c r="AI382" s="106">
        <f t="shared" si="242"/>
        <v>0</v>
      </c>
      <c r="AJ382" s="106">
        <f t="shared" si="242"/>
        <v>0</v>
      </c>
      <c r="AK382" s="106">
        <f t="shared" si="242"/>
        <v>0</v>
      </c>
      <c r="AL382" s="106">
        <f t="shared" si="242"/>
        <v>0</v>
      </c>
      <c r="AM382" s="106">
        <f t="shared" si="242"/>
        <v>0</v>
      </c>
      <c r="AN382" s="106">
        <f t="shared" si="242"/>
        <v>0</v>
      </c>
      <c r="AO382" s="106">
        <f t="shared" si="242"/>
        <v>0</v>
      </c>
      <c r="AP382" s="106">
        <f t="shared" si="242"/>
        <v>0</v>
      </c>
      <c r="AQ382" s="106">
        <f t="shared" si="242"/>
        <v>0</v>
      </c>
      <c r="AR382" s="106">
        <f t="shared" si="242"/>
        <v>0</v>
      </c>
      <c r="AS382" s="106">
        <f t="shared" si="242"/>
        <v>0</v>
      </c>
      <c r="AT382" s="106">
        <f t="shared" si="242"/>
        <v>0</v>
      </c>
      <c r="AU382" s="107">
        <f t="shared" si="113"/>
        <v>0</v>
      </c>
      <c r="AV382" s="108">
        <v>4.5000000000000005E-3</v>
      </c>
      <c r="AW382" s="108">
        <f>0*$AV$382</f>
        <v>0</v>
      </c>
      <c r="AX382" s="108">
        <f t="shared" ref="AX382:BJ382" si="243">0*$AV$382</f>
        <v>0</v>
      </c>
      <c r="AY382" s="108">
        <f t="shared" si="243"/>
        <v>0</v>
      </c>
      <c r="AZ382" s="108">
        <f t="shared" si="243"/>
        <v>0</v>
      </c>
      <c r="BA382" s="108">
        <f t="shared" si="243"/>
        <v>0</v>
      </c>
      <c r="BB382" s="108">
        <f t="shared" si="243"/>
        <v>0</v>
      </c>
      <c r="BC382" s="108">
        <f t="shared" si="243"/>
        <v>0</v>
      </c>
      <c r="BD382" s="108">
        <f t="shared" si="243"/>
        <v>0</v>
      </c>
      <c r="BE382" s="108">
        <f t="shared" si="243"/>
        <v>0</v>
      </c>
      <c r="BF382" s="108">
        <f t="shared" si="243"/>
        <v>0</v>
      </c>
      <c r="BG382" s="108">
        <f t="shared" si="243"/>
        <v>0</v>
      </c>
      <c r="BH382" s="108">
        <f t="shared" si="243"/>
        <v>0</v>
      </c>
      <c r="BI382" s="108">
        <f t="shared" si="243"/>
        <v>0</v>
      </c>
      <c r="BJ382" s="108">
        <f t="shared" si="243"/>
        <v>0</v>
      </c>
      <c r="BK382" s="109">
        <f t="shared" si="115"/>
        <v>0</v>
      </c>
      <c r="BL382" s="110">
        <v>4.5000000000000005E-3</v>
      </c>
      <c r="BM382" s="110">
        <f>0*$BL$382</f>
        <v>0</v>
      </c>
      <c r="BN382" s="110">
        <f t="shared" ref="BN382:BZ382" si="244">0*$BL$382</f>
        <v>0</v>
      </c>
      <c r="BO382" s="110">
        <f t="shared" si="244"/>
        <v>0</v>
      </c>
      <c r="BP382" s="110">
        <f t="shared" si="244"/>
        <v>0</v>
      </c>
      <c r="BQ382" s="110">
        <f t="shared" si="244"/>
        <v>0</v>
      </c>
      <c r="BR382" s="110">
        <f t="shared" si="244"/>
        <v>0</v>
      </c>
      <c r="BS382" s="110">
        <f t="shared" si="244"/>
        <v>0</v>
      </c>
      <c r="BT382" s="110">
        <f t="shared" si="244"/>
        <v>0</v>
      </c>
      <c r="BU382" s="110">
        <f t="shared" si="244"/>
        <v>0</v>
      </c>
      <c r="BV382" s="110">
        <f t="shared" si="244"/>
        <v>0</v>
      </c>
      <c r="BW382" s="110">
        <f t="shared" si="244"/>
        <v>0</v>
      </c>
      <c r="BX382" s="110">
        <f t="shared" si="244"/>
        <v>0</v>
      </c>
      <c r="BY382" s="110">
        <f t="shared" si="244"/>
        <v>0</v>
      </c>
      <c r="BZ382" s="110">
        <f t="shared" si="244"/>
        <v>0</v>
      </c>
      <c r="CA382" s="111">
        <f t="shared" si="117"/>
        <v>0</v>
      </c>
    </row>
    <row r="383" spans="1:79" s="10" customFormat="1" ht="17.25" customHeight="1" x14ac:dyDescent="0.25">
      <c r="A383" s="33"/>
      <c r="B383" s="34"/>
      <c r="C383" s="35"/>
      <c r="D383" s="49"/>
      <c r="E383" s="36"/>
      <c r="F383" s="36"/>
      <c r="G383" s="52"/>
      <c r="H383" s="38"/>
      <c r="I383" s="50"/>
      <c r="J383" s="54" t="s">
        <v>774</v>
      </c>
      <c r="K383" s="46" t="s">
        <v>1405</v>
      </c>
      <c r="L383" s="46" t="s">
        <v>54</v>
      </c>
      <c r="P383" s="104"/>
      <c r="Q383" s="104">
        <f>0*$P$383</f>
        <v>0</v>
      </c>
      <c r="R383" s="104">
        <f t="shared" ref="R383:AD383" si="245">0*$P$383</f>
        <v>0</v>
      </c>
      <c r="S383" s="104">
        <f>1*$P$383</f>
        <v>0</v>
      </c>
      <c r="T383" s="104">
        <f t="shared" si="245"/>
        <v>0</v>
      </c>
      <c r="U383" s="104">
        <f t="shared" si="245"/>
        <v>0</v>
      </c>
      <c r="V383" s="104">
        <f t="shared" si="245"/>
        <v>0</v>
      </c>
      <c r="W383" s="104">
        <f t="shared" si="245"/>
        <v>0</v>
      </c>
      <c r="X383" s="104">
        <f t="shared" si="245"/>
        <v>0</v>
      </c>
      <c r="Y383" s="104">
        <f t="shared" si="245"/>
        <v>0</v>
      </c>
      <c r="Z383" s="104">
        <f t="shared" si="245"/>
        <v>0</v>
      </c>
      <c r="AA383" s="104">
        <f t="shared" si="245"/>
        <v>0</v>
      </c>
      <c r="AB383" s="104">
        <f t="shared" si="245"/>
        <v>0</v>
      </c>
      <c r="AC383" s="104">
        <f t="shared" si="245"/>
        <v>0</v>
      </c>
      <c r="AD383" s="104">
        <f t="shared" si="245"/>
        <v>0</v>
      </c>
      <c r="AE383" s="105">
        <f t="shared" si="111"/>
        <v>0</v>
      </c>
      <c r="AF383" s="106">
        <f>0.0052+0.0101+0.008</f>
        <v>2.3300000000000001E-2</v>
      </c>
      <c r="AG383" s="106">
        <f>0*$AF$383</f>
        <v>0</v>
      </c>
      <c r="AH383" s="106">
        <f t="shared" ref="AH383:AT383" si="246">0*$AF$383</f>
        <v>0</v>
      </c>
      <c r="AI383" s="106">
        <f t="shared" si="246"/>
        <v>0</v>
      </c>
      <c r="AJ383" s="106">
        <f t="shared" si="246"/>
        <v>0</v>
      </c>
      <c r="AK383" s="106">
        <f t="shared" si="246"/>
        <v>0</v>
      </c>
      <c r="AL383" s="106">
        <f t="shared" si="246"/>
        <v>0</v>
      </c>
      <c r="AM383" s="106">
        <f t="shared" si="246"/>
        <v>0</v>
      </c>
      <c r="AN383" s="106">
        <f t="shared" si="246"/>
        <v>0</v>
      </c>
      <c r="AO383" s="106">
        <f t="shared" si="246"/>
        <v>0</v>
      </c>
      <c r="AP383" s="106">
        <f t="shared" si="246"/>
        <v>0</v>
      </c>
      <c r="AQ383" s="106">
        <f t="shared" si="246"/>
        <v>0</v>
      </c>
      <c r="AR383" s="106">
        <f t="shared" si="246"/>
        <v>0</v>
      </c>
      <c r="AS383" s="106">
        <f t="shared" si="246"/>
        <v>0</v>
      </c>
      <c r="AT383" s="106">
        <f t="shared" si="246"/>
        <v>0</v>
      </c>
      <c r="AU383" s="107">
        <f t="shared" si="113"/>
        <v>0</v>
      </c>
      <c r="AV383" s="108">
        <f>0.0052+0.0101+0.008</f>
        <v>2.3300000000000001E-2</v>
      </c>
      <c r="AW383" s="108">
        <f>0*$AV$383</f>
        <v>0</v>
      </c>
      <c r="AX383" s="108">
        <f t="shared" ref="AX383:BJ383" si="247">0*$AV$383</f>
        <v>0</v>
      </c>
      <c r="AY383" s="108">
        <f t="shared" si="247"/>
        <v>0</v>
      </c>
      <c r="AZ383" s="108">
        <f t="shared" si="247"/>
        <v>0</v>
      </c>
      <c r="BA383" s="108">
        <f t="shared" si="247"/>
        <v>0</v>
      </c>
      <c r="BB383" s="108">
        <f t="shared" si="247"/>
        <v>0</v>
      </c>
      <c r="BC383" s="108">
        <f t="shared" si="247"/>
        <v>0</v>
      </c>
      <c r="BD383" s="108">
        <f t="shared" si="247"/>
        <v>0</v>
      </c>
      <c r="BE383" s="108">
        <f t="shared" si="247"/>
        <v>0</v>
      </c>
      <c r="BF383" s="108">
        <f t="shared" si="247"/>
        <v>0</v>
      </c>
      <c r="BG383" s="108">
        <f t="shared" si="247"/>
        <v>0</v>
      </c>
      <c r="BH383" s="108">
        <f t="shared" si="247"/>
        <v>0</v>
      </c>
      <c r="BI383" s="108">
        <f t="shared" si="247"/>
        <v>0</v>
      </c>
      <c r="BJ383" s="108">
        <f t="shared" si="247"/>
        <v>0</v>
      </c>
      <c r="BK383" s="109">
        <f t="shared" si="115"/>
        <v>0</v>
      </c>
      <c r="BL383" s="110">
        <f>0.0052+0.0101+0.008</f>
        <v>2.3300000000000001E-2</v>
      </c>
      <c r="BM383" s="110">
        <f>0*$BL$383</f>
        <v>0</v>
      </c>
      <c r="BN383" s="110">
        <f t="shared" ref="BN383:BZ383" si="248">0*$BL$383</f>
        <v>0</v>
      </c>
      <c r="BO383" s="110">
        <f t="shared" si="248"/>
        <v>0</v>
      </c>
      <c r="BP383" s="110">
        <f t="shared" si="248"/>
        <v>0</v>
      </c>
      <c r="BQ383" s="110">
        <f t="shared" si="248"/>
        <v>0</v>
      </c>
      <c r="BR383" s="110">
        <f t="shared" si="248"/>
        <v>0</v>
      </c>
      <c r="BS383" s="110">
        <f t="shared" si="248"/>
        <v>0</v>
      </c>
      <c r="BT383" s="110">
        <f t="shared" si="248"/>
        <v>0</v>
      </c>
      <c r="BU383" s="110">
        <f t="shared" si="248"/>
        <v>0</v>
      </c>
      <c r="BV383" s="110">
        <f t="shared" si="248"/>
        <v>0</v>
      </c>
      <c r="BW383" s="110">
        <f t="shared" si="248"/>
        <v>0</v>
      </c>
      <c r="BX383" s="110">
        <f t="shared" si="248"/>
        <v>0</v>
      </c>
      <c r="BY383" s="110">
        <f t="shared" si="248"/>
        <v>0</v>
      </c>
      <c r="BZ383" s="110">
        <f t="shared" si="248"/>
        <v>0</v>
      </c>
      <c r="CA383" s="111">
        <f t="shared" si="117"/>
        <v>0</v>
      </c>
    </row>
    <row r="384" spans="1:79" s="10" customFormat="1" ht="17.25" customHeight="1" x14ac:dyDescent="0.25">
      <c r="A384" s="33"/>
      <c r="B384" s="34"/>
      <c r="C384" s="35"/>
      <c r="D384" s="49"/>
      <c r="E384" s="36"/>
      <c r="F384" s="36"/>
      <c r="G384" s="52"/>
      <c r="H384" s="38"/>
      <c r="I384" s="50"/>
      <c r="J384" s="54" t="s">
        <v>775</v>
      </c>
      <c r="K384" s="46" t="s">
        <v>776</v>
      </c>
      <c r="L384" s="46" t="s">
        <v>777</v>
      </c>
      <c r="P384" s="104"/>
      <c r="Q384" s="104">
        <f>0*$P$384</f>
        <v>0</v>
      </c>
      <c r="R384" s="104">
        <f t="shared" ref="R384:AD384" si="249">0*$P$384</f>
        <v>0</v>
      </c>
      <c r="S384" s="104">
        <f t="shared" si="249"/>
        <v>0</v>
      </c>
      <c r="T384" s="104">
        <f t="shared" si="249"/>
        <v>0</v>
      </c>
      <c r="U384" s="104">
        <f t="shared" si="249"/>
        <v>0</v>
      </c>
      <c r="V384" s="104">
        <f t="shared" si="249"/>
        <v>0</v>
      </c>
      <c r="W384" s="104">
        <f t="shared" si="249"/>
        <v>0</v>
      </c>
      <c r="X384" s="104">
        <f t="shared" si="249"/>
        <v>0</v>
      </c>
      <c r="Y384" s="104">
        <f t="shared" si="249"/>
        <v>0</v>
      </c>
      <c r="Z384" s="104">
        <f t="shared" si="249"/>
        <v>0</v>
      </c>
      <c r="AA384" s="104">
        <f t="shared" si="249"/>
        <v>0</v>
      </c>
      <c r="AB384" s="104">
        <f t="shared" si="249"/>
        <v>0</v>
      </c>
      <c r="AC384" s="104">
        <f t="shared" si="249"/>
        <v>0</v>
      </c>
      <c r="AD384" s="104">
        <f t="shared" si="249"/>
        <v>0</v>
      </c>
      <c r="AE384" s="105">
        <f>SUM(Q384:AD384)</f>
        <v>0</v>
      </c>
      <c r="AF384" s="112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7"/>
      <c r="AV384" s="112"/>
      <c r="AW384" s="108"/>
      <c r="AX384" s="108"/>
      <c r="AY384" s="108"/>
      <c r="AZ384" s="108"/>
      <c r="BA384" s="108"/>
      <c r="BB384" s="108"/>
      <c r="BC384" s="108"/>
      <c r="BD384" s="108"/>
      <c r="BE384" s="108"/>
      <c r="BF384" s="108"/>
      <c r="BG384" s="108"/>
      <c r="BH384" s="108"/>
      <c r="BI384" s="108"/>
      <c r="BJ384" s="108"/>
      <c r="BK384" s="109"/>
      <c r="BL384" s="110">
        <v>0</v>
      </c>
      <c r="BM384" s="110">
        <f>0*$BL$384</f>
        <v>0</v>
      </c>
      <c r="BN384" s="110">
        <f t="shared" ref="BN384:BZ384" si="250">0*$BL$384</f>
        <v>0</v>
      </c>
      <c r="BO384" s="110">
        <f t="shared" si="250"/>
        <v>0</v>
      </c>
      <c r="BP384" s="110">
        <f t="shared" si="250"/>
        <v>0</v>
      </c>
      <c r="BQ384" s="110">
        <f t="shared" si="250"/>
        <v>0</v>
      </c>
      <c r="BR384" s="110">
        <f t="shared" si="250"/>
        <v>0</v>
      </c>
      <c r="BS384" s="110">
        <f t="shared" si="250"/>
        <v>0</v>
      </c>
      <c r="BT384" s="110">
        <f t="shared" si="250"/>
        <v>0</v>
      </c>
      <c r="BU384" s="110">
        <f t="shared" si="250"/>
        <v>0</v>
      </c>
      <c r="BV384" s="110">
        <f t="shared" si="250"/>
        <v>0</v>
      </c>
      <c r="BW384" s="110">
        <f t="shared" si="250"/>
        <v>0</v>
      </c>
      <c r="BX384" s="110">
        <f t="shared" si="250"/>
        <v>0</v>
      </c>
      <c r="BY384" s="110">
        <f t="shared" si="250"/>
        <v>0</v>
      </c>
      <c r="BZ384" s="110">
        <f t="shared" si="250"/>
        <v>0</v>
      </c>
      <c r="CA384" s="111">
        <f>SUM(BM384:BZ384)</f>
        <v>0</v>
      </c>
    </row>
    <row r="385" spans="1:79" s="10" customFormat="1" ht="17.25" customHeight="1" x14ac:dyDescent="0.25">
      <c r="A385" s="33"/>
      <c r="B385" s="34"/>
      <c r="C385" s="35"/>
      <c r="D385" s="49"/>
      <c r="E385" s="36"/>
      <c r="F385" s="36"/>
      <c r="G385" s="52"/>
      <c r="H385" s="38"/>
      <c r="I385" s="50"/>
      <c r="J385" s="54" t="s">
        <v>778</v>
      </c>
      <c r="K385" s="46" t="s">
        <v>1415</v>
      </c>
      <c r="L385" s="46" t="s">
        <v>54</v>
      </c>
      <c r="P385" s="104"/>
      <c r="Q385" s="104">
        <f>0*$P$385</f>
        <v>0</v>
      </c>
      <c r="R385" s="104">
        <f t="shared" ref="R385:AD385" si="251">0*$P$385</f>
        <v>0</v>
      </c>
      <c r="S385" s="104">
        <f t="shared" si="251"/>
        <v>0</v>
      </c>
      <c r="T385" s="104">
        <f t="shared" si="251"/>
        <v>0</v>
      </c>
      <c r="U385" s="104">
        <f t="shared" si="251"/>
        <v>0</v>
      </c>
      <c r="V385" s="104">
        <f t="shared" si="251"/>
        <v>0</v>
      </c>
      <c r="W385" s="104">
        <f t="shared" si="251"/>
        <v>0</v>
      </c>
      <c r="X385" s="104">
        <f t="shared" si="251"/>
        <v>0</v>
      </c>
      <c r="Y385" s="104">
        <f t="shared" si="251"/>
        <v>0</v>
      </c>
      <c r="Z385" s="104">
        <f t="shared" si="251"/>
        <v>0</v>
      </c>
      <c r="AA385" s="104">
        <f t="shared" si="251"/>
        <v>0</v>
      </c>
      <c r="AB385" s="104">
        <f t="shared" si="251"/>
        <v>0</v>
      </c>
      <c r="AC385" s="104">
        <f t="shared" si="251"/>
        <v>0</v>
      </c>
      <c r="AD385" s="104">
        <f t="shared" si="251"/>
        <v>0</v>
      </c>
      <c r="AE385" s="105">
        <f>SUM(Q385:AD385)</f>
        <v>0</v>
      </c>
      <c r="AF385" s="112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7"/>
      <c r="AV385" s="112"/>
      <c r="AW385" s="108"/>
      <c r="AX385" s="108"/>
      <c r="AY385" s="108"/>
      <c r="AZ385" s="108"/>
      <c r="BA385" s="108"/>
      <c r="BB385" s="108"/>
      <c r="BC385" s="108"/>
      <c r="BD385" s="108"/>
      <c r="BE385" s="108"/>
      <c r="BF385" s="108"/>
      <c r="BG385" s="108"/>
      <c r="BH385" s="108"/>
      <c r="BI385" s="108"/>
      <c r="BJ385" s="108"/>
      <c r="BK385" s="109"/>
      <c r="BL385" s="110">
        <v>0</v>
      </c>
      <c r="BM385" s="110">
        <f>0*$BL$385</f>
        <v>0</v>
      </c>
      <c r="BN385" s="110">
        <f t="shared" ref="BN385:BZ385" si="252">0*$BL$385</f>
        <v>0</v>
      </c>
      <c r="BO385" s="110">
        <f t="shared" si="252"/>
        <v>0</v>
      </c>
      <c r="BP385" s="110">
        <f t="shared" si="252"/>
        <v>0</v>
      </c>
      <c r="BQ385" s="110">
        <f t="shared" si="252"/>
        <v>0</v>
      </c>
      <c r="BR385" s="110">
        <f t="shared" si="252"/>
        <v>0</v>
      </c>
      <c r="BS385" s="110">
        <f t="shared" si="252"/>
        <v>0</v>
      </c>
      <c r="BT385" s="110">
        <f t="shared" si="252"/>
        <v>0</v>
      </c>
      <c r="BU385" s="110">
        <f t="shared" si="252"/>
        <v>0</v>
      </c>
      <c r="BV385" s="110">
        <f t="shared" si="252"/>
        <v>0</v>
      </c>
      <c r="BW385" s="110">
        <f t="shared" si="252"/>
        <v>0</v>
      </c>
      <c r="BX385" s="110">
        <f t="shared" si="252"/>
        <v>0</v>
      </c>
      <c r="BY385" s="110">
        <f t="shared" si="252"/>
        <v>0</v>
      </c>
      <c r="BZ385" s="110">
        <f t="shared" si="252"/>
        <v>0</v>
      </c>
      <c r="CA385" s="111">
        <f>SUM(BM385:BZ385)</f>
        <v>0</v>
      </c>
    </row>
    <row r="386" spans="1:79" s="10" customFormat="1" ht="17.25" customHeight="1" x14ac:dyDescent="0.25">
      <c r="A386" s="33"/>
      <c r="B386" s="34"/>
      <c r="C386" s="35"/>
      <c r="D386" s="49"/>
      <c r="E386" s="36"/>
      <c r="F386" s="36"/>
      <c r="G386" s="52"/>
      <c r="H386" s="38"/>
      <c r="I386" s="50"/>
      <c r="J386" s="102" t="s">
        <v>779</v>
      </c>
      <c r="K386" s="103" t="s">
        <v>780</v>
      </c>
      <c r="L386" s="46" t="s">
        <v>41</v>
      </c>
      <c r="P386" s="104"/>
      <c r="Q386" s="104">
        <f t="shared" ref="Q386:AD386" si="253">SUM(Q387:Q400)</f>
        <v>0</v>
      </c>
      <c r="R386" s="104">
        <f t="shared" si="253"/>
        <v>0</v>
      </c>
      <c r="S386" s="104">
        <f t="shared" si="253"/>
        <v>0</v>
      </c>
      <c r="T386" s="104">
        <f t="shared" si="253"/>
        <v>0</v>
      </c>
      <c r="U386" s="104">
        <f t="shared" si="253"/>
        <v>0</v>
      </c>
      <c r="V386" s="104">
        <f t="shared" si="253"/>
        <v>0</v>
      </c>
      <c r="W386" s="104">
        <f t="shared" si="253"/>
        <v>0</v>
      </c>
      <c r="X386" s="104">
        <f t="shared" si="253"/>
        <v>0</v>
      </c>
      <c r="Y386" s="104">
        <f t="shared" si="253"/>
        <v>0</v>
      </c>
      <c r="Z386" s="104">
        <f t="shared" si="253"/>
        <v>0</v>
      </c>
      <c r="AA386" s="104">
        <f t="shared" si="253"/>
        <v>0</v>
      </c>
      <c r="AB386" s="104">
        <f t="shared" si="253"/>
        <v>0</v>
      </c>
      <c r="AC386" s="104">
        <f t="shared" si="253"/>
        <v>0</v>
      </c>
      <c r="AD386" s="104">
        <f t="shared" si="253"/>
        <v>0</v>
      </c>
      <c r="AE386" s="105">
        <f t="shared" si="111"/>
        <v>0</v>
      </c>
      <c r="AF386" s="106">
        <f t="shared" ref="AF386:AT386" si="254">SUM(AF387:AF400)</f>
        <v>0.1004</v>
      </c>
      <c r="AG386" s="106">
        <f t="shared" si="254"/>
        <v>0</v>
      </c>
      <c r="AH386" s="106">
        <f t="shared" si="254"/>
        <v>0</v>
      </c>
      <c r="AI386" s="106">
        <f t="shared" si="254"/>
        <v>0</v>
      </c>
      <c r="AJ386" s="106">
        <f t="shared" si="254"/>
        <v>0</v>
      </c>
      <c r="AK386" s="106">
        <f t="shared" si="254"/>
        <v>0</v>
      </c>
      <c r="AL386" s="106">
        <f t="shared" si="254"/>
        <v>0</v>
      </c>
      <c r="AM386" s="106">
        <f t="shared" si="254"/>
        <v>0</v>
      </c>
      <c r="AN386" s="106">
        <f t="shared" si="254"/>
        <v>0</v>
      </c>
      <c r="AO386" s="106">
        <f t="shared" si="254"/>
        <v>0</v>
      </c>
      <c r="AP386" s="106">
        <f t="shared" si="254"/>
        <v>0</v>
      </c>
      <c r="AQ386" s="106">
        <f t="shared" si="254"/>
        <v>0</v>
      </c>
      <c r="AR386" s="106">
        <f t="shared" si="254"/>
        <v>0</v>
      </c>
      <c r="AS386" s="106">
        <f t="shared" si="254"/>
        <v>0</v>
      </c>
      <c r="AT386" s="106">
        <f t="shared" si="254"/>
        <v>0</v>
      </c>
      <c r="AU386" s="107">
        <f t="shared" ref="AU386:AU399" si="255">SUM(AG386:AT386)</f>
        <v>0</v>
      </c>
      <c r="AV386" s="108">
        <f t="shared" ref="AV386:BJ386" si="256">SUM(AV387:AV400)</f>
        <v>5.8300000000000005E-2</v>
      </c>
      <c r="AW386" s="108">
        <f t="shared" si="256"/>
        <v>0</v>
      </c>
      <c r="AX386" s="108">
        <f t="shared" si="256"/>
        <v>0</v>
      </c>
      <c r="AY386" s="108">
        <f t="shared" si="256"/>
        <v>0</v>
      </c>
      <c r="AZ386" s="108">
        <f t="shared" si="256"/>
        <v>0</v>
      </c>
      <c r="BA386" s="108">
        <f t="shared" si="256"/>
        <v>0</v>
      </c>
      <c r="BB386" s="108">
        <f t="shared" si="256"/>
        <v>0</v>
      </c>
      <c r="BC386" s="108">
        <f t="shared" si="256"/>
        <v>0</v>
      </c>
      <c r="BD386" s="108">
        <f t="shared" si="256"/>
        <v>0</v>
      </c>
      <c r="BE386" s="108">
        <f t="shared" si="256"/>
        <v>0</v>
      </c>
      <c r="BF386" s="108">
        <f t="shared" si="256"/>
        <v>0</v>
      </c>
      <c r="BG386" s="108">
        <f t="shared" si="256"/>
        <v>0</v>
      </c>
      <c r="BH386" s="108">
        <f t="shared" si="256"/>
        <v>0</v>
      </c>
      <c r="BI386" s="108">
        <f t="shared" si="256"/>
        <v>0</v>
      </c>
      <c r="BJ386" s="108">
        <f t="shared" si="256"/>
        <v>0</v>
      </c>
      <c r="BK386" s="109">
        <f t="shared" ref="BK386:BK399" si="257">SUM(AW386:BJ386)</f>
        <v>0</v>
      </c>
      <c r="BL386" s="112"/>
      <c r="BM386" s="110"/>
      <c r="BN386" s="110"/>
      <c r="BO386" s="110"/>
      <c r="BP386" s="110"/>
      <c r="BQ386" s="110"/>
      <c r="BR386" s="110"/>
      <c r="BS386" s="110"/>
      <c r="BT386" s="110"/>
      <c r="BU386" s="110"/>
      <c r="BV386" s="110"/>
      <c r="BW386" s="110"/>
      <c r="BX386" s="110"/>
      <c r="BY386" s="110"/>
      <c r="BZ386" s="110"/>
      <c r="CA386" s="111"/>
    </row>
    <row r="387" spans="1:79" s="10" customFormat="1" ht="17.25" customHeight="1" x14ac:dyDescent="0.25">
      <c r="A387" s="33"/>
      <c r="B387" s="34"/>
      <c r="C387" s="35"/>
      <c r="D387" s="49"/>
      <c r="E387" s="36"/>
      <c r="F387" s="36"/>
      <c r="G387" s="52"/>
      <c r="H387" s="38"/>
      <c r="I387" s="50"/>
      <c r="J387" s="54" t="s">
        <v>781</v>
      </c>
      <c r="K387" s="46" t="s">
        <v>782</v>
      </c>
      <c r="L387" s="46" t="s">
        <v>41</v>
      </c>
      <c r="P387" s="104"/>
      <c r="Q387" s="104">
        <f>0*$P$387</f>
        <v>0</v>
      </c>
      <c r="R387" s="104">
        <f t="shared" ref="R387:AD387" si="258">0*$P$387</f>
        <v>0</v>
      </c>
      <c r="S387" s="104">
        <f t="shared" si="258"/>
        <v>0</v>
      </c>
      <c r="T387" s="104">
        <f t="shared" si="258"/>
        <v>0</v>
      </c>
      <c r="U387" s="104">
        <f t="shared" si="258"/>
        <v>0</v>
      </c>
      <c r="V387" s="104">
        <f>0.6*$P$387</f>
        <v>0</v>
      </c>
      <c r="W387" s="104">
        <f>0.4*$P$387</f>
        <v>0</v>
      </c>
      <c r="X387" s="104">
        <f t="shared" si="258"/>
        <v>0</v>
      </c>
      <c r="Y387" s="104">
        <f t="shared" si="258"/>
        <v>0</v>
      </c>
      <c r="Z387" s="104">
        <f t="shared" si="258"/>
        <v>0</v>
      </c>
      <c r="AA387" s="104">
        <f t="shared" si="258"/>
        <v>0</v>
      </c>
      <c r="AB387" s="104">
        <f t="shared" si="258"/>
        <v>0</v>
      </c>
      <c r="AC387" s="104">
        <f t="shared" si="258"/>
        <v>0</v>
      </c>
      <c r="AD387" s="104">
        <f t="shared" si="258"/>
        <v>0</v>
      </c>
      <c r="AE387" s="105">
        <f t="shared" si="111"/>
        <v>0</v>
      </c>
      <c r="AF387" s="106">
        <f>0.0196+0.0058+0.0034</f>
        <v>2.8799999999999999E-2</v>
      </c>
      <c r="AG387" s="106">
        <f>0*$AF$387</f>
        <v>0</v>
      </c>
      <c r="AH387" s="106">
        <f t="shared" ref="AH387:AT387" si="259">0*$AF$387</f>
        <v>0</v>
      </c>
      <c r="AI387" s="106">
        <f t="shared" si="259"/>
        <v>0</v>
      </c>
      <c r="AJ387" s="106">
        <f t="shared" si="259"/>
        <v>0</v>
      </c>
      <c r="AK387" s="106">
        <f t="shared" si="259"/>
        <v>0</v>
      </c>
      <c r="AL387" s="106">
        <f t="shared" si="259"/>
        <v>0</v>
      </c>
      <c r="AM387" s="106">
        <f t="shared" si="259"/>
        <v>0</v>
      </c>
      <c r="AN387" s="106">
        <f t="shared" si="259"/>
        <v>0</v>
      </c>
      <c r="AO387" s="106">
        <f t="shared" si="259"/>
        <v>0</v>
      </c>
      <c r="AP387" s="106">
        <f t="shared" si="259"/>
        <v>0</v>
      </c>
      <c r="AQ387" s="106">
        <f t="shared" si="259"/>
        <v>0</v>
      </c>
      <c r="AR387" s="106">
        <f t="shared" si="259"/>
        <v>0</v>
      </c>
      <c r="AS387" s="106">
        <f t="shared" si="259"/>
        <v>0</v>
      </c>
      <c r="AT387" s="106">
        <f t="shared" si="259"/>
        <v>0</v>
      </c>
      <c r="AU387" s="107">
        <f t="shared" si="255"/>
        <v>0</v>
      </c>
      <c r="AV387" s="108">
        <f>0.0196+0.0058+0.0034</f>
        <v>2.8799999999999999E-2</v>
      </c>
      <c r="AW387" s="108">
        <f>0*$AV$387</f>
        <v>0</v>
      </c>
      <c r="AX387" s="108">
        <f t="shared" ref="AX387:BJ387" si="260">0*$AV$387</f>
        <v>0</v>
      </c>
      <c r="AY387" s="108">
        <f t="shared" si="260"/>
        <v>0</v>
      </c>
      <c r="AZ387" s="108">
        <f t="shared" si="260"/>
        <v>0</v>
      </c>
      <c r="BA387" s="108">
        <f t="shared" si="260"/>
        <v>0</v>
      </c>
      <c r="BB387" s="108">
        <f t="shared" si="260"/>
        <v>0</v>
      </c>
      <c r="BC387" s="108">
        <f t="shared" si="260"/>
        <v>0</v>
      </c>
      <c r="BD387" s="108">
        <f t="shared" si="260"/>
        <v>0</v>
      </c>
      <c r="BE387" s="108">
        <f t="shared" si="260"/>
        <v>0</v>
      </c>
      <c r="BF387" s="108">
        <f t="shared" si="260"/>
        <v>0</v>
      </c>
      <c r="BG387" s="108">
        <f t="shared" si="260"/>
        <v>0</v>
      </c>
      <c r="BH387" s="108">
        <f t="shared" si="260"/>
        <v>0</v>
      </c>
      <c r="BI387" s="108">
        <f t="shared" si="260"/>
        <v>0</v>
      </c>
      <c r="BJ387" s="108">
        <f t="shared" si="260"/>
        <v>0</v>
      </c>
      <c r="BK387" s="109">
        <f t="shared" si="257"/>
        <v>0</v>
      </c>
      <c r="BL387" s="112"/>
      <c r="BM387" s="110"/>
      <c r="BN387" s="110"/>
      <c r="BO387" s="110"/>
      <c r="BP387" s="110"/>
      <c r="BQ387" s="110"/>
      <c r="BR387" s="110"/>
      <c r="BS387" s="110"/>
      <c r="BT387" s="110"/>
      <c r="BU387" s="110"/>
      <c r="BV387" s="110"/>
      <c r="BW387" s="110"/>
      <c r="BX387" s="110"/>
      <c r="BY387" s="110"/>
      <c r="BZ387" s="110"/>
      <c r="CA387" s="111"/>
    </row>
    <row r="388" spans="1:79" s="10" customFormat="1" ht="17.25" customHeight="1" x14ac:dyDescent="0.25">
      <c r="A388" s="33"/>
      <c r="B388" s="34"/>
      <c r="C388" s="35"/>
      <c r="D388" s="49"/>
      <c r="E388" s="36"/>
      <c r="F388" s="36"/>
      <c r="G388" s="52"/>
      <c r="H388" s="38"/>
      <c r="I388" s="50"/>
      <c r="J388" s="54" t="s">
        <v>783</v>
      </c>
      <c r="K388" s="46" t="s">
        <v>784</v>
      </c>
      <c r="L388" s="46" t="s">
        <v>41</v>
      </c>
      <c r="P388" s="104"/>
      <c r="Q388" s="104">
        <f>0*$P$388</f>
        <v>0</v>
      </c>
      <c r="R388" s="104">
        <f t="shared" ref="R388:AD388" si="261">0*$P$388</f>
        <v>0</v>
      </c>
      <c r="S388" s="104">
        <f t="shared" si="261"/>
        <v>0</v>
      </c>
      <c r="T388" s="104">
        <f t="shared" si="261"/>
        <v>0</v>
      </c>
      <c r="U388" s="104">
        <f t="shared" si="261"/>
        <v>0</v>
      </c>
      <c r="V388" s="104">
        <f>0.6*$P$388</f>
        <v>0</v>
      </c>
      <c r="W388" s="104">
        <f>0.4*$P$388</f>
        <v>0</v>
      </c>
      <c r="X388" s="104">
        <f t="shared" si="261"/>
        <v>0</v>
      </c>
      <c r="Y388" s="104">
        <f t="shared" si="261"/>
        <v>0</v>
      </c>
      <c r="Z388" s="104">
        <f t="shared" si="261"/>
        <v>0</v>
      </c>
      <c r="AA388" s="104">
        <f t="shared" si="261"/>
        <v>0</v>
      </c>
      <c r="AB388" s="104">
        <f t="shared" si="261"/>
        <v>0</v>
      </c>
      <c r="AC388" s="104">
        <f t="shared" si="261"/>
        <v>0</v>
      </c>
      <c r="AD388" s="104">
        <f t="shared" si="261"/>
        <v>0</v>
      </c>
      <c r="AE388" s="105">
        <f t="shared" si="111"/>
        <v>0</v>
      </c>
      <c r="AF388" s="106">
        <f>0.0089</f>
        <v>8.8999999999999999E-3</v>
      </c>
      <c r="AG388" s="106">
        <f>0*$AF$388</f>
        <v>0</v>
      </c>
      <c r="AH388" s="106">
        <f t="shared" ref="AH388:AT388" si="262">0*$AF$388</f>
        <v>0</v>
      </c>
      <c r="AI388" s="106">
        <f t="shared" si="262"/>
        <v>0</v>
      </c>
      <c r="AJ388" s="106">
        <f t="shared" si="262"/>
        <v>0</v>
      </c>
      <c r="AK388" s="106">
        <f t="shared" si="262"/>
        <v>0</v>
      </c>
      <c r="AL388" s="106">
        <f t="shared" si="262"/>
        <v>0</v>
      </c>
      <c r="AM388" s="106">
        <f t="shared" si="262"/>
        <v>0</v>
      </c>
      <c r="AN388" s="106">
        <f t="shared" si="262"/>
        <v>0</v>
      </c>
      <c r="AO388" s="106">
        <f t="shared" si="262"/>
        <v>0</v>
      </c>
      <c r="AP388" s="106">
        <f t="shared" si="262"/>
        <v>0</v>
      </c>
      <c r="AQ388" s="106">
        <f t="shared" si="262"/>
        <v>0</v>
      </c>
      <c r="AR388" s="106">
        <f t="shared" si="262"/>
        <v>0</v>
      </c>
      <c r="AS388" s="106">
        <f t="shared" si="262"/>
        <v>0</v>
      </c>
      <c r="AT388" s="106">
        <f t="shared" si="262"/>
        <v>0</v>
      </c>
      <c r="AU388" s="107">
        <f t="shared" si="255"/>
        <v>0</v>
      </c>
      <c r="AV388" s="112"/>
      <c r="AW388" s="108">
        <f>0*$AV$388</f>
        <v>0</v>
      </c>
      <c r="AX388" s="108">
        <f t="shared" ref="AX388:BJ388" si="263">0*$AV$388</f>
        <v>0</v>
      </c>
      <c r="AY388" s="108">
        <f t="shared" si="263"/>
        <v>0</v>
      </c>
      <c r="AZ388" s="108">
        <f t="shared" si="263"/>
        <v>0</v>
      </c>
      <c r="BA388" s="108">
        <f t="shared" si="263"/>
        <v>0</v>
      </c>
      <c r="BB388" s="108">
        <f t="shared" si="263"/>
        <v>0</v>
      </c>
      <c r="BC388" s="108">
        <f t="shared" si="263"/>
        <v>0</v>
      </c>
      <c r="BD388" s="108">
        <f t="shared" si="263"/>
        <v>0</v>
      </c>
      <c r="BE388" s="108">
        <f t="shared" si="263"/>
        <v>0</v>
      </c>
      <c r="BF388" s="108">
        <f t="shared" si="263"/>
        <v>0</v>
      </c>
      <c r="BG388" s="108">
        <f t="shared" si="263"/>
        <v>0</v>
      </c>
      <c r="BH388" s="108">
        <f t="shared" si="263"/>
        <v>0</v>
      </c>
      <c r="BI388" s="108">
        <f t="shared" si="263"/>
        <v>0</v>
      </c>
      <c r="BJ388" s="108">
        <f t="shared" si="263"/>
        <v>0</v>
      </c>
      <c r="BK388" s="109">
        <f t="shared" si="257"/>
        <v>0</v>
      </c>
      <c r="BL388" s="112"/>
      <c r="BM388" s="110"/>
      <c r="BN388" s="110"/>
      <c r="BO388" s="110"/>
      <c r="BP388" s="110"/>
      <c r="BQ388" s="110"/>
      <c r="BR388" s="110"/>
      <c r="BS388" s="110"/>
      <c r="BT388" s="110"/>
      <c r="BU388" s="110"/>
      <c r="BV388" s="110"/>
      <c r="BW388" s="110"/>
      <c r="BX388" s="110"/>
      <c r="BY388" s="110"/>
      <c r="BZ388" s="110"/>
      <c r="CA388" s="111"/>
    </row>
    <row r="389" spans="1:79" s="10" customFormat="1" ht="17.25" customHeight="1" x14ac:dyDescent="0.25">
      <c r="A389" s="33"/>
      <c r="B389" s="34"/>
      <c r="C389" s="35"/>
      <c r="D389" s="49"/>
      <c r="E389" s="36"/>
      <c r="F389" s="36"/>
      <c r="G389" s="52"/>
      <c r="H389" s="38"/>
      <c r="I389" s="50"/>
      <c r="J389" s="54" t="s">
        <v>785</v>
      </c>
      <c r="K389" s="46" t="s">
        <v>786</v>
      </c>
      <c r="L389" s="46" t="s">
        <v>41</v>
      </c>
      <c r="P389" s="104"/>
      <c r="Q389" s="104">
        <f>0*$P$389</f>
        <v>0</v>
      </c>
      <c r="R389" s="104">
        <f t="shared" ref="R389:AD389" si="264">0*$P$389</f>
        <v>0</v>
      </c>
      <c r="S389" s="104">
        <f t="shared" si="264"/>
        <v>0</v>
      </c>
      <c r="T389" s="104">
        <f t="shared" si="264"/>
        <v>0</v>
      </c>
      <c r="U389" s="104">
        <f t="shared" si="264"/>
        <v>0</v>
      </c>
      <c r="V389" s="104">
        <f>0.6*$P$389</f>
        <v>0</v>
      </c>
      <c r="W389" s="104">
        <f>0.4*$P$389</f>
        <v>0</v>
      </c>
      <c r="X389" s="104">
        <f t="shared" si="264"/>
        <v>0</v>
      </c>
      <c r="Y389" s="104">
        <f t="shared" si="264"/>
        <v>0</v>
      </c>
      <c r="Z389" s="104">
        <f t="shared" si="264"/>
        <v>0</v>
      </c>
      <c r="AA389" s="104">
        <f t="shared" si="264"/>
        <v>0</v>
      </c>
      <c r="AB389" s="104">
        <f t="shared" si="264"/>
        <v>0</v>
      </c>
      <c r="AC389" s="104">
        <f t="shared" si="264"/>
        <v>0</v>
      </c>
      <c r="AD389" s="104">
        <f t="shared" si="264"/>
        <v>0</v>
      </c>
      <c r="AE389" s="105">
        <f t="shared" si="111"/>
        <v>0</v>
      </c>
      <c r="AF389" s="106">
        <f>0.0076</f>
        <v>7.6E-3</v>
      </c>
      <c r="AG389" s="106">
        <f>0*$AF$389</f>
        <v>0</v>
      </c>
      <c r="AH389" s="106">
        <f t="shared" ref="AH389:AT389" si="265">0*$AF$389</f>
        <v>0</v>
      </c>
      <c r="AI389" s="106">
        <f t="shared" si="265"/>
        <v>0</v>
      </c>
      <c r="AJ389" s="106">
        <f t="shared" si="265"/>
        <v>0</v>
      </c>
      <c r="AK389" s="106">
        <f t="shared" si="265"/>
        <v>0</v>
      </c>
      <c r="AL389" s="106">
        <f t="shared" si="265"/>
        <v>0</v>
      </c>
      <c r="AM389" s="106">
        <f t="shared" si="265"/>
        <v>0</v>
      </c>
      <c r="AN389" s="106">
        <f t="shared" si="265"/>
        <v>0</v>
      </c>
      <c r="AO389" s="106">
        <f t="shared" si="265"/>
        <v>0</v>
      </c>
      <c r="AP389" s="106">
        <f t="shared" si="265"/>
        <v>0</v>
      </c>
      <c r="AQ389" s="106">
        <f t="shared" si="265"/>
        <v>0</v>
      </c>
      <c r="AR389" s="106">
        <f t="shared" si="265"/>
        <v>0</v>
      </c>
      <c r="AS389" s="106">
        <f t="shared" si="265"/>
        <v>0</v>
      </c>
      <c r="AT389" s="106">
        <f t="shared" si="265"/>
        <v>0</v>
      </c>
      <c r="AU389" s="107">
        <f t="shared" si="255"/>
        <v>0</v>
      </c>
      <c r="AV389" s="112"/>
      <c r="AW389" s="108">
        <f>0*$AV$389</f>
        <v>0</v>
      </c>
      <c r="AX389" s="108">
        <f t="shared" ref="AX389:BJ389" si="266">0*$AV$389</f>
        <v>0</v>
      </c>
      <c r="AY389" s="108">
        <f t="shared" si="266"/>
        <v>0</v>
      </c>
      <c r="AZ389" s="108">
        <f t="shared" si="266"/>
        <v>0</v>
      </c>
      <c r="BA389" s="108">
        <f t="shared" si="266"/>
        <v>0</v>
      </c>
      <c r="BB389" s="108">
        <f t="shared" si="266"/>
        <v>0</v>
      </c>
      <c r="BC389" s="108">
        <f t="shared" si="266"/>
        <v>0</v>
      </c>
      <c r="BD389" s="108">
        <f t="shared" si="266"/>
        <v>0</v>
      </c>
      <c r="BE389" s="108">
        <f t="shared" si="266"/>
        <v>0</v>
      </c>
      <c r="BF389" s="108">
        <f t="shared" si="266"/>
        <v>0</v>
      </c>
      <c r="BG389" s="108">
        <f t="shared" si="266"/>
        <v>0</v>
      </c>
      <c r="BH389" s="108">
        <f t="shared" si="266"/>
        <v>0</v>
      </c>
      <c r="BI389" s="108">
        <f t="shared" si="266"/>
        <v>0</v>
      </c>
      <c r="BJ389" s="108">
        <f t="shared" si="266"/>
        <v>0</v>
      </c>
      <c r="BK389" s="109">
        <f t="shared" si="257"/>
        <v>0</v>
      </c>
      <c r="BL389" s="112"/>
      <c r="BM389" s="110"/>
      <c r="BN389" s="110"/>
      <c r="BO389" s="110"/>
      <c r="BP389" s="110"/>
      <c r="BQ389" s="110"/>
      <c r="BR389" s="110"/>
      <c r="BS389" s="110"/>
      <c r="BT389" s="110"/>
      <c r="BU389" s="110"/>
      <c r="BV389" s="110"/>
      <c r="BW389" s="110"/>
      <c r="BX389" s="110"/>
      <c r="BY389" s="110"/>
      <c r="BZ389" s="110"/>
      <c r="CA389" s="111"/>
    </row>
    <row r="390" spans="1:79" s="10" customFormat="1" ht="17.25" customHeight="1" x14ac:dyDescent="0.25">
      <c r="A390" s="33"/>
      <c r="B390" s="34"/>
      <c r="C390" s="35"/>
      <c r="D390" s="49"/>
      <c r="E390" s="36"/>
      <c r="F390" s="36"/>
      <c r="G390" s="52"/>
      <c r="H390" s="38"/>
      <c r="I390" s="50"/>
      <c r="J390" s="54" t="s">
        <v>787</v>
      </c>
      <c r="K390" s="46" t="s">
        <v>788</v>
      </c>
      <c r="L390" s="46" t="s">
        <v>41</v>
      </c>
      <c r="P390" s="104"/>
      <c r="Q390" s="104">
        <f>0*$P$390</f>
        <v>0</v>
      </c>
      <c r="R390" s="104">
        <f t="shared" ref="R390:AD390" si="267">0*$P$390</f>
        <v>0</v>
      </c>
      <c r="S390" s="104">
        <f t="shared" si="267"/>
        <v>0</v>
      </c>
      <c r="T390" s="104">
        <f t="shared" si="267"/>
        <v>0</v>
      </c>
      <c r="U390" s="104">
        <f t="shared" si="267"/>
        <v>0</v>
      </c>
      <c r="V390" s="104">
        <f>0.4*$P$390</f>
        <v>0</v>
      </c>
      <c r="W390" s="104">
        <f>0.6*$P$390</f>
        <v>0</v>
      </c>
      <c r="X390" s="104">
        <f t="shared" si="267"/>
        <v>0</v>
      </c>
      <c r="Y390" s="104">
        <f t="shared" si="267"/>
        <v>0</v>
      </c>
      <c r="Z390" s="104">
        <f t="shared" si="267"/>
        <v>0</v>
      </c>
      <c r="AA390" s="104">
        <f t="shared" si="267"/>
        <v>0</v>
      </c>
      <c r="AB390" s="104">
        <f t="shared" si="267"/>
        <v>0</v>
      </c>
      <c r="AC390" s="104">
        <f t="shared" si="267"/>
        <v>0</v>
      </c>
      <c r="AD390" s="104">
        <f t="shared" si="267"/>
        <v>0</v>
      </c>
      <c r="AE390" s="105">
        <f t="shared" si="111"/>
        <v>0</v>
      </c>
      <c r="AF390" s="106">
        <f>0.0007+0.0022</f>
        <v>2.9000000000000002E-3</v>
      </c>
      <c r="AG390" s="106">
        <f>0*$AF$390</f>
        <v>0</v>
      </c>
      <c r="AH390" s="106">
        <f t="shared" ref="AH390:AT390" si="268">0*$AF$390</f>
        <v>0</v>
      </c>
      <c r="AI390" s="106">
        <f t="shared" si="268"/>
        <v>0</v>
      </c>
      <c r="AJ390" s="106">
        <f t="shared" si="268"/>
        <v>0</v>
      </c>
      <c r="AK390" s="106">
        <f t="shared" si="268"/>
        <v>0</v>
      </c>
      <c r="AL390" s="106">
        <f t="shared" si="268"/>
        <v>0</v>
      </c>
      <c r="AM390" s="106">
        <f t="shared" si="268"/>
        <v>0</v>
      </c>
      <c r="AN390" s="106">
        <f t="shared" si="268"/>
        <v>0</v>
      </c>
      <c r="AO390" s="106">
        <f t="shared" si="268"/>
        <v>0</v>
      </c>
      <c r="AP390" s="106">
        <f t="shared" si="268"/>
        <v>0</v>
      </c>
      <c r="AQ390" s="106">
        <f t="shared" si="268"/>
        <v>0</v>
      </c>
      <c r="AR390" s="106">
        <f t="shared" si="268"/>
        <v>0</v>
      </c>
      <c r="AS390" s="106">
        <f t="shared" si="268"/>
        <v>0</v>
      </c>
      <c r="AT390" s="106">
        <f t="shared" si="268"/>
        <v>0</v>
      </c>
      <c r="AU390" s="107">
        <f t="shared" si="255"/>
        <v>0</v>
      </c>
      <c r="AV390" s="108">
        <f>0.0007+0.0022</f>
        <v>2.9000000000000002E-3</v>
      </c>
      <c r="AW390" s="108">
        <f>0*$AV$390</f>
        <v>0</v>
      </c>
      <c r="AX390" s="108">
        <f t="shared" ref="AX390:BJ390" si="269">0*$AV$390</f>
        <v>0</v>
      </c>
      <c r="AY390" s="108">
        <f t="shared" si="269"/>
        <v>0</v>
      </c>
      <c r="AZ390" s="108">
        <f t="shared" si="269"/>
        <v>0</v>
      </c>
      <c r="BA390" s="108">
        <f t="shared" si="269"/>
        <v>0</v>
      </c>
      <c r="BB390" s="108">
        <f t="shared" si="269"/>
        <v>0</v>
      </c>
      <c r="BC390" s="108">
        <f t="shared" si="269"/>
        <v>0</v>
      </c>
      <c r="BD390" s="108">
        <f t="shared" si="269"/>
        <v>0</v>
      </c>
      <c r="BE390" s="108">
        <f t="shared" si="269"/>
        <v>0</v>
      </c>
      <c r="BF390" s="108">
        <f t="shared" si="269"/>
        <v>0</v>
      </c>
      <c r="BG390" s="108">
        <f t="shared" si="269"/>
        <v>0</v>
      </c>
      <c r="BH390" s="108">
        <f t="shared" si="269"/>
        <v>0</v>
      </c>
      <c r="BI390" s="108">
        <f t="shared" si="269"/>
        <v>0</v>
      </c>
      <c r="BJ390" s="108">
        <f t="shared" si="269"/>
        <v>0</v>
      </c>
      <c r="BK390" s="109">
        <f t="shared" si="257"/>
        <v>0</v>
      </c>
      <c r="BL390" s="110">
        <f>0.0007+0.0022</f>
        <v>2.9000000000000002E-3</v>
      </c>
      <c r="BM390" s="110">
        <f>0*$BL$390</f>
        <v>0</v>
      </c>
      <c r="BN390" s="110">
        <f t="shared" ref="BN390:BZ390" si="270">0*$BL$390</f>
        <v>0</v>
      </c>
      <c r="BO390" s="110">
        <f t="shared" si="270"/>
        <v>0</v>
      </c>
      <c r="BP390" s="110">
        <f t="shared" si="270"/>
        <v>0</v>
      </c>
      <c r="BQ390" s="110">
        <f t="shared" si="270"/>
        <v>0</v>
      </c>
      <c r="BR390" s="110">
        <f t="shared" si="270"/>
        <v>0</v>
      </c>
      <c r="BS390" s="110">
        <f t="shared" si="270"/>
        <v>0</v>
      </c>
      <c r="BT390" s="110">
        <f t="shared" si="270"/>
        <v>0</v>
      </c>
      <c r="BU390" s="110">
        <f t="shared" si="270"/>
        <v>0</v>
      </c>
      <c r="BV390" s="110">
        <f t="shared" si="270"/>
        <v>0</v>
      </c>
      <c r="BW390" s="110">
        <f t="shared" si="270"/>
        <v>0</v>
      </c>
      <c r="BX390" s="110">
        <f t="shared" si="270"/>
        <v>0</v>
      </c>
      <c r="BY390" s="110">
        <f t="shared" si="270"/>
        <v>0</v>
      </c>
      <c r="BZ390" s="110">
        <f t="shared" si="270"/>
        <v>0</v>
      </c>
      <c r="CA390" s="111">
        <f t="shared" ref="CA390:CA398" si="271">SUM(BM390:BZ390)</f>
        <v>0</v>
      </c>
    </row>
    <row r="391" spans="1:79" s="10" customFormat="1" ht="17.25" customHeight="1" x14ac:dyDescent="0.25">
      <c r="A391" s="33"/>
      <c r="B391" s="34"/>
      <c r="C391" s="35"/>
      <c r="D391" s="49"/>
      <c r="E391" s="36"/>
      <c r="F391" s="36"/>
      <c r="G391" s="52"/>
      <c r="H391" s="38"/>
      <c r="I391" s="50"/>
      <c r="J391" s="54" t="s">
        <v>789</v>
      </c>
      <c r="K391" s="46" t="s">
        <v>790</v>
      </c>
      <c r="L391" s="46" t="s">
        <v>41</v>
      </c>
      <c r="O391" s="113"/>
      <c r="P391" s="104"/>
      <c r="Q391" s="104">
        <f>0*$P$391</f>
        <v>0</v>
      </c>
      <c r="R391" s="104">
        <f t="shared" ref="R391:AD391" si="272">0*$P$391</f>
        <v>0</v>
      </c>
      <c r="S391" s="104">
        <f t="shared" si="272"/>
        <v>0</v>
      </c>
      <c r="T391" s="104">
        <f t="shared" si="272"/>
        <v>0</v>
      </c>
      <c r="U391" s="104">
        <f t="shared" si="272"/>
        <v>0</v>
      </c>
      <c r="V391" s="104">
        <f>0.5*$P$391</f>
        <v>0</v>
      </c>
      <c r="W391" s="104">
        <f>0.5*$P$391</f>
        <v>0</v>
      </c>
      <c r="X391" s="104">
        <f t="shared" si="272"/>
        <v>0</v>
      </c>
      <c r="Y391" s="104">
        <f t="shared" si="272"/>
        <v>0</v>
      </c>
      <c r="Z391" s="104">
        <f t="shared" si="272"/>
        <v>0</v>
      </c>
      <c r="AA391" s="104">
        <f t="shared" si="272"/>
        <v>0</v>
      </c>
      <c r="AB391" s="104">
        <f t="shared" si="272"/>
        <v>0</v>
      </c>
      <c r="AC391" s="104">
        <f t="shared" si="272"/>
        <v>0</v>
      </c>
      <c r="AD391" s="104">
        <f t="shared" si="272"/>
        <v>0</v>
      </c>
      <c r="AE391" s="105">
        <f t="shared" si="111"/>
        <v>0</v>
      </c>
      <c r="AF391" s="106">
        <f>0.0052</f>
        <v>5.1999999999999998E-3</v>
      </c>
      <c r="AG391" s="106">
        <f>0*$AF$391</f>
        <v>0</v>
      </c>
      <c r="AH391" s="106">
        <f t="shared" ref="AH391:AT391" si="273">0*$AF$391</f>
        <v>0</v>
      </c>
      <c r="AI391" s="106">
        <f t="shared" si="273"/>
        <v>0</v>
      </c>
      <c r="AJ391" s="106">
        <f t="shared" si="273"/>
        <v>0</v>
      </c>
      <c r="AK391" s="106">
        <f t="shared" si="273"/>
        <v>0</v>
      </c>
      <c r="AL391" s="106">
        <f t="shared" si="273"/>
        <v>0</v>
      </c>
      <c r="AM391" s="106">
        <f t="shared" si="273"/>
        <v>0</v>
      </c>
      <c r="AN391" s="106">
        <f t="shared" si="273"/>
        <v>0</v>
      </c>
      <c r="AO391" s="106">
        <f t="shared" si="273"/>
        <v>0</v>
      </c>
      <c r="AP391" s="106">
        <f t="shared" si="273"/>
        <v>0</v>
      </c>
      <c r="AQ391" s="106">
        <f t="shared" si="273"/>
        <v>0</v>
      </c>
      <c r="AR391" s="106">
        <f t="shared" si="273"/>
        <v>0</v>
      </c>
      <c r="AS391" s="106">
        <f t="shared" si="273"/>
        <v>0</v>
      </c>
      <c r="AT391" s="106">
        <f t="shared" si="273"/>
        <v>0</v>
      </c>
      <c r="AU391" s="107">
        <f t="shared" si="255"/>
        <v>0</v>
      </c>
      <c r="AV391" s="112"/>
      <c r="AW391" s="108">
        <f>0*$AV$391</f>
        <v>0</v>
      </c>
      <c r="AX391" s="108">
        <f t="shared" ref="AX391:BJ391" si="274">0*$AV$391</f>
        <v>0</v>
      </c>
      <c r="AY391" s="108">
        <f t="shared" si="274"/>
        <v>0</v>
      </c>
      <c r="AZ391" s="108">
        <f t="shared" si="274"/>
        <v>0</v>
      </c>
      <c r="BA391" s="108">
        <f t="shared" si="274"/>
        <v>0</v>
      </c>
      <c r="BB391" s="108">
        <f t="shared" si="274"/>
        <v>0</v>
      </c>
      <c r="BC391" s="108">
        <f t="shared" si="274"/>
        <v>0</v>
      </c>
      <c r="BD391" s="108">
        <f t="shared" si="274"/>
        <v>0</v>
      </c>
      <c r="BE391" s="108">
        <f t="shared" si="274"/>
        <v>0</v>
      </c>
      <c r="BF391" s="108">
        <f t="shared" si="274"/>
        <v>0</v>
      </c>
      <c r="BG391" s="108">
        <f t="shared" si="274"/>
        <v>0</v>
      </c>
      <c r="BH391" s="108">
        <f t="shared" si="274"/>
        <v>0</v>
      </c>
      <c r="BI391" s="108">
        <f t="shared" si="274"/>
        <v>0</v>
      </c>
      <c r="BJ391" s="108">
        <f t="shared" si="274"/>
        <v>0</v>
      </c>
      <c r="BK391" s="109">
        <f t="shared" si="257"/>
        <v>0</v>
      </c>
      <c r="BL391" s="112"/>
      <c r="BM391" s="110"/>
      <c r="BN391" s="110"/>
      <c r="BO391" s="110"/>
      <c r="BP391" s="110"/>
      <c r="BQ391" s="110"/>
      <c r="BR391" s="110"/>
      <c r="BS391" s="110"/>
      <c r="BT391" s="110"/>
      <c r="BU391" s="110"/>
      <c r="BV391" s="110"/>
      <c r="BW391" s="110"/>
      <c r="BX391" s="110"/>
      <c r="BY391" s="110"/>
      <c r="BZ391" s="110"/>
      <c r="CA391" s="111"/>
    </row>
    <row r="392" spans="1:79" s="10" customFormat="1" ht="17.25" customHeight="1" x14ac:dyDescent="0.25">
      <c r="A392" s="33"/>
      <c r="B392" s="34"/>
      <c r="C392" s="35"/>
      <c r="D392" s="49"/>
      <c r="E392" s="36"/>
      <c r="F392" s="36"/>
      <c r="G392" s="52"/>
      <c r="H392" s="38"/>
      <c r="I392" s="50"/>
      <c r="J392" s="54" t="s">
        <v>791</v>
      </c>
      <c r="K392" s="46" t="s">
        <v>1419</v>
      </c>
      <c r="L392" s="46" t="s">
        <v>41</v>
      </c>
      <c r="P392" s="104"/>
      <c r="Q392" s="104">
        <f>0*$P$392</f>
        <v>0</v>
      </c>
      <c r="R392" s="104">
        <f t="shared" ref="R392:AD393" si="275">0*$P$392</f>
        <v>0</v>
      </c>
      <c r="S392" s="104">
        <f t="shared" si="275"/>
        <v>0</v>
      </c>
      <c r="T392" s="104">
        <f t="shared" si="275"/>
        <v>0</v>
      </c>
      <c r="U392" s="104">
        <f t="shared" si="275"/>
        <v>0</v>
      </c>
      <c r="V392" s="104">
        <f>0.5*$P$392</f>
        <v>0</v>
      </c>
      <c r="W392" s="104">
        <f>0.5*$P$392</f>
        <v>0</v>
      </c>
      <c r="X392" s="104">
        <f t="shared" si="275"/>
        <v>0</v>
      </c>
      <c r="Y392" s="104">
        <f t="shared" si="275"/>
        <v>0</v>
      </c>
      <c r="Z392" s="104">
        <f t="shared" si="275"/>
        <v>0</v>
      </c>
      <c r="AA392" s="104">
        <f t="shared" si="275"/>
        <v>0</v>
      </c>
      <c r="AB392" s="104">
        <f t="shared" si="275"/>
        <v>0</v>
      </c>
      <c r="AC392" s="104">
        <f t="shared" si="275"/>
        <v>0</v>
      </c>
      <c r="AD392" s="104">
        <f t="shared" si="275"/>
        <v>0</v>
      </c>
      <c r="AE392" s="105">
        <f t="shared" si="111"/>
        <v>0</v>
      </c>
      <c r="AF392" s="106">
        <f>0.0016+0.0007+0.0041+0.0005</f>
        <v>6.8999999999999999E-3</v>
      </c>
      <c r="AG392" s="106">
        <f>0*$AF$392</f>
        <v>0</v>
      </c>
      <c r="AH392" s="106">
        <f t="shared" ref="AH392:AT393" si="276">0*$AF$392</f>
        <v>0</v>
      </c>
      <c r="AI392" s="106">
        <f t="shared" si="276"/>
        <v>0</v>
      </c>
      <c r="AJ392" s="106">
        <f t="shared" si="276"/>
        <v>0</v>
      </c>
      <c r="AK392" s="106">
        <f t="shared" si="276"/>
        <v>0</v>
      </c>
      <c r="AL392" s="106">
        <f t="shared" si="276"/>
        <v>0</v>
      </c>
      <c r="AM392" s="106">
        <f t="shared" si="276"/>
        <v>0</v>
      </c>
      <c r="AN392" s="106">
        <f t="shared" si="276"/>
        <v>0</v>
      </c>
      <c r="AO392" s="106">
        <f t="shared" si="276"/>
        <v>0</v>
      </c>
      <c r="AP392" s="106">
        <f t="shared" si="276"/>
        <v>0</v>
      </c>
      <c r="AQ392" s="106">
        <f t="shared" si="276"/>
        <v>0</v>
      </c>
      <c r="AR392" s="106">
        <f t="shared" si="276"/>
        <v>0</v>
      </c>
      <c r="AS392" s="106">
        <f t="shared" si="276"/>
        <v>0</v>
      </c>
      <c r="AT392" s="106">
        <f t="shared" si="276"/>
        <v>0</v>
      </c>
      <c r="AU392" s="107">
        <f t="shared" si="255"/>
        <v>0</v>
      </c>
      <c r="AV392" s="108">
        <f>0.0016+0.0007+0.0041+0.0005</f>
        <v>6.8999999999999999E-3</v>
      </c>
      <c r="AW392" s="108">
        <f>0*$AV$392</f>
        <v>0</v>
      </c>
      <c r="AX392" s="108">
        <f t="shared" ref="AX392:BJ393" si="277">0*$AV$392</f>
        <v>0</v>
      </c>
      <c r="AY392" s="108">
        <f t="shared" si="277"/>
        <v>0</v>
      </c>
      <c r="AZ392" s="108">
        <f t="shared" si="277"/>
        <v>0</v>
      </c>
      <c r="BA392" s="108">
        <f t="shared" si="277"/>
        <v>0</v>
      </c>
      <c r="BB392" s="108">
        <f t="shared" si="277"/>
        <v>0</v>
      </c>
      <c r="BC392" s="108">
        <f t="shared" si="277"/>
        <v>0</v>
      </c>
      <c r="BD392" s="108">
        <f t="shared" si="277"/>
        <v>0</v>
      </c>
      <c r="BE392" s="108">
        <f t="shared" si="277"/>
        <v>0</v>
      </c>
      <c r="BF392" s="108">
        <f t="shared" si="277"/>
        <v>0</v>
      </c>
      <c r="BG392" s="108">
        <f t="shared" si="277"/>
        <v>0</v>
      </c>
      <c r="BH392" s="108">
        <f t="shared" si="277"/>
        <v>0</v>
      </c>
      <c r="BI392" s="108">
        <f t="shared" si="277"/>
        <v>0</v>
      </c>
      <c r="BJ392" s="108">
        <f t="shared" si="277"/>
        <v>0</v>
      </c>
      <c r="BK392" s="109">
        <f t="shared" si="257"/>
        <v>0</v>
      </c>
      <c r="BL392" s="110">
        <f>0.0016+0.0007+0.0041+0.0005</f>
        <v>6.8999999999999999E-3</v>
      </c>
      <c r="BM392" s="110">
        <f>0*$BL$392</f>
        <v>0</v>
      </c>
      <c r="BN392" s="110">
        <f t="shared" ref="BN392:BZ393" si="278">0*$BL$392</f>
        <v>0</v>
      </c>
      <c r="BO392" s="110">
        <f t="shared" si="278"/>
        <v>0</v>
      </c>
      <c r="BP392" s="110">
        <f t="shared" si="278"/>
        <v>0</v>
      </c>
      <c r="BQ392" s="110">
        <f t="shared" si="278"/>
        <v>0</v>
      </c>
      <c r="BR392" s="110">
        <f t="shared" si="278"/>
        <v>0</v>
      </c>
      <c r="BS392" s="110">
        <f t="shared" si="278"/>
        <v>0</v>
      </c>
      <c r="BT392" s="110">
        <f t="shared" si="278"/>
        <v>0</v>
      </c>
      <c r="BU392" s="110">
        <f t="shared" si="278"/>
        <v>0</v>
      </c>
      <c r="BV392" s="110">
        <f t="shared" si="278"/>
        <v>0</v>
      </c>
      <c r="BW392" s="110">
        <f t="shared" si="278"/>
        <v>0</v>
      </c>
      <c r="BX392" s="110">
        <f t="shared" si="278"/>
        <v>0</v>
      </c>
      <c r="BY392" s="110">
        <f t="shared" si="278"/>
        <v>0</v>
      </c>
      <c r="BZ392" s="110">
        <f t="shared" si="278"/>
        <v>0</v>
      </c>
      <c r="CA392" s="111">
        <f t="shared" si="271"/>
        <v>0</v>
      </c>
    </row>
    <row r="393" spans="1:79" s="10" customFormat="1" ht="17.25" customHeight="1" x14ac:dyDescent="0.25">
      <c r="A393" s="33"/>
      <c r="B393" s="34"/>
      <c r="C393" s="35"/>
      <c r="D393" s="49"/>
      <c r="E393" s="36"/>
      <c r="F393" s="36"/>
      <c r="G393" s="52"/>
      <c r="H393" s="38"/>
      <c r="I393" s="50"/>
      <c r="J393" s="54"/>
      <c r="K393" s="46" t="s">
        <v>1420</v>
      </c>
      <c r="L393" s="46" t="s">
        <v>41</v>
      </c>
      <c r="P393" s="104"/>
      <c r="Q393" s="104">
        <f>0*$P$392</f>
        <v>0</v>
      </c>
      <c r="R393" s="104">
        <f t="shared" si="275"/>
        <v>0</v>
      </c>
      <c r="S393" s="104">
        <f t="shared" si="275"/>
        <v>0</v>
      </c>
      <c r="T393" s="104">
        <f t="shared" si="275"/>
        <v>0</v>
      </c>
      <c r="U393" s="104">
        <f t="shared" si="275"/>
        <v>0</v>
      </c>
      <c r="V393" s="104">
        <f>0.5*$P$392</f>
        <v>0</v>
      </c>
      <c r="W393" s="104">
        <f>0.5*$P$392</f>
        <v>0</v>
      </c>
      <c r="X393" s="104">
        <f t="shared" si="275"/>
        <v>0</v>
      </c>
      <c r="Y393" s="104">
        <f t="shared" si="275"/>
        <v>0</v>
      </c>
      <c r="Z393" s="104">
        <f t="shared" si="275"/>
        <v>0</v>
      </c>
      <c r="AA393" s="104">
        <f t="shared" si="275"/>
        <v>0</v>
      </c>
      <c r="AB393" s="104">
        <f t="shared" si="275"/>
        <v>0</v>
      </c>
      <c r="AC393" s="104">
        <f t="shared" si="275"/>
        <v>0</v>
      </c>
      <c r="AD393" s="104">
        <f t="shared" si="275"/>
        <v>0</v>
      </c>
      <c r="AE393" s="105">
        <f t="shared" ref="AE393" si="279">SUM(Q393:AD393)</f>
        <v>0</v>
      </c>
      <c r="AF393" s="106">
        <f>0.0016+0.0007+0.0041+0.0005</f>
        <v>6.8999999999999999E-3</v>
      </c>
      <c r="AG393" s="106">
        <f>0*$AF$392</f>
        <v>0</v>
      </c>
      <c r="AH393" s="106">
        <f t="shared" si="276"/>
        <v>0</v>
      </c>
      <c r="AI393" s="106">
        <f t="shared" si="276"/>
        <v>0</v>
      </c>
      <c r="AJ393" s="106">
        <f t="shared" si="276"/>
        <v>0</v>
      </c>
      <c r="AK393" s="106">
        <f t="shared" si="276"/>
        <v>0</v>
      </c>
      <c r="AL393" s="106">
        <f t="shared" si="276"/>
        <v>0</v>
      </c>
      <c r="AM393" s="106">
        <f t="shared" si="276"/>
        <v>0</v>
      </c>
      <c r="AN393" s="106">
        <f t="shared" si="276"/>
        <v>0</v>
      </c>
      <c r="AO393" s="106">
        <f t="shared" si="276"/>
        <v>0</v>
      </c>
      <c r="AP393" s="106">
        <f t="shared" si="276"/>
        <v>0</v>
      </c>
      <c r="AQ393" s="106">
        <f t="shared" si="276"/>
        <v>0</v>
      </c>
      <c r="AR393" s="106">
        <f t="shared" si="276"/>
        <v>0</v>
      </c>
      <c r="AS393" s="106">
        <f t="shared" si="276"/>
        <v>0</v>
      </c>
      <c r="AT393" s="106">
        <f t="shared" si="276"/>
        <v>0</v>
      </c>
      <c r="AU393" s="107">
        <f t="shared" ref="AU393" si="280">SUM(AG393:AT393)</f>
        <v>0</v>
      </c>
      <c r="AV393" s="108">
        <f>0.0016+0.0007+0.0041+0.0005</f>
        <v>6.8999999999999999E-3</v>
      </c>
      <c r="AW393" s="108">
        <f>0*$AV$392</f>
        <v>0</v>
      </c>
      <c r="AX393" s="108">
        <f t="shared" si="277"/>
        <v>0</v>
      </c>
      <c r="AY393" s="108">
        <f t="shared" si="277"/>
        <v>0</v>
      </c>
      <c r="AZ393" s="108">
        <f t="shared" si="277"/>
        <v>0</v>
      </c>
      <c r="BA393" s="108">
        <f t="shared" si="277"/>
        <v>0</v>
      </c>
      <c r="BB393" s="108">
        <f t="shared" si="277"/>
        <v>0</v>
      </c>
      <c r="BC393" s="108">
        <f t="shared" si="277"/>
        <v>0</v>
      </c>
      <c r="BD393" s="108">
        <f t="shared" si="277"/>
        <v>0</v>
      </c>
      <c r="BE393" s="108">
        <f t="shared" si="277"/>
        <v>0</v>
      </c>
      <c r="BF393" s="108">
        <f t="shared" si="277"/>
        <v>0</v>
      </c>
      <c r="BG393" s="108">
        <f t="shared" si="277"/>
        <v>0</v>
      </c>
      <c r="BH393" s="108">
        <f t="shared" si="277"/>
        <v>0</v>
      </c>
      <c r="BI393" s="108">
        <f t="shared" si="277"/>
        <v>0</v>
      </c>
      <c r="BJ393" s="108">
        <f t="shared" si="277"/>
        <v>0</v>
      </c>
      <c r="BK393" s="109">
        <f t="shared" ref="BK393" si="281">SUM(AW393:BJ393)</f>
        <v>0</v>
      </c>
      <c r="BL393" s="110">
        <f>0.0016+0.0007+0.0041+0.0005</f>
        <v>6.8999999999999999E-3</v>
      </c>
      <c r="BM393" s="110">
        <f>0*$BL$392</f>
        <v>0</v>
      </c>
      <c r="BN393" s="110">
        <f t="shared" si="278"/>
        <v>0</v>
      </c>
      <c r="BO393" s="110">
        <f t="shared" si="278"/>
        <v>0</v>
      </c>
      <c r="BP393" s="110">
        <f t="shared" si="278"/>
        <v>0</v>
      </c>
      <c r="BQ393" s="110">
        <f t="shared" si="278"/>
        <v>0</v>
      </c>
      <c r="BR393" s="110">
        <f t="shared" si="278"/>
        <v>0</v>
      </c>
      <c r="BS393" s="110">
        <f t="shared" si="278"/>
        <v>0</v>
      </c>
      <c r="BT393" s="110">
        <f t="shared" si="278"/>
        <v>0</v>
      </c>
      <c r="BU393" s="110">
        <f t="shared" si="278"/>
        <v>0</v>
      </c>
      <c r="BV393" s="110">
        <f t="shared" si="278"/>
        <v>0</v>
      </c>
      <c r="BW393" s="110">
        <f t="shared" si="278"/>
        <v>0</v>
      </c>
      <c r="BX393" s="110">
        <f t="shared" si="278"/>
        <v>0</v>
      </c>
      <c r="BY393" s="110">
        <f t="shared" si="278"/>
        <v>0</v>
      </c>
      <c r="BZ393" s="110">
        <f t="shared" si="278"/>
        <v>0</v>
      </c>
      <c r="CA393" s="111">
        <f t="shared" ref="CA393" si="282">SUM(BM393:BZ393)</f>
        <v>0</v>
      </c>
    </row>
    <row r="394" spans="1:79" s="10" customFormat="1" ht="17.25" customHeight="1" x14ac:dyDescent="0.25">
      <c r="A394" s="33"/>
      <c r="B394" s="34"/>
      <c r="C394" s="35"/>
      <c r="D394" s="49"/>
      <c r="E394" s="36"/>
      <c r="F394" s="36"/>
      <c r="G394" s="52"/>
      <c r="H394" s="38"/>
      <c r="I394" s="50"/>
      <c r="J394" s="54" t="s">
        <v>792</v>
      </c>
      <c r="K394" s="46" t="s">
        <v>793</v>
      </c>
      <c r="L394" s="46" t="s">
        <v>41</v>
      </c>
      <c r="P394" s="104"/>
      <c r="Q394" s="104">
        <f>0*$P$394</f>
        <v>0</v>
      </c>
      <c r="R394" s="104">
        <f t="shared" ref="R394:AD394" si="283">0*$P$394</f>
        <v>0</v>
      </c>
      <c r="S394" s="104">
        <f t="shared" si="283"/>
        <v>0</v>
      </c>
      <c r="T394" s="104">
        <f t="shared" si="283"/>
        <v>0</v>
      </c>
      <c r="U394" s="104">
        <f t="shared" si="283"/>
        <v>0</v>
      </c>
      <c r="V394" s="104">
        <f t="shared" si="283"/>
        <v>0</v>
      </c>
      <c r="W394" s="104">
        <f>0.8*$P$394</f>
        <v>0</v>
      </c>
      <c r="X394" s="104">
        <f>0.2*$P$394</f>
        <v>0</v>
      </c>
      <c r="Y394" s="104">
        <f t="shared" si="283"/>
        <v>0</v>
      </c>
      <c r="Z394" s="104">
        <f t="shared" si="283"/>
        <v>0</v>
      </c>
      <c r="AA394" s="104">
        <f t="shared" si="283"/>
        <v>0</v>
      </c>
      <c r="AB394" s="104">
        <f t="shared" si="283"/>
        <v>0</v>
      </c>
      <c r="AC394" s="104">
        <f t="shared" si="283"/>
        <v>0</v>
      </c>
      <c r="AD394" s="104">
        <f t="shared" si="283"/>
        <v>0</v>
      </c>
      <c r="AE394" s="105">
        <f t="shared" si="111"/>
        <v>0</v>
      </c>
      <c r="AF394" s="112"/>
      <c r="AG394" s="106"/>
      <c r="AH394" s="106"/>
      <c r="AI394" s="106"/>
      <c r="AJ394" s="106"/>
      <c r="AK394" s="106"/>
      <c r="AL394" s="106"/>
      <c r="AM394" s="106"/>
      <c r="AN394" s="106"/>
      <c r="AO394" s="106"/>
      <c r="AP394" s="106"/>
      <c r="AQ394" s="106"/>
      <c r="AR394" s="106"/>
      <c r="AS394" s="106"/>
      <c r="AT394" s="106"/>
      <c r="AU394" s="107"/>
      <c r="AV394" s="108">
        <f>0.0055+0.0019+0.0009</f>
        <v>8.3000000000000001E-3</v>
      </c>
      <c r="AW394" s="108">
        <f>0*$AV$394</f>
        <v>0</v>
      </c>
      <c r="AX394" s="108">
        <f t="shared" ref="AX394:BJ394" si="284">0*$AV$394</f>
        <v>0</v>
      </c>
      <c r="AY394" s="108">
        <f t="shared" si="284"/>
        <v>0</v>
      </c>
      <c r="AZ394" s="108">
        <f t="shared" si="284"/>
        <v>0</v>
      </c>
      <c r="BA394" s="108">
        <f t="shared" si="284"/>
        <v>0</v>
      </c>
      <c r="BB394" s="108">
        <f t="shared" si="284"/>
        <v>0</v>
      </c>
      <c r="BC394" s="108">
        <f t="shared" si="284"/>
        <v>0</v>
      </c>
      <c r="BD394" s="108">
        <f t="shared" si="284"/>
        <v>0</v>
      </c>
      <c r="BE394" s="108">
        <f t="shared" si="284"/>
        <v>0</v>
      </c>
      <c r="BF394" s="108">
        <f t="shared" si="284"/>
        <v>0</v>
      </c>
      <c r="BG394" s="108">
        <f t="shared" si="284"/>
        <v>0</v>
      </c>
      <c r="BH394" s="108">
        <f t="shared" si="284"/>
        <v>0</v>
      </c>
      <c r="BI394" s="108">
        <f t="shared" si="284"/>
        <v>0</v>
      </c>
      <c r="BJ394" s="108">
        <f t="shared" si="284"/>
        <v>0</v>
      </c>
      <c r="BK394" s="109">
        <f t="shared" si="257"/>
        <v>0</v>
      </c>
      <c r="BL394" s="110">
        <f>0.0055+0.0019+0.0009</f>
        <v>8.3000000000000001E-3</v>
      </c>
      <c r="BM394" s="110">
        <f>0*$BL$394</f>
        <v>0</v>
      </c>
      <c r="BN394" s="110">
        <f t="shared" ref="BN394:BZ394" si="285">0*$BL$394</f>
        <v>0</v>
      </c>
      <c r="BO394" s="110">
        <f t="shared" si="285"/>
        <v>0</v>
      </c>
      <c r="BP394" s="110">
        <f t="shared" si="285"/>
        <v>0</v>
      </c>
      <c r="BQ394" s="110">
        <f t="shared" si="285"/>
        <v>0</v>
      </c>
      <c r="BR394" s="110">
        <f t="shared" si="285"/>
        <v>0</v>
      </c>
      <c r="BS394" s="110">
        <f t="shared" si="285"/>
        <v>0</v>
      </c>
      <c r="BT394" s="110">
        <f t="shared" si="285"/>
        <v>0</v>
      </c>
      <c r="BU394" s="110">
        <f t="shared" si="285"/>
        <v>0</v>
      </c>
      <c r="BV394" s="110">
        <f t="shared" si="285"/>
        <v>0</v>
      </c>
      <c r="BW394" s="110">
        <f t="shared" si="285"/>
        <v>0</v>
      </c>
      <c r="BX394" s="110">
        <f t="shared" si="285"/>
        <v>0</v>
      </c>
      <c r="BY394" s="110">
        <f t="shared" si="285"/>
        <v>0</v>
      </c>
      <c r="BZ394" s="110">
        <f t="shared" si="285"/>
        <v>0</v>
      </c>
      <c r="CA394" s="111">
        <f t="shared" si="271"/>
        <v>0</v>
      </c>
    </row>
    <row r="395" spans="1:79" s="10" customFormat="1" ht="17.25" customHeight="1" x14ac:dyDescent="0.25">
      <c r="A395" s="33"/>
      <c r="B395" s="34"/>
      <c r="C395" s="35"/>
      <c r="D395" s="49"/>
      <c r="E395" s="36"/>
      <c r="F395" s="36"/>
      <c r="G395" s="52"/>
      <c r="H395" s="38"/>
      <c r="I395" s="50"/>
      <c r="J395" s="54" t="s">
        <v>794</v>
      </c>
      <c r="K395" s="46" t="s">
        <v>795</v>
      </c>
      <c r="L395" s="46" t="s">
        <v>41</v>
      </c>
      <c r="P395" s="104"/>
      <c r="Q395" s="104">
        <f>0*$P$395</f>
        <v>0</v>
      </c>
      <c r="R395" s="104">
        <f t="shared" ref="R395:AD395" si="286">0*$P$395</f>
        <v>0</v>
      </c>
      <c r="S395" s="104">
        <f t="shared" si="286"/>
        <v>0</v>
      </c>
      <c r="T395" s="104">
        <f t="shared" si="286"/>
        <v>0</v>
      </c>
      <c r="U395" s="104">
        <f t="shared" si="286"/>
        <v>0</v>
      </c>
      <c r="V395" s="104">
        <f>0.3*$P$395</f>
        <v>0</v>
      </c>
      <c r="W395" s="104">
        <f>0.7*$P$395</f>
        <v>0</v>
      </c>
      <c r="X395" s="104">
        <f t="shared" si="286"/>
        <v>0</v>
      </c>
      <c r="Y395" s="104">
        <f t="shared" si="286"/>
        <v>0</v>
      </c>
      <c r="Z395" s="104">
        <f t="shared" si="286"/>
        <v>0</v>
      </c>
      <c r="AA395" s="104">
        <f t="shared" si="286"/>
        <v>0</v>
      </c>
      <c r="AB395" s="104">
        <f t="shared" si="286"/>
        <v>0</v>
      </c>
      <c r="AC395" s="104">
        <f t="shared" si="286"/>
        <v>0</v>
      </c>
      <c r="AD395" s="104">
        <f t="shared" si="286"/>
        <v>0</v>
      </c>
      <c r="AE395" s="105">
        <f t="shared" si="111"/>
        <v>0</v>
      </c>
      <c r="AF395" s="106">
        <f>0.0011</f>
        <v>1.1000000000000001E-3</v>
      </c>
      <c r="AG395" s="106">
        <f>0*$AF$395</f>
        <v>0</v>
      </c>
      <c r="AH395" s="106">
        <f t="shared" ref="AH395:AT395" si="287">0*$AF$395</f>
        <v>0</v>
      </c>
      <c r="AI395" s="106">
        <f t="shared" si="287"/>
        <v>0</v>
      </c>
      <c r="AJ395" s="106">
        <f t="shared" si="287"/>
        <v>0</v>
      </c>
      <c r="AK395" s="106">
        <f t="shared" si="287"/>
        <v>0</v>
      </c>
      <c r="AL395" s="106">
        <f t="shared" si="287"/>
        <v>0</v>
      </c>
      <c r="AM395" s="106">
        <f t="shared" si="287"/>
        <v>0</v>
      </c>
      <c r="AN395" s="106">
        <f t="shared" si="287"/>
        <v>0</v>
      </c>
      <c r="AO395" s="106">
        <f t="shared" si="287"/>
        <v>0</v>
      </c>
      <c r="AP395" s="106">
        <f t="shared" si="287"/>
        <v>0</v>
      </c>
      <c r="AQ395" s="106">
        <f t="shared" si="287"/>
        <v>0</v>
      </c>
      <c r="AR395" s="106">
        <f t="shared" si="287"/>
        <v>0</v>
      </c>
      <c r="AS395" s="106">
        <f t="shared" si="287"/>
        <v>0</v>
      </c>
      <c r="AT395" s="106">
        <f t="shared" si="287"/>
        <v>0</v>
      </c>
      <c r="AU395" s="107">
        <f t="shared" si="255"/>
        <v>0</v>
      </c>
      <c r="AV395" s="112"/>
      <c r="AW395" s="108">
        <f>0*$AV$395</f>
        <v>0</v>
      </c>
      <c r="AX395" s="108">
        <f t="shared" ref="AX395:BJ395" si="288">0*$AV$395</f>
        <v>0</v>
      </c>
      <c r="AY395" s="108">
        <f t="shared" si="288"/>
        <v>0</v>
      </c>
      <c r="AZ395" s="108">
        <f t="shared" si="288"/>
        <v>0</v>
      </c>
      <c r="BA395" s="108">
        <f t="shared" si="288"/>
        <v>0</v>
      </c>
      <c r="BB395" s="108">
        <f t="shared" si="288"/>
        <v>0</v>
      </c>
      <c r="BC395" s="108">
        <f t="shared" si="288"/>
        <v>0</v>
      </c>
      <c r="BD395" s="108">
        <f t="shared" si="288"/>
        <v>0</v>
      </c>
      <c r="BE395" s="108">
        <f t="shared" si="288"/>
        <v>0</v>
      </c>
      <c r="BF395" s="108">
        <f t="shared" si="288"/>
        <v>0</v>
      </c>
      <c r="BG395" s="108">
        <f t="shared" si="288"/>
        <v>0</v>
      </c>
      <c r="BH395" s="108">
        <f t="shared" si="288"/>
        <v>0</v>
      </c>
      <c r="BI395" s="108">
        <f t="shared" si="288"/>
        <v>0</v>
      </c>
      <c r="BJ395" s="108">
        <f t="shared" si="288"/>
        <v>0</v>
      </c>
      <c r="BK395" s="109">
        <f t="shared" si="257"/>
        <v>0</v>
      </c>
      <c r="BL395" s="112"/>
      <c r="BM395" s="110"/>
      <c r="BN395" s="110"/>
      <c r="BO395" s="110"/>
      <c r="BP395" s="110"/>
      <c r="BQ395" s="110"/>
      <c r="BR395" s="110"/>
      <c r="BS395" s="110"/>
      <c r="BT395" s="110"/>
      <c r="BU395" s="110"/>
      <c r="BV395" s="110"/>
      <c r="BW395" s="110"/>
      <c r="BX395" s="110"/>
      <c r="BY395" s="110"/>
      <c r="BZ395" s="110"/>
      <c r="CA395" s="111"/>
    </row>
    <row r="396" spans="1:79" s="10" customFormat="1" ht="17.25" customHeight="1" x14ac:dyDescent="0.25">
      <c r="A396" s="33"/>
      <c r="B396" s="34"/>
      <c r="C396" s="35"/>
      <c r="D396" s="49"/>
      <c r="E396" s="36"/>
      <c r="F396" s="36"/>
      <c r="G396" s="52"/>
      <c r="H396" s="38"/>
      <c r="I396" s="50"/>
      <c r="J396" s="54" t="s">
        <v>796</v>
      </c>
      <c r="K396" s="46" t="s">
        <v>797</v>
      </c>
      <c r="L396" s="46" t="s">
        <v>41</v>
      </c>
      <c r="P396" s="104"/>
      <c r="Q396" s="104">
        <f>0*$P$396</f>
        <v>0</v>
      </c>
      <c r="R396" s="104">
        <f t="shared" ref="R396:AD396" si="289">0*$P$396</f>
        <v>0</v>
      </c>
      <c r="S396" s="104">
        <f t="shared" si="289"/>
        <v>0</v>
      </c>
      <c r="T396" s="104">
        <f t="shared" si="289"/>
        <v>0</v>
      </c>
      <c r="U396" s="104">
        <f t="shared" si="289"/>
        <v>0</v>
      </c>
      <c r="V396" s="104">
        <f>0*$P$396</f>
        <v>0</v>
      </c>
      <c r="W396" s="104">
        <f>1*$P$396</f>
        <v>0</v>
      </c>
      <c r="X396" s="104">
        <f t="shared" si="289"/>
        <v>0</v>
      </c>
      <c r="Y396" s="104">
        <f t="shared" si="289"/>
        <v>0</v>
      </c>
      <c r="Z396" s="104">
        <f t="shared" si="289"/>
        <v>0</v>
      </c>
      <c r="AA396" s="104">
        <f t="shared" si="289"/>
        <v>0</v>
      </c>
      <c r="AB396" s="104">
        <f t="shared" si="289"/>
        <v>0</v>
      </c>
      <c r="AC396" s="104">
        <f t="shared" si="289"/>
        <v>0</v>
      </c>
      <c r="AD396" s="104">
        <f t="shared" si="289"/>
        <v>0</v>
      </c>
      <c r="AE396" s="105">
        <f t="shared" si="111"/>
        <v>0</v>
      </c>
      <c r="AF396" s="106">
        <v>8.0000000000000004E-4</v>
      </c>
      <c r="AG396" s="106">
        <f>0*$AF$396</f>
        <v>0</v>
      </c>
      <c r="AH396" s="106">
        <f t="shared" ref="AH396:AT396" si="290">0*$AF$396</f>
        <v>0</v>
      </c>
      <c r="AI396" s="106">
        <f t="shared" si="290"/>
        <v>0</v>
      </c>
      <c r="AJ396" s="106">
        <f t="shared" si="290"/>
        <v>0</v>
      </c>
      <c r="AK396" s="106">
        <f t="shared" si="290"/>
        <v>0</v>
      </c>
      <c r="AL396" s="106">
        <f t="shared" si="290"/>
        <v>0</v>
      </c>
      <c r="AM396" s="106">
        <f t="shared" si="290"/>
        <v>0</v>
      </c>
      <c r="AN396" s="106">
        <f t="shared" si="290"/>
        <v>0</v>
      </c>
      <c r="AO396" s="106">
        <f t="shared" si="290"/>
        <v>0</v>
      </c>
      <c r="AP396" s="106">
        <f t="shared" si="290"/>
        <v>0</v>
      </c>
      <c r="AQ396" s="106">
        <f t="shared" si="290"/>
        <v>0</v>
      </c>
      <c r="AR396" s="106">
        <f t="shared" si="290"/>
        <v>0</v>
      </c>
      <c r="AS396" s="106">
        <f t="shared" si="290"/>
        <v>0</v>
      </c>
      <c r="AT396" s="106">
        <f t="shared" si="290"/>
        <v>0</v>
      </c>
      <c r="AU396" s="107">
        <f t="shared" si="255"/>
        <v>0</v>
      </c>
      <c r="AV396" s="112"/>
      <c r="AW396" s="108">
        <f>0*$AV$396</f>
        <v>0</v>
      </c>
      <c r="AX396" s="108">
        <f t="shared" ref="AX396:BJ396" si="291">0*$AV$396</f>
        <v>0</v>
      </c>
      <c r="AY396" s="108">
        <f t="shared" si="291"/>
        <v>0</v>
      </c>
      <c r="AZ396" s="108">
        <f t="shared" si="291"/>
        <v>0</v>
      </c>
      <c r="BA396" s="108">
        <f t="shared" si="291"/>
        <v>0</v>
      </c>
      <c r="BB396" s="108">
        <f t="shared" si="291"/>
        <v>0</v>
      </c>
      <c r="BC396" s="108">
        <f t="shared" si="291"/>
        <v>0</v>
      </c>
      <c r="BD396" s="108">
        <f t="shared" si="291"/>
        <v>0</v>
      </c>
      <c r="BE396" s="108">
        <f t="shared" si="291"/>
        <v>0</v>
      </c>
      <c r="BF396" s="108">
        <f t="shared" si="291"/>
        <v>0</v>
      </c>
      <c r="BG396" s="108">
        <f t="shared" si="291"/>
        <v>0</v>
      </c>
      <c r="BH396" s="108">
        <f t="shared" si="291"/>
        <v>0</v>
      </c>
      <c r="BI396" s="108">
        <f t="shared" si="291"/>
        <v>0</v>
      </c>
      <c r="BJ396" s="108">
        <f t="shared" si="291"/>
        <v>0</v>
      </c>
      <c r="BK396" s="109">
        <f t="shared" si="257"/>
        <v>0</v>
      </c>
      <c r="BL396" s="112"/>
      <c r="BM396" s="110"/>
      <c r="BN396" s="110"/>
      <c r="BO396" s="110"/>
      <c r="BP396" s="110"/>
      <c r="BQ396" s="110"/>
      <c r="BR396" s="110"/>
      <c r="BS396" s="110"/>
      <c r="BT396" s="110"/>
      <c r="BU396" s="110"/>
      <c r="BV396" s="110"/>
      <c r="BW396" s="110"/>
      <c r="BX396" s="110"/>
      <c r="BY396" s="110"/>
      <c r="BZ396" s="110"/>
      <c r="CA396" s="111"/>
    </row>
    <row r="397" spans="1:79" s="10" customFormat="1" ht="17.25" customHeight="1" x14ac:dyDescent="0.25">
      <c r="A397" s="33"/>
      <c r="B397" s="34"/>
      <c r="C397" s="35"/>
      <c r="D397" s="49"/>
      <c r="E397" s="36"/>
      <c r="F397" s="36"/>
      <c r="G397" s="52"/>
      <c r="H397" s="38"/>
      <c r="I397" s="50"/>
      <c r="J397" s="54" t="s">
        <v>798</v>
      </c>
      <c r="K397" s="46" t="s">
        <v>799</v>
      </c>
      <c r="L397" s="46" t="s">
        <v>41</v>
      </c>
      <c r="P397" s="104"/>
      <c r="Q397" s="104">
        <f>0*$P$397</f>
        <v>0</v>
      </c>
      <c r="R397" s="104">
        <f t="shared" ref="R397:AD397" si="292">0*$P$397</f>
        <v>0</v>
      </c>
      <c r="S397" s="104">
        <f t="shared" si="292"/>
        <v>0</v>
      </c>
      <c r="T397" s="104">
        <f t="shared" si="292"/>
        <v>0</v>
      </c>
      <c r="U397" s="104">
        <f t="shared" si="292"/>
        <v>0</v>
      </c>
      <c r="V397" s="104">
        <f t="shared" si="292"/>
        <v>0</v>
      </c>
      <c r="W397" s="104">
        <f>0.8*$P$397</f>
        <v>0</v>
      </c>
      <c r="X397" s="104">
        <f>0.2*$P$397</f>
        <v>0</v>
      </c>
      <c r="Y397" s="104">
        <f t="shared" si="292"/>
        <v>0</v>
      </c>
      <c r="Z397" s="104">
        <f t="shared" si="292"/>
        <v>0</v>
      </c>
      <c r="AA397" s="104">
        <f t="shared" si="292"/>
        <v>0</v>
      </c>
      <c r="AB397" s="104">
        <f t="shared" si="292"/>
        <v>0</v>
      </c>
      <c r="AC397" s="104">
        <f t="shared" si="292"/>
        <v>0</v>
      </c>
      <c r="AD397" s="104">
        <f t="shared" si="292"/>
        <v>0</v>
      </c>
      <c r="AE397" s="105">
        <f t="shared" si="111"/>
        <v>0</v>
      </c>
      <c r="AF397" s="106">
        <f>0.0097+0.0035+0.0032</f>
        <v>1.6400000000000001E-2</v>
      </c>
      <c r="AG397" s="106">
        <f>0*$AF$397</f>
        <v>0</v>
      </c>
      <c r="AH397" s="106">
        <f t="shared" ref="AH397:AT397" si="293">0*$AF$397</f>
        <v>0</v>
      </c>
      <c r="AI397" s="106">
        <f t="shared" si="293"/>
        <v>0</v>
      </c>
      <c r="AJ397" s="106">
        <f t="shared" si="293"/>
        <v>0</v>
      </c>
      <c r="AK397" s="106">
        <f t="shared" si="293"/>
        <v>0</v>
      </c>
      <c r="AL397" s="106">
        <f t="shared" si="293"/>
        <v>0</v>
      </c>
      <c r="AM397" s="106">
        <f t="shared" si="293"/>
        <v>0</v>
      </c>
      <c r="AN397" s="106">
        <f t="shared" si="293"/>
        <v>0</v>
      </c>
      <c r="AO397" s="106">
        <f t="shared" si="293"/>
        <v>0</v>
      </c>
      <c r="AP397" s="106">
        <f t="shared" si="293"/>
        <v>0</v>
      </c>
      <c r="AQ397" s="106">
        <f t="shared" si="293"/>
        <v>0</v>
      </c>
      <c r="AR397" s="106">
        <f t="shared" si="293"/>
        <v>0</v>
      </c>
      <c r="AS397" s="106">
        <f t="shared" si="293"/>
        <v>0</v>
      </c>
      <c r="AT397" s="106">
        <f t="shared" si="293"/>
        <v>0</v>
      </c>
      <c r="AU397" s="107">
        <f t="shared" si="255"/>
        <v>0</v>
      </c>
      <c r="AV397" s="112"/>
      <c r="AW397" s="108">
        <f>0*$AV$397</f>
        <v>0</v>
      </c>
      <c r="AX397" s="108">
        <f t="shared" ref="AX397:BJ397" si="294">0*$AV$397</f>
        <v>0</v>
      </c>
      <c r="AY397" s="108">
        <f t="shared" si="294"/>
        <v>0</v>
      </c>
      <c r="AZ397" s="108">
        <f t="shared" si="294"/>
        <v>0</v>
      </c>
      <c r="BA397" s="108">
        <f t="shared" si="294"/>
        <v>0</v>
      </c>
      <c r="BB397" s="108">
        <f t="shared" si="294"/>
        <v>0</v>
      </c>
      <c r="BC397" s="108">
        <f t="shared" si="294"/>
        <v>0</v>
      </c>
      <c r="BD397" s="108">
        <f t="shared" si="294"/>
        <v>0</v>
      </c>
      <c r="BE397" s="108">
        <f t="shared" si="294"/>
        <v>0</v>
      </c>
      <c r="BF397" s="108">
        <f t="shared" si="294"/>
        <v>0</v>
      </c>
      <c r="BG397" s="108">
        <f t="shared" si="294"/>
        <v>0</v>
      </c>
      <c r="BH397" s="108">
        <f t="shared" si="294"/>
        <v>0</v>
      </c>
      <c r="BI397" s="108">
        <f t="shared" si="294"/>
        <v>0</v>
      </c>
      <c r="BJ397" s="108">
        <f t="shared" si="294"/>
        <v>0</v>
      </c>
      <c r="BK397" s="109">
        <f t="shared" si="257"/>
        <v>0</v>
      </c>
      <c r="BL397" s="112"/>
      <c r="BM397" s="110"/>
      <c r="BN397" s="110"/>
      <c r="BO397" s="110"/>
      <c r="BP397" s="110"/>
      <c r="BQ397" s="110"/>
      <c r="BR397" s="110"/>
      <c r="BS397" s="110"/>
      <c r="BT397" s="110"/>
      <c r="BU397" s="110"/>
      <c r="BV397" s="110"/>
      <c r="BW397" s="110"/>
      <c r="BX397" s="110"/>
      <c r="BY397" s="110"/>
      <c r="BZ397" s="110"/>
      <c r="CA397" s="111"/>
    </row>
    <row r="398" spans="1:79" s="10" customFormat="1" ht="17.25" customHeight="1" x14ac:dyDescent="0.25">
      <c r="A398" s="33"/>
      <c r="B398" s="34"/>
      <c r="C398" s="35"/>
      <c r="D398" s="49"/>
      <c r="E398" s="36"/>
      <c r="F398" s="36"/>
      <c r="G398" s="52"/>
      <c r="H398" s="38"/>
      <c r="I398" s="50"/>
      <c r="J398" s="54" t="s">
        <v>800</v>
      </c>
      <c r="K398" s="46" t="s">
        <v>801</v>
      </c>
      <c r="L398" s="46" t="s">
        <v>41</v>
      </c>
      <c r="P398" s="104"/>
      <c r="Q398" s="104">
        <f>0*$P$398</f>
        <v>0</v>
      </c>
      <c r="R398" s="104">
        <f t="shared" ref="R398:AD398" si="295">0*$P$398</f>
        <v>0</v>
      </c>
      <c r="S398" s="104">
        <f t="shared" si="295"/>
        <v>0</v>
      </c>
      <c r="T398" s="104">
        <f t="shared" si="295"/>
        <v>0</v>
      </c>
      <c r="U398" s="104">
        <f t="shared" si="295"/>
        <v>0</v>
      </c>
      <c r="V398" s="104">
        <f t="shared" si="295"/>
        <v>0</v>
      </c>
      <c r="W398" s="104">
        <f>1*$P$398</f>
        <v>0</v>
      </c>
      <c r="X398" s="104">
        <f t="shared" si="295"/>
        <v>0</v>
      </c>
      <c r="Y398" s="104">
        <f t="shared" si="295"/>
        <v>0</v>
      </c>
      <c r="Z398" s="104">
        <f t="shared" si="295"/>
        <v>0</v>
      </c>
      <c r="AA398" s="104">
        <f t="shared" si="295"/>
        <v>0</v>
      </c>
      <c r="AB398" s="104">
        <f t="shared" si="295"/>
        <v>0</v>
      </c>
      <c r="AC398" s="104">
        <f t="shared" si="295"/>
        <v>0</v>
      </c>
      <c r="AD398" s="104">
        <f t="shared" si="295"/>
        <v>0</v>
      </c>
      <c r="AE398" s="105">
        <f t="shared" si="111"/>
        <v>0</v>
      </c>
      <c r="AF398" s="106">
        <f>0.0011+0.0034</f>
        <v>4.5000000000000005E-3</v>
      </c>
      <c r="AG398" s="106">
        <f>0*$AF$398</f>
        <v>0</v>
      </c>
      <c r="AH398" s="106">
        <f t="shared" ref="AH398:AT398" si="296">0*$AF$398</f>
        <v>0</v>
      </c>
      <c r="AI398" s="106">
        <f t="shared" si="296"/>
        <v>0</v>
      </c>
      <c r="AJ398" s="106">
        <f t="shared" si="296"/>
        <v>0</v>
      </c>
      <c r="AK398" s="106">
        <f t="shared" si="296"/>
        <v>0</v>
      </c>
      <c r="AL398" s="106">
        <f t="shared" si="296"/>
        <v>0</v>
      </c>
      <c r="AM398" s="106">
        <f t="shared" si="296"/>
        <v>0</v>
      </c>
      <c r="AN398" s="106">
        <f t="shared" si="296"/>
        <v>0</v>
      </c>
      <c r="AO398" s="106">
        <f t="shared" si="296"/>
        <v>0</v>
      </c>
      <c r="AP398" s="106">
        <f t="shared" si="296"/>
        <v>0</v>
      </c>
      <c r="AQ398" s="106">
        <f t="shared" si="296"/>
        <v>0</v>
      </c>
      <c r="AR398" s="106">
        <f t="shared" si="296"/>
        <v>0</v>
      </c>
      <c r="AS398" s="106">
        <f t="shared" si="296"/>
        <v>0</v>
      </c>
      <c r="AT398" s="106">
        <f t="shared" si="296"/>
        <v>0</v>
      </c>
      <c r="AU398" s="107">
        <f t="shared" si="255"/>
        <v>0</v>
      </c>
      <c r="AV398" s="108">
        <f>0.0011+0.0034</f>
        <v>4.5000000000000005E-3</v>
      </c>
      <c r="AW398" s="108">
        <f>0*$AV$398</f>
        <v>0</v>
      </c>
      <c r="AX398" s="108">
        <f t="shared" ref="AX398:BJ398" si="297">0*$AV$398</f>
        <v>0</v>
      </c>
      <c r="AY398" s="108">
        <f t="shared" si="297"/>
        <v>0</v>
      </c>
      <c r="AZ398" s="108">
        <f t="shared" si="297"/>
        <v>0</v>
      </c>
      <c r="BA398" s="108">
        <f t="shared" si="297"/>
        <v>0</v>
      </c>
      <c r="BB398" s="108">
        <f t="shared" si="297"/>
        <v>0</v>
      </c>
      <c r="BC398" s="108">
        <f t="shared" si="297"/>
        <v>0</v>
      </c>
      <c r="BD398" s="108">
        <f t="shared" si="297"/>
        <v>0</v>
      </c>
      <c r="BE398" s="108">
        <f t="shared" si="297"/>
        <v>0</v>
      </c>
      <c r="BF398" s="108">
        <f t="shared" si="297"/>
        <v>0</v>
      </c>
      <c r="BG398" s="108">
        <f t="shared" si="297"/>
        <v>0</v>
      </c>
      <c r="BH398" s="108">
        <f t="shared" si="297"/>
        <v>0</v>
      </c>
      <c r="BI398" s="108">
        <f t="shared" si="297"/>
        <v>0</v>
      </c>
      <c r="BJ398" s="108">
        <f t="shared" si="297"/>
        <v>0</v>
      </c>
      <c r="BK398" s="109">
        <f t="shared" si="257"/>
        <v>0</v>
      </c>
      <c r="BL398" s="110">
        <f>0.0011+0.0034</f>
        <v>4.5000000000000005E-3</v>
      </c>
      <c r="BM398" s="110">
        <f>0*$BL$398</f>
        <v>0</v>
      </c>
      <c r="BN398" s="110">
        <f t="shared" ref="BN398:BZ398" si="298">0*$BL$398</f>
        <v>0</v>
      </c>
      <c r="BO398" s="110">
        <f t="shared" si="298"/>
        <v>0</v>
      </c>
      <c r="BP398" s="110">
        <f t="shared" si="298"/>
        <v>0</v>
      </c>
      <c r="BQ398" s="110">
        <f t="shared" si="298"/>
        <v>0</v>
      </c>
      <c r="BR398" s="110">
        <f t="shared" si="298"/>
        <v>0</v>
      </c>
      <c r="BS398" s="110">
        <f t="shared" si="298"/>
        <v>0</v>
      </c>
      <c r="BT398" s="110">
        <f t="shared" si="298"/>
        <v>0</v>
      </c>
      <c r="BU398" s="110">
        <f t="shared" si="298"/>
        <v>0</v>
      </c>
      <c r="BV398" s="110">
        <f t="shared" si="298"/>
        <v>0</v>
      </c>
      <c r="BW398" s="110">
        <f t="shared" si="298"/>
        <v>0</v>
      </c>
      <c r="BX398" s="110">
        <f t="shared" si="298"/>
        <v>0</v>
      </c>
      <c r="BY398" s="110">
        <f t="shared" si="298"/>
        <v>0</v>
      </c>
      <c r="BZ398" s="110">
        <f t="shared" si="298"/>
        <v>0</v>
      </c>
      <c r="CA398" s="111">
        <f t="shared" si="271"/>
        <v>0</v>
      </c>
    </row>
    <row r="399" spans="1:79" s="10" customFormat="1" ht="17.25" customHeight="1" x14ac:dyDescent="0.25">
      <c r="A399" s="33"/>
      <c r="B399" s="34"/>
      <c r="C399" s="35"/>
      <c r="D399" s="49"/>
      <c r="E399" s="36"/>
      <c r="F399" s="36"/>
      <c r="G399" s="52"/>
      <c r="H399" s="38"/>
      <c r="I399" s="50"/>
      <c r="J399" s="54" t="s">
        <v>802</v>
      </c>
      <c r="K399" s="46" t="s">
        <v>803</v>
      </c>
      <c r="L399" s="46" t="s">
        <v>41</v>
      </c>
      <c r="P399" s="104"/>
      <c r="Q399" s="104">
        <f>0*$P$399</f>
        <v>0</v>
      </c>
      <c r="R399" s="104">
        <f t="shared" ref="R399:AD399" si="299">0*$P$399</f>
        <v>0</v>
      </c>
      <c r="S399" s="104">
        <f t="shared" si="299"/>
        <v>0</v>
      </c>
      <c r="T399" s="104">
        <f t="shared" si="299"/>
        <v>0</v>
      </c>
      <c r="U399" s="104">
        <f t="shared" si="299"/>
        <v>0</v>
      </c>
      <c r="V399" s="104">
        <f t="shared" si="299"/>
        <v>0</v>
      </c>
      <c r="W399" s="104">
        <f>1*$P$399</f>
        <v>0</v>
      </c>
      <c r="X399" s="104">
        <f t="shared" si="299"/>
        <v>0</v>
      </c>
      <c r="Y399" s="104">
        <f t="shared" si="299"/>
        <v>0</v>
      </c>
      <c r="Z399" s="104">
        <f t="shared" si="299"/>
        <v>0</v>
      </c>
      <c r="AA399" s="104">
        <f t="shared" si="299"/>
        <v>0</v>
      </c>
      <c r="AB399" s="104">
        <f t="shared" si="299"/>
        <v>0</v>
      </c>
      <c r="AC399" s="104">
        <f t="shared" si="299"/>
        <v>0</v>
      </c>
      <c r="AD399" s="104">
        <f t="shared" si="299"/>
        <v>0</v>
      </c>
      <c r="AE399" s="105">
        <f t="shared" si="111"/>
        <v>0</v>
      </c>
      <c r="AF399" s="106">
        <f>0.0003</f>
        <v>2.9999999999999997E-4</v>
      </c>
      <c r="AG399" s="106">
        <f>0*$AF$399</f>
        <v>0</v>
      </c>
      <c r="AH399" s="106">
        <f t="shared" ref="AH399:AT399" si="300">0*$AF$399</f>
        <v>0</v>
      </c>
      <c r="AI399" s="106">
        <f t="shared" si="300"/>
        <v>0</v>
      </c>
      <c r="AJ399" s="106">
        <f t="shared" si="300"/>
        <v>0</v>
      </c>
      <c r="AK399" s="106">
        <f t="shared" si="300"/>
        <v>0</v>
      </c>
      <c r="AL399" s="106">
        <f t="shared" si="300"/>
        <v>0</v>
      </c>
      <c r="AM399" s="106">
        <f t="shared" si="300"/>
        <v>0</v>
      </c>
      <c r="AN399" s="106">
        <f t="shared" si="300"/>
        <v>0</v>
      </c>
      <c r="AO399" s="106">
        <f t="shared" si="300"/>
        <v>0</v>
      </c>
      <c r="AP399" s="106">
        <f t="shared" si="300"/>
        <v>0</v>
      </c>
      <c r="AQ399" s="106">
        <f t="shared" si="300"/>
        <v>0</v>
      </c>
      <c r="AR399" s="106">
        <f t="shared" si="300"/>
        <v>0</v>
      </c>
      <c r="AS399" s="106">
        <f t="shared" si="300"/>
        <v>0</v>
      </c>
      <c r="AT399" s="106">
        <f t="shared" si="300"/>
        <v>0</v>
      </c>
      <c r="AU399" s="107">
        <f t="shared" si="255"/>
        <v>0</v>
      </c>
      <c r="AV399" s="112"/>
      <c r="AW399" s="108">
        <f>0*$AV$399</f>
        <v>0</v>
      </c>
      <c r="AX399" s="108">
        <f t="shared" ref="AX399:BJ399" si="301">0*$AV$399</f>
        <v>0</v>
      </c>
      <c r="AY399" s="108">
        <f t="shared" si="301"/>
        <v>0</v>
      </c>
      <c r="AZ399" s="108">
        <f t="shared" si="301"/>
        <v>0</v>
      </c>
      <c r="BA399" s="108">
        <f t="shared" si="301"/>
        <v>0</v>
      </c>
      <c r="BB399" s="108">
        <f t="shared" si="301"/>
        <v>0</v>
      </c>
      <c r="BC399" s="108">
        <f t="shared" si="301"/>
        <v>0</v>
      </c>
      <c r="BD399" s="108">
        <f t="shared" si="301"/>
        <v>0</v>
      </c>
      <c r="BE399" s="108">
        <f t="shared" si="301"/>
        <v>0</v>
      </c>
      <c r="BF399" s="108">
        <f t="shared" si="301"/>
        <v>0</v>
      </c>
      <c r="BG399" s="108">
        <f t="shared" si="301"/>
        <v>0</v>
      </c>
      <c r="BH399" s="108">
        <f t="shared" si="301"/>
        <v>0</v>
      </c>
      <c r="BI399" s="108">
        <f t="shared" si="301"/>
        <v>0</v>
      </c>
      <c r="BJ399" s="108">
        <f t="shared" si="301"/>
        <v>0</v>
      </c>
      <c r="BK399" s="109">
        <f t="shared" si="257"/>
        <v>0</v>
      </c>
      <c r="BL399" s="112"/>
      <c r="BM399" s="110"/>
      <c r="BN399" s="110"/>
      <c r="BO399" s="110"/>
      <c r="BP399" s="110"/>
      <c r="BQ399" s="110"/>
      <c r="BR399" s="110"/>
      <c r="BS399" s="110"/>
      <c r="BT399" s="110"/>
      <c r="BU399" s="110"/>
      <c r="BV399" s="110"/>
      <c r="BW399" s="110"/>
      <c r="BX399" s="110"/>
      <c r="BY399" s="110"/>
      <c r="BZ399" s="110"/>
      <c r="CA399" s="111"/>
    </row>
    <row r="400" spans="1:79" s="10" customFormat="1" ht="17.25" customHeight="1" x14ac:dyDescent="0.25">
      <c r="A400" s="33"/>
      <c r="B400" s="34"/>
      <c r="C400" s="35"/>
      <c r="D400" s="49"/>
      <c r="E400" s="36"/>
      <c r="F400" s="36"/>
      <c r="G400" s="52"/>
      <c r="H400" s="38"/>
      <c r="I400" s="50"/>
      <c r="J400" s="54" t="s">
        <v>804</v>
      </c>
      <c r="K400" s="46" t="s">
        <v>1417</v>
      </c>
      <c r="L400" s="46" t="s">
        <v>65</v>
      </c>
      <c r="P400" s="104"/>
      <c r="Q400" s="104">
        <f>0*$P$400</f>
        <v>0</v>
      </c>
      <c r="R400" s="104">
        <f t="shared" ref="R400:AD400" si="302">0*$P$400</f>
        <v>0</v>
      </c>
      <c r="S400" s="104">
        <f t="shared" si="302"/>
        <v>0</v>
      </c>
      <c r="T400" s="104">
        <f t="shared" si="302"/>
        <v>0</v>
      </c>
      <c r="U400" s="104">
        <f t="shared" si="302"/>
        <v>0</v>
      </c>
      <c r="V400" s="104">
        <f t="shared" si="302"/>
        <v>0</v>
      </c>
      <c r="W400" s="104">
        <f t="shared" si="302"/>
        <v>0</v>
      </c>
      <c r="X400" s="104">
        <f>1*$P$400</f>
        <v>0</v>
      </c>
      <c r="Y400" s="104">
        <f t="shared" si="302"/>
        <v>0</v>
      </c>
      <c r="Z400" s="104">
        <f t="shared" si="302"/>
        <v>0</v>
      </c>
      <c r="AA400" s="104">
        <f t="shared" si="302"/>
        <v>0</v>
      </c>
      <c r="AB400" s="104">
        <f t="shared" si="302"/>
        <v>0</v>
      </c>
      <c r="AC400" s="104">
        <f t="shared" si="302"/>
        <v>0</v>
      </c>
      <c r="AD400" s="104">
        <f t="shared" si="302"/>
        <v>0</v>
      </c>
      <c r="AE400" s="105">
        <f>SUM(Q400:AD400)</f>
        <v>0</v>
      </c>
      <c r="AF400" s="106">
        <f>0.0036+0.0001+0.0017+0.0001+0.003+0.0016</f>
        <v>1.0100000000000001E-2</v>
      </c>
      <c r="AG400" s="106">
        <f>0*$AF$400</f>
        <v>0</v>
      </c>
      <c r="AH400" s="106">
        <f t="shared" ref="AH400:AT400" si="303">0*$AF$400</f>
        <v>0</v>
      </c>
      <c r="AI400" s="106">
        <f t="shared" si="303"/>
        <v>0</v>
      </c>
      <c r="AJ400" s="106">
        <f t="shared" si="303"/>
        <v>0</v>
      </c>
      <c r="AK400" s="106">
        <f t="shared" si="303"/>
        <v>0</v>
      </c>
      <c r="AL400" s="106">
        <f t="shared" si="303"/>
        <v>0</v>
      </c>
      <c r="AM400" s="106">
        <f t="shared" si="303"/>
        <v>0</v>
      </c>
      <c r="AN400" s="106">
        <f t="shared" si="303"/>
        <v>0</v>
      </c>
      <c r="AO400" s="106">
        <f t="shared" si="303"/>
        <v>0</v>
      </c>
      <c r="AP400" s="106">
        <f t="shared" si="303"/>
        <v>0</v>
      </c>
      <c r="AQ400" s="106">
        <f t="shared" si="303"/>
        <v>0</v>
      </c>
      <c r="AR400" s="106">
        <f t="shared" si="303"/>
        <v>0</v>
      </c>
      <c r="AS400" s="106">
        <f t="shared" si="303"/>
        <v>0</v>
      </c>
      <c r="AT400" s="106">
        <f t="shared" si="303"/>
        <v>0</v>
      </c>
      <c r="AU400" s="107">
        <f>SUM(AG400:AT400)</f>
        <v>0</v>
      </c>
      <c r="AV400" s="112"/>
      <c r="AW400" s="108">
        <f>0*$AV$400</f>
        <v>0</v>
      </c>
      <c r="AX400" s="108">
        <f t="shared" ref="AX400:BJ400" si="304">0*$AV$400</f>
        <v>0</v>
      </c>
      <c r="AY400" s="108">
        <f t="shared" si="304"/>
        <v>0</v>
      </c>
      <c r="AZ400" s="108">
        <f t="shared" si="304"/>
        <v>0</v>
      </c>
      <c r="BA400" s="108">
        <f t="shared" si="304"/>
        <v>0</v>
      </c>
      <c r="BB400" s="108">
        <f t="shared" si="304"/>
        <v>0</v>
      </c>
      <c r="BC400" s="108">
        <f t="shared" si="304"/>
        <v>0</v>
      </c>
      <c r="BD400" s="108">
        <f t="shared" si="304"/>
        <v>0</v>
      </c>
      <c r="BE400" s="108">
        <f t="shared" si="304"/>
        <v>0</v>
      </c>
      <c r="BF400" s="108">
        <f t="shared" si="304"/>
        <v>0</v>
      </c>
      <c r="BG400" s="108">
        <f t="shared" si="304"/>
        <v>0</v>
      </c>
      <c r="BH400" s="108">
        <f t="shared" si="304"/>
        <v>0</v>
      </c>
      <c r="BI400" s="108">
        <f t="shared" si="304"/>
        <v>0</v>
      </c>
      <c r="BJ400" s="108">
        <f t="shared" si="304"/>
        <v>0</v>
      </c>
      <c r="BK400" s="109">
        <f>SUM(AW400:BJ400)</f>
        <v>0</v>
      </c>
      <c r="BL400" s="110">
        <f>0.0036+0.0001+0.0017+0.0001+0.003+0.0016</f>
        <v>1.0100000000000001E-2</v>
      </c>
      <c r="BM400" s="110">
        <f>0*$BL$400</f>
        <v>0</v>
      </c>
      <c r="BN400" s="110">
        <f t="shared" ref="BN400:BZ400" si="305">0*$BL$400</f>
        <v>0</v>
      </c>
      <c r="BO400" s="110">
        <f t="shared" si="305"/>
        <v>0</v>
      </c>
      <c r="BP400" s="110">
        <f t="shared" si="305"/>
        <v>0</v>
      </c>
      <c r="BQ400" s="110">
        <f t="shared" si="305"/>
        <v>0</v>
      </c>
      <c r="BR400" s="110">
        <f t="shared" si="305"/>
        <v>0</v>
      </c>
      <c r="BS400" s="110">
        <f t="shared" si="305"/>
        <v>0</v>
      </c>
      <c r="BT400" s="110">
        <f t="shared" si="305"/>
        <v>0</v>
      </c>
      <c r="BU400" s="110">
        <f t="shared" si="305"/>
        <v>0</v>
      </c>
      <c r="BV400" s="110">
        <f t="shared" si="305"/>
        <v>0</v>
      </c>
      <c r="BW400" s="110">
        <f t="shared" si="305"/>
        <v>0</v>
      </c>
      <c r="BX400" s="110">
        <f t="shared" si="305"/>
        <v>0</v>
      </c>
      <c r="BY400" s="110">
        <f t="shared" si="305"/>
        <v>0</v>
      </c>
      <c r="BZ400" s="110">
        <f t="shared" si="305"/>
        <v>0</v>
      </c>
      <c r="CA400" s="111">
        <f>SUM(BM400:BZ400)</f>
        <v>0</v>
      </c>
    </row>
    <row r="401" spans="1:79" s="10" customFormat="1" ht="17.25" customHeight="1" x14ac:dyDescent="0.25">
      <c r="A401" s="33"/>
      <c r="B401" s="34"/>
      <c r="C401" s="35"/>
      <c r="D401" s="49"/>
      <c r="E401" s="36"/>
      <c r="F401" s="36"/>
      <c r="G401" s="52"/>
      <c r="H401" s="38"/>
      <c r="I401" s="50"/>
      <c r="J401" s="102" t="s">
        <v>805</v>
      </c>
      <c r="K401" s="103" t="s">
        <v>806</v>
      </c>
      <c r="L401" s="46" t="s">
        <v>41</v>
      </c>
      <c r="P401" s="104"/>
      <c r="Q401" s="104">
        <f t="shared" ref="Q401:AD401" si="306">SUM(Q402:Q405)</f>
        <v>0</v>
      </c>
      <c r="R401" s="104">
        <f t="shared" si="306"/>
        <v>0</v>
      </c>
      <c r="S401" s="104">
        <f t="shared" si="306"/>
        <v>0</v>
      </c>
      <c r="T401" s="104">
        <f t="shared" si="306"/>
        <v>0</v>
      </c>
      <c r="U401" s="104">
        <f t="shared" si="306"/>
        <v>0</v>
      </c>
      <c r="V401" s="104">
        <f t="shared" si="306"/>
        <v>0</v>
      </c>
      <c r="W401" s="104">
        <f t="shared" si="306"/>
        <v>0</v>
      </c>
      <c r="X401" s="104">
        <f t="shared" si="306"/>
        <v>0</v>
      </c>
      <c r="Y401" s="104">
        <f t="shared" si="306"/>
        <v>0</v>
      </c>
      <c r="Z401" s="104">
        <f t="shared" ref="Z401:AC401" si="307">SUM(Z402:Z405)</f>
        <v>0</v>
      </c>
      <c r="AA401" s="104">
        <f t="shared" si="307"/>
        <v>0</v>
      </c>
      <c r="AB401" s="104">
        <f t="shared" si="307"/>
        <v>0</v>
      </c>
      <c r="AC401" s="104">
        <f t="shared" si="307"/>
        <v>0</v>
      </c>
      <c r="AD401" s="104">
        <f t="shared" si="306"/>
        <v>0</v>
      </c>
      <c r="AE401" s="105">
        <f t="shared" si="111"/>
        <v>0</v>
      </c>
      <c r="AF401" s="106">
        <f>SUM(AF402:AF405)</f>
        <v>1.0299999999999998E-2</v>
      </c>
      <c r="AG401" s="106">
        <f t="shared" ref="AG401:AT401" si="308">SUM(AG402:AG405)</f>
        <v>0</v>
      </c>
      <c r="AH401" s="106">
        <f t="shared" si="308"/>
        <v>0</v>
      </c>
      <c r="AI401" s="106">
        <f t="shared" si="308"/>
        <v>0</v>
      </c>
      <c r="AJ401" s="106">
        <f t="shared" si="308"/>
        <v>0</v>
      </c>
      <c r="AK401" s="106">
        <f t="shared" si="308"/>
        <v>0</v>
      </c>
      <c r="AL401" s="106">
        <f t="shared" si="308"/>
        <v>0</v>
      </c>
      <c r="AM401" s="106">
        <f t="shared" si="308"/>
        <v>0</v>
      </c>
      <c r="AN401" s="106">
        <f t="shared" si="308"/>
        <v>0</v>
      </c>
      <c r="AO401" s="106">
        <f t="shared" si="308"/>
        <v>0</v>
      </c>
      <c r="AP401" s="106">
        <f t="shared" ref="AP401:AS401" si="309">SUM(AP402:AP405)</f>
        <v>0</v>
      </c>
      <c r="AQ401" s="106">
        <f t="shared" si="309"/>
        <v>0</v>
      </c>
      <c r="AR401" s="106">
        <f t="shared" si="309"/>
        <v>0</v>
      </c>
      <c r="AS401" s="106">
        <f t="shared" si="309"/>
        <v>0</v>
      </c>
      <c r="AT401" s="106">
        <f t="shared" si="308"/>
        <v>0</v>
      </c>
      <c r="AU401" s="107">
        <f t="shared" ref="AU401:AU424" si="310">SUM(AG401:AT401)</f>
        <v>0</v>
      </c>
      <c r="AV401" s="108">
        <f>SUM(AV402:AV405)</f>
        <v>4.5999999999999999E-3</v>
      </c>
      <c r="AW401" s="108">
        <f t="shared" ref="AW401:BJ401" si="311">SUM(AW402:AW405)</f>
        <v>0</v>
      </c>
      <c r="AX401" s="108">
        <f t="shared" si="311"/>
        <v>0</v>
      </c>
      <c r="AY401" s="108">
        <f t="shared" si="311"/>
        <v>0</v>
      </c>
      <c r="AZ401" s="108">
        <f t="shared" si="311"/>
        <v>0</v>
      </c>
      <c r="BA401" s="108">
        <f t="shared" si="311"/>
        <v>0</v>
      </c>
      <c r="BB401" s="108">
        <f t="shared" si="311"/>
        <v>0</v>
      </c>
      <c r="BC401" s="108">
        <f t="shared" si="311"/>
        <v>0</v>
      </c>
      <c r="BD401" s="108">
        <f t="shared" si="311"/>
        <v>0</v>
      </c>
      <c r="BE401" s="108">
        <f t="shared" si="311"/>
        <v>0</v>
      </c>
      <c r="BF401" s="108">
        <f t="shared" ref="BF401:BI401" si="312">SUM(BF402:BF405)</f>
        <v>0</v>
      </c>
      <c r="BG401" s="108">
        <f t="shared" si="312"/>
        <v>0</v>
      </c>
      <c r="BH401" s="108">
        <f t="shared" si="312"/>
        <v>0</v>
      </c>
      <c r="BI401" s="108">
        <f t="shared" si="312"/>
        <v>0</v>
      </c>
      <c r="BJ401" s="108">
        <f t="shared" si="311"/>
        <v>0</v>
      </c>
      <c r="BK401" s="109">
        <f t="shared" ref="BK401:BK424" si="313">SUM(AW401:BJ401)</f>
        <v>0</v>
      </c>
      <c r="BL401" s="110">
        <f>SUM(BL402:BL405)</f>
        <v>4.5999999999999999E-3</v>
      </c>
      <c r="BM401" s="110">
        <f t="shared" ref="BM401:BZ401" si="314">SUM(BM402:BM405)</f>
        <v>0</v>
      </c>
      <c r="BN401" s="110">
        <f t="shared" si="314"/>
        <v>0</v>
      </c>
      <c r="BO401" s="110">
        <f t="shared" si="314"/>
        <v>0</v>
      </c>
      <c r="BP401" s="110">
        <f t="shared" si="314"/>
        <v>0</v>
      </c>
      <c r="BQ401" s="110">
        <f t="shared" si="314"/>
        <v>0</v>
      </c>
      <c r="BR401" s="110">
        <f t="shared" si="314"/>
        <v>0</v>
      </c>
      <c r="BS401" s="110">
        <f t="shared" si="314"/>
        <v>0</v>
      </c>
      <c r="BT401" s="110">
        <f t="shared" si="314"/>
        <v>0</v>
      </c>
      <c r="BU401" s="110">
        <f t="shared" si="314"/>
        <v>0</v>
      </c>
      <c r="BV401" s="110">
        <f t="shared" ref="BV401:BY401" si="315">SUM(BV402:BV405)</f>
        <v>0</v>
      </c>
      <c r="BW401" s="110">
        <f t="shared" si="315"/>
        <v>0</v>
      </c>
      <c r="BX401" s="110">
        <f t="shared" si="315"/>
        <v>0</v>
      </c>
      <c r="BY401" s="110">
        <f t="shared" si="315"/>
        <v>0</v>
      </c>
      <c r="BZ401" s="110">
        <f t="shared" si="314"/>
        <v>0</v>
      </c>
      <c r="CA401" s="111">
        <f t="shared" ref="CA401:CA424" si="316">SUM(BM401:BZ401)</f>
        <v>0</v>
      </c>
    </row>
    <row r="402" spans="1:79" s="10" customFormat="1" ht="17.25" customHeight="1" x14ac:dyDescent="0.25">
      <c r="A402" s="33"/>
      <c r="B402" s="34"/>
      <c r="C402" s="35"/>
      <c r="D402" s="49"/>
      <c r="E402" s="36"/>
      <c r="F402" s="36"/>
      <c r="G402" s="52"/>
      <c r="H402" s="38"/>
      <c r="I402" s="50"/>
      <c r="J402" s="54" t="s">
        <v>807</v>
      </c>
      <c r="K402" s="46" t="s">
        <v>808</v>
      </c>
      <c r="L402" s="46" t="s">
        <v>41</v>
      </c>
      <c r="P402" s="104"/>
      <c r="Q402" s="104">
        <f>0*$P$402</f>
        <v>0</v>
      </c>
      <c r="R402" s="104">
        <f t="shared" ref="R402:AD402" si="317">0*$P$402</f>
        <v>0</v>
      </c>
      <c r="S402" s="104">
        <f t="shared" si="317"/>
        <v>0</v>
      </c>
      <c r="T402" s="104">
        <f t="shared" si="317"/>
        <v>0</v>
      </c>
      <c r="U402" s="104">
        <f t="shared" si="317"/>
        <v>0</v>
      </c>
      <c r="V402" s="104">
        <f>0.9*$P$402</f>
        <v>0</v>
      </c>
      <c r="W402" s="104">
        <f>0.1*$P$402</f>
        <v>0</v>
      </c>
      <c r="X402" s="104">
        <f t="shared" si="317"/>
        <v>0</v>
      </c>
      <c r="Y402" s="104">
        <f t="shared" si="317"/>
        <v>0</v>
      </c>
      <c r="Z402" s="104">
        <f t="shared" si="317"/>
        <v>0</v>
      </c>
      <c r="AA402" s="104">
        <f t="shared" si="317"/>
        <v>0</v>
      </c>
      <c r="AB402" s="104">
        <f t="shared" si="317"/>
        <v>0</v>
      </c>
      <c r="AC402" s="104">
        <f t="shared" si="317"/>
        <v>0</v>
      </c>
      <c r="AD402" s="104">
        <f t="shared" si="317"/>
        <v>0</v>
      </c>
      <c r="AE402" s="105">
        <f t="shared" si="111"/>
        <v>0</v>
      </c>
      <c r="AF402" s="106">
        <f>0.0053</f>
        <v>5.3E-3</v>
      </c>
      <c r="AG402" s="106">
        <f>0*$AF$402</f>
        <v>0</v>
      </c>
      <c r="AH402" s="106">
        <f t="shared" ref="AH402:AT402" si="318">0*$AF$402</f>
        <v>0</v>
      </c>
      <c r="AI402" s="106">
        <f t="shared" si="318"/>
        <v>0</v>
      </c>
      <c r="AJ402" s="106">
        <f t="shared" si="318"/>
        <v>0</v>
      </c>
      <c r="AK402" s="106">
        <f t="shared" si="318"/>
        <v>0</v>
      </c>
      <c r="AL402" s="106">
        <f t="shared" si="318"/>
        <v>0</v>
      </c>
      <c r="AM402" s="106">
        <f t="shared" si="318"/>
        <v>0</v>
      </c>
      <c r="AN402" s="106">
        <f t="shared" si="318"/>
        <v>0</v>
      </c>
      <c r="AO402" s="106">
        <f t="shared" si="318"/>
        <v>0</v>
      </c>
      <c r="AP402" s="106">
        <f t="shared" si="318"/>
        <v>0</v>
      </c>
      <c r="AQ402" s="106">
        <f t="shared" si="318"/>
        <v>0</v>
      </c>
      <c r="AR402" s="106">
        <f t="shared" si="318"/>
        <v>0</v>
      </c>
      <c r="AS402" s="106">
        <f t="shared" si="318"/>
        <v>0</v>
      </c>
      <c r="AT402" s="106">
        <f t="shared" si="318"/>
        <v>0</v>
      </c>
      <c r="AU402" s="107">
        <f t="shared" si="310"/>
        <v>0</v>
      </c>
      <c r="AV402" s="112"/>
      <c r="AW402" s="108">
        <f>0*$AV$402</f>
        <v>0</v>
      </c>
      <c r="AX402" s="108">
        <f t="shared" ref="AX402:BJ402" si="319">0*$AV$402</f>
        <v>0</v>
      </c>
      <c r="AY402" s="108">
        <f t="shared" si="319"/>
        <v>0</v>
      </c>
      <c r="AZ402" s="108">
        <f t="shared" si="319"/>
        <v>0</v>
      </c>
      <c r="BA402" s="108">
        <f t="shared" si="319"/>
        <v>0</v>
      </c>
      <c r="BB402" s="108">
        <f t="shared" si="319"/>
        <v>0</v>
      </c>
      <c r="BC402" s="108">
        <f t="shared" si="319"/>
        <v>0</v>
      </c>
      <c r="BD402" s="108">
        <f t="shared" si="319"/>
        <v>0</v>
      </c>
      <c r="BE402" s="108">
        <f t="shared" si="319"/>
        <v>0</v>
      </c>
      <c r="BF402" s="108">
        <f t="shared" si="319"/>
        <v>0</v>
      </c>
      <c r="BG402" s="108">
        <f t="shared" si="319"/>
        <v>0</v>
      </c>
      <c r="BH402" s="108">
        <f t="shared" si="319"/>
        <v>0</v>
      </c>
      <c r="BI402" s="108">
        <f t="shared" si="319"/>
        <v>0</v>
      </c>
      <c r="BJ402" s="108">
        <f t="shared" si="319"/>
        <v>0</v>
      </c>
      <c r="BK402" s="109">
        <f t="shared" si="313"/>
        <v>0</v>
      </c>
      <c r="BL402" s="112"/>
      <c r="BM402" s="110"/>
      <c r="BN402" s="110"/>
      <c r="BO402" s="110"/>
      <c r="BP402" s="110"/>
      <c r="BQ402" s="110"/>
      <c r="BR402" s="110"/>
      <c r="BS402" s="110"/>
      <c r="BT402" s="110"/>
      <c r="BU402" s="110"/>
      <c r="BV402" s="110"/>
      <c r="BW402" s="110"/>
      <c r="BX402" s="110"/>
      <c r="BY402" s="110"/>
      <c r="BZ402" s="110"/>
      <c r="CA402" s="111"/>
    </row>
    <row r="403" spans="1:79" s="10" customFormat="1" ht="17.25" customHeight="1" x14ac:dyDescent="0.25">
      <c r="A403" s="33"/>
      <c r="B403" s="34"/>
      <c r="C403" s="35"/>
      <c r="D403" s="49"/>
      <c r="E403" s="36"/>
      <c r="F403" s="36"/>
      <c r="G403" s="52"/>
      <c r="H403" s="38"/>
      <c r="I403" s="50"/>
      <c r="J403" s="54" t="s">
        <v>809</v>
      </c>
      <c r="K403" s="46" t="s">
        <v>1421</v>
      </c>
      <c r="L403" s="46" t="s">
        <v>41</v>
      </c>
      <c r="O403" s="113"/>
      <c r="P403" s="104"/>
      <c r="Q403" s="104">
        <f>0*$P$403</f>
        <v>0</v>
      </c>
      <c r="R403" s="104">
        <f t="shared" ref="R403:AD404" si="320">0*$P$403</f>
        <v>0</v>
      </c>
      <c r="S403" s="104">
        <f t="shared" si="320"/>
        <v>0</v>
      </c>
      <c r="T403" s="104">
        <f t="shared" si="320"/>
        <v>0</v>
      </c>
      <c r="U403" s="104">
        <f t="shared" si="320"/>
        <v>0</v>
      </c>
      <c r="V403" s="104">
        <f>0.9*$P$403</f>
        <v>0</v>
      </c>
      <c r="W403" s="104">
        <f>0.1*$P$403</f>
        <v>0</v>
      </c>
      <c r="X403" s="104">
        <f t="shared" si="320"/>
        <v>0</v>
      </c>
      <c r="Y403" s="104">
        <f t="shared" si="320"/>
        <v>0</v>
      </c>
      <c r="Z403" s="104">
        <f t="shared" si="320"/>
        <v>0</v>
      </c>
      <c r="AA403" s="104">
        <f t="shared" si="320"/>
        <v>0</v>
      </c>
      <c r="AB403" s="104">
        <f t="shared" si="320"/>
        <v>0</v>
      </c>
      <c r="AC403" s="104">
        <f t="shared" si="320"/>
        <v>0</v>
      </c>
      <c r="AD403" s="104">
        <f t="shared" si="320"/>
        <v>0</v>
      </c>
      <c r="AE403" s="105">
        <f t="shared" si="111"/>
        <v>0</v>
      </c>
      <c r="AF403" s="106">
        <f>0.0012+0.0006+0.0005</f>
        <v>2.3E-3</v>
      </c>
      <c r="AG403" s="106">
        <f>0*$AF$403</f>
        <v>0</v>
      </c>
      <c r="AH403" s="106">
        <f t="shared" ref="AH403:AT404" si="321">0*$AF$403</f>
        <v>0</v>
      </c>
      <c r="AI403" s="106">
        <f t="shared" si="321"/>
        <v>0</v>
      </c>
      <c r="AJ403" s="106">
        <f t="shared" si="321"/>
        <v>0</v>
      </c>
      <c r="AK403" s="106">
        <f t="shared" si="321"/>
        <v>0</v>
      </c>
      <c r="AL403" s="106">
        <f t="shared" si="321"/>
        <v>0</v>
      </c>
      <c r="AM403" s="106">
        <f t="shared" si="321"/>
        <v>0</v>
      </c>
      <c r="AN403" s="106">
        <f t="shared" si="321"/>
        <v>0</v>
      </c>
      <c r="AO403" s="106">
        <f t="shared" si="321"/>
        <v>0</v>
      </c>
      <c r="AP403" s="106">
        <f t="shared" si="321"/>
        <v>0</v>
      </c>
      <c r="AQ403" s="106">
        <f t="shared" si="321"/>
        <v>0</v>
      </c>
      <c r="AR403" s="106">
        <f t="shared" si="321"/>
        <v>0</v>
      </c>
      <c r="AS403" s="106">
        <f t="shared" si="321"/>
        <v>0</v>
      </c>
      <c r="AT403" s="106">
        <f t="shared" si="321"/>
        <v>0</v>
      </c>
      <c r="AU403" s="107">
        <f t="shared" si="310"/>
        <v>0</v>
      </c>
      <c r="AV403" s="108">
        <f>0.0012+0.0006+0.0005</f>
        <v>2.3E-3</v>
      </c>
      <c r="AW403" s="108">
        <f>0*$AV$403</f>
        <v>0</v>
      </c>
      <c r="AX403" s="108">
        <f t="shared" ref="AX403:BJ404" si="322">0*$AV$403</f>
        <v>0</v>
      </c>
      <c r="AY403" s="108">
        <f t="shared" si="322"/>
        <v>0</v>
      </c>
      <c r="AZ403" s="108">
        <f t="shared" si="322"/>
        <v>0</v>
      </c>
      <c r="BA403" s="108">
        <f t="shared" si="322"/>
        <v>0</v>
      </c>
      <c r="BB403" s="108">
        <f t="shared" si="322"/>
        <v>0</v>
      </c>
      <c r="BC403" s="108">
        <f t="shared" si="322"/>
        <v>0</v>
      </c>
      <c r="BD403" s="108">
        <f t="shared" si="322"/>
        <v>0</v>
      </c>
      <c r="BE403" s="108">
        <f t="shared" si="322"/>
        <v>0</v>
      </c>
      <c r="BF403" s="108">
        <f t="shared" si="322"/>
        <v>0</v>
      </c>
      <c r="BG403" s="108">
        <f t="shared" si="322"/>
        <v>0</v>
      </c>
      <c r="BH403" s="108">
        <f t="shared" si="322"/>
        <v>0</v>
      </c>
      <c r="BI403" s="108">
        <f t="shared" si="322"/>
        <v>0</v>
      </c>
      <c r="BJ403" s="108">
        <f t="shared" si="322"/>
        <v>0</v>
      </c>
      <c r="BK403" s="109">
        <f t="shared" si="313"/>
        <v>0</v>
      </c>
      <c r="BL403" s="110">
        <f>0.0012+0.0006+0.0005</f>
        <v>2.3E-3</v>
      </c>
      <c r="BM403" s="110">
        <f>0*$BL$403</f>
        <v>0</v>
      </c>
      <c r="BN403" s="110">
        <f t="shared" ref="BN403:BZ404" si="323">0*$BL$403</f>
        <v>0</v>
      </c>
      <c r="BO403" s="110">
        <f t="shared" si="323"/>
        <v>0</v>
      </c>
      <c r="BP403" s="110">
        <f t="shared" si="323"/>
        <v>0</v>
      </c>
      <c r="BQ403" s="110">
        <f t="shared" si="323"/>
        <v>0</v>
      </c>
      <c r="BR403" s="110">
        <f t="shared" si="323"/>
        <v>0</v>
      </c>
      <c r="BS403" s="110">
        <f t="shared" si="323"/>
        <v>0</v>
      </c>
      <c r="BT403" s="110">
        <f t="shared" si="323"/>
        <v>0</v>
      </c>
      <c r="BU403" s="110">
        <f t="shared" si="323"/>
        <v>0</v>
      </c>
      <c r="BV403" s="110">
        <f t="shared" si="323"/>
        <v>0</v>
      </c>
      <c r="BW403" s="110">
        <f t="shared" si="323"/>
        <v>0</v>
      </c>
      <c r="BX403" s="110">
        <f t="shared" si="323"/>
        <v>0</v>
      </c>
      <c r="BY403" s="110">
        <f t="shared" si="323"/>
        <v>0</v>
      </c>
      <c r="BZ403" s="110">
        <f t="shared" si="323"/>
        <v>0</v>
      </c>
      <c r="CA403" s="111">
        <f t="shared" si="316"/>
        <v>0</v>
      </c>
    </row>
    <row r="404" spans="1:79" s="10" customFormat="1" ht="17.25" customHeight="1" x14ac:dyDescent="0.25">
      <c r="A404" s="33"/>
      <c r="B404" s="34"/>
      <c r="C404" s="35"/>
      <c r="D404" s="49"/>
      <c r="E404" s="36"/>
      <c r="F404" s="36"/>
      <c r="G404" s="52"/>
      <c r="H404" s="38"/>
      <c r="I404" s="50"/>
      <c r="J404" s="54"/>
      <c r="K404" s="46" t="s">
        <v>1422</v>
      </c>
      <c r="L404" s="46" t="s">
        <v>41</v>
      </c>
      <c r="O404" s="113"/>
      <c r="P404" s="104"/>
      <c r="Q404" s="104">
        <f>0*$P$403</f>
        <v>0</v>
      </c>
      <c r="R404" s="104">
        <f t="shared" si="320"/>
        <v>0</v>
      </c>
      <c r="S404" s="104">
        <f t="shared" si="320"/>
        <v>0</v>
      </c>
      <c r="T404" s="104">
        <f t="shared" si="320"/>
        <v>0</v>
      </c>
      <c r="U404" s="104">
        <f t="shared" si="320"/>
        <v>0</v>
      </c>
      <c r="V404" s="104">
        <f>0.9*$P$403</f>
        <v>0</v>
      </c>
      <c r="W404" s="104">
        <f>0.1*$P$403</f>
        <v>0</v>
      </c>
      <c r="X404" s="104">
        <f t="shared" si="320"/>
        <v>0</v>
      </c>
      <c r="Y404" s="104">
        <f t="shared" si="320"/>
        <v>0</v>
      </c>
      <c r="Z404" s="104">
        <f t="shared" si="320"/>
        <v>0</v>
      </c>
      <c r="AA404" s="104">
        <f t="shared" si="320"/>
        <v>0</v>
      </c>
      <c r="AB404" s="104">
        <f t="shared" si="320"/>
        <v>0</v>
      </c>
      <c r="AC404" s="104">
        <f t="shared" si="320"/>
        <v>0</v>
      </c>
      <c r="AD404" s="104">
        <f t="shared" si="320"/>
        <v>0</v>
      </c>
      <c r="AE404" s="105">
        <f t="shared" ref="AE404" si="324">SUM(Q404:AD404)</f>
        <v>0</v>
      </c>
      <c r="AF404" s="106">
        <f>0.0012+0.0006+0.0005</f>
        <v>2.3E-3</v>
      </c>
      <c r="AG404" s="106">
        <f>0*$AF$403</f>
        <v>0</v>
      </c>
      <c r="AH404" s="106">
        <f t="shared" si="321"/>
        <v>0</v>
      </c>
      <c r="AI404" s="106">
        <f t="shared" si="321"/>
        <v>0</v>
      </c>
      <c r="AJ404" s="106">
        <f t="shared" si="321"/>
        <v>0</v>
      </c>
      <c r="AK404" s="106">
        <f t="shared" si="321"/>
        <v>0</v>
      </c>
      <c r="AL404" s="106">
        <f t="shared" si="321"/>
        <v>0</v>
      </c>
      <c r="AM404" s="106">
        <f t="shared" si="321"/>
        <v>0</v>
      </c>
      <c r="AN404" s="106">
        <f t="shared" si="321"/>
        <v>0</v>
      </c>
      <c r="AO404" s="106">
        <f t="shared" si="321"/>
        <v>0</v>
      </c>
      <c r="AP404" s="106">
        <f t="shared" si="321"/>
        <v>0</v>
      </c>
      <c r="AQ404" s="106">
        <f t="shared" si="321"/>
        <v>0</v>
      </c>
      <c r="AR404" s="106">
        <f t="shared" si="321"/>
        <v>0</v>
      </c>
      <c r="AS404" s="106">
        <f t="shared" si="321"/>
        <v>0</v>
      </c>
      <c r="AT404" s="106">
        <f t="shared" si="321"/>
        <v>0</v>
      </c>
      <c r="AU404" s="107">
        <f t="shared" ref="AU404" si="325">SUM(AG404:AT404)</f>
        <v>0</v>
      </c>
      <c r="AV404" s="108">
        <f>0.0012+0.0006+0.0005</f>
        <v>2.3E-3</v>
      </c>
      <c r="AW404" s="108">
        <f>0*$AV$403</f>
        <v>0</v>
      </c>
      <c r="AX404" s="108">
        <f t="shared" si="322"/>
        <v>0</v>
      </c>
      <c r="AY404" s="108">
        <f t="shared" si="322"/>
        <v>0</v>
      </c>
      <c r="AZ404" s="108">
        <f t="shared" si="322"/>
        <v>0</v>
      </c>
      <c r="BA404" s="108">
        <f t="shared" si="322"/>
        <v>0</v>
      </c>
      <c r="BB404" s="108">
        <f t="shared" si="322"/>
        <v>0</v>
      </c>
      <c r="BC404" s="108">
        <f t="shared" si="322"/>
        <v>0</v>
      </c>
      <c r="BD404" s="108">
        <f t="shared" si="322"/>
        <v>0</v>
      </c>
      <c r="BE404" s="108">
        <f t="shared" si="322"/>
        <v>0</v>
      </c>
      <c r="BF404" s="108">
        <f t="shared" si="322"/>
        <v>0</v>
      </c>
      <c r="BG404" s="108">
        <f t="shared" si="322"/>
        <v>0</v>
      </c>
      <c r="BH404" s="108">
        <f t="shared" si="322"/>
        <v>0</v>
      </c>
      <c r="BI404" s="108">
        <f t="shared" si="322"/>
        <v>0</v>
      </c>
      <c r="BJ404" s="108">
        <f t="shared" si="322"/>
        <v>0</v>
      </c>
      <c r="BK404" s="109">
        <f t="shared" ref="BK404" si="326">SUM(AW404:BJ404)</f>
        <v>0</v>
      </c>
      <c r="BL404" s="110">
        <f>0.0012+0.0006+0.0005</f>
        <v>2.3E-3</v>
      </c>
      <c r="BM404" s="110">
        <f>0*$BL$403</f>
        <v>0</v>
      </c>
      <c r="BN404" s="110">
        <f t="shared" si="323"/>
        <v>0</v>
      </c>
      <c r="BO404" s="110">
        <f t="shared" si="323"/>
        <v>0</v>
      </c>
      <c r="BP404" s="110">
        <f t="shared" si="323"/>
        <v>0</v>
      </c>
      <c r="BQ404" s="110">
        <f t="shared" si="323"/>
        <v>0</v>
      </c>
      <c r="BR404" s="110">
        <f t="shared" si="323"/>
        <v>0</v>
      </c>
      <c r="BS404" s="110">
        <f t="shared" si="323"/>
        <v>0</v>
      </c>
      <c r="BT404" s="110">
        <f t="shared" si="323"/>
        <v>0</v>
      </c>
      <c r="BU404" s="110">
        <f t="shared" si="323"/>
        <v>0</v>
      </c>
      <c r="BV404" s="110">
        <f t="shared" si="323"/>
        <v>0</v>
      </c>
      <c r="BW404" s="110">
        <f t="shared" si="323"/>
        <v>0</v>
      </c>
      <c r="BX404" s="110">
        <f t="shared" si="323"/>
        <v>0</v>
      </c>
      <c r="BY404" s="110">
        <f t="shared" si="323"/>
        <v>0</v>
      </c>
      <c r="BZ404" s="110">
        <f t="shared" si="323"/>
        <v>0</v>
      </c>
      <c r="CA404" s="111">
        <f t="shared" ref="CA404" si="327">SUM(BM404:BZ404)</f>
        <v>0</v>
      </c>
    </row>
    <row r="405" spans="1:79" s="10" customFormat="1" ht="17.25" customHeight="1" x14ac:dyDescent="0.25">
      <c r="A405" s="33"/>
      <c r="B405" s="34"/>
      <c r="C405" s="35"/>
      <c r="D405" s="49"/>
      <c r="E405" s="36"/>
      <c r="F405" s="36"/>
      <c r="G405" s="52"/>
      <c r="H405" s="38"/>
      <c r="I405" s="50"/>
      <c r="J405" s="54" t="s">
        <v>810</v>
      </c>
      <c r="K405" s="46" t="s">
        <v>811</v>
      </c>
      <c r="L405" s="46" t="s">
        <v>41</v>
      </c>
      <c r="P405" s="104"/>
      <c r="Q405" s="104">
        <f>0*$P$405</f>
        <v>0</v>
      </c>
      <c r="R405" s="104">
        <f t="shared" ref="R405:AD406" si="328">0*$P$405</f>
        <v>0</v>
      </c>
      <c r="S405" s="104">
        <f t="shared" si="328"/>
        <v>0</v>
      </c>
      <c r="T405" s="104">
        <f t="shared" si="328"/>
        <v>0</v>
      </c>
      <c r="U405" s="104">
        <f t="shared" si="328"/>
        <v>0</v>
      </c>
      <c r="V405" s="104">
        <f t="shared" si="328"/>
        <v>0</v>
      </c>
      <c r="W405" s="104">
        <f>1*$P$405</f>
        <v>0</v>
      </c>
      <c r="X405" s="104">
        <f t="shared" si="328"/>
        <v>0</v>
      </c>
      <c r="Y405" s="104">
        <f t="shared" si="328"/>
        <v>0</v>
      </c>
      <c r="Z405" s="104">
        <f t="shared" si="328"/>
        <v>0</v>
      </c>
      <c r="AA405" s="104">
        <f t="shared" si="328"/>
        <v>0</v>
      </c>
      <c r="AB405" s="104">
        <f t="shared" si="328"/>
        <v>0</v>
      </c>
      <c r="AC405" s="104">
        <f t="shared" si="328"/>
        <v>0</v>
      </c>
      <c r="AD405" s="104">
        <f t="shared" si="328"/>
        <v>0</v>
      </c>
      <c r="AE405" s="105">
        <f t="shared" si="111"/>
        <v>0</v>
      </c>
      <c r="AF405" s="106">
        <f>0.0004</f>
        <v>4.0000000000000002E-4</v>
      </c>
      <c r="AG405" s="106">
        <f>0*$AF$405</f>
        <v>0</v>
      </c>
      <c r="AH405" s="106">
        <f t="shared" ref="AH405:AT406" si="329">0*$AF$405</f>
        <v>0</v>
      </c>
      <c r="AI405" s="106">
        <f t="shared" si="329"/>
        <v>0</v>
      </c>
      <c r="AJ405" s="106">
        <f t="shared" si="329"/>
        <v>0</v>
      </c>
      <c r="AK405" s="106">
        <f t="shared" si="329"/>
        <v>0</v>
      </c>
      <c r="AL405" s="106">
        <f t="shared" si="329"/>
        <v>0</v>
      </c>
      <c r="AM405" s="106">
        <f t="shared" si="329"/>
        <v>0</v>
      </c>
      <c r="AN405" s="106">
        <f t="shared" si="329"/>
        <v>0</v>
      </c>
      <c r="AO405" s="106">
        <f t="shared" si="329"/>
        <v>0</v>
      </c>
      <c r="AP405" s="106">
        <f t="shared" si="329"/>
        <v>0</v>
      </c>
      <c r="AQ405" s="106">
        <f t="shared" si="329"/>
        <v>0</v>
      </c>
      <c r="AR405" s="106">
        <f t="shared" si="329"/>
        <v>0</v>
      </c>
      <c r="AS405" s="106">
        <f t="shared" si="329"/>
        <v>0</v>
      </c>
      <c r="AT405" s="106">
        <f t="shared" si="329"/>
        <v>0</v>
      </c>
      <c r="AU405" s="107">
        <f t="shared" si="310"/>
        <v>0</v>
      </c>
      <c r="AV405" s="112"/>
      <c r="AW405" s="108">
        <f>0*$AV$405</f>
        <v>0</v>
      </c>
      <c r="AX405" s="108">
        <f t="shared" ref="AX405:BJ406" si="330">0*$AV$405</f>
        <v>0</v>
      </c>
      <c r="AY405" s="108">
        <f t="shared" si="330"/>
        <v>0</v>
      </c>
      <c r="AZ405" s="108">
        <f t="shared" si="330"/>
        <v>0</v>
      </c>
      <c r="BA405" s="108">
        <f t="shared" si="330"/>
        <v>0</v>
      </c>
      <c r="BB405" s="108">
        <f t="shared" si="330"/>
        <v>0</v>
      </c>
      <c r="BC405" s="108">
        <f t="shared" si="330"/>
        <v>0</v>
      </c>
      <c r="BD405" s="108">
        <f t="shared" si="330"/>
        <v>0</v>
      </c>
      <c r="BE405" s="108">
        <f t="shared" si="330"/>
        <v>0</v>
      </c>
      <c r="BF405" s="108">
        <f t="shared" si="330"/>
        <v>0</v>
      </c>
      <c r="BG405" s="108">
        <f t="shared" si="330"/>
        <v>0</v>
      </c>
      <c r="BH405" s="108">
        <f t="shared" si="330"/>
        <v>0</v>
      </c>
      <c r="BI405" s="108">
        <f t="shared" si="330"/>
        <v>0</v>
      </c>
      <c r="BJ405" s="108">
        <f t="shared" si="330"/>
        <v>0</v>
      </c>
      <c r="BK405" s="109">
        <f t="shared" si="313"/>
        <v>0</v>
      </c>
      <c r="BL405" s="112"/>
      <c r="BM405" s="110"/>
      <c r="BN405" s="110"/>
      <c r="BO405" s="110"/>
      <c r="BP405" s="110"/>
      <c r="BQ405" s="110"/>
      <c r="BR405" s="110"/>
      <c r="BS405" s="110"/>
      <c r="BT405" s="110"/>
      <c r="BU405" s="110"/>
      <c r="BV405" s="110"/>
      <c r="BW405" s="110"/>
      <c r="BX405" s="110"/>
      <c r="BY405" s="110"/>
      <c r="BZ405" s="110"/>
      <c r="CA405" s="111"/>
    </row>
    <row r="406" spans="1:79" s="10" customFormat="1" ht="17.25" customHeight="1" x14ac:dyDescent="0.25">
      <c r="A406" s="33"/>
      <c r="B406" s="34"/>
      <c r="C406" s="35"/>
      <c r="D406" s="49"/>
      <c r="E406" s="36"/>
      <c r="F406" s="36"/>
      <c r="G406" s="52"/>
      <c r="H406" s="38"/>
      <c r="I406" s="50"/>
      <c r="J406" s="54"/>
      <c r="K406" s="46" t="s">
        <v>1418</v>
      </c>
      <c r="L406" s="46" t="s">
        <v>41</v>
      </c>
      <c r="P406" s="104"/>
      <c r="Q406" s="104">
        <f>0*$P$405</f>
        <v>0</v>
      </c>
      <c r="R406" s="104">
        <f t="shared" si="328"/>
        <v>0</v>
      </c>
      <c r="S406" s="104">
        <f t="shared" si="328"/>
        <v>0</v>
      </c>
      <c r="T406" s="104">
        <f t="shared" si="328"/>
        <v>0</v>
      </c>
      <c r="U406" s="104">
        <f t="shared" si="328"/>
        <v>0</v>
      </c>
      <c r="V406" s="104">
        <f t="shared" si="328"/>
        <v>0</v>
      </c>
      <c r="W406" s="104">
        <f>1*$P$405</f>
        <v>0</v>
      </c>
      <c r="X406" s="104">
        <f t="shared" si="328"/>
        <v>0</v>
      </c>
      <c r="Y406" s="104">
        <f t="shared" si="328"/>
        <v>0</v>
      </c>
      <c r="Z406" s="104">
        <f t="shared" si="328"/>
        <v>0</v>
      </c>
      <c r="AA406" s="104">
        <f t="shared" si="328"/>
        <v>0</v>
      </c>
      <c r="AB406" s="104">
        <f t="shared" si="328"/>
        <v>0</v>
      </c>
      <c r="AC406" s="104">
        <f t="shared" si="328"/>
        <v>0</v>
      </c>
      <c r="AD406" s="104">
        <f t="shared" si="328"/>
        <v>0</v>
      </c>
      <c r="AE406" s="105">
        <f t="shared" ref="AE406" si="331">SUM(Q406:AD406)</f>
        <v>0</v>
      </c>
      <c r="AF406" s="106">
        <f>0.0004</f>
        <v>4.0000000000000002E-4</v>
      </c>
      <c r="AG406" s="106">
        <f>0*$AF$405</f>
        <v>0</v>
      </c>
      <c r="AH406" s="106">
        <f t="shared" si="329"/>
        <v>0</v>
      </c>
      <c r="AI406" s="106">
        <f t="shared" si="329"/>
        <v>0</v>
      </c>
      <c r="AJ406" s="106">
        <f t="shared" si="329"/>
        <v>0</v>
      </c>
      <c r="AK406" s="106">
        <f t="shared" si="329"/>
        <v>0</v>
      </c>
      <c r="AL406" s="106">
        <f t="shared" si="329"/>
        <v>0</v>
      </c>
      <c r="AM406" s="106">
        <f t="shared" si="329"/>
        <v>0</v>
      </c>
      <c r="AN406" s="106">
        <f t="shared" si="329"/>
        <v>0</v>
      </c>
      <c r="AO406" s="106">
        <f t="shared" si="329"/>
        <v>0</v>
      </c>
      <c r="AP406" s="106">
        <f t="shared" si="329"/>
        <v>0</v>
      </c>
      <c r="AQ406" s="106">
        <f t="shared" si="329"/>
        <v>0</v>
      </c>
      <c r="AR406" s="106">
        <f t="shared" si="329"/>
        <v>0</v>
      </c>
      <c r="AS406" s="106">
        <f t="shared" si="329"/>
        <v>0</v>
      </c>
      <c r="AT406" s="106">
        <f t="shared" si="329"/>
        <v>0</v>
      </c>
      <c r="AU406" s="107">
        <f t="shared" ref="AU406" si="332">SUM(AG406:AT406)</f>
        <v>0</v>
      </c>
      <c r="AV406" s="112"/>
      <c r="AW406" s="108">
        <f>0*$AV$405</f>
        <v>0</v>
      </c>
      <c r="AX406" s="108">
        <f t="shared" si="330"/>
        <v>0</v>
      </c>
      <c r="AY406" s="108">
        <f t="shared" si="330"/>
        <v>0</v>
      </c>
      <c r="AZ406" s="108">
        <f t="shared" si="330"/>
        <v>0</v>
      </c>
      <c r="BA406" s="108">
        <f t="shared" si="330"/>
        <v>0</v>
      </c>
      <c r="BB406" s="108">
        <f t="shared" si="330"/>
        <v>0</v>
      </c>
      <c r="BC406" s="108">
        <f t="shared" si="330"/>
        <v>0</v>
      </c>
      <c r="BD406" s="108">
        <f t="shared" si="330"/>
        <v>0</v>
      </c>
      <c r="BE406" s="108">
        <f t="shared" si="330"/>
        <v>0</v>
      </c>
      <c r="BF406" s="108">
        <f t="shared" si="330"/>
        <v>0</v>
      </c>
      <c r="BG406" s="108">
        <f t="shared" si="330"/>
        <v>0</v>
      </c>
      <c r="BH406" s="108">
        <f t="shared" si="330"/>
        <v>0</v>
      </c>
      <c r="BI406" s="108">
        <f t="shared" si="330"/>
        <v>0</v>
      </c>
      <c r="BJ406" s="108">
        <f t="shared" si="330"/>
        <v>0</v>
      </c>
      <c r="BK406" s="109">
        <f t="shared" ref="BK406" si="333">SUM(AW406:BJ406)</f>
        <v>0</v>
      </c>
      <c r="BL406" s="112"/>
      <c r="BM406" s="110"/>
      <c r="BN406" s="110"/>
      <c r="BO406" s="110"/>
      <c r="BP406" s="110"/>
      <c r="BQ406" s="110"/>
      <c r="BR406" s="110"/>
      <c r="BS406" s="110"/>
      <c r="BT406" s="110"/>
      <c r="BU406" s="110"/>
      <c r="BV406" s="110"/>
      <c r="BW406" s="110"/>
      <c r="BX406" s="110"/>
      <c r="BY406" s="110"/>
      <c r="BZ406" s="110"/>
      <c r="CA406" s="111"/>
    </row>
    <row r="407" spans="1:79" s="10" customFormat="1" ht="17.25" customHeight="1" x14ac:dyDescent="0.25">
      <c r="A407" s="33"/>
      <c r="B407" s="34"/>
      <c r="C407" s="35"/>
      <c r="D407" s="49"/>
      <c r="E407" s="36"/>
      <c r="F407" s="36"/>
      <c r="G407" s="52"/>
      <c r="H407" s="38"/>
      <c r="I407" s="50"/>
      <c r="J407" s="102" t="s">
        <v>812</v>
      </c>
      <c r="K407" s="103" t="s">
        <v>813</v>
      </c>
      <c r="L407" s="46" t="s">
        <v>41</v>
      </c>
      <c r="P407" s="104"/>
      <c r="Q407" s="104">
        <f>0*$P$407</f>
        <v>0</v>
      </c>
      <c r="R407" s="104">
        <f t="shared" ref="R407:AD407" si="334">0*$P$407</f>
        <v>0</v>
      </c>
      <c r="S407" s="104">
        <f t="shared" si="334"/>
        <v>0</v>
      </c>
      <c r="T407" s="104">
        <f>0.5*$P$407</f>
        <v>0</v>
      </c>
      <c r="U407" s="104">
        <f>0.5*$P$407</f>
        <v>0</v>
      </c>
      <c r="V407" s="104">
        <f t="shared" si="334"/>
        <v>0</v>
      </c>
      <c r="W407" s="104">
        <f t="shared" si="334"/>
        <v>0</v>
      </c>
      <c r="X407" s="104">
        <f t="shared" si="334"/>
        <v>0</v>
      </c>
      <c r="Y407" s="104">
        <f t="shared" si="334"/>
        <v>0</v>
      </c>
      <c r="Z407" s="104">
        <f t="shared" si="334"/>
        <v>0</v>
      </c>
      <c r="AA407" s="104">
        <f t="shared" si="334"/>
        <v>0</v>
      </c>
      <c r="AB407" s="104">
        <f t="shared" si="334"/>
        <v>0</v>
      </c>
      <c r="AC407" s="104">
        <f t="shared" si="334"/>
        <v>0</v>
      </c>
      <c r="AD407" s="104">
        <f t="shared" si="334"/>
        <v>0</v>
      </c>
      <c r="AE407" s="105">
        <f t="shared" si="111"/>
        <v>0</v>
      </c>
      <c r="AF407" s="106">
        <f>0.0178</f>
        <v>1.78E-2</v>
      </c>
      <c r="AG407" s="106">
        <f>0*$AF$407</f>
        <v>0</v>
      </c>
      <c r="AH407" s="106">
        <f t="shared" ref="AH407:AT407" si="335">0*$AF$407</f>
        <v>0</v>
      </c>
      <c r="AI407" s="106">
        <f t="shared" si="335"/>
        <v>0</v>
      </c>
      <c r="AJ407" s="106">
        <f t="shared" si="335"/>
        <v>0</v>
      </c>
      <c r="AK407" s="106">
        <f t="shared" si="335"/>
        <v>0</v>
      </c>
      <c r="AL407" s="106">
        <f t="shared" si="335"/>
        <v>0</v>
      </c>
      <c r="AM407" s="106">
        <f t="shared" si="335"/>
        <v>0</v>
      </c>
      <c r="AN407" s="106">
        <f t="shared" si="335"/>
        <v>0</v>
      </c>
      <c r="AO407" s="106">
        <f t="shared" si="335"/>
        <v>0</v>
      </c>
      <c r="AP407" s="106">
        <f t="shared" si="335"/>
        <v>0</v>
      </c>
      <c r="AQ407" s="106">
        <f t="shared" si="335"/>
        <v>0</v>
      </c>
      <c r="AR407" s="106">
        <f t="shared" si="335"/>
        <v>0</v>
      </c>
      <c r="AS407" s="106">
        <f t="shared" si="335"/>
        <v>0</v>
      </c>
      <c r="AT407" s="106">
        <f t="shared" si="335"/>
        <v>0</v>
      </c>
      <c r="AU407" s="107">
        <f t="shared" si="310"/>
        <v>0</v>
      </c>
      <c r="AV407" s="108">
        <f>0.0178</f>
        <v>1.78E-2</v>
      </c>
      <c r="AW407" s="108">
        <f>0*$AV$407</f>
        <v>0</v>
      </c>
      <c r="AX407" s="108">
        <f t="shared" ref="AX407:BJ407" si="336">0*$AV$407</f>
        <v>0</v>
      </c>
      <c r="AY407" s="108">
        <f t="shared" si="336"/>
        <v>0</v>
      </c>
      <c r="AZ407" s="108">
        <f t="shared" si="336"/>
        <v>0</v>
      </c>
      <c r="BA407" s="108">
        <f t="shared" si="336"/>
        <v>0</v>
      </c>
      <c r="BB407" s="108">
        <f t="shared" si="336"/>
        <v>0</v>
      </c>
      <c r="BC407" s="108">
        <f t="shared" si="336"/>
        <v>0</v>
      </c>
      <c r="BD407" s="108">
        <f t="shared" si="336"/>
        <v>0</v>
      </c>
      <c r="BE407" s="108">
        <f t="shared" si="336"/>
        <v>0</v>
      </c>
      <c r="BF407" s="108">
        <f t="shared" si="336"/>
        <v>0</v>
      </c>
      <c r="BG407" s="108">
        <f t="shared" si="336"/>
        <v>0</v>
      </c>
      <c r="BH407" s="108">
        <f t="shared" si="336"/>
        <v>0</v>
      </c>
      <c r="BI407" s="108">
        <f t="shared" si="336"/>
        <v>0</v>
      </c>
      <c r="BJ407" s="108">
        <f t="shared" si="336"/>
        <v>0</v>
      </c>
      <c r="BK407" s="109">
        <f t="shared" si="313"/>
        <v>0</v>
      </c>
      <c r="BL407" s="110">
        <f>0.0178</f>
        <v>1.78E-2</v>
      </c>
      <c r="BM407" s="110">
        <f>0*$BL$407</f>
        <v>0</v>
      </c>
      <c r="BN407" s="110">
        <f t="shared" ref="BN407:BZ407" si="337">0*$BL$407</f>
        <v>0</v>
      </c>
      <c r="BO407" s="110">
        <f t="shared" si="337"/>
        <v>0</v>
      </c>
      <c r="BP407" s="110">
        <f t="shared" si="337"/>
        <v>0</v>
      </c>
      <c r="BQ407" s="110">
        <f t="shared" si="337"/>
        <v>0</v>
      </c>
      <c r="BR407" s="110">
        <f t="shared" si="337"/>
        <v>0</v>
      </c>
      <c r="BS407" s="110">
        <f t="shared" si="337"/>
        <v>0</v>
      </c>
      <c r="BT407" s="110">
        <f t="shared" si="337"/>
        <v>0</v>
      </c>
      <c r="BU407" s="110">
        <f t="shared" si="337"/>
        <v>0</v>
      </c>
      <c r="BV407" s="110">
        <f t="shared" si="337"/>
        <v>0</v>
      </c>
      <c r="BW407" s="110">
        <f t="shared" si="337"/>
        <v>0</v>
      </c>
      <c r="BX407" s="110">
        <f t="shared" si="337"/>
        <v>0</v>
      </c>
      <c r="BY407" s="110">
        <f t="shared" si="337"/>
        <v>0</v>
      </c>
      <c r="BZ407" s="110">
        <f t="shared" si="337"/>
        <v>0</v>
      </c>
      <c r="CA407" s="111">
        <f t="shared" si="316"/>
        <v>0</v>
      </c>
    </row>
    <row r="408" spans="1:79" s="10" customFormat="1" ht="17.25" customHeight="1" x14ac:dyDescent="0.25">
      <c r="A408" s="33"/>
      <c r="B408" s="34"/>
      <c r="C408" s="35"/>
      <c r="D408" s="49"/>
      <c r="E408" s="36"/>
      <c r="F408" s="36"/>
      <c r="G408" s="52"/>
      <c r="H408" s="38"/>
      <c r="I408" s="50"/>
      <c r="J408" s="102" t="s">
        <v>814</v>
      </c>
      <c r="K408" s="103" t="s">
        <v>815</v>
      </c>
      <c r="L408" s="46" t="s">
        <v>41</v>
      </c>
      <c r="P408" s="104"/>
      <c r="Q408" s="104">
        <f t="shared" ref="Q408:AD408" si="338">SUM(Q409:Q415)</f>
        <v>0</v>
      </c>
      <c r="R408" s="104">
        <f t="shared" si="338"/>
        <v>0</v>
      </c>
      <c r="S408" s="104">
        <f t="shared" si="338"/>
        <v>0</v>
      </c>
      <c r="T408" s="104">
        <f t="shared" si="338"/>
        <v>0</v>
      </c>
      <c r="U408" s="104">
        <f t="shared" si="338"/>
        <v>0</v>
      </c>
      <c r="V408" s="104">
        <f t="shared" si="338"/>
        <v>0</v>
      </c>
      <c r="W408" s="104">
        <f t="shared" si="338"/>
        <v>0</v>
      </c>
      <c r="X408" s="104">
        <f t="shared" si="338"/>
        <v>0</v>
      </c>
      <c r="Y408" s="104">
        <f t="shared" si="338"/>
        <v>0</v>
      </c>
      <c r="Z408" s="104">
        <f t="shared" ref="Z408:AC408" si="339">SUM(Z409:Z415)</f>
        <v>0</v>
      </c>
      <c r="AA408" s="104">
        <f t="shared" si="339"/>
        <v>0</v>
      </c>
      <c r="AB408" s="104">
        <f t="shared" si="339"/>
        <v>0</v>
      </c>
      <c r="AC408" s="104">
        <f t="shared" si="339"/>
        <v>0</v>
      </c>
      <c r="AD408" s="104">
        <f t="shared" si="338"/>
        <v>0</v>
      </c>
      <c r="AE408" s="105">
        <f t="shared" si="111"/>
        <v>0</v>
      </c>
      <c r="AF408" s="106">
        <f>SUM(AF409:AF415)</f>
        <v>7.240000000000002E-2</v>
      </c>
      <c r="AG408" s="106">
        <f t="shared" ref="AG408:AT408" si="340">SUM(AG409:AG415)</f>
        <v>0</v>
      </c>
      <c r="AH408" s="106">
        <f t="shared" si="340"/>
        <v>0</v>
      </c>
      <c r="AI408" s="106">
        <f t="shared" si="340"/>
        <v>0</v>
      </c>
      <c r="AJ408" s="106">
        <f t="shared" si="340"/>
        <v>0</v>
      </c>
      <c r="AK408" s="106">
        <f t="shared" si="340"/>
        <v>0</v>
      </c>
      <c r="AL408" s="106">
        <f t="shared" si="340"/>
        <v>0</v>
      </c>
      <c r="AM408" s="106">
        <f t="shared" si="340"/>
        <v>0</v>
      </c>
      <c r="AN408" s="106">
        <f t="shared" si="340"/>
        <v>0</v>
      </c>
      <c r="AO408" s="106">
        <f t="shared" si="340"/>
        <v>0</v>
      </c>
      <c r="AP408" s="106">
        <f t="shared" ref="AP408:AS408" si="341">SUM(AP409:AP415)</f>
        <v>0</v>
      </c>
      <c r="AQ408" s="106">
        <f t="shared" si="341"/>
        <v>0</v>
      </c>
      <c r="AR408" s="106">
        <f t="shared" si="341"/>
        <v>0</v>
      </c>
      <c r="AS408" s="106">
        <f t="shared" si="341"/>
        <v>0</v>
      </c>
      <c r="AT408" s="106">
        <f t="shared" si="340"/>
        <v>0</v>
      </c>
      <c r="AU408" s="107">
        <f t="shared" si="310"/>
        <v>0</v>
      </c>
      <c r="AV408" s="108">
        <f>SUM(AV409:AV415)</f>
        <v>7.240000000000002E-2</v>
      </c>
      <c r="AW408" s="108">
        <f t="shared" ref="AW408:BJ408" si="342">SUM(AW409:AW415)</f>
        <v>0</v>
      </c>
      <c r="AX408" s="108">
        <f t="shared" si="342"/>
        <v>0</v>
      </c>
      <c r="AY408" s="108">
        <f t="shared" si="342"/>
        <v>0</v>
      </c>
      <c r="AZ408" s="108">
        <f t="shared" si="342"/>
        <v>0</v>
      </c>
      <c r="BA408" s="108">
        <f t="shared" si="342"/>
        <v>0</v>
      </c>
      <c r="BB408" s="108">
        <f t="shared" si="342"/>
        <v>0</v>
      </c>
      <c r="BC408" s="108">
        <f t="shared" si="342"/>
        <v>0</v>
      </c>
      <c r="BD408" s="108">
        <f t="shared" si="342"/>
        <v>0</v>
      </c>
      <c r="BE408" s="108">
        <f t="shared" si="342"/>
        <v>0</v>
      </c>
      <c r="BF408" s="108">
        <f t="shared" ref="BF408:BI408" si="343">SUM(BF409:BF415)</f>
        <v>0</v>
      </c>
      <c r="BG408" s="108">
        <f t="shared" si="343"/>
        <v>0</v>
      </c>
      <c r="BH408" s="108">
        <f t="shared" si="343"/>
        <v>0</v>
      </c>
      <c r="BI408" s="108">
        <f t="shared" si="343"/>
        <v>0</v>
      </c>
      <c r="BJ408" s="108">
        <f t="shared" si="342"/>
        <v>0</v>
      </c>
      <c r="BK408" s="109">
        <f t="shared" si="313"/>
        <v>0</v>
      </c>
      <c r="BL408" s="110">
        <f>SUM(BL409:BL415)</f>
        <v>7.240000000000002E-2</v>
      </c>
      <c r="BM408" s="110">
        <f t="shared" ref="BM408:BZ408" si="344">SUM(BM409:BM415)</f>
        <v>0</v>
      </c>
      <c r="BN408" s="110">
        <f t="shared" si="344"/>
        <v>0</v>
      </c>
      <c r="BO408" s="110">
        <f t="shared" si="344"/>
        <v>0</v>
      </c>
      <c r="BP408" s="110">
        <f t="shared" si="344"/>
        <v>0</v>
      </c>
      <c r="BQ408" s="110">
        <f t="shared" si="344"/>
        <v>0</v>
      </c>
      <c r="BR408" s="110">
        <f t="shared" si="344"/>
        <v>0</v>
      </c>
      <c r="BS408" s="110">
        <f t="shared" si="344"/>
        <v>0</v>
      </c>
      <c r="BT408" s="110">
        <f t="shared" si="344"/>
        <v>0</v>
      </c>
      <c r="BU408" s="110">
        <f t="shared" si="344"/>
        <v>0</v>
      </c>
      <c r="BV408" s="110">
        <f t="shared" ref="BV408:BY408" si="345">SUM(BV409:BV415)</f>
        <v>0</v>
      </c>
      <c r="BW408" s="110">
        <f t="shared" si="345"/>
        <v>0</v>
      </c>
      <c r="BX408" s="110">
        <f t="shared" si="345"/>
        <v>0</v>
      </c>
      <c r="BY408" s="110">
        <f t="shared" si="345"/>
        <v>0</v>
      </c>
      <c r="BZ408" s="110">
        <f t="shared" si="344"/>
        <v>0</v>
      </c>
      <c r="CA408" s="111">
        <f t="shared" si="316"/>
        <v>0</v>
      </c>
    </row>
    <row r="409" spans="1:79" s="10" customFormat="1" ht="17.25" customHeight="1" x14ac:dyDescent="0.25">
      <c r="A409" s="33"/>
      <c r="B409" s="34"/>
      <c r="C409" s="35"/>
      <c r="D409" s="49"/>
      <c r="E409" s="36"/>
      <c r="F409" s="36"/>
      <c r="G409" s="52"/>
      <c r="H409" s="38"/>
      <c r="I409" s="50"/>
      <c r="J409" s="54" t="s">
        <v>816</v>
      </c>
      <c r="K409" s="46" t="s">
        <v>1426</v>
      </c>
      <c r="L409" s="46" t="s">
        <v>41</v>
      </c>
      <c r="P409" s="104"/>
      <c r="Q409" s="104">
        <f>0*$P$409</f>
        <v>0</v>
      </c>
      <c r="R409" s="104">
        <f>1*$P$409</f>
        <v>0</v>
      </c>
      <c r="S409" s="104">
        <f t="shared" ref="S409:AD409" si="346">0*$P$409</f>
        <v>0</v>
      </c>
      <c r="T409" s="104">
        <f t="shared" si="346"/>
        <v>0</v>
      </c>
      <c r="U409" s="104">
        <f t="shared" si="346"/>
        <v>0</v>
      </c>
      <c r="V409" s="104">
        <f t="shared" si="346"/>
        <v>0</v>
      </c>
      <c r="W409" s="104">
        <f t="shared" si="346"/>
        <v>0</v>
      </c>
      <c r="X409" s="104">
        <f t="shared" si="346"/>
        <v>0</v>
      </c>
      <c r="Y409" s="104">
        <f t="shared" si="346"/>
        <v>0</v>
      </c>
      <c r="Z409" s="104">
        <f t="shared" si="346"/>
        <v>0</v>
      </c>
      <c r="AA409" s="104">
        <f t="shared" si="346"/>
        <v>0</v>
      </c>
      <c r="AB409" s="104">
        <f t="shared" si="346"/>
        <v>0</v>
      </c>
      <c r="AC409" s="104">
        <f t="shared" si="346"/>
        <v>0</v>
      </c>
      <c r="AD409" s="104">
        <f t="shared" si="346"/>
        <v>0</v>
      </c>
      <c r="AE409" s="105">
        <f t="shared" si="111"/>
        <v>0</v>
      </c>
      <c r="AF409" s="106">
        <f>0.0003</f>
        <v>2.9999999999999997E-4</v>
      </c>
      <c r="AG409" s="106">
        <f>0*$AF$409</f>
        <v>0</v>
      </c>
      <c r="AH409" s="106">
        <f t="shared" ref="AH409:AT409" si="347">0*$AF$409</f>
        <v>0</v>
      </c>
      <c r="AI409" s="106">
        <f t="shared" si="347"/>
        <v>0</v>
      </c>
      <c r="AJ409" s="106">
        <f t="shared" si="347"/>
        <v>0</v>
      </c>
      <c r="AK409" s="106">
        <f t="shared" si="347"/>
        <v>0</v>
      </c>
      <c r="AL409" s="106">
        <f t="shared" si="347"/>
        <v>0</v>
      </c>
      <c r="AM409" s="106">
        <f t="shared" si="347"/>
        <v>0</v>
      </c>
      <c r="AN409" s="106">
        <f t="shared" si="347"/>
        <v>0</v>
      </c>
      <c r="AO409" s="106">
        <f t="shared" si="347"/>
        <v>0</v>
      </c>
      <c r="AP409" s="106">
        <f t="shared" si="347"/>
        <v>0</v>
      </c>
      <c r="AQ409" s="106">
        <f t="shared" si="347"/>
        <v>0</v>
      </c>
      <c r="AR409" s="106">
        <f t="shared" si="347"/>
        <v>0</v>
      </c>
      <c r="AS409" s="106">
        <f t="shared" si="347"/>
        <v>0</v>
      </c>
      <c r="AT409" s="106">
        <f t="shared" si="347"/>
        <v>0</v>
      </c>
      <c r="AU409" s="107">
        <f t="shared" si="310"/>
        <v>0</v>
      </c>
      <c r="AV409" s="108">
        <f>0.0003</f>
        <v>2.9999999999999997E-4</v>
      </c>
      <c r="AW409" s="108">
        <f>0*$AV$409</f>
        <v>0</v>
      </c>
      <c r="AX409" s="108">
        <f t="shared" ref="AX409:BJ409" si="348">0*$AV$409</f>
        <v>0</v>
      </c>
      <c r="AY409" s="108">
        <f t="shared" si="348"/>
        <v>0</v>
      </c>
      <c r="AZ409" s="108">
        <f t="shared" si="348"/>
        <v>0</v>
      </c>
      <c r="BA409" s="108">
        <f t="shared" si="348"/>
        <v>0</v>
      </c>
      <c r="BB409" s="108">
        <f t="shared" si="348"/>
        <v>0</v>
      </c>
      <c r="BC409" s="108">
        <f t="shared" si="348"/>
        <v>0</v>
      </c>
      <c r="BD409" s="108">
        <f t="shared" si="348"/>
        <v>0</v>
      </c>
      <c r="BE409" s="108">
        <f t="shared" si="348"/>
        <v>0</v>
      </c>
      <c r="BF409" s="108">
        <f t="shared" si="348"/>
        <v>0</v>
      </c>
      <c r="BG409" s="108">
        <f t="shared" si="348"/>
        <v>0</v>
      </c>
      <c r="BH409" s="108">
        <f t="shared" si="348"/>
        <v>0</v>
      </c>
      <c r="BI409" s="108">
        <f t="shared" si="348"/>
        <v>0</v>
      </c>
      <c r="BJ409" s="108">
        <f t="shared" si="348"/>
        <v>0</v>
      </c>
      <c r="BK409" s="109">
        <f t="shared" si="313"/>
        <v>0</v>
      </c>
      <c r="BL409" s="110">
        <f>0.0003</f>
        <v>2.9999999999999997E-4</v>
      </c>
      <c r="BM409" s="110">
        <f>0*$BL$409</f>
        <v>0</v>
      </c>
      <c r="BN409" s="110">
        <f t="shared" ref="BN409:BZ409" si="349">0*$BL$409</f>
        <v>0</v>
      </c>
      <c r="BO409" s="110">
        <f t="shared" si="349"/>
        <v>0</v>
      </c>
      <c r="BP409" s="110">
        <f t="shared" si="349"/>
        <v>0</v>
      </c>
      <c r="BQ409" s="110">
        <f t="shared" si="349"/>
        <v>0</v>
      </c>
      <c r="BR409" s="110">
        <f t="shared" si="349"/>
        <v>0</v>
      </c>
      <c r="BS409" s="110">
        <f t="shared" si="349"/>
        <v>0</v>
      </c>
      <c r="BT409" s="110">
        <f t="shared" si="349"/>
        <v>0</v>
      </c>
      <c r="BU409" s="110">
        <f t="shared" si="349"/>
        <v>0</v>
      </c>
      <c r="BV409" s="110">
        <f t="shared" si="349"/>
        <v>0</v>
      </c>
      <c r="BW409" s="110">
        <f t="shared" si="349"/>
        <v>0</v>
      </c>
      <c r="BX409" s="110">
        <f t="shared" si="349"/>
        <v>0</v>
      </c>
      <c r="BY409" s="110">
        <f t="shared" si="349"/>
        <v>0</v>
      </c>
      <c r="BZ409" s="110">
        <f t="shared" si="349"/>
        <v>0</v>
      </c>
      <c r="CA409" s="111">
        <f t="shared" si="316"/>
        <v>0</v>
      </c>
    </row>
    <row r="410" spans="1:79" s="10" customFormat="1" ht="17.25" customHeight="1" x14ac:dyDescent="0.25">
      <c r="A410" s="33"/>
      <c r="B410" s="34"/>
      <c r="C410" s="35"/>
      <c r="D410" s="49"/>
      <c r="E410" s="36"/>
      <c r="F410" s="36"/>
      <c r="G410" s="52"/>
      <c r="H410" s="38"/>
      <c r="I410" s="50"/>
      <c r="J410" s="54" t="s">
        <v>817</v>
      </c>
      <c r="K410" s="46" t="s">
        <v>818</v>
      </c>
      <c r="L410" s="46" t="s">
        <v>41</v>
      </c>
      <c r="P410" s="104"/>
      <c r="Q410" s="104">
        <f>0*$P$410</f>
        <v>0</v>
      </c>
      <c r="R410" s="104">
        <f>0.3*$P$410</f>
        <v>0</v>
      </c>
      <c r="S410" s="104">
        <f>0.6*$P$410</f>
        <v>0</v>
      </c>
      <c r="T410" s="104">
        <f>0*$P$410</f>
        <v>0</v>
      </c>
      <c r="U410" s="104">
        <f>0.1*$P$410</f>
        <v>0</v>
      </c>
      <c r="V410" s="104">
        <f>0*$P$410</f>
        <v>0</v>
      </c>
      <c r="W410" s="104">
        <f>0*$P$410</f>
        <v>0</v>
      </c>
      <c r="X410" s="104">
        <f>0*$P$410</f>
        <v>0</v>
      </c>
      <c r="Y410" s="104">
        <f>0*$P$410</f>
        <v>0</v>
      </c>
      <c r="Z410" s="104">
        <f>0*$P$410</f>
        <v>0</v>
      </c>
      <c r="AA410" s="104">
        <f t="shared" ref="AA410:AC410" si="350">0*$P$410</f>
        <v>0</v>
      </c>
      <c r="AB410" s="104">
        <f t="shared" si="350"/>
        <v>0</v>
      </c>
      <c r="AC410" s="104">
        <f t="shared" si="350"/>
        <v>0</v>
      </c>
      <c r="AD410" s="104">
        <f>0*$P$410</f>
        <v>0</v>
      </c>
      <c r="AE410" s="105">
        <f t="shared" si="111"/>
        <v>0</v>
      </c>
      <c r="AF410" s="106">
        <f>0.0079+0.0446</f>
        <v>5.2500000000000005E-2</v>
      </c>
      <c r="AG410" s="106">
        <f>0*$AF$410</f>
        <v>0</v>
      </c>
      <c r="AH410" s="106">
        <f t="shared" ref="AH410:AT410" si="351">0*$AF$410</f>
        <v>0</v>
      </c>
      <c r="AI410" s="106">
        <f t="shared" si="351"/>
        <v>0</v>
      </c>
      <c r="AJ410" s="106">
        <f t="shared" si="351"/>
        <v>0</v>
      </c>
      <c r="AK410" s="106">
        <f t="shared" si="351"/>
        <v>0</v>
      </c>
      <c r="AL410" s="106">
        <f t="shared" si="351"/>
        <v>0</v>
      </c>
      <c r="AM410" s="106">
        <f t="shared" si="351"/>
        <v>0</v>
      </c>
      <c r="AN410" s="106">
        <f t="shared" si="351"/>
        <v>0</v>
      </c>
      <c r="AO410" s="106">
        <f t="shared" si="351"/>
        <v>0</v>
      </c>
      <c r="AP410" s="106">
        <f t="shared" si="351"/>
        <v>0</v>
      </c>
      <c r="AQ410" s="106">
        <f t="shared" si="351"/>
        <v>0</v>
      </c>
      <c r="AR410" s="106">
        <f t="shared" si="351"/>
        <v>0</v>
      </c>
      <c r="AS410" s="106">
        <f t="shared" si="351"/>
        <v>0</v>
      </c>
      <c r="AT410" s="106">
        <f t="shared" si="351"/>
        <v>0</v>
      </c>
      <c r="AU410" s="107">
        <f t="shared" si="310"/>
        <v>0</v>
      </c>
      <c r="AV410" s="108">
        <f>0.0079+0.0446</f>
        <v>5.2500000000000005E-2</v>
      </c>
      <c r="AW410" s="108">
        <f>0*$AV$410</f>
        <v>0</v>
      </c>
      <c r="AX410" s="108">
        <f t="shared" ref="AX410:BJ410" si="352">0*$AV$410</f>
        <v>0</v>
      </c>
      <c r="AY410" s="108">
        <f t="shared" si="352"/>
        <v>0</v>
      </c>
      <c r="AZ410" s="108">
        <f t="shared" si="352"/>
        <v>0</v>
      </c>
      <c r="BA410" s="108">
        <f t="shared" si="352"/>
        <v>0</v>
      </c>
      <c r="BB410" s="108">
        <f t="shared" si="352"/>
        <v>0</v>
      </c>
      <c r="BC410" s="108">
        <f t="shared" si="352"/>
        <v>0</v>
      </c>
      <c r="BD410" s="108">
        <f t="shared" si="352"/>
        <v>0</v>
      </c>
      <c r="BE410" s="108">
        <f t="shared" si="352"/>
        <v>0</v>
      </c>
      <c r="BF410" s="108">
        <f t="shared" si="352"/>
        <v>0</v>
      </c>
      <c r="BG410" s="108">
        <f t="shared" si="352"/>
        <v>0</v>
      </c>
      <c r="BH410" s="108">
        <f t="shared" si="352"/>
        <v>0</v>
      </c>
      <c r="BI410" s="108">
        <f t="shared" si="352"/>
        <v>0</v>
      </c>
      <c r="BJ410" s="108">
        <f t="shared" si="352"/>
        <v>0</v>
      </c>
      <c r="BK410" s="109">
        <f t="shared" si="313"/>
        <v>0</v>
      </c>
      <c r="BL410" s="110">
        <f>0.0079+0.0446</f>
        <v>5.2500000000000005E-2</v>
      </c>
      <c r="BM410" s="110">
        <f>0*$BL$410</f>
        <v>0</v>
      </c>
      <c r="BN410" s="110">
        <f t="shared" ref="BN410:BZ410" si="353">0*$BL$410</f>
        <v>0</v>
      </c>
      <c r="BO410" s="110">
        <f t="shared" si="353"/>
        <v>0</v>
      </c>
      <c r="BP410" s="110">
        <f t="shared" si="353"/>
        <v>0</v>
      </c>
      <c r="BQ410" s="110">
        <f t="shared" si="353"/>
        <v>0</v>
      </c>
      <c r="BR410" s="110">
        <f t="shared" si="353"/>
        <v>0</v>
      </c>
      <c r="BS410" s="110">
        <f t="shared" si="353"/>
        <v>0</v>
      </c>
      <c r="BT410" s="110">
        <f t="shared" si="353"/>
        <v>0</v>
      </c>
      <c r="BU410" s="110">
        <f t="shared" si="353"/>
        <v>0</v>
      </c>
      <c r="BV410" s="110">
        <f t="shared" si="353"/>
        <v>0</v>
      </c>
      <c r="BW410" s="110">
        <f t="shared" si="353"/>
        <v>0</v>
      </c>
      <c r="BX410" s="110">
        <f t="shared" si="353"/>
        <v>0</v>
      </c>
      <c r="BY410" s="110">
        <f t="shared" si="353"/>
        <v>0</v>
      </c>
      <c r="BZ410" s="110">
        <f t="shared" si="353"/>
        <v>0</v>
      </c>
      <c r="CA410" s="111">
        <f t="shared" si="316"/>
        <v>0</v>
      </c>
    </row>
    <row r="411" spans="1:79" s="10" customFormat="1" ht="17.25" customHeight="1" x14ac:dyDescent="0.25">
      <c r="A411" s="33"/>
      <c r="B411" s="34"/>
      <c r="C411" s="35"/>
      <c r="D411" s="49"/>
      <c r="E411" s="36"/>
      <c r="F411" s="36"/>
      <c r="G411" s="52"/>
      <c r="H411" s="38"/>
      <c r="I411" s="50"/>
      <c r="J411" s="54" t="s">
        <v>819</v>
      </c>
      <c r="K411" s="46" t="s">
        <v>1425</v>
      </c>
      <c r="L411" s="46" t="s">
        <v>41</v>
      </c>
      <c r="P411" s="104"/>
      <c r="Q411" s="104">
        <f>0*$P$411</f>
        <v>0</v>
      </c>
      <c r="R411" s="104">
        <f>1*$P$411</f>
        <v>0</v>
      </c>
      <c r="S411" s="104">
        <f t="shared" ref="S411:AD411" si="354">0*$P$411</f>
        <v>0</v>
      </c>
      <c r="T411" s="104">
        <f t="shared" si="354"/>
        <v>0</v>
      </c>
      <c r="U411" s="104">
        <f t="shared" si="354"/>
        <v>0</v>
      </c>
      <c r="V411" s="104">
        <f t="shared" si="354"/>
        <v>0</v>
      </c>
      <c r="W411" s="104">
        <f t="shared" si="354"/>
        <v>0</v>
      </c>
      <c r="X411" s="104">
        <f t="shared" si="354"/>
        <v>0</v>
      </c>
      <c r="Y411" s="104">
        <f t="shared" si="354"/>
        <v>0</v>
      </c>
      <c r="Z411" s="104">
        <f t="shared" si="354"/>
        <v>0</v>
      </c>
      <c r="AA411" s="104">
        <f t="shared" si="354"/>
        <v>0</v>
      </c>
      <c r="AB411" s="104">
        <f t="shared" si="354"/>
        <v>0</v>
      </c>
      <c r="AC411" s="104">
        <f t="shared" si="354"/>
        <v>0</v>
      </c>
      <c r="AD411" s="104">
        <f t="shared" si="354"/>
        <v>0</v>
      </c>
      <c r="AE411" s="105">
        <f t="shared" si="111"/>
        <v>0</v>
      </c>
      <c r="AF411" s="106">
        <f>0.0003</f>
        <v>2.9999999999999997E-4</v>
      </c>
      <c r="AG411" s="106">
        <f>0*$AF$411</f>
        <v>0</v>
      </c>
      <c r="AH411" s="106">
        <f t="shared" ref="AH411:AT411" si="355">0*$AF$411</f>
        <v>0</v>
      </c>
      <c r="AI411" s="106">
        <f t="shared" si="355"/>
        <v>0</v>
      </c>
      <c r="AJ411" s="106">
        <f t="shared" si="355"/>
        <v>0</v>
      </c>
      <c r="AK411" s="106">
        <f t="shared" si="355"/>
        <v>0</v>
      </c>
      <c r="AL411" s="106">
        <f t="shared" si="355"/>
        <v>0</v>
      </c>
      <c r="AM411" s="106">
        <f t="shared" si="355"/>
        <v>0</v>
      </c>
      <c r="AN411" s="106">
        <f t="shared" si="355"/>
        <v>0</v>
      </c>
      <c r="AO411" s="106">
        <f t="shared" si="355"/>
        <v>0</v>
      </c>
      <c r="AP411" s="106">
        <f t="shared" si="355"/>
        <v>0</v>
      </c>
      <c r="AQ411" s="106">
        <f t="shared" si="355"/>
        <v>0</v>
      </c>
      <c r="AR411" s="106">
        <f t="shared" si="355"/>
        <v>0</v>
      </c>
      <c r="AS411" s="106">
        <f t="shared" si="355"/>
        <v>0</v>
      </c>
      <c r="AT411" s="106">
        <f t="shared" si="355"/>
        <v>0</v>
      </c>
      <c r="AU411" s="107">
        <f t="shared" si="310"/>
        <v>0</v>
      </c>
      <c r="AV411" s="108">
        <f>0.0003</f>
        <v>2.9999999999999997E-4</v>
      </c>
      <c r="AW411" s="108">
        <f>0*$AV$411</f>
        <v>0</v>
      </c>
      <c r="AX411" s="108">
        <f t="shared" ref="AX411:BJ411" si="356">0*$AV$411</f>
        <v>0</v>
      </c>
      <c r="AY411" s="108">
        <f t="shared" si="356"/>
        <v>0</v>
      </c>
      <c r="AZ411" s="108">
        <f t="shared" si="356"/>
        <v>0</v>
      </c>
      <c r="BA411" s="108">
        <f t="shared" si="356"/>
        <v>0</v>
      </c>
      <c r="BB411" s="108">
        <f t="shared" si="356"/>
        <v>0</v>
      </c>
      <c r="BC411" s="108">
        <f t="shared" si="356"/>
        <v>0</v>
      </c>
      <c r="BD411" s="108">
        <f t="shared" si="356"/>
        <v>0</v>
      </c>
      <c r="BE411" s="108">
        <f t="shared" si="356"/>
        <v>0</v>
      </c>
      <c r="BF411" s="108">
        <f t="shared" si="356"/>
        <v>0</v>
      </c>
      <c r="BG411" s="108">
        <f t="shared" si="356"/>
        <v>0</v>
      </c>
      <c r="BH411" s="108">
        <f t="shared" si="356"/>
        <v>0</v>
      </c>
      <c r="BI411" s="108">
        <f t="shared" si="356"/>
        <v>0</v>
      </c>
      <c r="BJ411" s="108">
        <f t="shared" si="356"/>
        <v>0</v>
      </c>
      <c r="BK411" s="109">
        <f t="shared" si="313"/>
        <v>0</v>
      </c>
      <c r="BL411" s="110">
        <f>0.0003</f>
        <v>2.9999999999999997E-4</v>
      </c>
      <c r="BM411" s="110">
        <f>0*$BL$411</f>
        <v>0</v>
      </c>
      <c r="BN411" s="110">
        <f t="shared" ref="BN411:BZ411" si="357">0*$BL$411</f>
        <v>0</v>
      </c>
      <c r="BO411" s="110">
        <f t="shared" si="357"/>
        <v>0</v>
      </c>
      <c r="BP411" s="110">
        <f t="shared" si="357"/>
        <v>0</v>
      </c>
      <c r="BQ411" s="110">
        <f t="shared" si="357"/>
        <v>0</v>
      </c>
      <c r="BR411" s="110">
        <f t="shared" si="357"/>
        <v>0</v>
      </c>
      <c r="BS411" s="110">
        <f t="shared" si="357"/>
        <v>0</v>
      </c>
      <c r="BT411" s="110">
        <f t="shared" si="357"/>
        <v>0</v>
      </c>
      <c r="BU411" s="110">
        <f t="shared" si="357"/>
        <v>0</v>
      </c>
      <c r="BV411" s="110">
        <f t="shared" si="357"/>
        <v>0</v>
      </c>
      <c r="BW411" s="110">
        <f t="shared" si="357"/>
        <v>0</v>
      </c>
      <c r="BX411" s="110">
        <f t="shared" si="357"/>
        <v>0</v>
      </c>
      <c r="BY411" s="110">
        <f t="shared" si="357"/>
        <v>0</v>
      </c>
      <c r="BZ411" s="110">
        <f t="shared" si="357"/>
        <v>0</v>
      </c>
      <c r="CA411" s="111">
        <f t="shared" si="316"/>
        <v>0</v>
      </c>
    </row>
    <row r="412" spans="1:79" s="10" customFormat="1" ht="17.25" customHeight="1" x14ac:dyDescent="0.25">
      <c r="A412" s="33"/>
      <c r="B412" s="34"/>
      <c r="C412" s="35"/>
      <c r="D412" s="49"/>
      <c r="E412" s="36"/>
      <c r="F412" s="36"/>
      <c r="G412" s="52"/>
      <c r="H412" s="38"/>
      <c r="I412" s="50"/>
      <c r="J412" s="54" t="s">
        <v>820</v>
      </c>
      <c r="K412" s="46" t="s">
        <v>821</v>
      </c>
      <c r="L412" s="46" t="s">
        <v>41</v>
      </c>
      <c r="P412" s="104"/>
      <c r="Q412" s="104">
        <f>0*$P$412</f>
        <v>0</v>
      </c>
      <c r="R412" s="104">
        <f>0.1*$P$412</f>
        <v>0</v>
      </c>
      <c r="S412" s="104">
        <f>0.6*$P$412</f>
        <v>0</v>
      </c>
      <c r="T412" s="104">
        <f>0*$P$412</f>
        <v>0</v>
      </c>
      <c r="U412" s="104">
        <f>0.3*$P$412</f>
        <v>0</v>
      </c>
      <c r="V412" s="104">
        <f>0*$P$412</f>
        <v>0</v>
      </c>
      <c r="W412" s="104">
        <f>0*$P$412</f>
        <v>0</v>
      </c>
      <c r="X412" s="104">
        <f>0*$P$412</f>
        <v>0</v>
      </c>
      <c r="Y412" s="104">
        <f>0*$P$412</f>
        <v>0</v>
      </c>
      <c r="Z412" s="104">
        <f>0*$P$412</f>
        <v>0</v>
      </c>
      <c r="AA412" s="104">
        <f t="shared" ref="AA412:AC412" si="358">0*$P$412</f>
        <v>0</v>
      </c>
      <c r="AB412" s="104">
        <f t="shared" si="358"/>
        <v>0</v>
      </c>
      <c r="AC412" s="104">
        <f t="shared" si="358"/>
        <v>0</v>
      </c>
      <c r="AD412" s="104">
        <f>0*$P$412</f>
        <v>0</v>
      </c>
      <c r="AE412" s="105">
        <f t="shared" si="111"/>
        <v>0</v>
      </c>
      <c r="AF412" s="106">
        <f>0.0043+0.0074+0.0015+0.0008+0.0004+0.0043</f>
        <v>1.8700000000000001E-2</v>
      </c>
      <c r="AG412" s="106">
        <f>0*$AF$412</f>
        <v>0</v>
      </c>
      <c r="AH412" s="106">
        <f t="shared" ref="AH412:AT412" si="359">0*$AF$412</f>
        <v>0</v>
      </c>
      <c r="AI412" s="106">
        <f t="shared" si="359"/>
        <v>0</v>
      </c>
      <c r="AJ412" s="106">
        <f t="shared" si="359"/>
        <v>0</v>
      </c>
      <c r="AK412" s="106">
        <f t="shared" si="359"/>
        <v>0</v>
      </c>
      <c r="AL412" s="106">
        <f t="shared" si="359"/>
        <v>0</v>
      </c>
      <c r="AM412" s="106">
        <f t="shared" si="359"/>
        <v>0</v>
      </c>
      <c r="AN412" s="106">
        <f t="shared" si="359"/>
        <v>0</v>
      </c>
      <c r="AO412" s="106">
        <f t="shared" si="359"/>
        <v>0</v>
      </c>
      <c r="AP412" s="106">
        <f t="shared" si="359"/>
        <v>0</v>
      </c>
      <c r="AQ412" s="106">
        <f t="shared" si="359"/>
        <v>0</v>
      </c>
      <c r="AR412" s="106">
        <f t="shared" si="359"/>
        <v>0</v>
      </c>
      <c r="AS412" s="106">
        <f t="shared" si="359"/>
        <v>0</v>
      </c>
      <c r="AT412" s="106">
        <f t="shared" si="359"/>
        <v>0</v>
      </c>
      <c r="AU412" s="107">
        <f t="shared" si="310"/>
        <v>0</v>
      </c>
      <c r="AV412" s="108">
        <f>0.0043+0.0074+0.0015+0.0008+0.0004+0.0043</f>
        <v>1.8700000000000001E-2</v>
      </c>
      <c r="AW412" s="108">
        <f>0*$AV$412</f>
        <v>0</v>
      </c>
      <c r="AX412" s="108">
        <f t="shared" ref="AX412:BJ412" si="360">0*$AV$412</f>
        <v>0</v>
      </c>
      <c r="AY412" s="108">
        <f t="shared" si="360"/>
        <v>0</v>
      </c>
      <c r="AZ412" s="108">
        <f t="shared" si="360"/>
        <v>0</v>
      </c>
      <c r="BA412" s="108">
        <f t="shared" si="360"/>
        <v>0</v>
      </c>
      <c r="BB412" s="108">
        <f t="shared" si="360"/>
        <v>0</v>
      </c>
      <c r="BC412" s="108">
        <f t="shared" si="360"/>
        <v>0</v>
      </c>
      <c r="BD412" s="108">
        <f t="shared" si="360"/>
        <v>0</v>
      </c>
      <c r="BE412" s="108">
        <f t="shared" si="360"/>
        <v>0</v>
      </c>
      <c r="BF412" s="108">
        <f t="shared" si="360"/>
        <v>0</v>
      </c>
      <c r="BG412" s="108">
        <f t="shared" si="360"/>
        <v>0</v>
      </c>
      <c r="BH412" s="108">
        <f t="shared" si="360"/>
        <v>0</v>
      </c>
      <c r="BI412" s="108">
        <f t="shared" si="360"/>
        <v>0</v>
      </c>
      <c r="BJ412" s="108">
        <f t="shared" si="360"/>
        <v>0</v>
      </c>
      <c r="BK412" s="109">
        <f t="shared" si="313"/>
        <v>0</v>
      </c>
      <c r="BL412" s="110">
        <f>0.0043+0.0074+0.0015+0.0008+0.0004+0.0043</f>
        <v>1.8700000000000001E-2</v>
      </c>
      <c r="BM412" s="110">
        <f>0*$BL$412</f>
        <v>0</v>
      </c>
      <c r="BN412" s="110">
        <f t="shared" ref="BN412:BZ412" si="361">0*$BL$412</f>
        <v>0</v>
      </c>
      <c r="BO412" s="110">
        <f t="shared" si="361"/>
        <v>0</v>
      </c>
      <c r="BP412" s="110">
        <f t="shared" si="361"/>
        <v>0</v>
      </c>
      <c r="BQ412" s="110">
        <f t="shared" si="361"/>
        <v>0</v>
      </c>
      <c r="BR412" s="110">
        <f t="shared" si="361"/>
        <v>0</v>
      </c>
      <c r="BS412" s="110">
        <f t="shared" si="361"/>
        <v>0</v>
      </c>
      <c r="BT412" s="110">
        <f t="shared" si="361"/>
        <v>0</v>
      </c>
      <c r="BU412" s="110">
        <f t="shared" si="361"/>
        <v>0</v>
      </c>
      <c r="BV412" s="110">
        <f t="shared" si="361"/>
        <v>0</v>
      </c>
      <c r="BW412" s="110">
        <f t="shared" si="361"/>
        <v>0</v>
      </c>
      <c r="BX412" s="110">
        <f t="shared" si="361"/>
        <v>0</v>
      </c>
      <c r="BY412" s="110">
        <f t="shared" si="361"/>
        <v>0</v>
      </c>
      <c r="BZ412" s="110">
        <f t="shared" si="361"/>
        <v>0</v>
      </c>
      <c r="CA412" s="111">
        <f t="shared" si="316"/>
        <v>0</v>
      </c>
    </row>
    <row r="413" spans="1:79" s="10" customFormat="1" ht="17.25" customHeight="1" x14ac:dyDescent="0.25">
      <c r="A413" s="33"/>
      <c r="B413" s="34"/>
      <c r="C413" s="35"/>
      <c r="D413" s="49"/>
      <c r="E413" s="36"/>
      <c r="F413" s="36"/>
      <c r="G413" s="52"/>
      <c r="H413" s="38"/>
      <c r="I413" s="50"/>
      <c r="J413" s="54" t="s">
        <v>822</v>
      </c>
      <c r="K413" s="46" t="s">
        <v>1427</v>
      </c>
      <c r="L413" s="46" t="s">
        <v>69</v>
      </c>
      <c r="P413" s="104"/>
      <c r="Q413" s="104">
        <f>0*$P$413</f>
        <v>0</v>
      </c>
      <c r="R413" s="104">
        <f t="shared" ref="R413:AD414" si="362">0*$P$413</f>
        <v>0</v>
      </c>
      <c r="S413" s="104">
        <f t="shared" si="362"/>
        <v>0</v>
      </c>
      <c r="T413" s="104">
        <f>1*$P$413</f>
        <v>0</v>
      </c>
      <c r="U413" s="104">
        <f t="shared" si="362"/>
        <v>0</v>
      </c>
      <c r="V413" s="104">
        <f t="shared" si="362"/>
        <v>0</v>
      </c>
      <c r="W413" s="104">
        <f t="shared" si="362"/>
        <v>0</v>
      </c>
      <c r="X413" s="104">
        <f t="shared" si="362"/>
        <v>0</v>
      </c>
      <c r="Y413" s="104">
        <f t="shared" si="362"/>
        <v>0</v>
      </c>
      <c r="Z413" s="104">
        <f t="shared" si="362"/>
        <v>0</v>
      </c>
      <c r="AA413" s="104">
        <f t="shared" si="362"/>
        <v>0</v>
      </c>
      <c r="AB413" s="104">
        <f t="shared" si="362"/>
        <v>0</v>
      </c>
      <c r="AC413" s="104">
        <f t="shared" si="362"/>
        <v>0</v>
      </c>
      <c r="AD413" s="104">
        <f t="shared" si="362"/>
        <v>0</v>
      </c>
      <c r="AE413" s="105">
        <f t="shared" si="111"/>
        <v>0</v>
      </c>
      <c r="AF413" s="106">
        <v>2.0000000000000001E-4</v>
      </c>
      <c r="AG413" s="106">
        <f>0*$AF$413</f>
        <v>0</v>
      </c>
      <c r="AH413" s="106">
        <f t="shared" ref="AH413:AT414" si="363">0*$AF$413</f>
        <v>0</v>
      </c>
      <c r="AI413" s="106">
        <f t="shared" si="363"/>
        <v>0</v>
      </c>
      <c r="AJ413" s="106">
        <f t="shared" si="363"/>
        <v>0</v>
      </c>
      <c r="AK413" s="106">
        <f t="shared" si="363"/>
        <v>0</v>
      </c>
      <c r="AL413" s="106">
        <f t="shared" si="363"/>
        <v>0</v>
      </c>
      <c r="AM413" s="106">
        <f t="shared" si="363"/>
        <v>0</v>
      </c>
      <c r="AN413" s="106">
        <f t="shared" si="363"/>
        <v>0</v>
      </c>
      <c r="AO413" s="106">
        <f t="shared" si="363"/>
        <v>0</v>
      </c>
      <c r="AP413" s="106">
        <f t="shared" si="363"/>
        <v>0</v>
      </c>
      <c r="AQ413" s="106">
        <f t="shared" si="363"/>
        <v>0</v>
      </c>
      <c r="AR413" s="106">
        <f t="shared" si="363"/>
        <v>0</v>
      </c>
      <c r="AS413" s="106">
        <f t="shared" si="363"/>
        <v>0</v>
      </c>
      <c r="AT413" s="106">
        <f t="shared" si="363"/>
        <v>0</v>
      </c>
      <c r="AU413" s="107">
        <f t="shared" si="310"/>
        <v>0</v>
      </c>
      <c r="AV413" s="108">
        <v>2.0000000000000001E-4</v>
      </c>
      <c r="AW413" s="108">
        <f>0*$AV$413</f>
        <v>0</v>
      </c>
      <c r="AX413" s="108">
        <f t="shared" ref="AX413:BJ414" si="364">0*$AV$413</f>
        <v>0</v>
      </c>
      <c r="AY413" s="108">
        <f t="shared" si="364"/>
        <v>0</v>
      </c>
      <c r="AZ413" s="108">
        <f t="shared" si="364"/>
        <v>0</v>
      </c>
      <c r="BA413" s="108">
        <f t="shared" si="364"/>
        <v>0</v>
      </c>
      <c r="BB413" s="108">
        <f t="shared" si="364"/>
        <v>0</v>
      </c>
      <c r="BC413" s="108">
        <f t="shared" si="364"/>
        <v>0</v>
      </c>
      <c r="BD413" s="108">
        <f t="shared" si="364"/>
        <v>0</v>
      </c>
      <c r="BE413" s="108">
        <f t="shared" si="364"/>
        <v>0</v>
      </c>
      <c r="BF413" s="108">
        <f t="shared" si="364"/>
        <v>0</v>
      </c>
      <c r="BG413" s="108">
        <f t="shared" si="364"/>
        <v>0</v>
      </c>
      <c r="BH413" s="108">
        <f t="shared" si="364"/>
        <v>0</v>
      </c>
      <c r="BI413" s="108">
        <f t="shared" si="364"/>
        <v>0</v>
      </c>
      <c r="BJ413" s="108">
        <f t="shared" si="364"/>
        <v>0</v>
      </c>
      <c r="BK413" s="109">
        <f t="shared" si="313"/>
        <v>0</v>
      </c>
      <c r="BL413" s="110">
        <v>2.0000000000000001E-4</v>
      </c>
      <c r="BM413" s="110">
        <f>0*$BL$413</f>
        <v>0</v>
      </c>
      <c r="BN413" s="110">
        <f t="shared" ref="BN413:BZ414" si="365">0*$BL$413</f>
        <v>0</v>
      </c>
      <c r="BO413" s="110">
        <f t="shared" si="365"/>
        <v>0</v>
      </c>
      <c r="BP413" s="110">
        <f t="shared" si="365"/>
        <v>0</v>
      </c>
      <c r="BQ413" s="110">
        <f t="shared" si="365"/>
        <v>0</v>
      </c>
      <c r="BR413" s="110">
        <f t="shared" si="365"/>
        <v>0</v>
      </c>
      <c r="BS413" s="110">
        <f t="shared" si="365"/>
        <v>0</v>
      </c>
      <c r="BT413" s="110">
        <f t="shared" si="365"/>
        <v>0</v>
      </c>
      <c r="BU413" s="110">
        <f t="shared" si="365"/>
        <v>0</v>
      </c>
      <c r="BV413" s="110">
        <f t="shared" si="365"/>
        <v>0</v>
      </c>
      <c r="BW413" s="110">
        <f t="shared" si="365"/>
        <v>0</v>
      </c>
      <c r="BX413" s="110">
        <f t="shared" si="365"/>
        <v>0</v>
      </c>
      <c r="BY413" s="110">
        <f t="shared" si="365"/>
        <v>0</v>
      </c>
      <c r="BZ413" s="110">
        <f t="shared" si="365"/>
        <v>0</v>
      </c>
      <c r="CA413" s="111">
        <f t="shared" si="316"/>
        <v>0</v>
      </c>
    </row>
    <row r="414" spans="1:79" s="10" customFormat="1" ht="17.25" customHeight="1" x14ac:dyDescent="0.25">
      <c r="A414" s="33"/>
      <c r="B414" s="34"/>
      <c r="C414" s="35"/>
      <c r="D414" s="49"/>
      <c r="E414" s="36"/>
      <c r="F414" s="36"/>
      <c r="G414" s="52"/>
      <c r="H414" s="38"/>
      <c r="I414" s="50"/>
      <c r="J414" s="54"/>
      <c r="K414" s="46" t="s">
        <v>1429</v>
      </c>
      <c r="L414" s="46" t="s">
        <v>69</v>
      </c>
      <c r="P414" s="104"/>
      <c r="Q414" s="104">
        <f>0*$P$413</f>
        <v>0</v>
      </c>
      <c r="R414" s="104">
        <f t="shared" si="362"/>
        <v>0</v>
      </c>
      <c r="S414" s="104">
        <f t="shared" si="362"/>
        <v>0</v>
      </c>
      <c r="T414" s="104">
        <f>1*$P$413</f>
        <v>0</v>
      </c>
      <c r="U414" s="104">
        <f t="shared" si="362"/>
        <v>0</v>
      </c>
      <c r="V414" s="104">
        <f t="shared" si="362"/>
        <v>0</v>
      </c>
      <c r="W414" s="104">
        <f t="shared" si="362"/>
        <v>0</v>
      </c>
      <c r="X414" s="104">
        <f t="shared" si="362"/>
        <v>0</v>
      </c>
      <c r="Y414" s="104">
        <f t="shared" si="362"/>
        <v>0</v>
      </c>
      <c r="Z414" s="104">
        <f t="shared" si="362"/>
        <v>0</v>
      </c>
      <c r="AA414" s="104">
        <f t="shared" si="362"/>
        <v>0</v>
      </c>
      <c r="AB414" s="104">
        <f t="shared" si="362"/>
        <v>0</v>
      </c>
      <c r="AC414" s="104">
        <f t="shared" si="362"/>
        <v>0</v>
      </c>
      <c r="AD414" s="104">
        <f t="shared" si="362"/>
        <v>0</v>
      </c>
      <c r="AE414" s="105">
        <f t="shared" ref="AE414" si="366">SUM(Q414:AD414)</f>
        <v>0</v>
      </c>
      <c r="AF414" s="106">
        <v>2.0000000000000001E-4</v>
      </c>
      <c r="AG414" s="106">
        <f>0*$AF$413</f>
        <v>0</v>
      </c>
      <c r="AH414" s="106">
        <f t="shared" si="363"/>
        <v>0</v>
      </c>
      <c r="AI414" s="106">
        <f t="shared" si="363"/>
        <v>0</v>
      </c>
      <c r="AJ414" s="106">
        <f t="shared" si="363"/>
        <v>0</v>
      </c>
      <c r="AK414" s="106">
        <f t="shared" si="363"/>
        <v>0</v>
      </c>
      <c r="AL414" s="106">
        <f t="shared" si="363"/>
        <v>0</v>
      </c>
      <c r="AM414" s="106">
        <f t="shared" si="363"/>
        <v>0</v>
      </c>
      <c r="AN414" s="106">
        <f t="shared" si="363"/>
        <v>0</v>
      </c>
      <c r="AO414" s="106">
        <f t="shared" si="363"/>
        <v>0</v>
      </c>
      <c r="AP414" s="106">
        <f t="shared" si="363"/>
        <v>0</v>
      </c>
      <c r="AQ414" s="106">
        <f t="shared" si="363"/>
        <v>0</v>
      </c>
      <c r="AR414" s="106">
        <f t="shared" si="363"/>
        <v>0</v>
      </c>
      <c r="AS414" s="106">
        <f t="shared" si="363"/>
        <v>0</v>
      </c>
      <c r="AT414" s="106">
        <f t="shared" si="363"/>
        <v>0</v>
      </c>
      <c r="AU414" s="107">
        <f t="shared" ref="AU414" si="367">SUM(AG414:AT414)</f>
        <v>0</v>
      </c>
      <c r="AV414" s="108">
        <v>2.0000000000000001E-4</v>
      </c>
      <c r="AW414" s="108">
        <f>0*$AV$413</f>
        <v>0</v>
      </c>
      <c r="AX414" s="108">
        <f t="shared" si="364"/>
        <v>0</v>
      </c>
      <c r="AY414" s="108">
        <f t="shared" si="364"/>
        <v>0</v>
      </c>
      <c r="AZ414" s="108">
        <f t="shared" si="364"/>
        <v>0</v>
      </c>
      <c r="BA414" s="108">
        <f t="shared" si="364"/>
        <v>0</v>
      </c>
      <c r="BB414" s="108">
        <f t="shared" si="364"/>
        <v>0</v>
      </c>
      <c r="BC414" s="108">
        <f t="shared" si="364"/>
        <v>0</v>
      </c>
      <c r="BD414" s="108">
        <f t="shared" si="364"/>
        <v>0</v>
      </c>
      <c r="BE414" s="108">
        <f t="shared" si="364"/>
        <v>0</v>
      </c>
      <c r="BF414" s="108">
        <f t="shared" si="364"/>
        <v>0</v>
      </c>
      <c r="BG414" s="108">
        <f t="shared" si="364"/>
        <v>0</v>
      </c>
      <c r="BH414" s="108">
        <f t="shared" si="364"/>
        <v>0</v>
      </c>
      <c r="BI414" s="108">
        <f t="shared" si="364"/>
        <v>0</v>
      </c>
      <c r="BJ414" s="108">
        <f t="shared" si="364"/>
        <v>0</v>
      </c>
      <c r="BK414" s="109">
        <f t="shared" ref="BK414" si="368">SUM(AW414:BJ414)</f>
        <v>0</v>
      </c>
      <c r="BL414" s="110">
        <v>2.0000000000000001E-4</v>
      </c>
      <c r="BM414" s="110">
        <f>0*$BL$413</f>
        <v>0</v>
      </c>
      <c r="BN414" s="110">
        <f t="shared" si="365"/>
        <v>0</v>
      </c>
      <c r="BO414" s="110">
        <f t="shared" si="365"/>
        <v>0</v>
      </c>
      <c r="BP414" s="110">
        <f t="shared" si="365"/>
        <v>0</v>
      </c>
      <c r="BQ414" s="110">
        <f t="shared" si="365"/>
        <v>0</v>
      </c>
      <c r="BR414" s="110">
        <f t="shared" si="365"/>
        <v>0</v>
      </c>
      <c r="BS414" s="110">
        <f t="shared" si="365"/>
        <v>0</v>
      </c>
      <c r="BT414" s="110">
        <f t="shared" si="365"/>
        <v>0</v>
      </c>
      <c r="BU414" s="110">
        <f t="shared" si="365"/>
        <v>0</v>
      </c>
      <c r="BV414" s="110">
        <f t="shared" si="365"/>
        <v>0</v>
      </c>
      <c r="BW414" s="110">
        <f t="shared" si="365"/>
        <v>0</v>
      </c>
      <c r="BX414" s="110">
        <f t="shared" si="365"/>
        <v>0</v>
      </c>
      <c r="BY414" s="110">
        <f t="shared" si="365"/>
        <v>0</v>
      </c>
      <c r="BZ414" s="110">
        <f t="shared" si="365"/>
        <v>0</v>
      </c>
      <c r="CA414" s="111">
        <f t="shared" ref="CA414" si="369">SUM(BM414:BZ414)</f>
        <v>0</v>
      </c>
    </row>
    <row r="415" spans="1:79" s="10" customFormat="1" ht="17.25" customHeight="1" x14ac:dyDescent="0.25">
      <c r="A415" s="33"/>
      <c r="B415" s="34"/>
      <c r="C415" s="35"/>
      <c r="D415" s="49"/>
      <c r="E415" s="36"/>
      <c r="F415" s="36"/>
      <c r="G415" s="52"/>
      <c r="H415" s="38"/>
      <c r="I415" s="50"/>
      <c r="J415" s="54" t="s">
        <v>823</v>
      </c>
      <c r="K415" s="46" t="s">
        <v>1428</v>
      </c>
      <c r="L415" s="46" t="s">
        <v>69</v>
      </c>
      <c r="P415" s="104"/>
      <c r="Q415" s="104">
        <f>0*$P$415</f>
        <v>0</v>
      </c>
      <c r="R415" s="104">
        <f t="shared" ref="R415:AD415" si="370">0*$P$415</f>
        <v>0</v>
      </c>
      <c r="S415" s="104">
        <f t="shared" si="370"/>
        <v>0</v>
      </c>
      <c r="T415" s="104">
        <f>1*$P$415</f>
        <v>0</v>
      </c>
      <c r="U415" s="104">
        <f t="shared" si="370"/>
        <v>0</v>
      </c>
      <c r="V415" s="104">
        <f t="shared" si="370"/>
        <v>0</v>
      </c>
      <c r="W415" s="104">
        <f t="shared" si="370"/>
        <v>0</v>
      </c>
      <c r="X415" s="104">
        <f t="shared" si="370"/>
        <v>0</v>
      </c>
      <c r="Y415" s="104">
        <f t="shared" si="370"/>
        <v>0</v>
      </c>
      <c r="Z415" s="104">
        <f t="shared" si="370"/>
        <v>0</v>
      </c>
      <c r="AA415" s="104">
        <f t="shared" si="370"/>
        <v>0</v>
      </c>
      <c r="AB415" s="104">
        <f t="shared" si="370"/>
        <v>0</v>
      </c>
      <c r="AC415" s="104">
        <f t="shared" si="370"/>
        <v>0</v>
      </c>
      <c r="AD415" s="104">
        <f t="shared" si="370"/>
        <v>0</v>
      </c>
      <c r="AE415" s="105">
        <f t="shared" si="111"/>
        <v>0</v>
      </c>
      <c r="AF415" s="106">
        <f>0.0002</f>
        <v>2.0000000000000001E-4</v>
      </c>
      <c r="AG415" s="106">
        <f>0*$AF$415</f>
        <v>0</v>
      </c>
      <c r="AH415" s="106">
        <f t="shared" ref="AH415:AT415" si="371">0*$AF$415</f>
        <v>0</v>
      </c>
      <c r="AI415" s="106">
        <f t="shared" si="371"/>
        <v>0</v>
      </c>
      <c r="AJ415" s="106">
        <f t="shared" si="371"/>
        <v>0</v>
      </c>
      <c r="AK415" s="106">
        <f t="shared" si="371"/>
        <v>0</v>
      </c>
      <c r="AL415" s="106">
        <f t="shared" si="371"/>
        <v>0</v>
      </c>
      <c r="AM415" s="106">
        <f t="shared" si="371"/>
        <v>0</v>
      </c>
      <c r="AN415" s="106">
        <f t="shared" si="371"/>
        <v>0</v>
      </c>
      <c r="AO415" s="106">
        <f t="shared" si="371"/>
        <v>0</v>
      </c>
      <c r="AP415" s="106">
        <f t="shared" si="371"/>
        <v>0</v>
      </c>
      <c r="AQ415" s="106">
        <f t="shared" si="371"/>
        <v>0</v>
      </c>
      <c r="AR415" s="106">
        <f t="shared" si="371"/>
        <v>0</v>
      </c>
      <c r="AS415" s="106">
        <f t="shared" si="371"/>
        <v>0</v>
      </c>
      <c r="AT415" s="106">
        <f t="shared" si="371"/>
        <v>0</v>
      </c>
      <c r="AU415" s="107">
        <f t="shared" si="310"/>
        <v>0</v>
      </c>
      <c r="AV415" s="108">
        <f>0.0002</f>
        <v>2.0000000000000001E-4</v>
      </c>
      <c r="AW415" s="108">
        <f>0*$AV$415</f>
        <v>0</v>
      </c>
      <c r="AX415" s="108">
        <f t="shared" ref="AX415:BJ415" si="372">0*$AV$415</f>
        <v>0</v>
      </c>
      <c r="AY415" s="108">
        <f t="shared" si="372"/>
        <v>0</v>
      </c>
      <c r="AZ415" s="108">
        <f t="shared" si="372"/>
        <v>0</v>
      </c>
      <c r="BA415" s="108">
        <f t="shared" si="372"/>
        <v>0</v>
      </c>
      <c r="BB415" s="108">
        <f t="shared" si="372"/>
        <v>0</v>
      </c>
      <c r="BC415" s="108">
        <f t="shared" si="372"/>
        <v>0</v>
      </c>
      <c r="BD415" s="108">
        <f t="shared" si="372"/>
        <v>0</v>
      </c>
      <c r="BE415" s="108">
        <f t="shared" si="372"/>
        <v>0</v>
      </c>
      <c r="BF415" s="108">
        <f t="shared" si="372"/>
        <v>0</v>
      </c>
      <c r="BG415" s="108">
        <f t="shared" si="372"/>
        <v>0</v>
      </c>
      <c r="BH415" s="108">
        <f t="shared" si="372"/>
        <v>0</v>
      </c>
      <c r="BI415" s="108">
        <f t="shared" si="372"/>
        <v>0</v>
      </c>
      <c r="BJ415" s="108">
        <f t="shared" si="372"/>
        <v>0</v>
      </c>
      <c r="BK415" s="109">
        <f t="shared" si="313"/>
        <v>0</v>
      </c>
      <c r="BL415" s="110">
        <f>0.0002</f>
        <v>2.0000000000000001E-4</v>
      </c>
      <c r="BM415" s="110">
        <f>0*$BL$415</f>
        <v>0</v>
      </c>
      <c r="BN415" s="110">
        <f t="shared" ref="BN415:BZ415" si="373">0*$BL$415</f>
        <v>0</v>
      </c>
      <c r="BO415" s="110">
        <f t="shared" si="373"/>
        <v>0</v>
      </c>
      <c r="BP415" s="110">
        <f t="shared" si="373"/>
        <v>0</v>
      </c>
      <c r="BQ415" s="110">
        <f t="shared" si="373"/>
        <v>0</v>
      </c>
      <c r="BR415" s="110">
        <f t="shared" si="373"/>
        <v>0</v>
      </c>
      <c r="BS415" s="110">
        <f t="shared" si="373"/>
        <v>0</v>
      </c>
      <c r="BT415" s="110">
        <f t="shared" si="373"/>
        <v>0</v>
      </c>
      <c r="BU415" s="110">
        <f t="shared" si="373"/>
        <v>0</v>
      </c>
      <c r="BV415" s="110">
        <f t="shared" si="373"/>
        <v>0</v>
      </c>
      <c r="BW415" s="110">
        <f t="shared" si="373"/>
        <v>0</v>
      </c>
      <c r="BX415" s="110">
        <f t="shared" si="373"/>
        <v>0</v>
      </c>
      <c r="BY415" s="110">
        <f t="shared" si="373"/>
        <v>0</v>
      </c>
      <c r="BZ415" s="110">
        <f t="shared" si="373"/>
        <v>0</v>
      </c>
      <c r="CA415" s="111">
        <f t="shared" si="316"/>
        <v>0</v>
      </c>
    </row>
    <row r="416" spans="1:79" s="10" customFormat="1" ht="17.25" customHeight="1" x14ac:dyDescent="0.25">
      <c r="A416" s="33"/>
      <c r="B416" s="34"/>
      <c r="C416" s="35"/>
      <c r="D416" s="49"/>
      <c r="E416" s="36"/>
      <c r="F416" s="36"/>
      <c r="G416" s="52"/>
      <c r="H416" s="38"/>
      <c r="I416" s="50"/>
      <c r="J416" s="102" t="s">
        <v>824</v>
      </c>
      <c r="K416" s="103" t="s">
        <v>825</v>
      </c>
      <c r="L416" s="46" t="s">
        <v>41</v>
      </c>
      <c r="P416" s="104"/>
      <c r="Q416" s="104">
        <f t="shared" ref="Q416:AD416" si="374">SUM(Q417:Q428)</f>
        <v>0</v>
      </c>
      <c r="R416" s="104">
        <f t="shared" si="374"/>
        <v>0</v>
      </c>
      <c r="S416" s="104">
        <f t="shared" si="374"/>
        <v>0</v>
      </c>
      <c r="T416" s="104">
        <f t="shared" si="374"/>
        <v>0</v>
      </c>
      <c r="U416" s="104">
        <f t="shared" si="374"/>
        <v>0</v>
      </c>
      <c r="V416" s="104">
        <f t="shared" si="374"/>
        <v>0</v>
      </c>
      <c r="W416" s="104">
        <f t="shared" si="374"/>
        <v>0</v>
      </c>
      <c r="X416" s="104">
        <f t="shared" si="374"/>
        <v>0</v>
      </c>
      <c r="Y416" s="104">
        <f t="shared" si="374"/>
        <v>0</v>
      </c>
      <c r="Z416" s="104">
        <f t="shared" ref="Z416:AC416" si="375">SUM(Z417:Z428)</f>
        <v>0</v>
      </c>
      <c r="AA416" s="104">
        <f t="shared" si="375"/>
        <v>0</v>
      </c>
      <c r="AB416" s="104">
        <f t="shared" si="375"/>
        <v>0</v>
      </c>
      <c r="AC416" s="104">
        <f t="shared" si="375"/>
        <v>0</v>
      </c>
      <c r="AD416" s="104">
        <f t="shared" si="374"/>
        <v>0</v>
      </c>
      <c r="AE416" s="105">
        <f t="shared" si="111"/>
        <v>0</v>
      </c>
      <c r="AF416" s="106">
        <f>SUM(AF417:AF428)</f>
        <v>3.8900000000000004E-2</v>
      </c>
      <c r="AG416" s="106">
        <f t="shared" ref="AG416:AT416" si="376">SUM(AG417:AG428)</f>
        <v>0</v>
      </c>
      <c r="AH416" s="106">
        <f t="shared" si="376"/>
        <v>0</v>
      </c>
      <c r="AI416" s="106">
        <f t="shared" si="376"/>
        <v>0</v>
      </c>
      <c r="AJ416" s="106">
        <f t="shared" si="376"/>
        <v>0</v>
      </c>
      <c r="AK416" s="106">
        <f t="shared" si="376"/>
        <v>0</v>
      </c>
      <c r="AL416" s="106">
        <f t="shared" si="376"/>
        <v>0</v>
      </c>
      <c r="AM416" s="106">
        <f t="shared" si="376"/>
        <v>0</v>
      </c>
      <c r="AN416" s="106">
        <f t="shared" si="376"/>
        <v>0</v>
      </c>
      <c r="AO416" s="106">
        <f t="shared" si="376"/>
        <v>0</v>
      </c>
      <c r="AP416" s="106">
        <f t="shared" ref="AP416:AS416" si="377">SUM(AP417:AP428)</f>
        <v>0</v>
      </c>
      <c r="AQ416" s="106">
        <f t="shared" si="377"/>
        <v>0</v>
      </c>
      <c r="AR416" s="106">
        <f t="shared" si="377"/>
        <v>0</v>
      </c>
      <c r="AS416" s="106">
        <f t="shared" si="377"/>
        <v>0</v>
      </c>
      <c r="AT416" s="106">
        <f t="shared" si="376"/>
        <v>0</v>
      </c>
      <c r="AU416" s="107">
        <f t="shared" si="310"/>
        <v>0</v>
      </c>
      <c r="AV416" s="108">
        <f>SUM(AV417:AV428)</f>
        <v>3.8900000000000004E-2</v>
      </c>
      <c r="AW416" s="108">
        <f t="shared" ref="AW416:BJ416" si="378">SUM(AW417:AW428)</f>
        <v>0</v>
      </c>
      <c r="AX416" s="108">
        <f t="shared" si="378"/>
        <v>0</v>
      </c>
      <c r="AY416" s="108">
        <f t="shared" si="378"/>
        <v>0</v>
      </c>
      <c r="AZ416" s="108">
        <f t="shared" si="378"/>
        <v>0</v>
      </c>
      <c r="BA416" s="108">
        <f t="shared" si="378"/>
        <v>0</v>
      </c>
      <c r="BB416" s="108">
        <f t="shared" si="378"/>
        <v>0</v>
      </c>
      <c r="BC416" s="108">
        <f t="shared" si="378"/>
        <v>0</v>
      </c>
      <c r="BD416" s="108">
        <f t="shared" si="378"/>
        <v>0</v>
      </c>
      <c r="BE416" s="108">
        <f t="shared" si="378"/>
        <v>0</v>
      </c>
      <c r="BF416" s="108">
        <f t="shared" ref="BF416:BI416" si="379">SUM(BF417:BF428)</f>
        <v>0</v>
      </c>
      <c r="BG416" s="108">
        <f t="shared" si="379"/>
        <v>0</v>
      </c>
      <c r="BH416" s="108">
        <f t="shared" si="379"/>
        <v>0</v>
      </c>
      <c r="BI416" s="108">
        <f t="shared" si="379"/>
        <v>0</v>
      </c>
      <c r="BJ416" s="108">
        <f t="shared" si="378"/>
        <v>0</v>
      </c>
      <c r="BK416" s="109">
        <f t="shared" si="313"/>
        <v>0</v>
      </c>
      <c r="BL416" s="110">
        <f>SUM(BL417:BL428)</f>
        <v>2.5699999999999997E-2</v>
      </c>
      <c r="BM416" s="110">
        <f>SUM(BM417:BM428)</f>
        <v>0</v>
      </c>
      <c r="BN416" s="110">
        <f t="shared" ref="BN416:BZ416" si="380">SUM(BN417:BN428)</f>
        <v>0</v>
      </c>
      <c r="BO416" s="110">
        <f t="shared" si="380"/>
        <v>0</v>
      </c>
      <c r="BP416" s="110">
        <f t="shared" si="380"/>
        <v>0</v>
      </c>
      <c r="BQ416" s="110">
        <f t="shared" si="380"/>
        <v>0</v>
      </c>
      <c r="BR416" s="110">
        <f t="shared" si="380"/>
        <v>0</v>
      </c>
      <c r="BS416" s="110">
        <f t="shared" si="380"/>
        <v>0</v>
      </c>
      <c r="BT416" s="110">
        <f t="shared" si="380"/>
        <v>0</v>
      </c>
      <c r="BU416" s="110">
        <f t="shared" si="380"/>
        <v>0</v>
      </c>
      <c r="BV416" s="110">
        <f t="shared" ref="BV416:BY416" si="381">SUM(BV417:BV428)</f>
        <v>0</v>
      </c>
      <c r="BW416" s="110">
        <f t="shared" si="381"/>
        <v>0</v>
      </c>
      <c r="BX416" s="110">
        <f t="shared" si="381"/>
        <v>0</v>
      </c>
      <c r="BY416" s="110">
        <f t="shared" si="381"/>
        <v>0</v>
      </c>
      <c r="BZ416" s="110">
        <f t="shared" si="380"/>
        <v>0</v>
      </c>
      <c r="CA416" s="111">
        <f t="shared" si="316"/>
        <v>0</v>
      </c>
    </row>
    <row r="417" spans="1:79" s="10" customFormat="1" ht="17.25" customHeight="1" x14ac:dyDescent="0.25">
      <c r="A417" s="33"/>
      <c r="B417" s="34"/>
      <c r="C417" s="35"/>
      <c r="D417" s="49"/>
      <c r="E417" s="36"/>
      <c r="F417" s="36"/>
      <c r="G417" s="52"/>
      <c r="H417" s="38"/>
      <c r="I417" s="50"/>
      <c r="J417" s="54" t="s">
        <v>826</v>
      </c>
      <c r="K417" s="46" t="s">
        <v>827</v>
      </c>
      <c r="L417" s="46" t="s">
        <v>41</v>
      </c>
      <c r="P417" s="104"/>
      <c r="Q417" s="104">
        <f>0*$P$417</f>
        <v>0</v>
      </c>
      <c r="R417" s="104">
        <f t="shared" ref="R417:AD417" si="382">0*$P$417</f>
        <v>0</v>
      </c>
      <c r="S417" s="104">
        <f>0.5*$P$417</f>
        <v>0</v>
      </c>
      <c r="T417" s="104">
        <f>0.5*$P$417</f>
        <v>0</v>
      </c>
      <c r="U417" s="104">
        <f t="shared" si="382"/>
        <v>0</v>
      </c>
      <c r="V417" s="104">
        <f t="shared" si="382"/>
        <v>0</v>
      </c>
      <c r="W417" s="104">
        <f t="shared" si="382"/>
        <v>0</v>
      </c>
      <c r="X417" s="104">
        <f t="shared" si="382"/>
        <v>0</v>
      </c>
      <c r="Y417" s="104">
        <f t="shared" si="382"/>
        <v>0</v>
      </c>
      <c r="Z417" s="104">
        <f t="shared" si="382"/>
        <v>0</v>
      </c>
      <c r="AA417" s="104">
        <f t="shared" si="382"/>
        <v>0</v>
      </c>
      <c r="AB417" s="104">
        <f t="shared" si="382"/>
        <v>0</v>
      </c>
      <c r="AC417" s="104">
        <f t="shared" si="382"/>
        <v>0</v>
      </c>
      <c r="AD417" s="104">
        <f t="shared" si="382"/>
        <v>0</v>
      </c>
      <c r="AE417" s="105">
        <f t="shared" si="111"/>
        <v>0</v>
      </c>
      <c r="AF417" s="106">
        <f>0.0129</f>
        <v>1.29E-2</v>
      </c>
      <c r="AG417" s="106">
        <f>0*$AF$417</f>
        <v>0</v>
      </c>
      <c r="AH417" s="106">
        <f t="shared" ref="AH417:AT417" si="383">0*$AF$417</f>
        <v>0</v>
      </c>
      <c r="AI417" s="106">
        <f t="shared" si="383"/>
        <v>0</v>
      </c>
      <c r="AJ417" s="106">
        <f t="shared" si="383"/>
        <v>0</v>
      </c>
      <c r="AK417" s="106">
        <f t="shared" si="383"/>
        <v>0</v>
      </c>
      <c r="AL417" s="106">
        <f t="shared" si="383"/>
        <v>0</v>
      </c>
      <c r="AM417" s="106">
        <f t="shared" si="383"/>
        <v>0</v>
      </c>
      <c r="AN417" s="106">
        <f t="shared" si="383"/>
        <v>0</v>
      </c>
      <c r="AO417" s="106">
        <f t="shared" si="383"/>
        <v>0</v>
      </c>
      <c r="AP417" s="106">
        <f t="shared" si="383"/>
        <v>0</v>
      </c>
      <c r="AQ417" s="106">
        <f t="shared" si="383"/>
        <v>0</v>
      </c>
      <c r="AR417" s="106">
        <f t="shared" si="383"/>
        <v>0</v>
      </c>
      <c r="AS417" s="106">
        <f t="shared" si="383"/>
        <v>0</v>
      </c>
      <c r="AT417" s="106">
        <f t="shared" si="383"/>
        <v>0</v>
      </c>
      <c r="AU417" s="107">
        <f t="shared" si="310"/>
        <v>0</v>
      </c>
      <c r="AV417" s="108">
        <f>0.0129</f>
        <v>1.29E-2</v>
      </c>
      <c r="AW417" s="108">
        <f>0*$AV$417</f>
        <v>0</v>
      </c>
      <c r="AX417" s="108">
        <f t="shared" ref="AX417:BJ417" si="384">0*$AV$417</f>
        <v>0</v>
      </c>
      <c r="AY417" s="108">
        <f t="shared" si="384"/>
        <v>0</v>
      </c>
      <c r="AZ417" s="108">
        <f t="shared" si="384"/>
        <v>0</v>
      </c>
      <c r="BA417" s="108">
        <f t="shared" si="384"/>
        <v>0</v>
      </c>
      <c r="BB417" s="108">
        <f t="shared" si="384"/>
        <v>0</v>
      </c>
      <c r="BC417" s="108">
        <f t="shared" si="384"/>
        <v>0</v>
      </c>
      <c r="BD417" s="108">
        <f t="shared" si="384"/>
        <v>0</v>
      </c>
      <c r="BE417" s="108">
        <f t="shared" si="384"/>
        <v>0</v>
      </c>
      <c r="BF417" s="108">
        <f t="shared" si="384"/>
        <v>0</v>
      </c>
      <c r="BG417" s="108">
        <f t="shared" si="384"/>
        <v>0</v>
      </c>
      <c r="BH417" s="108">
        <f t="shared" si="384"/>
        <v>0</v>
      </c>
      <c r="BI417" s="108">
        <f t="shared" si="384"/>
        <v>0</v>
      </c>
      <c r="BJ417" s="108">
        <f t="shared" si="384"/>
        <v>0</v>
      </c>
      <c r="BK417" s="109">
        <f t="shared" si="313"/>
        <v>0</v>
      </c>
      <c r="BL417" s="112"/>
      <c r="BM417" s="110"/>
      <c r="BN417" s="110"/>
      <c r="BO417" s="110"/>
      <c r="BP417" s="110"/>
      <c r="BQ417" s="110"/>
      <c r="BR417" s="110"/>
      <c r="BS417" s="110"/>
      <c r="BT417" s="110"/>
      <c r="BU417" s="110"/>
      <c r="BV417" s="110"/>
      <c r="BW417" s="110"/>
      <c r="BX417" s="110"/>
      <c r="BY417" s="110"/>
      <c r="BZ417" s="110"/>
      <c r="CA417" s="111"/>
    </row>
    <row r="418" spans="1:79" s="10" customFormat="1" ht="17.25" customHeight="1" x14ac:dyDescent="0.25">
      <c r="A418" s="33"/>
      <c r="B418" s="34"/>
      <c r="C418" s="35"/>
      <c r="D418" s="49"/>
      <c r="E418" s="36"/>
      <c r="F418" s="36"/>
      <c r="G418" s="52"/>
      <c r="H418" s="38"/>
      <c r="I418" s="50"/>
      <c r="J418" s="54" t="s">
        <v>828</v>
      </c>
      <c r="K418" s="46" t="s">
        <v>829</v>
      </c>
      <c r="L418" s="46" t="s">
        <v>41</v>
      </c>
      <c r="P418" s="104"/>
      <c r="Q418" s="104">
        <f>0*$P$418</f>
        <v>0</v>
      </c>
      <c r="R418" s="104">
        <f t="shared" ref="R418:AD418" si="385">0*$P$418</f>
        <v>0</v>
      </c>
      <c r="S418" s="104">
        <f>0.35*$P$418</f>
        <v>0</v>
      </c>
      <c r="T418" s="104">
        <f>0.65*$P$418</f>
        <v>0</v>
      </c>
      <c r="U418" s="104">
        <f t="shared" si="385"/>
        <v>0</v>
      </c>
      <c r="V418" s="104">
        <f t="shared" si="385"/>
        <v>0</v>
      </c>
      <c r="W418" s="104">
        <f t="shared" si="385"/>
        <v>0</v>
      </c>
      <c r="X418" s="104">
        <f t="shared" si="385"/>
        <v>0</v>
      </c>
      <c r="Y418" s="104">
        <f t="shared" si="385"/>
        <v>0</v>
      </c>
      <c r="Z418" s="104">
        <f t="shared" si="385"/>
        <v>0</v>
      </c>
      <c r="AA418" s="104">
        <f t="shared" si="385"/>
        <v>0</v>
      </c>
      <c r="AB418" s="104">
        <f t="shared" si="385"/>
        <v>0</v>
      </c>
      <c r="AC418" s="104">
        <f t="shared" si="385"/>
        <v>0</v>
      </c>
      <c r="AD418" s="104">
        <f t="shared" si="385"/>
        <v>0</v>
      </c>
      <c r="AE418" s="105">
        <f t="shared" si="111"/>
        <v>0</v>
      </c>
      <c r="AF418" s="106">
        <f>0.014</f>
        <v>1.3999999999999999E-2</v>
      </c>
      <c r="AG418" s="106">
        <f>0*$AF$418</f>
        <v>0</v>
      </c>
      <c r="AH418" s="106">
        <f t="shared" ref="AH418:AT418" si="386">0*$AF$418</f>
        <v>0</v>
      </c>
      <c r="AI418" s="106">
        <f t="shared" si="386"/>
        <v>0</v>
      </c>
      <c r="AJ418" s="106">
        <f t="shared" si="386"/>
        <v>0</v>
      </c>
      <c r="AK418" s="106">
        <f t="shared" si="386"/>
        <v>0</v>
      </c>
      <c r="AL418" s="106">
        <f t="shared" si="386"/>
        <v>0</v>
      </c>
      <c r="AM418" s="106">
        <f t="shared" si="386"/>
        <v>0</v>
      </c>
      <c r="AN418" s="106">
        <f t="shared" si="386"/>
        <v>0</v>
      </c>
      <c r="AO418" s="106">
        <f t="shared" si="386"/>
        <v>0</v>
      </c>
      <c r="AP418" s="106">
        <f t="shared" si="386"/>
        <v>0</v>
      </c>
      <c r="AQ418" s="106">
        <f t="shared" si="386"/>
        <v>0</v>
      </c>
      <c r="AR418" s="106">
        <f t="shared" si="386"/>
        <v>0</v>
      </c>
      <c r="AS418" s="106">
        <f t="shared" si="386"/>
        <v>0</v>
      </c>
      <c r="AT418" s="106">
        <f t="shared" si="386"/>
        <v>0</v>
      </c>
      <c r="AU418" s="107">
        <f t="shared" si="310"/>
        <v>0</v>
      </c>
      <c r="AV418" s="108">
        <f>0.014</f>
        <v>1.3999999999999999E-2</v>
      </c>
      <c r="AW418" s="108">
        <f>0*$AV$418</f>
        <v>0</v>
      </c>
      <c r="AX418" s="108">
        <f t="shared" ref="AX418:BJ418" si="387">0*$AV$418</f>
        <v>0</v>
      </c>
      <c r="AY418" s="108">
        <f t="shared" si="387"/>
        <v>0</v>
      </c>
      <c r="AZ418" s="108">
        <f t="shared" si="387"/>
        <v>0</v>
      </c>
      <c r="BA418" s="108">
        <f t="shared" si="387"/>
        <v>0</v>
      </c>
      <c r="BB418" s="108">
        <f t="shared" si="387"/>
        <v>0</v>
      </c>
      <c r="BC418" s="108">
        <f t="shared" si="387"/>
        <v>0</v>
      </c>
      <c r="BD418" s="108">
        <f t="shared" si="387"/>
        <v>0</v>
      </c>
      <c r="BE418" s="108">
        <f t="shared" si="387"/>
        <v>0</v>
      </c>
      <c r="BF418" s="108">
        <f t="shared" si="387"/>
        <v>0</v>
      </c>
      <c r="BG418" s="108">
        <f t="shared" si="387"/>
        <v>0</v>
      </c>
      <c r="BH418" s="108">
        <f t="shared" si="387"/>
        <v>0</v>
      </c>
      <c r="BI418" s="108">
        <f t="shared" si="387"/>
        <v>0</v>
      </c>
      <c r="BJ418" s="108">
        <f t="shared" si="387"/>
        <v>0</v>
      </c>
      <c r="BK418" s="109">
        <f t="shared" si="313"/>
        <v>0</v>
      </c>
      <c r="BL418" s="110">
        <f>0.014</f>
        <v>1.3999999999999999E-2</v>
      </c>
      <c r="BM418" s="110">
        <f>0*$BL$418</f>
        <v>0</v>
      </c>
      <c r="BN418" s="110">
        <f t="shared" ref="BN418:BZ418" si="388">0*$BL$418</f>
        <v>0</v>
      </c>
      <c r="BO418" s="110">
        <f t="shared" si="388"/>
        <v>0</v>
      </c>
      <c r="BP418" s="110">
        <f t="shared" si="388"/>
        <v>0</v>
      </c>
      <c r="BQ418" s="110">
        <f t="shared" si="388"/>
        <v>0</v>
      </c>
      <c r="BR418" s="110">
        <f t="shared" si="388"/>
        <v>0</v>
      </c>
      <c r="BS418" s="110">
        <f t="shared" si="388"/>
        <v>0</v>
      </c>
      <c r="BT418" s="110">
        <f t="shared" si="388"/>
        <v>0</v>
      </c>
      <c r="BU418" s="110">
        <f t="shared" si="388"/>
        <v>0</v>
      </c>
      <c r="BV418" s="110">
        <f t="shared" si="388"/>
        <v>0</v>
      </c>
      <c r="BW418" s="110">
        <f t="shared" si="388"/>
        <v>0</v>
      </c>
      <c r="BX418" s="110">
        <f t="shared" si="388"/>
        <v>0</v>
      </c>
      <c r="BY418" s="110">
        <f t="shared" si="388"/>
        <v>0</v>
      </c>
      <c r="BZ418" s="110">
        <f t="shared" si="388"/>
        <v>0</v>
      </c>
      <c r="CA418" s="111">
        <f t="shared" si="316"/>
        <v>0</v>
      </c>
    </row>
    <row r="419" spans="1:79" s="10" customFormat="1" ht="17.25" customHeight="1" x14ac:dyDescent="0.25">
      <c r="A419" s="33"/>
      <c r="B419" s="34"/>
      <c r="C419" s="35"/>
      <c r="D419" s="49"/>
      <c r="E419" s="36"/>
      <c r="F419" s="36"/>
      <c r="G419" s="52"/>
      <c r="H419" s="38"/>
      <c r="I419" s="50"/>
      <c r="J419" s="54" t="s">
        <v>830</v>
      </c>
      <c r="K419" s="46" t="s">
        <v>831</v>
      </c>
      <c r="L419" s="46" t="s">
        <v>69</v>
      </c>
      <c r="P419" s="104"/>
      <c r="Q419" s="104">
        <f>0*$P$419</f>
        <v>0</v>
      </c>
      <c r="R419" s="104">
        <f t="shared" ref="R419:AD419" si="389">0*$P$419</f>
        <v>0</v>
      </c>
      <c r="S419" s="104">
        <f t="shared" si="389"/>
        <v>0</v>
      </c>
      <c r="T419" s="104">
        <f>1*$P$419</f>
        <v>0</v>
      </c>
      <c r="U419" s="104">
        <f t="shared" si="389"/>
        <v>0</v>
      </c>
      <c r="V419" s="104">
        <f t="shared" si="389"/>
        <v>0</v>
      </c>
      <c r="W419" s="104">
        <f t="shared" si="389"/>
        <v>0</v>
      </c>
      <c r="X419" s="104">
        <f t="shared" si="389"/>
        <v>0</v>
      </c>
      <c r="Y419" s="104">
        <f t="shared" si="389"/>
        <v>0</v>
      </c>
      <c r="Z419" s="104">
        <f t="shared" si="389"/>
        <v>0</v>
      </c>
      <c r="AA419" s="104">
        <f t="shared" si="389"/>
        <v>0</v>
      </c>
      <c r="AB419" s="104">
        <f t="shared" si="389"/>
        <v>0</v>
      </c>
      <c r="AC419" s="104">
        <f t="shared" si="389"/>
        <v>0</v>
      </c>
      <c r="AD419" s="104">
        <f t="shared" si="389"/>
        <v>0</v>
      </c>
      <c r="AE419" s="105">
        <f t="shared" si="111"/>
        <v>0</v>
      </c>
      <c r="AF419" s="106">
        <f>0.0028</f>
        <v>2.8000000000000004E-3</v>
      </c>
      <c r="AG419" s="106">
        <f>0*$AF$419</f>
        <v>0</v>
      </c>
      <c r="AH419" s="106">
        <f t="shared" ref="AH419:AT419" si="390">0*$AF$419</f>
        <v>0</v>
      </c>
      <c r="AI419" s="106">
        <f t="shared" si="390"/>
        <v>0</v>
      </c>
      <c r="AJ419" s="106">
        <f t="shared" si="390"/>
        <v>0</v>
      </c>
      <c r="AK419" s="106">
        <f t="shared" si="390"/>
        <v>0</v>
      </c>
      <c r="AL419" s="106">
        <f t="shared" si="390"/>
        <v>0</v>
      </c>
      <c r="AM419" s="106">
        <f t="shared" si="390"/>
        <v>0</v>
      </c>
      <c r="AN419" s="106">
        <f t="shared" si="390"/>
        <v>0</v>
      </c>
      <c r="AO419" s="106">
        <f t="shared" si="390"/>
        <v>0</v>
      </c>
      <c r="AP419" s="106">
        <f t="shared" si="390"/>
        <v>0</v>
      </c>
      <c r="AQ419" s="106">
        <f t="shared" si="390"/>
        <v>0</v>
      </c>
      <c r="AR419" s="106">
        <f t="shared" si="390"/>
        <v>0</v>
      </c>
      <c r="AS419" s="106">
        <f t="shared" si="390"/>
        <v>0</v>
      </c>
      <c r="AT419" s="106">
        <f t="shared" si="390"/>
        <v>0</v>
      </c>
      <c r="AU419" s="107">
        <f t="shared" si="310"/>
        <v>0</v>
      </c>
      <c r="AV419" s="108">
        <f>0.0028</f>
        <v>2.8000000000000004E-3</v>
      </c>
      <c r="AW419" s="108">
        <f>0*$AV$419</f>
        <v>0</v>
      </c>
      <c r="AX419" s="108">
        <f t="shared" ref="AX419:BJ419" si="391">0*$AV$419</f>
        <v>0</v>
      </c>
      <c r="AY419" s="108">
        <f t="shared" si="391"/>
        <v>0</v>
      </c>
      <c r="AZ419" s="108">
        <f t="shared" si="391"/>
        <v>0</v>
      </c>
      <c r="BA419" s="108">
        <f t="shared" si="391"/>
        <v>0</v>
      </c>
      <c r="BB419" s="108">
        <f t="shared" si="391"/>
        <v>0</v>
      </c>
      <c r="BC419" s="108">
        <f t="shared" si="391"/>
        <v>0</v>
      </c>
      <c r="BD419" s="108">
        <f t="shared" si="391"/>
        <v>0</v>
      </c>
      <c r="BE419" s="108">
        <f t="shared" si="391"/>
        <v>0</v>
      </c>
      <c r="BF419" s="108">
        <f t="shared" si="391"/>
        <v>0</v>
      </c>
      <c r="BG419" s="108">
        <f t="shared" si="391"/>
        <v>0</v>
      </c>
      <c r="BH419" s="108">
        <f t="shared" si="391"/>
        <v>0</v>
      </c>
      <c r="BI419" s="108">
        <f t="shared" si="391"/>
        <v>0</v>
      </c>
      <c r="BJ419" s="108">
        <f t="shared" si="391"/>
        <v>0</v>
      </c>
      <c r="BK419" s="109">
        <f t="shared" si="313"/>
        <v>0</v>
      </c>
      <c r="BL419" s="110">
        <f>0.0028</f>
        <v>2.8000000000000004E-3</v>
      </c>
      <c r="BM419" s="110">
        <f>0*$BL$419</f>
        <v>0</v>
      </c>
      <c r="BN419" s="110">
        <f t="shared" ref="BN419:BZ419" si="392">0*$BL$419</f>
        <v>0</v>
      </c>
      <c r="BO419" s="110">
        <f t="shared" si="392"/>
        <v>0</v>
      </c>
      <c r="BP419" s="110">
        <f t="shared" si="392"/>
        <v>0</v>
      </c>
      <c r="BQ419" s="110">
        <f t="shared" si="392"/>
        <v>0</v>
      </c>
      <c r="BR419" s="110">
        <f t="shared" si="392"/>
        <v>0</v>
      </c>
      <c r="BS419" s="110">
        <f t="shared" si="392"/>
        <v>0</v>
      </c>
      <c r="BT419" s="110">
        <f t="shared" si="392"/>
        <v>0</v>
      </c>
      <c r="BU419" s="110">
        <f t="shared" si="392"/>
        <v>0</v>
      </c>
      <c r="BV419" s="110">
        <f t="shared" si="392"/>
        <v>0</v>
      </c>
      <c r="BW419" s="110">
        <f t="shared" si="392"/>
        <v>0</v>
      </c>
      <c r="BX419" s="110">
        <f t="shared" si="392"/>
        <v>0</v>
      </c>
      <c r="BY419" s="110">
        <f t="shared" si="392"/>
        <v>0</v>
      </c>
      <c r="BZ419" s="110">
        <f t="shared" si="392"/>
        <v>0</v>
      </c>
      <c r="CA419" s="111">
        <f t="shared" si="316"/>
        <v>0</v>
      </c>
    </row>
    <row r="420" spans="1:79" s="10" customFormat="1" ht="17.25" customHeight="1" x14ac:dyDescent="0.25">
      <c r="A420" s="33"/>
      <c r="B420" s="34"/>
      <c r="C420" s="35"/>
      <c r="D420" s="49"/>
      <c r="E420" s="36"/>
      <c r="F420" s="36"/>
      <c r="G420" s="52"/>
      <c r="H420" s="38"/>
      <c r="I420" s="50"/>
      <c r="J420" s="54" t="s">
        <v>832</v>
      </c>
      <c r="K420" s="46" t="s">
        <v>833</v>
      </c>
      <c r="L420" s="46" t="s">
        <v>69</v>
      </c>
      <c r="P420" s="104"/>
      <c r="Q420" s="104">
        <f>0*$P$420</f>
        <v>0</v>
      </c>
      <c r="R420" s="104">
        <f t="shared" ref="R420:AD420" si="393">0*$P$420</f>
        <v>0</v>
      </c>
      <c r="S420" s="104">
        <f t="shared" si="393"/>
        <v>0</v>
      </c>
      <c r="T420" s="104">
        <f>1*$P$420</f>
        <v>0</v>
      </c>
      <c r="U420" s="104">
        <f t="shared" si="393"/>
        <v>0</v>
      </c>
      <c r="V420" s="104">
        <f t="shared" si="393"/>
        <v>0</v>
      </c>
      <c r="W420" s="104">
        <f t="shared" si="393"/>
        <v>0</v>
      </c>
      <c r="X420" s="104">
        <f t="shared" si="393"/>
        <v>0</v>
      </c>
      <c r="Y420" s="104">
        <f t="shared" si="393"/>
        <v>0</v>
      </c>
      <c r="Z420" s="104">
        <f t="shared" si="393"/>
        <v>0</v>
      </c>
      <c r="AA420" s="104">
        <f t="shared" si="393"/>
        <v>0</v>
      </c>
      <c r="AB420" s="104">
        <f t="shared" si="393"/>
        <v>0</v>
      </c>
      <c r="AC420" s="104">
        <f t="shared" si="393"/>
        <v>0</v>
      </c>
      <c r="AD420" s="104">
        <f t="shared" si="393"/>
        <v>0</v>
      </c>
      <c r="AE420" s="105">
        <f t="shared" si="111"/>
        <v>0</v>
      </c>
      <c r="AF420" s="106">
        <f>0.0002+0.0001+0.0017</f>
        <v>2E-3</v>
      </c>
      <c r="AG420" s="106">
        <f>0*$AF$420</f>
        <v>0</v>
      </c>
      <c r="AH420" s="106">
        <f t="shared" ref="AH420:AT420" si="394">0*$AF$420</f>
        <v>0</v>
      </c>
      <c r="AI420" s="106">
        <f t="shared" si="394"/>
        <v>0</v>
      </c>
      <c r="AJ420" s="106">
        <f t="shared" si="394"/>
        <v>0</v>
      </c>
      <c r="AK420" s="106">
        <f t="shared" si="394"/>
        <v>0</v>
      </c>
      <c r="AL420" s="106">
        <f t="shared" si="394"/>
        <v>0</v>
      </c>
      <c r="AM420" s="106">
        <f t="shared" si="394"/>
        <v>0</v>
      </c>
      <c r="AN420" s="106">
        <f t="shared" si="394"/>
        <v>0</v>
      </c>
      <c r="AO420" s="106">
        <f t="shared" si="394"/>
        <v>0</v>
      </c>
      <c r="AP420" s="106">
        <f t="shared" si="394"/>
        <v>0</v>
      </c>
      <c r="AQ420" s="106">
        <f t="shared" si="394"/>
        <v>0</v>
      </c>
      <c r="AR420" s="106">
        <f t="shared" si="394"/>
        <v>0</v>
      </c>
      <c r="AS420" s="106">
        <f t="shared" si="394"/>
        <v>0</v>
      </c>
      <c r="AT420" s="106">
        <f t="shared" si="394"/>
        <v>0</v>
      </c>
      <c r="AU420" s="107">
        <f t="shared" si="310"/>
        <v>0</v>
      </c>
      <c r="AV420" s="108">
        <f>0.0002+0.0001+0.0017</f>
        <v>2E-3</v>
      </c>
      <c r="AW420" s="108">
        <f>0*$AV$420</f>
        <v>0</v>
      </c>
      <c r="AX420" s="108">
        <f t="shared" ref="AX420:BJ420" si="395">0*$AV$420</f>
        <v>0</v>
      </c>
      <c r="AY420" s="108">
        <f t="shared" si="395"/>
        <v>0</v>
      </c>
      <c r="AZ420" s="108">
        <f t="shared" si="395"/>
        <v>0</v>
      </c>
      <c r="BA420" s="108">
        <f t="shared" si="395"/>
        <v>0</v>
      </c>
      <c r="BB420" s="108">
        <f t="shared" si="395"/>
        <v>0</v>
      </c>
      <c r="BC420" s="108">
        <f t="shared" si="395"/>
        <v>0</v>
      </c>
      <c r="BD420" s="108">
        <f t="shared" si="395"/>
        <v>0</v>
      </c>
      <c r="BE420" s="108">
        <f t="shared" si="395"/>
        <v>0</v>
      </c>
      <c r="BF420" s="108">
        <f t="shared" si="395"/>
        <v>0</v>
      </c>
      <c r="BG420" s="108">
        <f t="shared" si="395"/>
        <v>0</v>
      </c>
      <c r="BH420" s="108">
        <f t="shared" si="395"/>
        <v>0</v>
      </c>
      <c r="BI420" s="108">
        <f t="shared" si="395"/>
        <v>0</v>
      </c>
      <c r="BJ420" s="108">
        <f t="shared" si="395"/>
        <v>0</v>
      </c>
      <c r="BK420" s="109">
        <f t="shared" si="313"/>
        <v>0</v>
      </c>
      <c r="BL420" s="110">
        <f>0.0002+0.0001+0.0017</f>
        <v>2E-3</v>
      </c>
      <c r="BM420" s="110">
        <f>0*$BL$420</f>
        <v>0</v>
      </c>
      <c r="BN420" s="110">
        <f t="shared" ref="BN420:BZ420" si="396">0*$BL$420</f>
        <v>0</v>
      </c>
      <c r="BO420" s="110">
        <f t="shared" si="396"/>
        <v>0</v>
      </c>
      <c r="BP420" s="110">
        <f t="shared" si="396"/>
        <v>0</v>
      </c>
      <c r="BQ420" s="110">
        <f t="shared" si="396"/>
        <v>0</v>
      </c>
      <c r="BR420" s="110">
        <f t="shared" si="396"/>
        <v>0</v>
      </c>
      <c r="BS420" s="110">
        <f t="shared" si="396"/>
        <v>0</v>
      </c>
      <c r="BT420" s="110">
        <f t="shared" si="396"/>
        <v>0</v>
      </c>
      <c r="BU420" s="110">
        <f t="shared" si="396"/>
        <v>0</v>
      </c>
      <c r="BV420" s="110">
        <f t="shared" si="396"/>
        <v>0</v>
      </c>
      <c r="BW420" s="110">
        <f t="shared" si="396"/>
        <v>0</v>
      </c>
      <c r="BX420" s="110">
        <f t="shared" si="396"/>
        <v>0</v>
      </c>
      <c r="BY420" s="110">
        <f t="shared" si="396"/>
        <v>0</v>
      </c>
      <c r="BZ420" s="110">
        <f t="shared" si="396"/>
        <v>0</v>
      </c>
      <c r="CA420" s="111">
        <f t="shared" si="316"/>
        <v>0</v>
      </c>
    </row>
    <row r="421" spans="1:79" s="10" customFormat="1" ht="17.25" customHeight="1" x14ac:dyDescent="0.25">
      <c r="A421" s="33"/>
      <c r="B421" s="34"/>
      <c r="C421" s="35"/>
      <c r="D421" s="49"/>
      <c r="E421" s="36"/>
      <c r="F421" s="36"/>
      <c r="G421" s="52"/>
      <c r="H421" s="38"/>
      <c r="I421" s="50"/>
      <c r="J421" s="54" t="s">
        <v>834</v>
      </c>
      <c r="K421" s="46" t="s">
        <v>835</v>
      </c>
      <c r="L421" s="46" t="s">
        <v>69</v>
      </c>
      <c r="P421" s="104"/>
      <c r="Q421" s="104">
        <f>0*$P$421</f>
        <v>0</v>
      </c>
      <c r="R421" s="104">
        <f t="shared" ref="R421:AD421" si="397">0*$P$421</f>
        <v>0</v>
      </c>
      <c r="S421" s="104">
        <f>1*$P$421</f>
        <v>0</v>
      </c>
      <c r="T421" s="104">
        <f>0*$P$421</f>
        <v>0</v>
      </c>
      <c r="U421" s="104">
        <f t="shared" si="397"/>
        <v>0</v>
      </c>
      <c r="V421" s="104">
        <f t="shared" si="397"/>
        <v>0</v>
      </c>
      <c r="W421" s="104">
        <f t="shared" si="397"/>
        <v>0</v>
      </c>
      <c r="X421" s="104">
        <f t="shared" si="397"/>
        <v>0</v>
      </c>
      <c r="Y421" s="104">
        <f t="shared" si="397"/>
        <v>0</v>
      </c>
      <c r="Z421" s="104">
        <f t="shared" si="397"/>
        <v>0</v>
      </c>
      <c r="AA421" s="104">
        <f t="shared" si="397"/>
        <v>0</v>
      </c>
      <c r="AB421" s="104">
        <f t="shared" si="397"/>
        <v>0</v>
      </c>
      <c r="AC421" s="104">
        <f t="shared" si="397"/>
        <v>0</v>
      </c>
      <c r="AD421" s="104">
        <f t="shared" si="397"/>
        <v>0</v>
      </c>
      <c r="AE421" s="105">
        <f t="shared" si="111"/>
        <v>0</v>
      </c>
      <c r="AF421" s="106">
        <v>2.9999999999999997E-4</v>
      </c>
      <c r="AG421" s="106">
        <f>0*$AF$421</f>
        <v>0</v>
      </c>
      <c r="AH421" s="106">
        <f t="shared" ref="AH421:AT421" si="398">0*$AF$421</f>
        <v>0</v>
      </c>
      <c r="AI421" s="106">
        <f t="shared" si="398"/>
        <v>0</v>
      </c>
      <c r="AJ421" s="106">
        <f t="shared" si="398"/>
        <v>0</v>
      </c>
      <c r="AK421" s="106">
        <f t="shared" si="398"/>
        <v>0</v>
      </c>
      <c r="AL421" s="106">
        <f t="shared" si="398"/>
        <v>0</v>
      </c>
      <c r="AM421" s="106">
        <f t="shared" si="398"/>
        <v>0</v>
      </c>
      <c r="AN421" s="106">
        <f t="shared" si="398"/>
        <v>0</v>
      </c>
      <c r="AO421" s="106">
        <f t="shared" si="398"/>
        <v>0</v>
      </c>
      <c r="AP421" s="106">
        <f t="shared" si="398"/>
        <v>0</v>
      </c>
      <c r="AQ421" s="106">
        <f t="shared" si="398"/>
        <v>0</v>
      </c>
      <c r="AR421" s="106">
        <f t="shared" si="398"/>
        <v>0</v>
      </c>
      <c r="AS421" s="106">
        <f t="shared" si="398"/>
        <v>0</v>
      </c>
      <c r="AT421" s="106">
        <f t="shared" si="398"/>
        <v>0</v>
      </c>
      <c r="AU421" s="107">
        <f t="shared" si="310"/>
        <v>0</v>
      </c>
      <c r="AV421" s="108">
        <v>2.9999999999999997E-4</v>
      </c>
      <c r="AW421" s="108">
        <f>0*$AV$421</f>
        <v>0</v>
      </c>
      <c r="AX421" s="108">
        <f t="shared" ref="AX421:BJ421" si="399">0*$AV$421</f>
        <v>0</v>
      </c>
      <c r="AY421" s="108">
        <f t="shared" si="399"/>
        <v>0</v>
      </c>
      <c r="AZ421" s="108">
        <f t="shared" si="399"/>
        <v>0</v>
      </c>
      <c r="BA421" s="108">
        <f t="shared" si="399"/>
        <v>0</v>
      </c>
      <c r="BB421" s="108">
        <f t="shared" si="399"/>
        <v>0</v>
      </c>
      <c r="BC421" s="108">
        <f t="shared" si="399"/>
        <v>0</v>
      </c>
      <c r="BD421" s="108">
        <f t="shared" si="399"/>
        <v>0</v>
      </c>
      <c r="BE421" s="108">
        <f t="shared" si="399"/>
        <v>0</v>
      </c>
      <c r="BF421" s="108">
        <f t="shared" si="399"/>
        <v>0</v>
      </c>
      <c r="BG421" s="108">
        <f t="shared" si="399"/>
        <v>0</v>
      </c>
      <c r="BH421" s="108">
        <f t="shared" si="399"/>
        <v>0</v>
      </c>
      <c r="BI421" s="108">
        <f t="shared" si="399"/>
        <v>0</v>
      </c>
      <c r="BJ421" s="108">
        <f t="shared" si="399"/>
        <v>0</v>
      </c>
      <c r="BK421" s="109">
        <f t="shared" si="313"/>
        <v>0</v>
      </c>
      <c r="BL421" s="110">
        <v>2.9999999999999997E-4</v>
      </c>
      <c r="BM421" s="110">
        <f>0*$BL$421</f>
        <v>0</v>
      </c>
      <c r="BN421" s="110">
        <f t="shared" ref="BN421:BZ421" si="400">0*$BL$421</f>
        <v>0</v>
      </c>
      <c r="BO421" s="110">
        <f t="shared" si="400"/>
        <v>0</v>
      </c>
      <c r="BP421" s="110">
        <f t="shared" si="400"/>
        <v>0</v>
      </c>
      <c r="BQ421" s="110">
        <f t="shared" si="400"/>
        <v>0</v>
      </c>
      <c r="BR421" s="110">
        <f t="shared" si="400"/>
        <v>0</v>
      </c>
      <c r="BS421" s="110">
        <f t="shared" si="400"/>
        <v>0</v>
      </c>
      <c r="BT421" s="110">
        <f t="shared" si="400"/>
        <v>0</v>
      </c>
      <c r="BU421" s="110">
        <f t="shared" si="400"/>
        <v>0</v>
      </c>
      <c r="BV421" s="110">
        <f t="shared" si="400"/>
        <v>0</v>
      </c>
      <c r="BW421" s="110">
        <f t="shared" si="400"/>
        <v>0</v>
      </c>
      <c r="BX421" s="110">
        <f t="shared" si="400"/>
        <v>0</v>
      </c>
      <c r="BY421" s="110">
        <f t="shared" si="400"/>
        <v>0</v>
      </c>
      <c r="BZ421" s="110">
        <f t="shared" si="400"/>
        <v>0</v>
      </c>
      <c r="CA421" s="111">
        <f t="shared" si="316"/>
        <v>0</v>
      </c>
    </row>
    <row r="422" spans="1:79" s="10" customFormat="1" ht="17.25" customHeight="1" x14ac:dyDescent="0.25">
      <c r="A422" s="33"/>
      <c r="B422" s="34"/>
      <c r="C422" s="35"/>
      <c r="D422" s="49"/>
      <c r="E422" s="36"/>
      <c r="F422" s="36"/>
      <c r="G422" s="52"/>
      <c r="H422" s="38"/>
      <c r="I422" s="50"/>
      <c r="J422" s="54" t="s">
        <v>836</v>
      </c>
      <c r="K422" s="46" t="s">
        <v>837</v>
      </c>
      <c r="L422" s="46" t="s">
        <v>69</v>
      </c>
      <c r="P422" s="104"/>
      <c r="Q422" s="104">
        <f>0*$P$422</f>
        <v>0</v>
      </c>
      <c r="R422" s="104">
        <f>0*$P$422</f>
        <v>0</v>
      </c>
      <c r="S422" s="104">
        <f>1*$P$422</f>
        <v>0</v>
      </c>
      <c r="T422" s="104">
        <f t="shared" ref="T422:AD422" si="401">0*$P$422</f>
        <v>0</v>
      </c>
      <c r="U422" s="104">
        <f t="shared" si="401"/>
        <v>0</v>
      </c>
      <c r="V422" s="104">
        <f t="shared" si="401"/>
        <v>0</v>
      </c>
      <c r="W422" s="104">
        <f t="shared" si="401"/>
        <v>0</v>
      </c>
      <c r="X422" s="104">
        <f t="shared" si="401"/>
        <v>0</v>
      </c>
      <c r="Y422" s="104">
        <f t="shared" si="401"/>
        <v>0</v>
      </c>
      <c r="Z422" s="104">
        <f t="shared" si="401"/>
        <v>0</v>
      </c>
      <c r="AA422" s="104">
        <f t="shared" si="401"/>
        <v>0</v>
      </c>
      <c r="AB422" s="104">
        <f t="shared" si="401"/>
        <v>0</v>
      </c>
      <c r="AC422" s="104">
        <f t="shared" si="401"/>
        <v>0</v>
      </c>
      <c r="AD422" s="104">
        <f t="shared" si="401"/>
        <v>0</v>
      </c>
      <c r="AE422" s="105">
        <f t="shared" si="111"/>
        <v>0</v>
      </c>
      <c r="AF422" s="106">
        <v>2.9999999999999997E-4</v>
      </c>
      <c r="AG422" s="106">
        <f>0*$AF$422</f>
        <v>0</v>
      </c>
      <c r="AH422" s="106">
        <f t="shared" ref="AH422:AT422" si="402">0*$AF$422</f>
        <v>0</v>
      </c>
      <c r="AI422" s="106">
        <f t="shared" si="402"/>
        <v>0</v>
      </c>
      <c r="AJ422" s="106">
        <f t="shared" si="402"/>
        <v>0</v>
      </c>
      <c r="AK422" s="106">
        <f t="shared" si="402"/>
        <v>0</v>
      </c>
      <c r="AL422" s="106">
        <f t="shared" si="402"/>
        <v>0</v>
      </c>
      <c r="AM422" s="106">
        <f t="shared" si="402"/>
        <v>0</v>
      </c>
      <c r="AN422" s="106">
        <f t="shared" si="402"/>
        <v>0</v>
      </c>
      <c r="AO422" s="106">
        <f t="shared" si="402"/>
        <v>0</v>
      </c>
      <c r="AP422" s="106">
        <f t="shared" si="402"/>
        <v>0</v>
      </c>
      <c r="AQ422" s="106">
        <f t="shared" si="402"/>
        <v>0</v>
      </c>
      <c r="AR422" s="106">
        <f t="shared" si="402"/>
        <v>0</v>
      </c>
      <c r="AS422" s="106">
        <f t="shared" si="402"/>
        <v>0</v>
      </c>
      <c r="AT422" s="106">
        <f t="shared" si="402"/>
        <v>0</v>
      </c>
      <c r="AU422" s="107">
        <f t="shared" si="310"/>
        <v>0</v>
      </c>
      <c r="AV422" s="108">
        <v>2.9999999999999997E-4</v>
      </c>
      <c r="AW422" s="108">
        <f>0*$AV$422</f>
        <v>0</v>
      </c>
      <c r="AX422" s="108">
        <f t="shared" ref="AX422:BJ422" si="403">0*$AV$422</f>
        <v>0</v>
      </c>
      <c r="AY422" s="108">
        <f t="shared" si="403"/>
        <v>0</v>
      </c>
      <c r="AZ422" s="108">
        <f t="shared" si="403"/>
        <v>0</v>
      </c>
      <c r="BA422" s="108">
        <f t="shared" si="403"/>
        <v>0</v>
      </c>
      <c r="BB422" s="108">
        <f t="shared" si="403"/>
        <v>0</v>
      </c>
      <c r="BC422" s="108">
        <f t="shared" si="403"/>
        <v>0</v>
      </c>
      <c r="BD422" s="108">
        <f t="shared" si="403"/>
        <v>0</v>
      </c>
      <c r="BE422" s="108">
        <f t="shared" si="403"/>
        <v>0</v>
      </c>
      <c r="BF422" s="108">
        <f t="shared" si="403"/>
        <v>0</v>
      </c>
      <c r="BG422" s="108">
        <f t="shared" si="403"/>
        <v>0</v>
      </c>
      <c r="BH422" s="108">
        <f t="shared" si="403"/>
        <v>0</v>
      </c>
      <c r="BI422" s="108">
        <f t="shared" si="403"/>
        <v>0</v>
      </c>
      <c r="BJ422" s="108">
        <f t="shared" si="403"/>
        <v>0</v>
      </c>
      <c r="BK422" s="109">
        <f t="shared" si="313"/>
        <v>0</v>
      </c>
      <c r="BL422" s="112"/>
      <c r="BM422" s="110"/>
      <c r="BN422" s="110"/>
      <c r="BO422" s="110"/>
      <c r="BP422" s="110"/>
      <c r="BQ422" s="110"/>
      <c r="BR422" s="110"/>
      <c r="BS422" s="110"/>
      <c r="BT422" s="110"/>
      <c r="BU422" s="110"/>
      <c r="BV422" s="110"/>
      <c r="BW422" s="110"/>
      <c r="BX422" s="110"/>
      <c r="BY422" s="110"/>
      <c r="BZ422" s="110"/>
      <c r="CA422" s="111"/>
    </row>
    <row r="423" spans="1:79" s="10" customFormat="1" ht="17.25" customHeight="1" x14ac:dyDescent="0.25">
      <c r="A423" s="33"/>
      <c r="B423" s="34"/>
      <c r="C423" s="35"/>
      <c r="D423" s="49"/>
      <c r="E423" s="36"/>
      <c r="F423" s="36"/>
      <c r="G423" s="52"/>
      <c r="H423" s="38"/>
      <c r="I423" s="50"/>
      <c r="J423" s="54" t="s">
        <v>838</v>
      </c>
      <c r="K423" s="46" t="s">
        <v>839</v>
      </c>
      <c r="L423" s="46" t="s">
        <v>69</v>
      </c>
      <c r="P423" s="104"/>
      <c r="Q423" s="104">
        <f>0*$P$423</f>
        <v>0</v>
      </c>
      <c r="R423" s="104">
        <f t="shared" ref="R423:AD423" si="404">0*$P$423</f>
        <v>0</v>
      </c>
      <c r="S423" s="104">
        <f>1*$P$423</f>
        <v>0</v>
      </c>
      <c r="T423" s="104">
        <f t="shared" si="404"/>
        <v>0</v>
      </c>
      <c r="U423" s="104">
        <f t="shared" si="404"/>
        <v>0</v>
      </c>
      <c r="V423" s="104">
        <f t="shared" si="404"/>
        <v>0</v>
      </c>
      <c r="W423" s="104">
        <f t="shared" si="404"/>
        <v>0</v>
      </c>
      <c r="X423" s="104">
        <f t="shared" si="404"/>
        <v>0</v>
      </c>
      <c r="Y423" s="104">
        <f t="shared" si="404"/>
        <v>0</v>
      </c>
      <c r="Z423" s="104">
        <f t="shared" si="404"/>
        <v>0</v>
      </c>
      <c r="AA423" s="104">
        <f t="shared" si="404"/>
        <v>0</v>
      </c>
      <c r="AB423" s="104">
        <f t="shared" si="404"/>
        <v>0</v>
      </c>
      <c r="AC423" s="104">
        <f t="shared" si="404"/>
        <v>0</v>
      </c>
      <c r="AD423" s="104">
        <f t="shared" si="404"/>
        <v>0</v>
      </c>
      <c r="AE423" s="105">
        <f t="shared" si="111"/>
        <v>0</v>
      </c>
      <c r="AF423" s="106">
        <v>2.0000000000000001E-4</v>
      </c>
      <c r="AG423" s="106">
        <f>0*$AF$423</f>
        <v>0</v>
      </c>
      <c r="AH423" s="106">
        <f t="shared" ref="AH423:AT423" si="405">0*$AF$423</f>
        <v>0</v>
      </c>
      <c r="AI423" s="106">
        <f t="shared" si="405"/>
        <v>0</v>
      </c>
      <c r="AJ423" s="106">
        <f t="shared" si="405"/>
        <v>0</v>
      </c>
      <c r="AK423" s="106">
        <f t="shared" si="405"/>
        <v>0</v>
      </c>
      <c r="AL423" s="106">
        <f t="shared" si="405"/>
        <v>0</v>
      </c>
      <c r="AM423" s="106">
        <f t="shared" si="405"/>
        <v>0</v>
      </c>
      <c r="AN423" s="106">
        <f t="shared" si="405"/>
        <v>0</v>
      </c>
      <c r="AO423" s="106">
        <f t="shared" si="405"/>
        <v>0</v>
      </c>
      <c r="AP423" s="106">
        <f t="shared" si="405"/>
        <v>0</v>
      </c>
      <c r="AQ423" s="106">
        <f t="shared" si="405"/>
        <v>0</v>
      </c>
      <c r="AR423" s="106">
        <f t="shared" si="405"/>
        <v>0</v>
      </c>
      <c r="AS423" s="106">
        <f t="shared" si="405"/>
        <v>0</v>
      </c>
      <c r="AT423" s="106">
        <f t="shared" si="405"/>
        <v>0</v>
      </c>
      <c r="AU423" s="107">
        <f t="shared" si="310"/>
        <v>0</v>
      </c>
      <c r="AV423" s="108">
        <v>2.0000000000000001E-4</v>
      </c>
      <c r="AW423" s="108">
        <f>0*$AV$423</f>
        <v>0</v>
      </c>
      <c r="AX423" s="108">
        <f t="shared" ref="AX423:BJ423" si="406">0*$AV$423</f>
        <v>0</v>
      </c>
      <c r="AY423" s="108">
        <f t="shared" si="406"/>
        <v>0</v>
      </c>
      <c r="AZ423" s="108">
        <f t="shared" si="406"/>
        <v>0</v>
      </c>
      <c r="BA423" s="108">
        <f t="shared" si="406"/>
        <v>0</v>
      </c>
      <c r="BB423" s="108">
        <f t="shared" si="406"/>
        <v>0</v>
      </c>
      <c r="BC423" s="108">
        <f t="shared" si="406"/>
        <v>0</v>
      </c>
      <c r="BD423" s="108">
        <f t="shared" si="406"/>
        <v>0</v>
      </c>
      <c r="BE423" s="108">
        <f t="shared" si="406"/>
        <v>0</v>
      </c>
      <c r="BF423" s="108">
        <f t="shared" si="406"/>
        <v>0</v>
      </c>
      <c r="BG423" s="108">
        <f t="shared" si="406"/>
        <v>0</v>
      </c>
      <c r="BH423" s="108">
        <f t="shared" si="406"/>
        <v>0</v>
      </c>
      <c r="BI423" s="108">
        <f t="shared" si="406"/>
        <v>0</v>
      </c>
      <c r="BJ423" s="108">
        <f t="shared" si="406"/>
        <v>0</v>
      </c>
      <c r="BK423" s="109">
        <f t="shared" si="313"/>
        <v>0</v>
      </c>
      <c r="BL423" s="110">
        <v>2.0000000000000001E-4</v>
      </c>
      <c r="BM423" s="110">
        <f>0*$BL$423</f>
        <v>0</v>
      </c>
      <c r="BN423" s="110">
        <f t="shared" ref="BN423:BZ423" si="407">0*$BL$423</f>
        <v>0</v>
      </c>
      <c r="BO423" s="110">
        <f t="shared" si="407"/>
        <v>0</v>
      </c>
      <c r="BP423" s="110">
        <f t="shared" si="407"/>
        <v>0</v>
      </c>
      <c r="BQ423" s="110">
        <f t="shared" si="407"/>
        <v>0</v>
      </c>
      <c r="BR423" s="110">
        <f t="shared" si="407"/>
        <v>0</v>
      </c>
      <c r="BS423" s="110">
        <f t="shared" si="407"/>
        <v>0</v>
      </c>
      <c r="BT423" s="110">
        <f t="shared" si="407"/>
        <v>0</v>
      </c>
      <c r="BU423" s="110">
        <f t="shared" si="407"/>
        <v>0</v>
      </c>
      <c r="BV423" s="110">
        <f t="shared" si="407"/>
        <v>0</v>
      </c>
      <c r="BW423" s="110">
        <f t="shared" si="407"/>
        <v>0</v>
      </c>
      <c r="BX423" s="110">
        <f t="shared" si="407"/>
        <v>0</v>
      </c>
      <c r="BY423" s="110">
        <f t="shared" si="407"/>
        <v>0</v>
      </c>
      <c r="BZ423" s="110">
        <f t="shared" si="407"/>
        <v>0</v>
      </c>
      <c r="CA423" s="111">
        <f t="shared" si="316"/>
        <v>0</v>
      </c>
    </row>
    <row r="424" spans="1:79" s="10" customFormat="1" ht="17.25" customHeight="1" x14ac:dyDescent="0.25">
      <c r="A424" s="33"/>
      <c r="B424" s="34"/>
      <c r="C424" s="35"/>
      <c r="D424" s="49"/>
      <c r="E424" s="36"/>
      <c r="F424" s="36"/>
      <c r="G424" s="52"/>
      <c r="H424" s="38"/>
      <c r="I424" s="50"/>
      <c r="J424" s="54" t="s">
        <v>840</v>
      </c>
      <c r="K424" s="46" t="s">
        <v>841</v>
      </c>
      <c r="L424" s="46" t="s">
        <v>41</v>
      </c>
      <c r="P424" s="104"/>
      <c r="Q424" s="104">
        <f>0*$P$424</f>
        <v>0</v>
      </c>
      <c r="R424" s="104">
        <f t="shared" ref="R424:AD424" si="408">0*$P$424</f>
        <v>0</v>
      </c>
      <c r="S424" s="104">
        <f>0.9*$P$424</f>
        <v>0</v>
      </c>
      <c r="T424" s="104">
        <f>0.1*$P$424</f>
        <v>0</v>
      </c>
      <c r="U424" s="104">
        <f t="shared" si="408"/>
        <v>0</v>
      </c>
      <c r="V424" s="104">
        <f t="shared" si="408"/>
        <v>0</v>
      </c>
      <c r="W424" s="104">
        <f t="shared" si="408"/>
        <v>0</v>
      </c>
      <c r="X424" s="104">
        <f t="shared" si="408"/>
        <v>0</v>
      </c>
      <c r="Y424" s="104">
        <f t="shared" si="408"/>
        <v>0</v>
      </c>
      <c r="Z424" s="104">
        <f t="shared" si="408"/>
        <v>0</v>
      </c>
      <c r="AA424" s="104">
        <f t="shared" si="408"/>
        <v>0</v>
      </c>
      <c r="AB424" s="104">
        <f t="shared" si="408"/>
        <v>0</v>
      </c>
      <c r="AC424" s="104">
        <f t="shared" si="408"/>
        <v>0</v>
      </c>
      <c r="AD424" s="104">
        <f t="shared" si="408"/>
        <v>0</v>
      </c>
      <c r="AE424" s="105">
        <f t="shared" si="111"/>
        <v>0</v>
      </c>
      <c r="AF424" s="106">
        <f>0.0025</f>
        <v>2.5000000000000001E-3</v>
      </c>
      <c r="AG424" s="106">
        <f>0*$AF$424</f>
        <v>0</v>
      </c>
      <c r="AH424" s="106">
        <f t="shared" ref="AH424:AT424" si="409">0*$AF$424</f>
        <v>0</v>
      </c>
      <c r="AI424" s="106">
        <f t="shared" si="409"/>
        <v>0</v>
      </c>
      <c r="AJ424" s="106">
        <f t="shared" si="409"/>
        <v>0</v>
      </c>
      <c r="AK424" s="106">
        <f t="shared" si="409"/>
        <v>0</v>
      </c>
      <c r="AL424" s="106">
        <f t="shared" si="409"/>
        <v>0</v>
      </c>
      <c r="AM424" s="106">
        <f t="shared" si="409"/>
        <v>0</v>
      </c>
      <c r="AN424" s="106">
        <f t="shared" si="409"/>
        <v>0</v>
      </c>
      <c r="AO424" s="106">
        <f t="shared" si="409"/>
        <v>0</v>
      </c>
      <c r="AP424" s="106">
        <f t="shared" si="409"/>
        <v>0</v>
      </c>
      <c r="AQ424" s="106">
        <f t="shared" si="409"/>
        <v>0</v>
      </c>
      <c r="AR424" s="106">
        <f t="shared" si="409"/>
        <v>0</v>
      </c>
      <c r="AS424" s="106">
        <f t="shared" si="409"/>
        <v>0</v>
      </c>
      <c r="AT424" s="106">
        <f t="shared" si="409"/>
        <v>0</v>
      </c>
      <c r="AU424" s="107">
        <f t="shared" si="310"/>
        <v>0</v>
      </c>
      <c r="AV424" s="108">
        <f>0.0025</f>
        <v>2.5000000000000001E-3</v>
      </c>
      <c r="AW424" s="108">
        <f>0*$AV$424</f>
        <v>0</v>
      </c>
      <c r="AX424" s="108">
        <f t="shared" ref="AX424:BJ424" si="410">0*$AV$424</f>
        <v>0</v>
      </c>
      <c r="AY424" s="108">
        <f t="shared" si="410"/>
        <v>0</v>
      </c>
      <c r="AZ424" s="108">
        <f t="shared" si="410"/>
        <v>0</v>
      </c>
      <c r="BA424" s="108">
        <f t="shared" si="410"/>
        <v>0</v>
      </c>
      <c r="BB424" s="108">
        <f t="shared" si="410"/>
        <v>0</v>
      </c>
      <c r="BC424" s="108">
        <f t="shared" si="410"/>
        <v>0</v>
      </c>
      <c r="BD424" s="108">
        <f t="shared" si="410"/>
        <v>0</v>
      </c>
      <c r="BE424" s="108">
        <f t="shared" si="410"/>
        <v>0</v>
      </c>
      <c r="BF424" s="108">
        <f t="shared" si="410"/>
        <v>0</v>
      </c>
      <c r="BG424" s="108">
        <f t="shared" si="410"/>
        <v>0</v>
      </c>
      <c r="BH424" s="108">
        <f t="shared" si="410"/>
        <v>0</v>
      </c>
      <c r="BI424" s="108">
        <f t="shared" si="410"/>
        <v>0</v>
      </c>
      <c r="BJ424" s="108">
        <f t="shared" si="410"/>
        <v>0</v>
      </c>
      <c r="BK424" s="109">
        <f t="shared" si="313"/>
        <v>0</v>
      </c>
      <c r="BL424" s="110">
        <f>0.0025</f>
        <v>2.5000000000000001E-3</v>
      </c>
      <c r="BM424" s="110">
        <f>0*$BL$424</f>
        <v>0</v>
      </c>
      <c r="BN424" s="110">
        <f t="shared" ref="BN424:BZ424" si="411">0*$BL$424</f>
        <v>0</v>
      </c>
      <c r="BO424" s="110">
        <f t="shared" si="411"/>
        <v>0</v>
      </c>
      <c r="BP424" s="110">
        <f t="shared" si="411"/>
        <v>0</v>
      </c>
      <c r="BQ424" s="110">
        <f t="shared" si="411"/>
        <v>0</v>
      </c>
      <c r="BR424" s="110">
        <f t="shared" si="411"/>
        <v>0</v>
      </c>
      <c r="BS424" s="110">
        <f t="shared" si="411"/>
        <v>0</v>
      </c>
      <c r="BT424" s="110">
        <f t="shared" si="411"/>
        <v>0</v>
      </c>
      <c r="BU424" s="110">
        <f t="shared" si="411"/>
        <v>0</v>
      </c>
      <c r="BV424" s="110">
        <f t="shared" si="411"/>
        <v>0</v>
      </c>
      <c r="BW424" s="110">
        <f t="shared" si="411"/>
        <v>0</v>
      </c>
      <c r="BX424" s="110">
        <f t="shared" si="411"/>
        <v>0</v>
      </c>
      <c r="BY424" s="110">
        <f t="shared" si="411"/>
        <v>0</v>
      </c>
      <c r="BZ424" s="110">
        <f t="shared" si="411"/>
        <v>0</v>
      </c>
      <c r="CA424" s="111">
        <f t="shared" si="316"/>
        <v>0</v>
      </c>
    </row>
    <row r="425" spans="1:79" s="10" customFormat="1" ht="17.25" customHeight="1" x14ac:dyDescent="0.25">
      <c r="A425" s="33"/>
      <c r="B425" s="34"/>
      <c r="C425" s="35"/>
      <c r="D425" s="49"/>
      <c r="E425" s="36"/>
      <c r="F425" s="36"/>
      <c r="G425" s="52"/>
      <c r="H425" s="38"/>
      <c r="I425" s="50"/>
      <c r="J425" s="54" t="s">
        <v>842</v>
      </c>
      <c r="K425" s="46" t="s">
        <v>843</v>
      </c>
      <c r="L425" s="46" t="s">
        <v>41</v>
      </c>
      <c r="P425" s="104"/>
      <c r="Q425" s="104">
        <f>0*$P$425</f>
        <v>0</v>
      </c>
      <c r="R425" s="104">
        <f t="shared" ref="R425:AD425" si="412">0*$P$425</f>
        <v>0</v>
      </c>
      <c r="S425" s="104">
        <f t="shared" si="412"/>
        <v>0</v>
      </c>
      <c r="T425" s="104">
        <f>1*$P$425</f>
        <v>0</v>
      </c>
      <c r="U425" s="104">
        <f t="shared" si="412"/>
        <v>0</v>
      </c>
      <c r="V425" s="104">
        <f t="shared" si="412"/>
        <v>0</v>
      </c>
      <c r="W425" s="104">
        <f t="shared" si="412"/>
        <v>0</v>
      </c>
      <c r="X425" s="104">
        <f t="shared" si="412"/>
        <v>0</v>
      </c>
      <c r="Y425" s="104">
        <f t="shared" si="412"/>
        <v>0</v>
      </c>
      <c r="Z425" s="104">
        <f t="shared" si="412"/>
        <v>0</v>
      </c>
      <c r="AA425" s="104">
        <f t="shared" si="412"/>
        <v>0</v>
      </c>
      <c r="AB425" s="104">
        <f t="shared" si="412"/>
        <v>0</v>
      </c>
      <c r="AC425" s="104">
        <f t="shared" si="412"/>
        <v>0</v>
      </c>
      <c r="AD425" s="104">
        <f t="shared" si="412"/>
        <v>0</v>
      </c>
      <c r="AE425" s="105">
        <f>SUM(Q425:AD425)</f>
        <v>0</v>
      </c>
      <c r="AF425" s="106">
        <f>0.0039</f>
        <v>3.9000000000000003E-3</v>
      </c>
      <c r="AG425" s="106">
        <f>0*$AF$425</f>
        <v>0</v>
      </c>
      <c r="AH425" s="106">
        <f t="shared" ref="AH425:AT425" si="413">0*$AF$425</f>
        <v>0</v>
      </c>
      <c r="AI425" s="106">
        <f t="shared" si="413"/>
        <v>0</v>
      </c>
      <c r="AJ425" s="106">
        <f t="shared" si="413"/>
        <v>0</v>
      </c>
      <c r="AK425" s="106">
        <f t="shared" si="413"/>
        <v>0</v>
      </c>
      <c r="AL425" s="106">
        <f t="shared" si="413"/>
        <v>0</v>
      </c>
      <c r="AM425" s="106">
        <f t="shared" si="413"/>
        <v>0</v>
      </c>
      <c r="AN425" s="106">
        <f t="shared" si="413"/>
        <v>0</v>
      </c>
      <c r="AO425" s="106">
        <f t="shared" si="413"/>
        <v>0</v>
      </c>
      <c r="AP425" s="106">
        <f t="shared" si="413"/>
        <v>0</v>
      </c>
      <c r="AQ425" s="106">
        <f t="shared" si="413"/>
        <v>0</v>
      </c>
      <c r="AR425" s="106">
        <f t="shared" si="413"/>
        <v>0</v>
      </c>
      <c r="AS425" s="106">
        <f t="shared" si="413"/>
        <v>0</v>
      </c>
      <c r="AT425" s="106">
        <f t="shared" si="413"/>
        <v>0</v>
      </c>
      <c r="AU425" s="107">
        <f>SUM(AG425:AT425)</f>
        <v>0</v>
      </c>
      <c r="AV425" s="108">
        <f>0.0039</f>
        <v>3.9000000000000003E-3</v>
      </c>
      <c r="AW425" s="108">
        <f>0*$AV$425</f>
        <v>0</v>
      </c>
      <c r="AX425" s="108">
        <f t="shared" ref="AX425:BJ425" si="414">0*$AV$425</f>
        <v>0</v>
      </c>
      <c r="AY425" s="108">
        <f t="shared" si="414"/>
        <v>0</v>
      </c>
      <c r="AZ425" s="108">
        <f t="shared" si="414"/>
        <v>0</v>
      </c>
      <c r="BA425" s="108">
        <f t="shared" si="414"/>
        <v>0</v>
      </c>
      <c r="BB425" s="108">
        <f t="shared" si="414"/>
        <v>0</v>
      </c>
      <c r="BC425" s="108">
        <f t="shared" si="414"/>
        <v>0</v>
      </c>
      <c r="BD425" s="108">
        <f t="shared" si="414"/>
        <v>0</v>
      </c>
      <c r="BE425" s="108">
        <f t="shared" si="414"/>
        <v>0</v>
      </c>
      <c r="BF425" s="108">
        <f t="shared" si="414"/>
        <v>0</v>
      </c>
      <c r="BG425" s="108">
        <f t="shared" si="414"/>
        <v>0</v>
      </c>
      <c r="BH425" s="108">
        <f t="shared" si="414"/>
        <v>0</v>
      </c>
      <c r="BI425" s="108">
        <f t="shared" si="414"/>
        <v>0</v>
      </c>
      <c r="BJ425" s="108">
        <f t="shared" si="414"/>
        <v>0</v>
      </c>
      <c r="BK425" s="109">
        <f>SUM(AW425:BJ425)</f>
        <v>0</v>
      </c>
      <c r="BL425" s="110">
        <f>0.0039</f>
        <v>3.9000000000000003E-3</v>
      </c>
      <c r="BM425" s="110">
        <f>0*$BL$425</f>
        <v>0</v>
      </c>
      <c r="BN425" s="110">
        <f t="shared" ref="BN425:BZ425" si="415">0*$BL$425</f>
        <v>0</v>
      </c>
      <c r="BO425" s="110">
        <f t="shared" si="415"/>
        <v>0</v>
      </c>
      <c r="BP425" s="110">
        <f t="shared" si="415"/>
        <v>0</v>
      </c>
      <c r="BQ425" s="110">
        <f t="shared" si="415"/>
        <v>0</v>
      </c>
      <c r="BR425" s="110">
        <f t="shared" si="415"/>
        <v>0</v>
      </c>
      <c r="BS425" s="110">
        <f t="shared" si="415"/>
        <v>0</v>
      </c>
      <c r="BT425" s="110">
        <f t="shared" si="415"/>
        <v>0</v>
      </c>
      <c r="BU425" s="110">
        <f t="shared" si="415"/>
        <v>0</v>
      </c>
      <c r="BV425" s="110">
        <f t="shared" si="415"/>
        <v>0</v>
      </c>
      <c r="BW425" s="110">
        <f t="shared" si="415"/>
        <v>0</v>
      </c>
      <c r="BX425" s="110">
        <f t="shared" si="415"/>
        <v>0</v>
      </c>
      <c r="BY425" s="110">
        <f t="shared" si="415"/>
        <v>0</v>
      </c>
      <c r="BZ425" s="110">
        <f t="shared" si="415"/>
        <v>0</v>
      </c>
      <c r="CA425" s="111">
        <f>SUM(BM425:BZ425)</f>
        <v>0</v>
      </c>
    </row>
    <row r="426" spans="1:79" s="10" customFormat="1" ht="17.25" customHeight="1" x14ac:dyDescent="0.25">
      <c r="A426" s="33"/>
      <c r="B426" s="34"/>
      <c r="C426" s="35"/>
      <c r="D426" s="49"/>
      <c r="E426" s="36"/>
      <c r="F426" s="36"/>
      <c r="G426" s="52"/>
      <c r="H426" s="38"/>
      <c r="I426" s="50"/>
      <c r="J426" s="54" t="s">
        <v>844</v>
      </c>
      <c r="K426" s="46" t="s">
        <v>845</v>
      </c>
      <c r="L426" s="46" t="s">
        <v>777</v>
      </c>
      <c r="P426" s="104"/>
      <c r="Q426" s="104">
        <f>0*$P$426</f>
        <v>0</v>
      </c>
      <c r="R426" s="104">
        <f t="shared" ref="R426:AD426" si="416">0*$P$426</f>
        <v>0</v>
      </c>
      <c r="S426" s="104">
        <f t="shared" si="416"/>
        <v>0</v>
      </c>
      <c r="T426" s="104">
        <f t="shared" si="416"/>
        <v>0</v>
      </c>
      <c r="U426" s="104">
        <f t="shared" si="416"/>
        <v>0</v>
      </c>
      <c r="V426" s="104">
        <f t="shared" si="416"/>
        <v>0</v>
      </c>
      <c r="W426" s="104">
        <f t="shared" si="416"/>
        <v>0</v>
      </c>
      <c r="X426" s="104">
        <f t="shared" si="416"/>
        <v>0</v>
      </c>
      <c r="Y426" s="104">
        <f t="shared" si="416"/>
        <v>0</v>
      </c>
      <c r="Z426" s="104">
        <f t="shared" si="416"/>
        <v>0</v>
      </c>
      <c r="AA426" s="104">
        <f t="shared" si="416"/>
        <v>0</v>
      </c>
      <c r="AB426" s="104">
        <f t="shared" si="416"/>
        <v>0</v>
      </c>
      <c r="AC426" s="104">
        <f t="shared" si="416"/>
        <v>0</v>
      </c>
      <c r="AD426" s="104">
        <f t="shared" si="416"/>
        <v>0</v>
      </c>
      <c r="AE426" s="105">
        <f>SUM(Q426:AD426)</f>
        <v>0</v>
      </c>
      <c r="AF426" s="112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  <c r="AQ426" s="106"/>
      <c r="AR426" s="106"/>
      <c r="AS426" s="106"/>
      <c r="AT426" s="106"/>
      <c r="AU426" s="107"/>
      <c r="AV426" s="112"/>
      <c r="AW426" s="108"/>
      <c r="AX426" s="108"/>
      <c r="AY426" s="108"/>
      <c r="AZ426" s="108"/>
      <c r="BA426" s="108"/>
      <c r="BB426" s="108"/>
      <c r="BC426" s="108"/>
      <c r="BD426" s="108"/>
      <c r="BE426" s="108"/>
      <c r="BF426" s="108"/>
      <c r="BG426" s="108"/>
      <c r="BH426" s="108"/>
      <c r="BI426" s="108"/>
      <c r="BJ426" s="108"/>
      <c r="BK426" s="109"/>
      <c r="BL426" s="110">
        <v>0</v>
      </c>
      <c r="BM426" s="110">
        <f>0*$BL$426</f>
        <v>0</v>
      </c>
      <c r="BN426" s="110">
        <f t="shared" ref="BN426:BZ426" si="417">0*$BL$426</f>
        <v>0</v>
      </c>
      <c r="BO426" s="110">
        <f t="shared" si="417"/>
        <v>0</v>
      </c>
      <c r="BP426" s="110">
        <f t="shared" si="417"/>
        <v>0</v>
      </c>
      <c r="BQ426" s="110">
        <f t="shared" si="417"/>
        <v>0</v>
      </c>
      <c r="BR426" s="110">
        <f t="shared" si="417"/>
        <v>0</v>
      </c>
      <c r="BS426" s="110">
        <f t="shared" si="417"/>
        <v>0</v>
      </c>
      <c r="BT426" s="110">
        <f t="shared" si="417"/>
        <v>0</v>
      </c>
      <c r="BU426" s="110">
        <f t="shared" si="417"/>
        <v>0</v>
      </c>
      <c r="BV426" s="110">
        <f t="shared" si="417"/>
        <v>0</v>
      </c>
      <c r="BW426" s="110">
        <f t="shared" si="417"/>
        <v>0</v>
      </c>
      <c r="BX426" s="110">
        <f t="shared" si="417"/>
        <v>0</v>
      </c>
      <c r="BY426" s="110">
        <f t="shared" si="417"/>
        <v>0</v>
      </c>
      <c r="BZ426" s="110">
        <f t="shared" si="417"/>
        <v>0</v>
      </c>
      <c r="CA426" s="111">
        <f>SUM(BM426:BZ426)</f>
        <v>0</v>
      </c>
    </row>
    <row r="427" spans="1:79" s="10" customFormat="1" ht="17.25" customHeight="1" x14ac:dyDescent="0.25">
      <c r="A427" s="33"/>
      <c r="B427" s="34"/>
      <c r="C427" s="35"/>
      <c r="D427" s="49"/>
      <c r="E427" s="36"/>
      <c r="F427" s="36"/>
      <c r="G427" s="52"/>
      <c r="H427" s="38"/>
      <c r="I427" s="50"/>
      <c r="J427" s="54" t="s">
        <v>846</v>
      </c>
      <c r="K427" s="46" t="s">
        <v>847</v>
      </c>
      <c r="L427" s="46" t="s">
        <v>777</v>
      </c>
      <c r="P427" s="104"/>
      <c r="Q427" s="104">
        <f>0*$P$427</f>
        <v>0</v>
      </c>
      <c r="R427" s="104">
        <f t="shared" ref="R427:AD427" si="418">0*$P$427</f>
        <v>0</v>
      </c>
      <c r="S427" s="104">
        <f t="shared" si="418"/>
        <v>0</v>
      </c>
      <c r="T427" s="104">
        <f t="shared" si="418"/>
        <v>0</v>
      </c>
      <c r="U427" s="104">
        <f t="shared" si="418"/>
        <v>0</v>
      </c>
      <c r="V427" s="104">
        <f t="shared" si="418"/>
        <v>0</v>
      </c>
      <c r="W427" s="104">
        <f t="shared" si="418"/>
        <v>0</v>
      </c>
      <c r="X427" s="104">
        <f t="shared" si="418"/>
        <v>0</v>
      </c>
      <c r="Y427" s="104">
        <f t="shared" si="418"/>
        <v>0</v>
      </c>
      <c r="Z427" s="104">
        <f t="shared" si="418"/>
        <v>0</v>
      </c>
      <c r="AA427" s="104">
        <f t="shared" si="418"/>
        <v>0</v>
      </c>
      <c r="AB427" s="104">
        <f t="shared" si="418"/>
        <v>0</v>
      </c>
      <c r="AC427" s="104">
        <f t="shared" si="418"/>
        <v>0</v>
      </c>
      <c r="AD427" s="104">
        <f t="shared" si="418"/>
        <v>0</v>
      </c>
      <c r="AE427" s="105">
        <f>SUM(Q427:AD427)</f>
        <v>0</v>
      </c>
      <c r="AF427" s="112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  <c r="AQ427" s="106"/>
      <c r="AR427" s="106"/>
      <c r="AS427" s="106"/>
      <c r="AT427" s="106"/>
      <c r="AU427" s="107"/>
      <c r="AV427" s="112"/>
      <c r="AW427" s="108"/>
      <c r="AX427" s="108"/>
      <c r="AY427" s="108"/>
      <c r="AZ427" s="108"/>
      <c r="BA427" s="108"/>
      <c r="BB427" s="108"/>
      <c r="BC427" s="108"/>
      <c r="BD427" s="108"/>
      <c r="BE427" s="108"/>
      <c r="BF427" s="108"/>
      <c r="BG427" s="108"/>
      <c r="BH427" s="108"/>
      <c r="BI427" s="108"/>
      <c r="BJ427" s="108"/>
      <c r="BK427" s="109"/>
      <c r="BL427" s="110">
        <v>0</v>
      </c>
      <c r="BM427" s="110">
        <f>0*$BL$427</f>
        <v>0</v>
      </c>
      <c r="BN427" s="110">
        <f t="shared" ref="BN427:BZ427" si="419">0*$BL$427</f>
        <v>0</v>
      </c>
      <c r="BO427" s="110">
        <f t="shared" si="419"/>
        <v>0</v>
      </c>
      <c r="BP427" s="110">
        <f t="shared" si="419"/>
        <v>0</v>
      </c>
      <c r="BQ427" s="110">
        <f t="shared" si="419"/>
        <v>0</v>
      </c>
      <c r="BR427" s="110">
        <f t="shared" si="419"/>
        <v>0</v>
      </c>
      <c r="BS427" s="110">
        <f t="shared" si="419"/>
        <v>0</v>
      </c>
      <c r="BT427" s="110">
        <f t="shared" si="419"/>
        <v>0</v>
      </c>
      <c r="BU427" s="110">
        <f t="shared" si="419"/>
        <v>0</v>
      </c>
      <c r="BV427" s="110">
        <f t="shared" si="419"/>
        <v>0</v>
      </c>
      <c r="BW427" s="110">
        <f t="shared" si="419"/>
        <v>0</v>
      </c>
      <c r="BX427" s="110">
        <f t="shared" si="419"/>
        <v>0</v>
      </c>
      <c r="BY427" s="110">
        <f t="shared" si="419"/>
        <v>0</v>
      </c>
      <c r="BZ427" s="110">
        <f t="shared" si="419"/>
        <v>0</v>
      </c>
      <c r="CA427" s="111">
        <f>SUM(BM427:BZ427)</f>
        <v>0</v>
      </c>
    </row>
    <row r="428" spans="1:79" s="10" customFormat="1" ht="24" customHeight="1" x14ac:dyDescent="0.25">
      <c r="A428" s="33"/>
      <c r="B428" s="34"/>
      <c r="C428" s="35"/>
      <c r="D428" s="49"/>
      <c r="E428" s="36"/>
      <c r="F428" s="36"/>
      <c r="G428" s="52"/>
      <c r="H428" s="38"/>
      <c r="I428" s="50"/>
      <c r="J428" s="54" t="s">
        <v>848</v>
      </c>
      <c r="K428" s="46" t="s">
        <v>849</v>
      </c>
      <c r="L428" s="46" t="s">
        <v>777</v>
      </c>
      <c r="P428" s="104"/>
      <c r="Q428" s="104">
        <f>0*$P$428</f>
        <v>0</v>
      </c>
      <c r="R428" s="104">
        <f t="shared" ref="R428:AD428" si="420">0*$P$428</f>
        <v>0</v>
      </c>
      <c r="S428" s="104">
        <f t="shared" si="420"/>
        <v>0</v>
      </c>
      <c r="T428" s="104">
        <f t="shared" si="420"/>
        <v>0</v>
      </c>
      <c r="U428" s="104">
        <f t="shared" si="420"/>
        <v>0</v>
      </c>
      <c r="V428" s="104">
        <f t="shared" si="420"/>
        <v>0</v>
      </c>
      <c r="W428" s="104">
        <f t="shared" si="420"/>
        <v>0</v>
      </c>
      <c r="X428" s="104">
        <f t="shared" si="420"/>
        <v>0</v>
      </c>
      <c r="Y428" s="104">
        <f t="shared" si="420"/>
        <v>0</v>
      </c>
      <c r="Z428" s="104">
        <f t="shared" si="420"/>
        <v>0</v>
      </c>
      <c r="AA428" s="104">
        <f t="shared" si="420"/>
        <v>0</v>
      </c>
      <c r="AB428" s="104">
        <f t="shared" si="420"/>
        <v>0</v>
      </c>
      <c r="AC428" s="104">
        <f t="shared" si="420"/>
        <v>0</v>
      </c>
      <c r="AD428" s="104">
        <f t="shared" si="420"/>
        <v>0</v>
      </c>
      <c r="AE428" s="105">
        <f>SUM(Q428:AD428)</f>
        <v>0</v>
      </c>
      <c r="AF428" s="112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  <c r="AQ428" s="106"/>
      <c r="AR428" s="106"/>
      <c r="AS428" s="106"/>
      <c r="AT428" s="106"/>
      <c r="AU428" s="107"/>
      <c r="AV428" s="112"/>
      <c r="AW428" s="108"/>
      <c r="AX428" s="108"/>
      <c r="AY428" s="108"/>
      <c r="AZ428" s="108"/>
      <c r="BA428" s="108"/>
      <c r="BB428" s="108"/>
      <c r="BC428" s="108"/>
      <c r="BD428" s="108"/>
      <c r="BE428" s="108"/>
      <c r="BF428" s="108"/>
      <c r="BG428" s="108"/>
      <c r="BH428" s="108"/>
      <c r="BI428" s="108"/>
      <c r="BJ428" s="108"/>
      <c r="BK428" s="109"/>
      <c r="BL428" s="110">
        <v>0</v>
      </c>
      <c r="BM428" s="110">
        <f>0*$BL$428</f>
        <v>0</v>
      </c>
      <c r="BN428" s="110">
        <f t="shared" ref="BN428:BZ428" si="421">0*$BL$428</f>
        <v>0</v>
      </c>
      <c r="BO428" s="110">
        <f t="shared" si="421"/>
        <v>0</v>
      </c>
      <c r="BP428" s="110">
        <f t="shared" si="421"/>
        <v>0</v>
      </c>
      <c r="BQ428" s="110">
        <f t="shared" si="421"/>
        <v>0</v>
      </c>
      <c r="BR428" s="110">
        <f t="shared" si="421"/>
        <v>0</v>
      </c>
      <c r="BS428" s="110">
        <f t="shared" si="421"/>
        <v>0</v>
      </c>
      <c r="BT428" s="110">
        <f t="shared" si="421"/>
        <v>0</v>
      </c>
      <c r="BU428" s="110">
        <f t="shared" si="421"/>
        <v>0</v>
      </c>
      <c r="BV428" s="110">
        <f t="shared" si="421"/>
        <v>0</v>
      </c>
      <c r="BW428" s="110">
        <f t="shared" si="421"/>
        <v>0</v>
      </c>
      <c r="BX428" s="110">
        <f t="shared" si="421"/>
        <v>0</v>
      </c>
      <c r="BY428" s="110">
        <f t="shared" si="421"/>
        <v>0</v>
      </c>
      <c r="BZ428" s="110">
        <f t="shared" si="421"/>
        <v>0</v>
      </c>
      <c r="CA428" s="111">
        <f>SUM(BM428:BZ428)</f>
        <v>0</v>
      </c>
    </row>
    <row r="429" spans="1:79" s="10" customFormat="1" ht="17.25" customHeight="1" x14ac:dyDescent="0.25">
      <c r="A429" s="33"/>
      <c r="B429" s="34"/>
      <c r="C429" s="35"/>
      <c r="D429" s="49"/>
      <c r="E429" s="36"/>
      <c r="F429" s="36"/>
      <c r="G429" s="52"/>
      <c r="H429" s="38"/>
      <c r="I429" s="50"/>
      <c r="J429" s="102" t="s">
        <v>850</v>
      </c>
      <c r="K429" s="103" t="s">
        <v>851</v>
      </c>
      <c r="L429" s="46" t="s">
        <v>282</v>
      </c>
      <c r="P429" s="104"/>
      <c r="Q429" s="104">
        <f t="shared" ref="Q429:AD429" si="422">SUM(Q430:Q443)</f>
        <v>0</v>
      </c>
      <c r="R429" s="104">
        <f t="shared" si="422"/>
        <v>0</v>
      </c>
      <c r="S429" s="104">
        <f t="shared" si="422"/>
        <v>0</v>
      </c>
      <c r="T429" s="104">
        <f t="shared" si="422"/>
        <v>0</v>
      </c>
      <c r="U429" s="104">
        <f t="shared" si="422"/>
        <v>0</v>
      </c>
      <c r="V429" s="104">
        <f t="shared" si="422"/>
        <v>0</v>
      </c>
      <c r="W429" s="104">
        <f t="shared" si="422"/>
        <v>0</v>
      </c>
      <c r="X429" s="104">
        <f t="shared" si="422"/>
        <v>0</v>
      </c>
      <c r="Y429" s="104">
        <f t="shared" si="422"/>
        <v>0</v>
      </c>
      <c r="Z429" s="104">
        <f t="shared" si="422"/>
        <v>0</v>
      </c>
      <c r="AA429" s="104">
        <f t="shared" si="422"/>
        <v>0</v>
      </c>
      <c r="AB429" s="104">
        <f t="shared" si="422"/>
        <v>0</v>
      </c>
      <c r="AC429" s="104">
        <f t="shared" si="422"/>
        <v>0</v>
      </c>
      <c r="AD429" s="104">
        <f t="shared" si="422"/>
        <v>0</v>
      </c>
      <c r="AE429" s="105">
        <f t="shared" si="111"/>
        <v>0</v>
      </c>
      <c r="AF429" s="106">
        <f t="shared" ref="AF429:AT429" si="423">SUM(AF430:AF443)</f>
        <v>0.12270000000000002</v>
      </c>
      <c r="AG429" s="106">
        <f t="shared" si="423"/>
        <v>0</v>
      </c>
      <c r="AH429" s="106">
        <f t="shared" si="423"/>
        <v>0</v>
      </c>
      <c r="AI429" s="106">
        <f t="shared" si="423"/>
        <v>0</v>
      </c>
      <c r="AJ429" s="106">
        <f t="shared" si="423"/>
        <v>0</v>
      </c>
      <c r="AK429" s="106">
        <f t="shared" si="423"/>
        <v>0</v>
      </c>
      <c r="AL429" s="106">
        <f t="shared" si="423"/>
        <v>0</v>
      </c>
      <c r="AM429" s="106">
        <f t="shared" si="423"/>
        <v>0</v>
      </c>
      <c r="AN429" s="106">
        <f t="shared" si="423"/>
        <v>0</v>
      </c>
      <c r="AO429" s="106">
        <f t="shared" si="423"/>
        <v>0</v>
      </c>
      <c r="AP429" s="106">
        <f t="shared" si="423"/>
        <v>0</v>
      </c>
      <c r="AQ429" s="106">
        <f t="shared" si="423"/>
        <v>0</v>
      </c>
      <c r="AR429" s="106">
        <f t="shared" si="423"/>
        <v>0</v>
      </c>
      <c r="AS429" s="106">
        <f t="shared" si="423"/>
        <v>0</v>
      </c>
      <c r="AT429" s="106">
        <f t="shared" si="423"/>
        <v>0</v>
      </c>
      <c r="AU429" s="107">
        <f t="shared" ref="AU429:AU442" si="424">SUM(AG429:AT429)</f>
        <v>0</v>
      </c>
      <c r="AV429" s="108">
        <f t="shared" ref="AV429:BJ429" si="425">SUM(AV430:AV443)</f>
        <v>0.12270000000000002</v>
      </c>
      <c r="AW429" s="108">
        <f t="shared" si="425"/>
        <v>0</v>
      </c>
      <c r="AX429" s="108">
        <f t="shared" si="425"/>
        <v>0</v>
      </c>
      <c r="AY429" s="108">
        <f t="shared" si="425"/>
        <v>0</v>
      </c>
      <c r="AZ429" s="108">
        <f t="shared" si="425"/>
        <v>0</v>
      </c>
      <c r="BA429" s="108">
        <f t="shared" si="425"/>
        <v>0</v>
      </c>
      <c r="BB429" s="108">
        <f t="shared" si="425"/>
        <v>0</v>
      </c>
      <c r="BC429" s="108">
        <f t="shared" si="425"/>
        <v>0</v>
      </c>
      <c r="BD429" s="108">
        <f t="shared" si="425"/>
        <v>0</v>
      </c>
      <c r="BE429" s="108">
        <f t="shared" si="425"/>
        <v>0</v>
      </c>
      <c r="BF429" s="108">
        <f t="shared" si="425"/>
        <v>0</v>
      </c>
      <c r="BG429" s="108">
        <f t="shared" si="425"/>
        <v>0</v>
      </c>
      <c r="BH429" s="108">
        <f t="shared" si="425"/>
        <v>0</v>
      </c>
      <c r="BI429" s="108">
        <f t="shared" si="425"/>
        <v>0</v>
      </c>
      <c r="BJ429" s="108">
        <f t="shared" si="425"/>
        <v>0</v>
      </c>
      <c r="BK429" s="109">
        <f t="shared" ref="BK429:BK442" si="426">SUM(AW429:BJ429)</f>
        <v>0</v>
      </c>
      <c r="BL429" s="110">
        <f t="shared" ref="BL429:BZ429" si="427">SUM(BL430:BL443)</f>
        <v>0.12270000000000002</v>
      </c>
      <c r="BM429" s="110">
        <f t="shared" si="427"/>
        <v>0</v>
      </c>
      <c r="BN429" s="110">
        <f t="shared" si="427"/>
        <v>0</v>
      </c>
      <c r="BO429" s="110">
        <f t="shared" si="427"/>
        <v>0</v>
      </c>
      <c r="BP429" s="110">
        <f t="shared" si="427"/>
        <v>0</v>
      </c>
      <c r="BQ429" s="110">
        <f t="shared" si="427"/>
        <v>0</v>
      </c>
      <c r="BR429" s="110">
        <f t="shared" si="427"/>
        <v>0</v>
      </c>
      <c r="BS429" s="110">
        <f t="shared" si="427"/>
        <v>0</v>
      </c>
      <c r="BT429" s="110">
        <f t="shared" si="427"/>
        <v>0</v>
      </c>
      <c r="BU429" s="110">
        <f t="shared" si="427"/>
        <v>0</v>
      </c>
      <c r="BV429" s="110">
        <f t="shared" si="427"/>
        <v>0</v>
      </c>
      <c r="BW429" s="110">
        <f t="shared" si="427"/>
        <v>0</v>
      </c>
      <c r="BX429" s="110">
        <f t="shared" si="427"/>
        <v>0</v>
      </c>
      <c r="BY429" s="110">
        <f t="shared" si="427"/>
        <v>0</v>
      </c>
      <c r="BZ429" s="110">
        <f t="shared" si="427"/>
        <v>0</v>
      </c>
      <c r="CA429" s="111">
        <f t="shared" ref="CA429:CA442" si="428">SUM(BM429:BZ429)</f>
        <v>0</v>
      </c>
    </row>
    <row r="430" spans="1:79" s="10" customFormat="1" ht="17.25" customHeight="1" x14ac:dyDescent="0.25">
      <c r="A430" s="33"/>
      <c r="B430" s="34"/>
      <c r="C430" s="35"/>
      <c r="D430" s="49"/>
      <c r="E430" s="36"/>
      <c r="F430" s="36"/>
      <c r="G430" s="52"/>
      <c r="H430" s="38"/>
      <c r="I430" s="50"/>
      <c r="J430" s="54" t="s">
        <v>852</v>
      </c>
      <c r="K430" s="46" t="s">
        <v>1431</v>
      </c>
      <c r="L430" s="46" t="s">
        <v>65</v>
      </c>
      <c r="P430" s="104"/>
      <c r="Q430" s="104">
        <f>0*$P$430</f>
        <v>0</v>
      </c>
      <c r="R430" s="104">
        <f>0.4*$P$430</f>
        <v>0</v>
      </c>
      <c r="S430" s="104">
        <f>0.4*$P$430</f>
        <v>0</v>
      </c>
      <c r="T430" s="104">
        <f t="shared" ref="T430:Y430" si="429">0*$P$430</f>
        <v>0</v>
      </c>
      <c r="U430" s="104">
        <f t="shared" si="429"/>
        <v>0</v>
      </c>
      <c r="V430" s="104">
        <f t="shared" si="429"/>
        <v>0</v>
      </c>
      <c r="W430" s="104">
        <f t="shared" si="429"/>
        <v>0</v>
      </c>
      <c r="X430" s="104">
        <f t="shared" si="429"/>
        <v>0</v>
      </c>
      <c r="Y430" s="104">
        <f t="shared" si="429"/>
        <v>0</v>
      </c>
      <c r="Z430" s="104">
        <f>0.2*$P$430</f>
        <v>0</v>
      </c>
      <c r="AA430" s="104">
        <f t="shared" ref="AA430:AC430" si="430">0.2*$P$430</f>
        <v>0</v>
      </c>
      <c r="AB430" s="104">
        <f t="shared" si="430"/>
        <v>0</v>
      </c>
      <c r="AC430" s="104">
        <f t="shared" si="430"/>
        <v>0</v>
      </c>
      <c r="AD430" s="104">
        <f>0.2*$P$430</f>
        <v>0</v>
      </c>
      <c r="AE430" s="105">
        <f t="shared" si="111"/>
        <v>0</v>
      </c>
      <c r="AF430" s="106">
        <f>0.052</f>
        <v>5.2000000000000005E-2</v>
      </c>
      <c r="AG430" s="106">
        <f>0*$AF$430</f>
        <v>0</v>
      </c>
      <c r="AH430" s="106">
        <f t="shared" ref="AH430:AT430" si="431">0*$AF$430</f>
        <v>0</v>
      </c>
      <c r="AI430" s="106">
        <f t="shared" si="431"/>
        <v>0</v>
      </c>
      <c r="AJ430" s="106">
        <f t="shared" si="431"/>
        <v>0</v>
      </c>
      <c r="AK430" s="106">
        <f t="shared" si="431"/>
        <v>0</v>
      </c>
      <c r="AL430" s="106">
        <f t="shared" si="431"/>
        <v>0</v>
      </c>
      <c r="AM430" s="106">
        <f t="shared" si="431"/>
        <v>0</v>
      </c>
      <c r="AN430" s="106">
        <f t="shared" si="431"/>
        <v>0</v>
      </c>
      <c r="AO430" s="106">
        <f t="shared" si="431"/>
        <v>0</v>
      </c>
      <c r="AP430" s="106">
        <f t="shared" si="431"/>
        <v>0</v>
      </c>
      <c r="AQ430" s="106">
        <f t="shared" si="431"/>
        <v>0</v>
      </c>
      <c r="AR430" s="106">
        <f t="shared" si="431"/>
        <v>0</v>
      </c>
      <c r="AS430" s="106">
        <f t="shared" si="431"/>
        <v>0</v>
      </c>
      <c r="AT430" s="106">
        <f t="shared" si="431"/>
        <v>0</v>
      </c>
      <c r="AU430" s="107">
        <f t="shared" si="424"/>
        <v>0</v>
      </c>
      <c r="AV430" s="108">
        <f>0.052</f>
        <v>5.2000000000000005E-2</v>
      </c>
      <c r="AW430" s="108">
        <f>0*$AV$430</f>
        <v>0</v>
      </c>
      <c r="AX430" s="108">
        <f t="shared" ref="AX430:BJ430" si="432">0*$AV$430</f>
        <v>0</v>
      </c>
      <c r="AY430" s="108">
        <f t="shared" si="432"/>
        <v>0</v>
      </c>
      <c r="AZ430" s="108">
        <f t="shared" si="432"/>
        <v>0</v>
      </c>
      <c r="BA430" s="108">
        <f t="shared" si="432"/>
        <v>0</v>
      </c>
      <c r="BB430" s="108">
        <f t="shared" si="432"/>
        <v>0</v>
      </c>
      <c r="BC430" s="108">
        <f t="shared" si="432"/>
        <v>0</v>
      </c>
      <c r="BD430" s="108">
        <f t="shared" si="432"/>
        <v>0</v>
      </c>
      <c r="BE430" s="108">
        <f t="shared" si="432"/>
        <v>0</v>
      </c>
      <c r="BF430" s="108">
        <f t="shared" si="432"/>
        <v>0</v>
      </c>
      <c r="BG430" s="108">
        <f t="shared" si="432"/>
        <v>0</v>
      </c>
      <c r="BH430" s="108">
        <f t="shared" si="432"/>
        <v>0</v>
      </c>
      <c r="BI430" s="108">
        <f t="shared" si="432"/>
        <v>0</v>
      </c>
      <c r="BJ430" s="108">
        <f t="shared" si="432"/>
        <v>0</v>
      </c>
      <c r="BK430" s="109">
        <f t="shared" si="426"/>
        <v>0</v>
      </c>
      <c r="BL430" s="110">
        <f>0.052</f>
        <v>5.2000000000000005E-2</v>
      </c>
      <c r="BM430" s="110">
        <f>0*$BL$430</f>
        <v>0</v>
      </c>
      <c r="BN430" s="110">
        <f t="shared" ref="BN430:BZ430" si="433">0*$BL$430</f>
        <v>0</v>
      </c>
      <c r="BO430" s="110">
        <f t="shared" si="433"/>
        <v>0</v>
      </c>
      <c r="BP430" s="110">
        <f t="shared" si="433"/>
        <v>0</v>
      </c>
      <c r="BQ430" s="110">
        <f t="shared" si="433"/>
        <v>0</v>
      </c>
      <c r="BR430" s="110">
        <f t="shared" si="433"/>
        <v>0</v>
      </c>
      <c r="BS430" s="110">
        <f t="shared" si="433"/>
        <v>0</v>
      </c>
      <c r="BT430" s="110">
        <f t="shared" si="433"/>
        <v>0</v>
      </c>
      <c r="BU430" s="110">
        <f t="shared" si="433"/>
        <v>0</v>
      </c>
      <c r="BV430" s="110">
        <f t="shared" si="433"/>
        <v>0</v>
      </c>
      <c r="BW430" s="110">
        <f t="shared" si="433"/>
        <v>0</v>
      </c>
      <c r="BX430" s="110">
        <f t="shared" si="433"/>
        <v>0</v>
      </c>
      <c r="BY430" s="110">
        <f t="shared" si="433"/>
        <v>0</v>
      </c>
      <c r="BZ430" s="110">
        <f t="shared" si="433"/>
        <v>0</v>
      </c>
      <c r="CA430" s="111">
        <f t="shared" si="428"/>
        <v>0</v>
      </c>
    </row>
    <row r="431" spans="1:79" s="10" customFormat="1" ht="17.25" customHeight="1" x14ac:dyDescent="0.25">
      <c r="A431" s="33"/>
      <c r="B431" s="34"/>
      <c r="C431" s="35"/>
      <c r="D431" s="49"/>
      <c r="E431" s="36"/>
      <c r="F431" s="36"/>
      <c r="G431" s="52"/>
      <c r="H431" s="38"/>
      <c r="I431" s="50"/>
      <c r="J431" s="54"/>
      <c r="K431" s="46" t="s">
        <v>1430</v>
      </c>
      <c r="L431" s="46" t="s">
        <v>65</v>
      </c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5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  <c r="AQ431" s="106"/>
      <c r="AR431" s="106"/>
      <c r="AS431" s="106"/>
      <c r="AT431" s="106"/>
      <c r="AU431" s="107"/>
      <c r="AV431" s="108"/>
      <c r="AW431" s="108"/>
      <c r="AX431" s="108"/>
      <c r="AY431" s="108"/>
      <c r="AZ431" s="108"/>
      <c r="BA431" s="108"/>
      <c r="BB431" s="108"/>
      <c r="BC431" s="108"/>
      <c r="BD431" s="108"/>
      <c r="BE431" s="108"/>
      <c r="BF431" s="108"/>
      <c r="BG431" s="108"/>
      <c r="BH431" s="108"/>
      <c r="BI431" s="108"/>
      <c r="BJ431" s="108"/>
      <c r="BK431" s="109"/>
      <c r="BL431" s="110"/>
      <c r="BM431" s="110"/>
      <c r="BN431" s="110"/>
      <c r="BO431" s="110"/>
      <c r="BP431" s="110"/>
      <c r="BQ431" s="110"/>
      <c r="BR431" s="110"/>
      <c r="BS431" s="110"/>
      <c r="BT431" s="110"/>
      <c r="BU431" s="110"/>
      <c r="BV431" s="110"/>
      <c r="BW431" s="110"/>
      <c r="BX431" s="110"/>
      <c r="BY431" s="110"/>
      <c r="BZ431" s="110"/>
      <c r="CA431" s="111"/>
    </row>
    <row r="432" spans="1:79" s="10" customFormat="1" ht="17.25" customHeight="1" x14ac:dyDescent="0.25">
      <c r="A432" s="33"/>
      <c r="B432" s="34"/>
      <c r="C432" s="35"/>
      <c r="D432" s="49"/>
      <c r="E432" s="36"/>
      <c r="F432" s="36"/>
      <c r="G432" s="52"/>
      <c r="H432" s="38"/>
      <c r="I432" s="50"/>
      <c r="J432" s="54"/>
      <c r="K432" s="46" t="s">
        <v>1432</v>
      </c>
      <c r="L432" s="46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5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  <c r="AQ432" s="106"/>
      <c r="AR432" s="106"/>
      <c r="AS432" s="106"/>
      <c r="AT432" s="106"/>
      <c r="AU432" s="107"/>
      <c r="AV432" s="108"/>
      <c r="AW432" s="108"/>
      <c r="AX432" s="108"/>
      <c r="AY432" s="108"/>
      <c r="AZ432" s="108"/>
      <c r="BA432" s="108"/>
      <c r="BB432" s="108"/>
      <c r="BC432" s="108"/>
      <c r="BD432" s="108"/>
      <c r="BE432" s="108"/>
      <c r="BF432" s="108"/>
      <c r="BG432" s="108"/>
      <c r="BH432" s="108"/>
      <c r="BI432" s="108"/>
      <c r="BJ432" s="108"/>
      <c r="BK432" s="109"/>
      <c r="BL432" s="110"/>
      <c r="BM432" s="110"/>
      <c r="BN432" s="110"/>
      <c r="BO432" s="110"/>
      <c r="BP432" s="110"/>
      <c r="BQ432" s="110"/>
      <c r="BR432" s="110"/>
      <c r="BS432" s="110"/>
      <c r="BT432" s="110"/>
      <c r="BU432" s="110"/>
      <c r="BV432" s="110"/>
      <c r="BW432" s="110"/>
      <c r="BX432" s="110"/>
      <c r="BY432" s="110"/>
      <c r="BZ432" s="110"/>
      <c r="CA432" s="111"/>
    </row>
    <row r="433" spans="1:79" s="10" customFormat="1" ht="17.25" customHeight="1" x14ac:dyDescent="0.25">
      <c r="A433" s="33"/>
      <c r="B433" s="34"/>
      <c r="C433" s="35"/>
      <c r="D433" s="49"/>
      <c r="E433" s="36"/>
      <c r="F433" s="36"/>
      <c r="G433" s="52"/>
      <c r="H433" s="38"/>
      <c r="I433" s="50"/>
      <c r="J433" s="54" t="s">
        <v>853</v>
      </c>
      <c r="K433" s="46" t="s">
        <v>1433</v>
      </c>
      <c r="L433" s="46" t="s">
        <v>65</v>
      </c>
      <c r="P433" s="104"/>
      <c r="Q433" s="104">
        <f>0*$P$433</f>
        <v>0</v>
      </c>
      <c r="R433" s="104">
        <f t="shared" ref="R433:AD433" si="434">0*$P$433</f>
        <v>0</v>
      </c>
      <c r="S433" s="104">
        <f t="shared" si="434"/>
        <v>0</v>
      </c>
      <c r="T433" s="104">
        <f t="shared" si="434"/>
        <v>0</v>
      </c>
      <c r="U433" s="104">
        <f>0.7*$P$433</f>
        <v>0</v>
      </c>
      <c r="V433" s="104">
        <f>0.3*$P$433</f>
        <v>0</v>
      </c>
      <c r="W433" s="104">
        <f t="shared" si="434"/>
        <v>0</v>
      </c>
      <c r="X433" s="104">
        <f t="shared" si="434"/>
        <v>0</v>
      </c>
      <c r="Y433" s="104">
        <f t="shared" si="434"/>
        <v>0</v>
      </c>
      <c r="Z433" s="104">
        <f t="shared" si="434"/>
        <v>0</v>
      </c>
      <c r="AA433" s="104">
        <f t="shared" si="434"/>
        <v>0</v>
      </c>
      <c r="AB433" s="104">
        <f t="shared" si="434"/>
        <v>0</v>
      </c>
      <c r="AC433" s="104">
        <f t="shared" si="434"/>
        <v>0</v>
      </c>
      <c r="AD433" s="104">
        <f t="shared" si="434"/>
        <v>0</v>
      </c>
      <c r="AE433" s="105">
        <f t="shared" si="111"/>
        <v>0</v>
      </c>
      <c r="AF433" s="106">
        <f>0.0702</f>
        <v>7.0199999999999999E-2</v>
      </c>
      <c r="AG433" s="106">
        <f>0*$AF$433</f>
        <v>0</v>
      </c>
      <c r="AH433" s="106">
        <f t="shared" ref="AH433:AT433" si="435">0*$AF$433</f>
        <v>0</v>
      </c>
      <c r="AI433" s="106">
        <f t="shared" si="435"/>
        <v>0</v>
      </c>
      <c r="AJ433" s="106">
        <f t="shared" si="435"/>
        <v>0</v>
      </c>
      <c r="AK433" s="106">
        <f t="shared" si="435"/>
        <v>0</v>
      </c>
      <c r="AL433" s="106">
        <f t="shared" si="435"/>
        <v>0</v>
      </c>
      <c r="AM433" s="106">
        <f t="shared" si="435"/>
        <v>0</v>
      </c>
      <c r="AN433" s="106">
        <f t="shared" si="435"/>
        <v>0</v>
      </c>
      <c r="AO433" s="106">
        <f t="shared" si="435"/>
        <v>0</v>
      </c>
      <c r="AP433" s="106">
        <f t="shared" si="435"/>
        <v>0</v>
      </c>
      <c r="AQ433" s="106">
        <f t="shared" si="435"/>
        <v>0</v>
      </c>
      <c r="AR433" s="106">
        <f t="shared" si="435"/>
        <v>0</v>
      </c>
      <c r="AS433" s="106">
        <f t="shared" si="435"/>
        <v>0</v>
      </c>
      <c r="AT433" s="106">
        <f t="shared" si="435"/>
        <v>0</v>
      </c>
      <c r="AU433" s="107">
        <f t="shared" si="424"/>
        <v>0</v>
      </c>
      <c r="AV433" s="108">
        <f>0.0702</f>
        <v>7.0199999999999999E-2</v>
      </c>
      <c r="AW433" s="108">
        <f>0*$AV$433</f>
        <v>0</v>
      </c>
      <c r="AX433" s="108">
        <f t="shared" ref="AX433:BJ433" si="436">0*$AV$433</f>
        <v>0</v>
      </c>
      <c r="AY433" s="108">
        <f t="shared" si="436"/>
        <v>0</v>
      </c>
      <c r="AZ433" s="108">
        <f t="shared" si="436"/>
        <v>0</v>
      </c>
      <c r="BA433" s="108">
        <f t="shared" si="436"/>
        <v>0</v>
      </c>
      <c r="BB433" s="108">
        <f t="shared" si="436"/>
        <v>0</v>
      </c>
      <c r="BC433" s="108">
        <f t="shared" si="436"/>
        <v>0</v>
      </c>
      <c r="BD433" s="108">
        <f t="shared" si="436"/>
        <v>0</v>
      </c>
      <c r="BE433" s="108">
        <f t="shared" si="436"/>
        <v>0</v>
      </c>
      <c r="BF433" s="108">
        <f t="shared" si="436"/>
        <v>0</v>
      </c>
      <c r="BG433" s="108">
        <f t="shared" si="436"/>
        <v>0</v>
      </c>
      <c r="BH433" s="108">
        <f t="shared" si="436"/>
        <v>0</v>
      </c>
      <c r="BI433" s="108">
        <f t="shared" si="436"/>
        <v>0</v>
      </c>
      <c r="BJ433" s="108">
        <f t="shared" si="436"/>
        <v>0</v>
      </c>
      <c r="BK433" s="109">
        <f t="shared" si="426"/>
        <v>0</v>
      </c>
      <c r="BL433" s="110">
        <f>0.0702</f>
        <v>7.0199999999999999E-2</v>
      </c>
      <c r="BM433" s="110">
        <f>0*$BL$433</f>
        <v>0</v>
      </c>
      <c r="BN433" s="110">
        <f t="shared" ref="BN433:BZ433" si="437">0*$BL$433</f>
        <v>0</v>
      </c>
      <c r="BO433" s="110">
        <f t="shared" si="437"/>
        <v>0</v>
      </c>
      <c r="BP433" s="110">
        <f t="shared" si="437"/>
        <v>0</v>
      </c>
      <c r="BQ433" s="110">
        <f t="shared" si="437"/>
        <v>0</v>
      </c>
      <c r="BR433" s="110">
        <f t="shared" si="437"/>
        <v>0</v>
      </c>
      <c r="BS433" s="110">
        <f t="shared" si="437"/>
        <v>0</v>
      </c>
      <c r="BT433" s="110">
        <f t="shared" si="437"/>
        <v>0</v>
      </c>
      <c r="BU433" s="110">
        <f t="shared" si="437"/>
        <v>0</v>
      </c>
      <c r="BV433" s="110">
        <f t="shared" si="437"/>
        <v>0</v>
      </c>
      <c r="BW433" s="110">
        <f t="shared" si="437"/>
        <v>0</v>
      </c>
      <c r="BX433" s="110">
        <f t="shared" si="437"/>
        <v>0</v>
      </c>
      <c r="BY433" s="110">
        <f t="shared" si="437"/>
        <v>0</v>
      </c>
      <c r="BZ433" s="110">
        <f t="shared" si="437"/>
        <v>0</v>
      </c>
      <c r="CA433" s="111">
        <f t="shared" si="428"/>
        <v>0</v>
      </c>
    </row>
    <row r="434" spans="1:79" s="10" customFormat="1" ht="17.25" customHeight="1" x14ac:dyDescent="0.25">
      <c r="A434" s="33"/>
      <c r="B434" s="34"/>
      <c r="C434" s="35"/>
      <c r="D434" s="49"/>
      <c r="E434" s="36"/>
      <c r="F434" s="36"/>
      <c r="G434" s="52"/>
      <c r="H434" s="38"/>
      <c r="I434" s="50"/>
      <c r="J434" s="54"/>
      <c r="K434" s="46" t="s">
        <v>1434</v>
      </c>
      <c r="L434" s="46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5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  <c r="AQ434" s="106"/>
      <c r="AR434" s="106"/>
      <c r="AS434" s="106"/>
      <c r="AT434" s="106"/>
      <c r="AU434" s="107"/>
      <c r="AV434" s="108"/>
      <c r="AW434" s="108"/>
      <c r="AX434" s="108"/>
      <c r="AY434" s="108"/>
      <c r="AZ434" s="108"/>
      <c r="BA434" s="108"/>
      <c r="BB434" s="108"/>
      <c r="BC434" s="108"/>
      <c r="BD434" s="108"/>
      <c r="BE434" s="108"/>
      <c r="BF434" s="108"/>
      <c r="BG434" s="108"/>
      <c r="BH434" s="108"/>
      <c r="BI434" s="108"/>
      <c r="BJ434" s="108"/>
      <c r="BK434" s="109"/>
      <c r="BL434" s="110"/>
      <c r="BM434" s="110"/>
      <c r="BN434" s="110"/>
      <c r="BO434" s="110"/>
      <c r="BP434" s="110"/>
      <c r="BQ434" s="110"/>
      <c r="BR434" s="110"/>
      <c r="BS434" s="110"/>
      <c r="BT434" s="110"/>
      <c r="BU434" s="110"/>
      <c r="BV434" s="110"/>
      <c r="BW434" s="110"/>
      <c r="BX434" s="110"/>
      <c r="BY434" s="110"/>
      <c r="BZ434" s="110"/>
      <c r="CA434" s="111"/>
    </row>
    <row r="435" spans="1:79" s="10" customFormat="1" ht="17.25" customHeight="1" x14ac:dyDescent="0.25">
      <c r="A435" s="33"/>
      <c r="B435" s="34"/>
      <c r="C435" s="35"/>
      <c r="D435" s="49"/>
      <c r="E435" s="36"/>
      <c r="F435" s="36"/>
      <c r="G435" s="52"/>
      <c r="H435" s="38"/>
      <c r="I435" s="50"/>
      <c r="J435" s="54"/>
      <c r="K435" s="46" t="s">
        <v>1435</v>
      </c>
      <c r="L435" s="46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5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  <c r="AQ435" s="106"/>
      <c r="AR435" s="106"/>
      <c r="AS435" s="106"/>
      <c r="AT435" s="106"/>
      <c r="AU435" s="107"/>
      <c r="AV435" s="108"/>
      <c r="AW435" s="108"/>
      <c r="AX435" s="108"/>
      <c r="AY435" s="108"/>
      <c r="AZ435" s="108"/>
      <c r="BA435" s="108"/>
      <c r="BB435" s="108"/>
      <c r="BC435" s="108"/>
      <c r="BD435" s="108"/>
      <c r="BE435" s="108"/>
      <c r="BF435" s="108"/>
      <c r="BG435" s="108"/>
      <c r="BH435" s="108"/>
      <c r="BI435" s="108"/>
      <c r="BJ435" s="108"/>
      <c r="BK435" s="109"/>
      <c r="BL435" s="110"/>
      <c r="BM435" s="110"/>
      <c r="BN435" s="110"/>
      <c r="BO435" s="110"/>
      <c r="BP435" s="110"/>
      <c r="BQ435" s="110"/>
      <c r="BR435" s="110"/>
      <c r="BS435" s="110"/>
      <c r="BT435" s="110"/>
      <c r="BU435" s="110"/>
      <c r="BV435" s="110"/>
      <c r="BW435" s="110"/>
      <c r="BX435" s="110"/>
      <c r="BY435" s="110"/>
      <c r="BZ435" s="110"/>
      <c r="CA435" s="111"/>
    </row>
    <row r="436" spans="1:79" s="10" customFormat="1" ht="17.25" customHeight="1" x14ac:dyDescent="0.25">
      <c r="A436" s="33"/>
      <c r="B436" s="34"/>
      <c r="C436" s="35"/>
      <c r="D436" s="49"/>
      <c r="E436" s="36"/>
      <c r="F436" s="36"/>
      <c r="G436" s="52"/>
      <c r="H436" s="38"/>
      <c r="I436" s="50"/>
      <c r="J436" s="54" t="s">
        <v>854</v>
      </c>
      <c r="K436" s="46" t="s">
        <v>1436</v>
      </c>
      <c r="L436" s="46" t="s">
        <v>65</v>
      </c>
      <c r="P436" s="104"/>
      <c r="Q436" s="104">
        <f>0*$P$436</f>
        <v>0</v>
      </c>
      <c r="R436" s="104">
        <f t="shared" ref="R436:AD436" si="438">0*$P$436</f>
        <v>0</v>
      </c>
      <c r="S436" s="104">
        <f t="shared" si="438"/>
        <v>0</v>
      </c>
      <c r="T436" s="104">
        <f t="shared" si="438"/>
        <v>0</v>
      </c>
      <c r="U436" s="104">
        <f>0.5*$P$436</f>
        <v>0</v>
      </c>
      <c r="V436" s="104">
        <f>0.5*$P$436</f>
        <v>0</v>
      </c>
      <c r="W436" s="104">
        <f t="shared" si="438"/>
        <v>0</v>
      </c>
      <c r="X436" s="104">
        <f t="shared" si="438"/>
        <v>0</v>
      </c>
      <c r="Y436" s="104">
        <f t="shared" si="438"/>
        <v>0</v>
      </c>
      <c r="Z436" s="104">
        <f t="shared" si="438"/>
        <v>0</v>
      </c>
      <c r="AA436" s="104">
        <f t="shared" si="438"/>
        <v>0</v>
      </c>
      <c r="AB436" s="104">
        <f t="shared" si="438"/>
        <v>0</v>
      </c>
      <c r="AC436" s="104">
        <f t="shared" si="438"/>
        <v>0</v>
      </c>
      <c r="AD436" s="104">
        <f t="shared" si="438"/>
        <v>0</v>
      </c>
      <c r="AE436" s="105">
        <f t="shared" si="111"/>
        <v>0</v>
      </c>
      <c r="AF436" s="106">
        <f>0.0001</f>
        <v>1E-4</v>
      </c>
      <c r="AG436" s="106">
        <f>0*$AF$436</f>
        <v>0</v>
      </c>
      <c r="AH436" s="106">
        <f t="shared" ref="AH436:AT436" si="439">0*$AF$436</f>
        <v>0</v>
      </c>
      <c r="AI436" s="106">
        <f t="shared" si="439"/>
        <v>0</v>
      </c>
      <c r="AJ436" s="106">
        <f t="shared" si="439"/>
        <v>0</v>
      </c>
      <c r="AK436" s="106">
        <f t="shared" si="439"/>
        <v>0</v>
      </c>
      <c r="AL436" s="106">
        <f t="shared" si="439"/>
        <v>0</v>
      </c>
      <c r="AM436" s="106">
        <f t="shared" si="439"/>
        <v>0</v>
      </c>
      <c r="AN436" s="106">
        <f t="shared" si="439"/>
        <v>0</v>
      </c>
      <c r="AO436" s="106">
        <f t="shared" si="439"/>
        <v>0</v>
      </c>
      <c r="AP436" s="106">
        <f t="shared" si="439"/>
        <v>0</v>
      </c>
      <c r="AQ436" s="106">
        <f t="shared" si="439"/>
        <v>0</v>
      </c>
      <c r="AR436" s="106">
        <f t="shared" si="439"/>
        <v>0</v>
      </c>
      <c r="AS436" s="106">
        <f t="shared" si="439"/>
        <v>0</v>
      </c>
      <c r="AT436" s="106">
        <f t="shared" si="439"/>
        <v>0</v>
      </c>
      <c r="AU436" s="107">
        <f t="shared" si="424"/>
        <v>0</v>
      </c>
      <c r="AV436" s="108">
        <f>0.0001</f>
        <v>1E-4</v>
      </c>
      <c r="AW436" s="108">
        <f>0*$AV$436</f>
        <v>0</v>
      </c>
      <c r="AX436" s="108">
        <f t="shared" ref="AX436:BJ436" si="440">0*$AV$436</f>
        <v>0</v>
      </c>
      <c r="AY436" s="108">
        <f t="shared" si="440"/>
        <v>0</v>
      </c>
      <c r="AZ436" s="108">
        <f t="shared" si="440"/>
        <v>0</v>
      </c>
      <c r="BA436" s="108">
        <f t="shared" si="440"/>
        <v>0</v>
      </c>
      <c r="BB436" s="108">
        <f t="shared" si="440"/>
        <v>0</v>
      </c>
      <c r="BC436" s="108">
        <f t="shared" si="440"/>
        <v>0</v>
      </c>
      <c r="BD436" s="108">
        <f t="shared" si="440"/>
        <v>0</v>
      </c>
      <c r="BE436" s="108">
        <f t="shared" si="440"/>
        <v>0</v>
      </c>
      <c r="BF436" s="108">
        <f t="shared" si="440"/>
        <v>0</v>
      </c>
      <c r="BG436" s="108">
        <f t="shared" si="440"/>
        <v>0</v>
      </c>
      <c r="BH436" s="108">
        <f t="shared" si="440"/>
        <v>0</v>
      </c>
      <c r="BI436" s="108">
        <f t="shared" si="440"/>
        <v>0</v>
      </c>
      <c r="BJ436" s="108">
        <f t="shared" si="440"/>
        <v>0</v>
      </c>
      <c r="BK436" s="109">
        <f t="shared" si="426"/>
        <v>0</v>
      </c>
      <c r="BL436" s="110">
        <f>0.0001</f>
        <v>1E-4</v>
      </c>
      <c r="BM436" s="110">
        <f>0*$BL$436</f>
        <v>0</v>
      </c>
      <c r="BN436" s="110">
        <f t="shared" ref="BN436:BZ436" si="441">0*$BL$436</f>
        <v>0</v>
      </c>
      <c r="BO436" s="110">
        <f t="shared" si="441"/>
        <v>0</v>
      </c>
      <c r="BP436" s="110">
        <f t="shared" si="441"/>
        <v>0</v>
      </c>
      <c r="BQ436" s="110">
        <f t="shared" si="441"/>
        <v>0</v>
      </c>
      <c r="BR436" s="110">
        <f t="shared" si="441"/>
        <v>0</v>
      </c>
      <c r="BS436" s="110">
        <f t="shared" si="441"/>
        <v>0</v>
      </c>
      <c r="BT436" s="110">
        <f t="shared" si="441"/>
        <v>0</v>
      </c>
      <c r="BU436" s="110">
        <f t="shared" si="441"/>
        <v>0</v>
      </c>
      <c r="BV436" s="110">
        <f t="shared" si="441"/>
        <v>0</v>
      </c>
      <c r="BW436" s="110">
        <f t="shared" si="441"/>
        <v>0</v>
      </c>
      <c r="BX436" s="110">
        <f t="shared" si="441"/>
        <v>0</v>
      </c>
      <c r="BY436" s="110">
        <f t="shared" si="441"/>
        <v>0</v>
      </c>
      <c r="BZ436" s="110">
        <f t="shared" si="441"/>
        <v>0</v>
      </c>
      <c r="CA436" s="111">
        <f t="shared" si="428"/>
        <v>0</v>
      </c>
    </row>
    <row r="437" spans="1:79" s="10" customFormat="1" ht="17.25" customHeight="1" x14ac:dyDescent="0.25">
      <c r="A437" s="33"/>
      <c r="B437" s="34"/>
      <c r="C437" s="35"/>
      <c r="D437" s="49"/>
      <c r="E437" s="36"/>
      <c r="F437" s="36"/>
      <c r="G437" s="52"/>
      <c r="H437" s="38"/>
      <c r="I437" s="50"/>
      <c r="J437" s="54"/>
      <c r="K437" s="46" t="s">
        <v>1437</v>
      </c>
      <c r="L437" s="46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  <c r="AE437" s="105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  <c r="AQ437" s="106"/>
      <c r="AR437" s="106"/>
      <c r="AS437" s="106"/>
      <c r="AT437" s="106"/>
      <c r="AU437" s="107"/>
      <c r="AV437" s="108"/>
      <c r="AW437" s="108"/>
      <c r="AX437" s="108"/>
      <c r="AY437" s="108"/>
      <c r="AZ437" s="108"/>
      <c r="BA437" s="108"/>
      <c r="BB437" s="108"/>
      <c r="BC437" s="108"/>
      <c r="BD437" s="108"/>
      <c r="BE437" s="108"/>
      <c r="BF437" s="108"/>
      <c r="BG437" s="108"/>
      <c r="BH437" s="108"/>
      <c r="BI437" s="108"/>
      <c r="BJ437" s="108"/>
      <c r="BK437" s="109"/>
      <c r="BL437" s="110"/>
      <c r="BM437" s="110"/>
      <c r="BN437" s="110"/>
      <c r="BO437" s="110"/>
      <c r="BP437" s="110"/>
      <c r="BQ437" s="110"/>
      <c r="BR437" s="110"/>
      <c r="BS437" s="110"/>
      <c r="BT437" s="110"/>
      <c r="BU437" s="110"/>
      <c r="BV437" s="110"/>
      <c r="BW437" s="110"/>
      <c r="BX437" s="110"/>
      <c r="BY437" s="110"/>
      <c r="BZ437" s="110"/>
      <c r="CA437" s="111"/>
    </row>
    <row r="438" spans="1:79" s="10" customFormat="1" ht="17.25" customHeight="1" x14ac:dyDescent="0.25">
      <c r="A438" s="33"/>
      <c r="B438" s="34"/>
      <c r="C438" s="35"/>
      <c r="D438" s="49"/>
      <c r="E438" s="36"/>
      <c r="F438" s="36"/>
      <c r="G438" s="52"/>
      <c r="H438" s="38"/>
      <c r="I438" s="50"/>
      <c r="J438" s="54"/>
      <c r="K438" s="46" t="s">
        <v>1438</v>
      </c>
      <c r="L438" s="46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  <c r="AE438" s="105"/>
      <c r="AF438" s="106"/>
      <c r="AG438" s="106"/>
      <c r="AH438" s="106"/>
      <c r="AI438" s="106"/>
      <c r="AJ438" s="106"/>
      <c r="AK438" s="106"/>
      <c r="AL438" s="106"/>
      <c r="AM438" s="106"/>
      <c r="AN438" s="106"/>
      <c r="AO438" s="106"/>
      <c r="AP438" s="106"/>
      <c r="AQ438" s="106"/>
      <c r="AR438" s="106"/>
      <c r="AS438" s="106"/>
      <c r="AT438" s="106"/>
      <c r="AU438" s="107"/>
      <c r="AV438" s="108"/>
      <c r="AW438" s="108"/>
      <c r="AX438" s="108"/>
      <c r="AY438" s="108"/>
      <c r="AZ438" s="108"/>
      <c r="BA438" s="108"/>
      <c r="BB438" s="108"/>
      <c r="BC438" s="108"/>
      <c r="BD438" s="108"/>
      <c r="BE438" s="108"/>
      <c r="BF438" s="108"/>
      <c r="BG438" s="108"/>
      <c r="BH438" s="108"/>
      <c r="BI438" s="108"/>
      <c r="BJ438" s="108"/>
      <c r="BK438" s="109"/>
      <c r="BL438" s="110"/>
      <c r="BM438" s="110"/>
      <c r="BN438" s="110"/>
      <c r="BO438" s="110"/>
      <c r="BP438" s="110"/>
      <c r="BQ438" s="110"/>
      <c r="BR438" s="110"/>
      <c r="BS438" s="110"/>
      <c r="BT438" s="110"/>
      <c r="BU438" s="110"/>
      <c r="BV438" s="110"/>
      <c r="BW438" s="110"/>
      <c r="BX438" s="110"/>
      <c r="BY438" s="110"/>
      <c r="BZ438" s="110"/>
      <c r="CA438" s="111"/>
    </row>
    <row r="439" spans="1:79" s="10" customFormat="1" ht="17.25" customHeight="1" x14ac:dyDescent="0.25">
      <c r="A439" s="33"/>
      <c r="B439" s="34"/>
      <c r="C439" s="35"/>
      <c r="D439" s="49"/>
      <c r="E439" s="36"/>
      <c r="F439" s="36"/>
      <c r="G439" s="52"/>
      <c r="H439" s="38"/>
      <c r="I439" s="50"/>
      <c r="J439" s="54" t="s">
        <v>855</v>
      </c>
      <c r="K439" s="46" t="s">
        <v>1439</v>
      </c>
      <c r="L439" s="46" t="s">
        <v>282</v>
      </c>
      <c r="P439" s="104"/>
      <c r="Q439" s="104">
        <f>0*$P$439</f>
        <v>0</v>
      </c>
      <c r="R439" s="104">
        <f t="shared" ref="R439:AD439" si="442">0*$P$439</f>
        <v>0</v>
      </c>
      <c r="S439" s="104">
        <f t="shared" si="442"/>
        <v>0</v>
      </c>
      <c r="T439" s="104">
        <f t="shared" si="442"/>
        <v>0</v>
      </c>
      <c r="U439" s="104">
        <f>0.5*$P$439</f>
        <v>0</v>
      </c>
      <c r="V439" s="104">
        <f>0.5*$P$439</f>
        <v>0</v>
      </c>
      <c r="W439" s="104">
        <f t="shared" si="442"/>
        <v>0</v>
      </c>
      <c r="X439" s="104">
        <f t="shared" si="442"/>
        <v>0</v>
      </c>
      <c r="Y439" s="104">
        <f t="shared" si="442"/>
        <v>0</v>
      </c>
      <c r="Z439" s="104">
        <f t="shared" si="442"/>
        <v>0</v>
      </c>
      <c r="AA439" s="104">
        <f t="shared" si="442"/>
        <v>0</v>
      </c>
      <c r="AB439" s="104">
        <f t="shared" si="442"/>
        <v>0</v>
      </c>
      <c r="AC439" s="104">
        <f t="shared" si="442"/>
        <v>0</v>
      </c>
      <c r="AD439" s="104">
        <f t="shared" si="442"/>
        <v>0</v>
      </c>
      <c r="AE439" s="105">
        <f t="shared" si="111"/>
        <v>0</v>
      </c>
      <c r="AF439" s="106">
        <f>0.0001</f>
        <v>1E-4</v>
      </c>
      <c r="AG439" s="106">
        <f>0*$AF$439</f>
        <v>0</v>
      </c>
      <c r="AH439" s="106">
        <f t="shared" ref="AH439:AT439" si="443">0*$AF$439</f>
        <v>0</v>
      </c>
      <c r="AI439" s="106">
        <f t="shared" si="443"/>
        <v>0</v>
      </c>
      <c r="AJ439" s="106">
        <f t="shared" si="443"/>
        <v>0</v>
      </c>
      <c r="AK439" s="106">
        <f t="shared" si="443"/>
        <v>0</v>
      </c>
      <c r="AL439" s="106">
        <f t="shared" si="443"/>
        <v>0</v>
      </c>
      <c r="AM439" s="106">
        <f t="shared" si="443"/>
        <v>0</v>
      </c>
      <c r="AN439" s="106">
        <f t="shared" si="443"/>
        <v>0</v>
      </c>
      <c r="AO439" s="106">
        <f t="shared" si="443"/>
        <v>0</v>
      </c>
      <c r="AP439" s="106">
        <f t="shared" si="443"/>
        <v>0</v>
      </c>
      <c r="AQ439" s="106">
        <f t="shared" si="443"/>
        <v>0</v>
      </c>
      <c r="AR439" s="106">
        <f t="shared" si="443"/>
        <v>0</v>
      </c>
      <c r="AS439" s="106">
        <f t="shared" si="443"/>
        <v>0</v>
      </c>
      <c r="AT439" s="106">
        <f t="shared" si="443"/>
        <v>0</v>
      </c>
      <c r="AU439" s="107">
        <f t="shared" si="424"/>
        <v>0</v>
      </c>
      <c r="AV439" s="108">
        <f>0.0001</f>
        <v>1E-4</v>
      </c>
      <c r="AW439" s="108">
        <f>0*$AV$439</f>
        <v>0</v>
      </c>
      <c r="AX439" s="108">
        <f t="shared" ref="AX439:BJ439" si="444">0*$AV$439</f>
        <v>0</v>
      </c>
      <c r="AY439" s="108">
        <f t="shared" si="444"/>
        <v>0</v>
      </c>
      <c r="AZ439" s="108">
        <f t="shared" si="444"/>
        <v>0</v>
      </c>
      <c r="BA439" s="108">
        <f t="shared" si="444"/>
        <v>0</v>
      </c>
      <c r="BB439" s="108">
        <f t="shared" si="444"/>
        <v>0</v>
      </c>
      <c r="BC439" s="108">
        <f t="shared" si="444"/>
        <v>0</v>
      </c>
      <c r="BD439" s="108">
        <f t="shared" si="444"/>
        <v>0</v>
      </c>
      <c r="BE439" s="108">
        <f t="shared" si="444"/>
        <v>0</v>
      </c>
      <c r="BF439" s="108">
        <f t="shared" si="444"/>
        <v>0</v>
      </c>
      <c r="BG439" s="108">
        <f t="shared" si="444"/>
        <v>0</v>
      </c>
      <c r="BH439" s="108">
        <f t="shared" si="444"/>
        <v>0</v>
      </c>
      <c r="BI439" s="108">
        <f t="shared" si="444"/>
        <v>0</v>
      </c>
      <c r="BJ439" s="108">
        <f t="shared" si="444"/>
        <v>0</v>
      </c>
      <c r="BK439" s="109">
        <f t="shared" si="426"/>
        <v>0</v>
      </c>
      <c r="BL439" s="110">
        <f>0.0001</f>
        <v>1E-4</v>
      </c>
      <c r="BM439" s="110">
        <f>0*$BL$439</f>
        <v>0</v>
      </c>
      <c r="BN439" s="110">
        <f t="shared" ref="BN439:BZ439" si="445">0*$BL$439</f>
        <v>0</v>
      </c>
      <c r="BO439" s="110">
        <f t="shared" si="445"/>
        <v>0</v>
      </c>
      <c r="BP439" s="110">
        <f t="shared" si="445"/>
        <v>0</v>
      </c>
      <c r="BQ439" s="110">
        <f t="shared" si="445"/>
        <v>0</v>
      </c>
      <c r="BR439" s="110">
        <f t="shared" si="445"/>
        <v>0</v>
      </c>
      <c r="BS439" s="110">
        <f t="shared" si="445"/>
        <v>0</v>
      </c>
      <c r="BT439" s="110">
        <f t="shared" si="445"/>
        <v>0</v>
      </c>
      <c r="BU439" s="110">
        <f t="shared" si="445"/>
        <v>0</v>
      </c>
      <c r="BV439" s="110">
        <f t="shared" si="445"/>
        <v>0</v>
      </c>
      <c r="BW439" s="110">
        <f t="shared" si="445"/>
        <v>0</v>
      </c>
      <c r="BX439" s="110">
        <f t="shared" si="445"/>
        <v>0</v>
      </c>
      <c r="BY439" s="110">
        <f t="shared" si="445"/>
        <v>0</v>
      </c>
      <c r="BZ439" s="110">
        <f t="shared" si="445"/>
        <v>0</v>
      </c>
      <c r="CA439" s="111">
        <f t="shared" si="428"/>
        <v>0</v>
      </c>
    </row>
    <row r="440" spans="1:79" s="10" customFormat="1" ht="17.25" customHeight="1" x14ac:dyDescent="0.25">
      <c r="A440" s="33"/>
      <c r="B440" s="34"/>
      <c r="C440" s="35"/>
      <c r="D440" s="49"/>
      <c r="E440" s="36"/>
      <c r="F440" s="36"/>
      <c r="G440" s="52"/>
      <c r="H440" s="38"/>
      <c r="I440" s="50"/>
      <c r="J440" s="54" t="s">
        <v>856</v>
      </c>
      <c r="K440" s="46" t="s">
        <v>857</v>
      </c>
      <c r="L440" s="46" t="s">
        <v>282</v>
      </c>
      <c r="P440" s="104"/>
      <c r="Q440" s="104">
        <f>0*$P$440</f>
        <v>0</v>
      </c>
      <c r="R440" s="104">
        <f t="shared" ref="R440:AD440" si="446">0*$P$440</f>
        <v>0</v>
      </c>
      <c r="S440" s="104">
        <f t="shared" si="446"/>
        <v>0</v>
      </c>
      <c r="T440" s="104">
        <f t="shared" si="446"/>
        <v>0</v>
      </c>
      <c r="U440" s="104">
        <f t="shared" si="446"/>
        <v>0</v>
      </c>
      <c r="V440" s="104">
        <f>0*$P$440</f>
        <v>0</v>
      </c>
      <c r="W440" s="104">
        <f t="shared" si="446"/>
        <v>0</v>
      </c>
      <c r="X440" s="104">
        <f>1*$P$440</f>
        <v>0</v>
      </c>
      <c r="Y440" s="104">
        <f t="shared" si="446"/>
        <v>0</v>
      </c>
      <c r="Z440" s="104">
        <f t="shared" si="446"/>
        <v>0</v>
      </c>
      <c r="AA440" s="104">
        <f t="shared" si="446"/>
        <v>0</v>
      </c>
      <c r="AB440" s="104">
        <f t="shared" si="446"/>
        <v>0</v>
      </c>
      <c r="AC440" s="104">
        <f t="shared" si="446"/>
        <v>0</v>
      </c>
      <c r="AD440" s="104">
        <f t="shared" si="446"/>
        <v>0</v>
      </c>
      <c r="AE440" s="105">
        <f t="shared" si="111"/>
        <v>0</v>
      </c>
      <c r="AF440" s="106">
        <f>0.0001</f>
        <v>1E-4</v>
      </c>
      <c r="AG440" s="106">
        <f>0*$AF$440</f>
        <v>0</v>
      </c>
      <c r="AH440" s="106">
        <f t="shared" ref="AH440:AT440" si="447">0*$AF$440</f>
        <v>0</v>
      </c>
      <c r="AI440" s="106">
        <f t="shared" si="447"/>
        <v>0</v>
      </c>
      <c r="AJ440" s="106">
        <f t="shared" si="447"/>
        <v>0</v>
      </c>
      <c r="AK440" s="106">
        <f t="shared" si="447"/>
        <v>0</v>
      </c>
      <c r="AL440" s="106">
        <f t="shared" si="447"/>
        <v>0</v>
      </c>
      <c r="AM440" s="106">
        <f t="shared" si="447"/>
        <v>0</v>
      </c>
      <c r="AN440" s="106">
        <f t="shared" si="447"/>
        <v>0</v>
      </c>
      <c r="AO440" s="106">
        <f t="shared" si="447"/>
        <v>0</v>
      </c>
      <c r="AP440" s="106">
        <f t="shared" si="447"/>
        <v>0</v>
      </c>
      <c r="AQ440" s="106">
        <f t="shared" si="447"/>
        <v>0</v>
      </c>
      <c r="AR440" s="106">
        <f t="shared" si="447"/>
        <v>0</v>
      </c>
      <c r="AS440" s="106">
        <f t="shared" si="447"/>
        <v>0</v>
      </c>
      <c r="AT440" s="106">
        <f t="shared" si="447"/>
        <v>0</v>
      </c>
      <c r="AU440" s="107">
        <f t="shared" si="424"/>
        <v>0</v>
      </c>
      <c r="AV440" s="108">
        <f>0.0001</f>
        <v>1E-4</v>
      </c>
      <c r="AW440" s="108">
        <f>0*$AV$440</f>
        <v>0</v>
      </c>
      <c r="AX440" s="108">
        <f t="shared" ref="AX440:BJ440" si="448">0*$AV$440</f>
        <v>0</v>
      </c>
      <c r="AY440" s="108">
        <f t="shared" si="448"/>
        <v>0</v>
      </c>
      <c r="AZ440" s="108">
        <f t="shared" si="448"/>
        <v>0</v>
      </c>
      <c r="BA440" s="108">
        <f t="shared" si="448"/>
        <v>0</v>
      </c>
      <c r="BB440" s="108">
        <f t="shared" si="448"/>
        <v>0</v>
      </c>
      <c r="BC440" s="108">
        <f t="shared" si="448"/>
        <v>0</v>
      </c>
      <c r="BD440" s="108">
        <f t="shared" si="448"/>
        <v>0</v>
      </c>
      <c r="BE440" s="108">
        <f t="shared" si="448"/>
        <v>0</v>
      </c>
      <c r="BF440" s="108">
        <f t="shared" si="448"/>
        <v>0</v>
      </c>
      <c r="BG440" s="108">
        <f t="shared" si="448"/>
        <v>0</v>
      </c>
      <c r="BH440" s="108">
        <f t="shared" si="448"/>
        <v>0</v>
      </c>
      <c r="BI440" s="108">
        <f t="shared" si="448"/>
        <v>0</v>
      </c>
      <c r="BJ440" s="108">
        <f t="shared" si="448"/>
        <v>0</v>
      </c>
      <c r="BK440" s="109">
        <f t="shared" si="426"/>
        <v>0</v>
      </c>
      <c r="BL440" s="110">
        <f>0.0001</f>
        <v>1E-4</v>
      </c>
      <c r="BM440" s="110">
        <f>0*$BL$440</f>
        <v>0</v>
      </c>
      <c r="BN440" s="110">
        <f t="shared" ref="BN440:BZ440" si="449">0*$BL$440</f>
        <v>0</v>
      </c>
      <c r="BO440" s="110">
        <f t="shared" si="449"/>
        <v>0</v>
      </c>
      <c r="BP440" s="110">
        <f t="shared" si="449"/>
        <v>0</v>
      </c>
      <c r="BQ440" s="110">
        <f t="shared" si="449"/>
        <v>0</v>
      </c>
      <c r="BR440" s="110">
        <f t="shared" si="449"/>
        <v>0</v>
      </c>
      <c r="BS440" s="110">
        <f t="shared" si="449"/>
        <v>0</v>
      </c>
      <c r="BT440" s="110">
        <f t="shared" si="449"/>
        <v>0</v>
      </c>
      <c r="BU440" s="110">
        <f t="shared" si="449"/>
        <v>0</v>
      </c>
      <c r="BV440" s="110">
        <f t="shared" si="449"/>
        <v>0</v>
      </c>
      <c r="BW440" s="110">
        <f t="shared" si="449"/>
        <v>0</v>
      </c>
      <c r="BX440" s="110">
        <f t="shared" si="449"/>
        <v>0</v>
      </c>
      <c r="BY440" s="110">
        <f t="shared" si="449"/>
        <v>0</v>
      </c>
      <c r="BZ440" s="110">
        <f t="shared" si="449"/>
        <v>0</v>
      </c>
      <c r="CA440" s="111">
        <f t="shared" si="428"/>
        <v>0</v>
      </c>
    </row>
    <row r="441" spans="1:79" s="10" customFormat="1" ht="17.25" customHeight="1" x14ac:dyDescent="0.25">
      <c r="A441" s="33"/>
      <c r="B441" s="34"/>
      <c r="C441" s="35"/>
      <c r="D441" s="49"/>
      <c r="E441" s="36"/>
      <c r="F441" s="36"/>
      <c r="G441" s="52"/>
      <c r="H441" s="38"/>
      <c r="I441" s="50"/>
      <c r="J441" s="54" t="s">
        <v>858</v>
      </c>
      <c r="K441" s="46" t="s">
        <v>859</v>
      </c>
      <c r="L441" s="46" t="s">
        <v>282</v>
      </c>
      <c r="P441" s="104"/>
      <c r="Q441" s="104">
        <f>0*$P$441</f>
        <v>0</v>
      </c>
      <c r="R441" s="104">
        <f t="shared" ref="R441:AD441" si="450">0*$P$441</f>
        <v>0</v>
      </c>
      <c r="S441" s="104">
        <f t="shared" si="450"/>
        <v>0</v>
      </c>
      <c r="T441" s="104">
        <f t="shared" si="450"/>
        <v>0</v>
      </c>
      <c r="U441" s="104">
        <f t="shared" si="450"/>
        <v>0</v>
      </c>
      <c r="V441" s="104">
        <f>0*$P$441</f>
        <v>0</v>
      </c>
      <c r="W441" s="104">
        <f t="shared" si="450"/>
        <v>0</v>
      </c>
      <c r="X441" s="104">
        <f>1*$P$441</f>
        <v>0</v>
      </c>
      <c r="Y441" s="104">
        <f t="shared" si="450"/>
        <v>0</v>
      </c>
      <c r="Z441" s="104">
        <f t="shared" si="450"/>
        <v>0</v>
      </c>
      <c r="AA441" s="104">
        <f t="shared" si="450"/>
        <v>0</v>
      </c>
      <c r="AB441" s="104">
        <f t="shared" si="450"/>
        <v>0</v>
      </c>
      <c r="AC441" s="104">
        <f t="shared" si="450"/>
        <v>0</v>
      </c>
      <c r="AD441" s="104">
        <f t="shared" si="450"/>
        <v>0</v>
      </c>
      <c r="AE441" s="105">
        <f t="shared" si="111"/>
        <v>0</v>
      </c>
      <c r="AF441" s="106">
        <f>0.0001</f>
        <v>1E-4</v>
      </c>
      <c r="AG441" s="106">
        <f>0*$AF$441</f>
        <v>0</v>
      </c>
      <c r="AH441" s="106">
        <f t="shared" ref="AH441:AT441" si="451">0*$AF$441</f>
        <v>0</v>
      </c>
      <c r="AI441" s="106">
        <f t="shared" si="451"/>
        <v>0</v>
      </c>
      <c r="AJ441" s="106">
        <f t="shared" si="451"/>
        <v>0</v>
      </c>
      <c r="AK441" s="106">
        <f t="shared" si="451"/>
        <v>0</v>
      </c>
      <c r="AL441" s="106">
        <f t="shared" si="451"/>
        <v>0</v>
      </c>
      <c r="AM441" s="106">
        <f t="shared" si="451"/>
        <v>0</v>
      </c>
      <c r="AN441" s="106">
        <f t="shared" si="451"/>
        <v>0</v>
      </c>
      <c r="AO441" s="106">
        <f t="shared" si="451"/>
        <v>0</v>
      </c>
      <c r="AP441" s="106">
        <f t="shared" si="451"/>
        <v>0</v>
      </c>
      <c r="AQ441" s="106">
        <f t="shared" si="451"/>
        <v>0</v>
      </c>
      <c r="AR441" s="106">
        <f t="shared" si="451"/>
        <v>0</v>
      </c>
      <c r="AS441" s="106">
        <f t="shared" si="451"/>
        <v>0</v>
      </c>
      <c r="AT441" s="106">
        <f t="shared" si="451"/>
        <v>0</v>
      </c>
      <c r="AU441" s="107">
        <f t="shared" si="424"/>
        <v>0</v>
      </c>
      <c r="AV441" s="108">
        <f>0.0001</f>
        <v>1E-4</v>
      </c>
      <c r="AW441" s="108">
        <f>0*$AV$441</f>
        <v>0</v>
      </c>
      <c r="AX441" s="108">
        <f t="shared" ref="AX441:BJ441" si="452">0*$AV$441</f>
        <v>0</v>
      </c>
      <c r="AY441" s="108">
        <f t="shared" si="452"/>
        <v>0</v>
      </c>
      <c r="AZ441" s="108">
        <f t="shared" si="452"/>
        <v>0</v>
      </c>
      <c r="BA441" s="108">
        <f t="shared" si="452"/>
        <v>0</v>
      </c>
      <c r="BB441" s="108">
        <f t="shared" si="452"/>
        <v>0</v>
      </c>
      <c r="BC441" s="108">
        <f t="shared" si="452"/>
        <v>0</v>
      </c>
      <c r="BD441" s="108">
        <f t="shared" si="452"/>
        <v>0</v>
      </c>
      <c r="BE441" s="108">
        <f t="shared" si="452"/>
        <v>0</v>
      </c>
      <c r="BF441" s="108">
        <f t="shared" si="452"/>
        <v>0</v>
      </c>
      <c r="BG441" s="108">
        <f t="shared" si="452"/>
        <v>0</v>
      </c>
      <c r="BH441" s="108">
        <f t="shared" si="452"/>
        <v>0</v>
      </c>
      <c r="BI441" s="108">
        <f t="shared" si="452"/>
        <v>0</v>
      </c>
      <c r="BJ441" s="108">
        <f t="shared" si="452"/>
        <v>0</v>
      </c>
      <c r="BK441" s="109">
        <f t="shared" si="426"/>
        <v>0</v>
      </c>
      <c r="BL441" s="110">
        <f>0.0001</f>
        <v>1E-4</v>
      </c>
      <c r="BM441" s="110">
        <f>0*$BL$441</f>
        <v>0</v>
      </c>
      <c r="BN441" s="110">
        <f t="shared" ref="BN441:BZ441" si="453">0*$BL$441</f>
        <v>0</v>
      </c>
      <c r="BO441" s="110">
        <f t="shared" si="453"/>
        <v>0</v>
      </c>
      <c r="BP441" s="110">
        <f t="shared" si="453"/>
        <v>0</v>
      </c>
      <c r="BQ441" s="110">
        <f t="shared" si="453"/>
        <v>0</v>
      </c>
      <c r="BR441" s="110">
        <f t="shared" si="453"/>
        <v>0</v>
      </c>
      <c r="BS441" s="110">
        <f t="shared" si="453"/>
        <v>0</v>
      </c>
      <c r="BT441" s="110">
        <f t="shared" si="453"/>
        <v>0</v>
      </c>
      <c r="BU441" s="110">
        <f t="shared" si="453"/>
        <v>0</v>
      </c>
      <c r="BV441" s="110">
        <f t="shared" si="453"/>
        <v>0</v>
      </c>
      <c r="BW441" s="110">
        <f t="shared" si="453"/>
        <v>0</v>
      </c>
      <c r="BX441" s="110">
        <f t="shared" si="453"/>
        <v>0</v>
      </c>
      <c r="BY441" s="110">
        <f t="shared" si="453"/>
        <v>0</v>
      </c>
      <c r="BZ441" s="110">
        <f t="shared" si="453"/>
        <v>0</v>
      </c>
      <c r="CA441" s="111">
        <f t="shared" si="428"/>
        <v>0</v>
      </c>
    </row>
    <row r="442" spans="1:79" s="10" customFormat="1" ht="17.25" customHeight="1" x14ac:dyDescent="0.25">
      <c r="A442" s="33"/>
      <c r="B442" s="34"/>
      <c r="C442" s="35"/>
      <c r="D442" s="49"/>
      <c r="E442" s="36"/>
      <c r="F442" s="36"/>
      <c r="G442" s="52"/>
      <c r="H442" s="38"/>
      <c r="I442" s="50"/>
      <c r="J442" s="54" t="s">
        <v>860</v>
      </c>
      <c r="K442" s="46" t="s">
        <v>861</v>
      </c>
      <c r="L442" s="46" t="s">
        <v>282</v>
      </c>
      <c r="P442" s="104"/>
      <c r="Q442" s="104">
        <f>0*$P$442</f>
        <v>0</v>
      </c>
      <c r="R442" s="104">
        <f t="shared" ref="R442:AD442" si="454">0*$P$442</f>
        <v>0</v>
      </c>
      <c r="S442" s="104">
        <f t="shared" si="454"/>
        <v>0</v>
      </c>
      <c r="T442" s="104">
        <f t="shared" si="454"/>
        <v>0</v>
      </c>
      <c r="U442" s="104">
        <f t="shared" si="454"/>
        <v>0</v>
      </c>
      <c r="V442" s="104">
        <f t="shared" si="454"/>
        <v>0</v>
      </c>
      <c r="W442" s="104">
        <f t="shared" si="454"/>
        <v>0</v>
      </c>
      <c r="X442" s="104">
        <f>1*$P$442</f>
        <v>0</v>
      </c>
      <c r="Y442" s="104">
        <f t="shared" si="454"/>
        <v>0</v>
      </c>
      <c r="Z442" s="104">
        <f t="shared" si="454"/>
        <v>0</v>
      </c>
      <c r="AA442" s="104">
        <f t="shared" si="454"/>
        <v>0</v>
      </c>
      <c r="AB442" s="104">
        <f t="shared" si="454"/>
        <v>0</v>
      </c>
      <c r="AC442" s="104">
        <f t="shared" si="454"/>
        <v>0</v>
      </c>
      <c r="AD442" s="104">
        <f t="shared" si="454"/>
        <v>0</v>
      </c>
      <c r="AE442" s="105">
        <f t="shared" si="111"/>
        <v>0</v>
      </c>
      <c r="AF442" s="106">
        <f>0.0001</f>
        <v>1E-4</v>
      </c>
      <c r="AG442" s="106">
        <f>0*$AF$442</f>
        <v>0</v>
      </c>
      <c r="AH442" s="106">
        <f t="shared" ref="AH442:AT442" si="455">0*$AF$442</f>
        <v>0</v>
      </c>
      <c r="AI442" s="106">
        <f t="shared" si="455"/>
        <v>0</v>
      </c>
      <c r="AJ442" s="106">
        <f t="shared" si="455"/>
        <v>0</v>
      </c>
      <c r="AK442" s="106">
        <f t="shared" si="455"/>
        <v>0</v>
      </c>
      <c r="AL442" s="106">
        <f t="shared" si="455"/>
        <v>0</v>
      </c>
      <c r="AM442" s="106">
        <f t="shared" si="455"/>
        <v>0</v>
      </c>
      <c r="AN442" s="106">
        <f t="shared" si="455"/>
        <v>0</v>
      </c>
      <c r="AO442" s="106">
        <f t="shared" si="455"/>
        <v>0</v>
      </c>
      <c r="AP442" s="106">
        <f t="shared" si="455"/>
        <v>0</v>
      </c>
      <c r="AQ442" s="106">
        <f t="shared" si="455"/>
        <v>0</v>
      </c>
      <c r="AR442" s="106">
        <f t="shared" si="455"/>
        <v>0</v>
      </c>
      <c r="AS442" s="106">
        <f t="shared" si="455"/>
        <v>0</v>
      </c>
      <c r="AT442" s="106">
        <f t="shared" si="455"/>
        <v>0</v>
      </c>
      <c r="AU442" s="107">
        <f t="shared" si="424"/>
        <v>0</v>
      </c>
      <c r="AV442" s="108">
        <f>0.0001</f>
        <v>1E-4</v>
      </c>
      <c r="AW442" s="108">
        <f>0*$AV$442</f>
        <v>0</v>
      </c>
      <c r="AX442" s="108">
        <f t="shared" ref="AX442:BJ442" si="456">0*$AV$442</f>
        <v>0</v>
      </c>
      <c r="AY442" s="108">
        <f t="shared" si="456"/>
        <v>0</v>
      </c>
      <c r="AZ442" s="108">
        <f t="shared" si="456"/>
        <v>0</v>
      </c>
      <c r="BA442" s="108">
        <f t="shared" si="456"/>
        <v>0</v>
      </c>
      <c r="BB442" s="108">
        <f t="shared" si="456"/>
        <v>0</v>
      </c>
      <c r="BC442" s="108">
        <f t="shared" si="456"/>
        <v>0</v>
      </c>
      <c r="BD442" s="108">
        <f t="shared" si="456"/>
        <v>0</v>
      </c>
      <c r="BE442" s="108">
        <f t="shared" si="456"/>
        <v>0</v>
      </c>
      <c r="BF442" s="108">
        <f t="shared" si="456"/>
        <v>0</v>
      </c>
      <c r="BG442" s="108">
        <f t="shared" si="456"/>
        <v>0</v>
      </c>
      <c r="BH442" s="108">
        <f t="shared" si="456"/>
        <v>0</v>
      </c>
      <c r="BI442" s="108">
        <f t="shared" si="456"/>
        <v>0</v>
      </c>
      <c r="BJ442" s="108">
        <f t="shared" si="456"/>
        <v>0</v>
      </c>
      <c r="BK442" s="109">
        <f t="shared" si="426"/>
        <v>0</v>
      </c>
      <c r="BL442" s="110">
        <f>0.0001</f>
        <v>1E-4</v>
      </c>
      <c r="BM442" s="110">
        <f>0*$BL$442</f>
        <v>0</v>
      </c>
      <c r="BN442" s="110">
        <f t="shared" ref="BN442:BZ442" si="457">0*$BL$442</f>
        <v>0</v>
      </c>
      <c r="BO442" s="110">
        <f t="shared" si="457"/>
        <v>0</v>
      </c>
      <c r="BP442" s="110">
        <f t="shared" si="457"/>
        <v>0</v>
      </c>
      <c r="BQ442" s="110">
        <f t="shared" si="457"/>
        <v>0</v>
      </c>
      <c r="BR442" s="110">
        <f t="shared" si="457"/>
        <v>0</v>
      </c>
      <c r="BS442" s="110">
        <f t="shared" si="457"/>
        <v>0</v>
      </c>
      <c r="BT442" s="110">
        <f t="shared" si="457"/>
        <v>0</v>
      </c>
      <c r="BU442" s="110">
        <f t="shared" si="457"/>
        <v>0</v>
      </c>
      <c r="BV442" s="110">
        <f t="shared" si="457"/>
        <v>0</v>
      </c>
      <c r="BW442" s="110">
        <f t="shared" si="457"/>
        <v>0</v>
      </c>
      <c r="BX442" s="110">
        <f t="shared" si="457"/>
        <v>0</v>
      </c>
      <c r="BY442" s="110">
        <f t="shared" si="457"/>
        <v>0</v>
      </c>
      <c r="BZ442" s="110">
        <f t="shared" si="457"/>
        <v>0</v>
      </c>
      <c r="CA442" s="111">
        <f t="shared" si="428"/>
        <v>0</v>
      </c>
    </row>
    <row r="443" spans="1:79" s="10" customFormat="1" ht="17.25" customHeight="1" x14ac:dyDescent="0.25">
      <c r="A443" s="33"/>
      <c r="B443" s="34"/>
      <c r="C443" s="35"/>
      <c r="D443" s="49"/>
      <c r="E443" s="36"/>
      <c r="F443" s="36"/>
      <c r="G443" s="52"/>
      <c r="H443" s="38"/>
      <c r="I443" s="50"/>
      <c r="J443" s="54" t="s">
        <v>862</v>
      </c>
      <c r="K443" s="46" t="s">
        <v>863</v>
      </c>
      <c r="L443" s="46" t="s">
        <v>65</v>
      </c>
      <c r="P443" s="104"/>
      <c r="Q443" s="104">
        <f>0*$P$443</f>
        <v>0</v>
      </c>
      <c r="R443" s="104">
        <f t="shared" ref="R443:AD443" si="458">0*$P$443</f>
        <v>0</v>
      </c>
      <c r="S443" s="104">
        <f t="shared" si="458"/>
        <v>0</v>
      </c>
      <c r="T443" s="104">
        <f t="shared" si="458"/>
        <v>0</v>
      </c>
      <c r="U443" s="104">
        <f t="shared" si="458"/>
        <v>0</v>
      </c>
      <c r="V443" s="104">
        <f t="shared" si="458"/>
        <v>0</v>
      </c>
      <c r="W443" s="104">
        <f t="shared" si="458"/>
        <v>0</v>
      </c>
      <c r="X443" s="104">
        <f t="shared" si="458"/>
        <v>0</v>
      </c>
      <c r="Y443" s="104">
        <f t="shared" si="458"/>
        <v>0</v>
      </c>
      <c r="Z443" s="104">
        <f t="shared" si="458"/>
        <v>0</v>
      </c>
      <c r="AA443" s="104">
        <f t="shared" si="458"/>
        <v>0</v>
      </c>
      <c r="AB443" s="104">
        <f t="shared" si="458"/>
        <v>0</v>
      </c>
      <c r="AC443" s="104">
        <f t="shared" si="458"/>
        <v>0</v>
      </c>
      <c r="AD443" s="104">
        <f t="shared" si="458"/>
        <v>0</v>
      </c>
      <c r="AE443" s="105">
        <f>SUM(Q443:AD443)</f>
        <v>0</v>
      </c>
      <c r="AF443" s="112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S443" s="106"/>
      <c r="AT443" s="106"/>
      <c r="AU443" s="107"/>
      <c r="AV443" s="112"/>
      <c r="AW443" s="108"/>
      <c r="AX443" s="108"/>
      <c r="AY443" s="108"/>
      <c r="AZ443" s="108"/>
      <c r="BA443" s="108"/>
      <c r="BB443" s="108"/>
      <c r="BC443" s="108"/>
      <c r="BD443" s="108"/>
      <c r="BE443" s="108"/>
      <c r="BF443" s="108"/>
      <c r="BG443" s="108"/>
      <c r="BH443" s="108"/>
      <c r="BI443" s="108"/>
      <c r="BJ443" s="108"/>
      <c r="BK443" s="109"/>
      <c r="BL443" s="110">
        <v>0</v>
      </c>
      <c r="BM443" s="110">
        <f>0*$BL$443</f>
        <v>0</v>
      </c>
      <c r="BN443" s="110">
        <f t="shared" ref="BN443:BZ443" si="459">0*$BL$443</f>
        <v>0</v>
      </c>
      <c r="BO443" s="110">
        <f t="shared" si="459"/>
        <v>0</v>
      </c>
      <c r="BP443" s="110">
        <f t="shared" si="459"/>
        <v>0</v>
      </c>
      <c r="BQ443" s="110">
        <f t="shared" si="459"/>
        <v>0</v>
      </c>
      <c r="BR443" s="110">
        <f t="shared" si="459"/>
        <v>0</v>
      </c>
      <c r="BS443" s="110">
        <f t="shared" si="459"/>
        <v>0</v>
      </c>
      <c r="BT443" s="110">
        <f t="shared" si="459"/>
        <v>0</v>
      </c>
      <c r="BU443" s="110">
        <f t="shared" si="459"/>
        <v>0</v>
      </c>
      <c r="BV443" s="110">
        <f t="shared" si="459"/>
        <v>0</v>
      </c>
      <c r="BW443" s="110">
        <f t="shared" si="459"/>
        <v>0</v>
      </c>
      <c r="BX443" s="110">
        <f t="shared" si="459"/>
        <v>0</v>
      </c>
      <c r="BY443" s="110">
        <f t="shared" si="459"/>
        <v>0</v>
      </c>
      <c r="BZ443" s="110">
        <f t="shared" si="459"/>
        <v>0</v>
      </c>
      <c r="CA443" s="111">
        <f>SUM(BM443:BZ443)</f>
        <v>0</v>
      </c>
    </row>
    <row r="444" spans="1:79" s="10" customFormat="1" ht="17.25" customHeight="1" x14ac:dyDescent="0.25">
      <c r="A444" s="33"/>
      <c r="B444" s="34"/>
      <c r="C444" s="35"/>
      <c r="D444" s="49"/>
      <c r="E444" s="36"/>
      <c r="F444" s="36"/>
      <c r="G444" s="52"/>
      <c r="H444" s="38"/>
      <c r="I444" s="50"/>
      <c r="J444" s="102" t="s">
        <v>864</v>
      </c>
      <c r="K444" s="103" t="s">
        <v>865</v>
      </c>
      <c r="L444" s="46" t="s">
        <v>41</v>
      </c>
      <c r="P444" s="104"/>
      <c r="Q444" s="104">
        <f t="shared" ref="Q444:AD444" si="460">SUM(Q445:Q450)</f>
        <v>0</v>
      </c>
      <c r="R444" s="104">
        <f t="shared" si="460"/>
        <v>0</v>
      </c>
      <c r="S444" s="104">
        <f t="shared" si="460"/>
        <v>0</v>
      </c>
      <c r="T444" s="104">
        <f t="shared" si="460"/>
        <v>0</v>
      </c>
      <c r="U444" s="104">
        <f t="shared" si="460"/>
        <v>0</v>
      </c>
      <c r="V444" s="104">
        <f t="shared" si="460"/>
        <v>0</v>
      </c>
      <c r="W444" s="104">
        <f t="shared" si="460"/>
        <v>0</v>
      </c>
      <c r="X444" s="104">
        <f t="shared" si="460"/>
        <v>0</v>
      </c>
      <c r="Y444" s="104">
        <f t="shared" si="460"/>
        <v>0</v>
      </c>
      <c r="Z444" s="104">
        <f t="shared" ref="Z444:AC444" si="461">SUM(Z445:Z450)</f>
        <v>0</v>
      </c>
      <c r="AA444" s="104">
        <f t="shared" si="461"/>
        <v>0</v>
      </c>
      <c r="AB444" s="104">
        <f t="shared" si="461"/>
        <v>0</v>
      </c>
      <c r="AC444" s="104">
        <f t="shared" si="461"/>
        <v>0</v>
      </c>
      <c r="AD444" s="104">
        <f t="shared" si="460"/>
        <v>0</v>
      </c>
      <c r="AE444" s="105">
        <f t="shared" ref="AE444:AE478" si="462">SUM(Q444:AD444)</f>
        <v>0</v>
      </c>
      <c r="AF444" s="106">
        <f>SUM(AF445:AF450)</f>
        <v>8.7300000000000003E-2</v>
      </c>
      <c r="AG444" s="106">
        <f t="shared" ref="AG444:AT444" si="463">SUM(AG445:AG450)</f>
        <v>0</v>
      </c>
      <c r="AH444" s="106">
        <f t="shared" si="463"/>
        <v>0</v>
      </c>
      <c r="AI444" s="106">
        <f t="shared" si="463"/>
        <v>0</v>
      </c>
      <c r="AJ444" s="106">
        <f t="shared" si="463"/>
        <v>0</v>
      </c>
      <c r="AK444" s="106">
        <f t="shared" si="463"/>
        <v>0</v>
      </c>
      <c r="AL444" s="106">
        <f t="shared" si="463"/>
        <v>0</v>
      </c>
      <c r="AM444" s="106">
        <f t="shared" si="463"/>
        <v>0</v>
      </c>
      <c r="AN444" s="106">
        <f t="shared" si="463"/>
        <v>0</v>
      </c>
      <c r="AO444" s="106">
        <f t="shared" si="463"/>
        <v>0</v>
      </c>
      <c r="AP444" s="106">
        <f t="shared" ref="AP444:AS444" si="464">SUM(AP445:AP450)</f>
        <v>0</v>
      </c>
      <c r="AQ444" s="106">
        <f t="shared" si="464"/>
        <v>0</v>
      </c>
      <c r="AR444" s="106">
        <f t="shared" si="464"/>
        <v>0</v>
      </c>
      <c r="AS444" s="106">
        <f t="shared" si="464"/>
        <v>0</v>
      </c>
      <c r="AT444" s="106">
        <f t="shared" si="463"/>
        <v>0</v>
      </c>
      <c r="AU444" s="107">
        <f t="shared" ref="AU444:AU449" si="465">SUM(AG444:AT444)</f>
        <v>0</v>
      </c>
      <c r="AV444" s="108">
        <f>SUM(AV445:AV450)</f>
        <v>8.7300000000000003E-2</v>
      </c>
      <c r="AW444" s="108">
        <f t="shared" ref="AW444:BJ444" si="466">SUM(AW445:AW450)</f>
        <v>0</v>
      </c>
      <c r="AX444" s="108">
        <f t="shared" si="466"/>
        <v>0</v>
      </c>
      <c r="AY444" s="108">
        <f t="shared" si="466"/>
        <v>0</v>
      </c>
      <c r="AZ444" s="108">
        <f t="shared" si="466"/>
        <v>0</v>
      </c>
      <c r="BA444" s="108">
        <f t="shared" si="466"/>
        <v>0</v>
      </c>
      <c r="BB444" s="108">
        <f t="shared" si="466"/>
        <v>0</v>
      </c>
      <c r="BC444" s="108">
        <f t="shared" si="466"/>
        <v>0</v>
      </c>
      <c r="BD444" s="108">
        <f t="shared" si="466"/>
        <v>0</v>
      </c>
      <c r="BE444" s="108">
        <f t="shared" si="466"/>
        <v>0</v>
      </c>
      <c r="BF444" s="108">
        <f t="shared" ref="BF444:BI444" si="467">SUM(BF445:BF450)</f>
        <v>0</v>
      </c>
      <c r="BG444" s="108">
        <f t="shared" si="467"/>
        <v>0</v>
      </c>
      <c r="BH444" s="108">
        <f t="shared" si="467"/>
        <v>0</v>
      </c>
      <c r="BI444" s="108">
        <f t="shared" si="467"/>
        <v>0</v>
      </c>
      <c r="BJ444" s="108">
        <f t="shared" si="466"/>
        <v>0</v>
      </c>
      <c r="BK444" s="109">
        <f t="shared" ref="BK444:BK449" si="468">SUM(AW444:BJ444)</f>
        <v>0</v>
      </c>
      <c r="BL444" s="110">
        <f>SUM(BL445:BL450)</f>
        <v>8.7300000000000003E-2</v>
      </c>
      <c r="BM444" s="110">
        <f t="shared" ref="BM444:BZ444" si="469">SUM(BM445:BM450)</f>
        <v>0</v>
      </c>
      <c r="BN444" s="110">
        <f t="shared" si="469"/>
        <v>0</v>
      </c>
      <c r="BO444" s="110">
        <f t="shared" si="469"/>
        <v>0</v>
      </c>
      <c r="BP444" s="110">
        <f t="shared" si="469"/>
        <v>0</v>
      </c>
      <c r="BQ444" s="110">
        <f t="shared" si="469"/>
        <v>0</v>
      </c>
      <c r="BR444" s="110">
        <f t="shared" si="469"/>
        <v>0</v>
      </c>
      <c r="BS444" s="110">
        <f t="shared" si="469"/>
        <v>0</v>
      </c>
      <c r="BT444" s="110">
        <f t="shared" si="469"/>
        <v>0</v>
      </c>
      <c r="BU444" s="110">
        <f t="shared" si="469"/>
        <v>0</v>
      </c>
      <c r="BV444" s="110">
        <f t="shared" ref="BV444:BY444" si="470">SUM(BV445:BV450)</f>
        <v>0</v>
      </c>
      <c r="BW444" s="110">
        <f t="shared" si="470"/>
        <v>0</v>
      </c>
      <c r="BX444" s="110">
        <f t="shared" si="470"/>
        <v>0</v>
      </c>
      <c r="BY444" s="110">
        <f t="shared" si="470"/>
        <v>0</v>
      </c>
      <c r="BZ444" s="110">
        <f t="shared" si="469"/>
        <v>0</v>
      </c>
      <c r="CA444" s="111">
        <f t="shared" ref="CA444:CA449" si="471">SUM(BM444:BZ444)</f>
        <v>0</v>
      </c>
    </row>
    <row r="445" spans="1:79" s="10" customFormat="1" ht="17.25" customHeight="1" x14ac:dyDescent="0.25">
      <c r="A445" s="33"/>
      <c r="B445" s="34"/>
      <c r="C445" s="35"/>
      <c r="D445" s="49"/>
      <c r="E445" s="36"/>
      <c r="F445" s="36"/>
      <c r="G445" s="52"/>
      <c r="H445" s="38"/>
      <c r="I445" s="50"/>
      <c r="J445" s="54" t="s">
        <v>866</v>
      </c>
      <c r="K445" s="46" t="s">
        <v>867</v>
      </c>
      <c r="L445" s="46" t="s">
        <v>41</v>
      </c>
      <c r="P445" s="104"/>
      <c r="Q445" s="104">
        <f>0*$P$445</f>
        <v>0</v>
      </c>
      <c r="R445" s="104">
        <f t="shared" ref="R445:X445" si="472">0*$P$445</f>
        <v>0</v>
      </c>
      <c r="S445" s="104">
        <f t="shared" si="472"/>
        <v>0</v>
      </c>
      <c r="T445" s="104">
        <f t="shared" si="472"/>
        <v>0</v>
      </c>
      <c r="U445" s="104">
        <f>0.1*$P$445</f>
        <v>0</v>
      </c>
      <c r="V445" s="104">
        <f t="shared" si="472"/>
        <v>0</v>
      </c>
      <c r="W445" s="104">
        <f>0.5*$P$445</f>
        <v>0</v>
      </c>
      <c r="X445" s="104">
        <f t="shared" si="472"/>
        <v>0</v>
      </c>
      <c r="Y445" s="104">
        <f>0.1*$P$445</f>
        <v>0</v>
      </c>
      <c r="Z445" s="104">
        <f>0.3*$P$445</f>
        <v>0</v>
      </c>
      <c r="AA445" s="104">
        <f t="shared" ref="AA445:AC445" si="473">0.3*$P$445</f>
        <v>0</v>
      </c>
      <c r="AB445" s="104">
        <f t="shared" si="473"/>
        <v>0</v>
      </c>
      <c r="AC445" s="104">
        <f t="shared" si="473"/>
        <v>0</v>
      </c>
      <c r="AD445" s="104">
        <f>0.3*$P$445</f>
        <v>0</v>
      </c>
      <c r="AE445" s="105">
        <f t="shared" si="462"/>
        <v>0</v>
      </c>
      <c r="AF445" s="106">
        <f>0.003+0.0128+0.0013+0.003+0.0075+0.0022+0.002+0.0075+0.0022+0.002</f>
        <v>4.3500000000000004E-2</v>
      </c>
      <c r="AG445" s="106">
        <f>0*$AF$445</f>
        <v>0</v>
      </c>
      <c r="AH445" s="106">
        <f t="shared" ref="AH445:AT445" si="474">0*$AF$445</f>
        <v>0</v>
      </c>
      <c r="AI445" s="106">
        <f t="shared" si="474"/>
        <v>0</v>
      </c>
      <c r="AJ445" s="106">
        <f t="shared" si="474"/>
        <v>0</v>
      </c>
      <c r="AK445" s="106">
        <f t="shared" si="474"/>
        <v>0</v>
      </c>
      <c r="AL445" s="106">
        <f t="shared" si="474"/>
        <v>0</v>
      </c>
      <c r="AM445" s="106">
        <f t="shared" si="474"/>
        <v>0</v>
      </c>
      <c r="AN445" s="106">
        <f t="shared" si="474"/>
        <v>0</v>
      </c>
      <c r="AO445" s="106">
        <f t="shared" si="474"/>
        <v>0</v>
      </c>
      <c r="AP445" s="106">
        <f t="shared" si="474"/>
        <v>0</v>
      </c>
      <c r="AQ445" s="106">
        <f t="shared" si="474"/>
        <v>0</v>
      </c>
      <c r="AR445" s="106">
        <f t="shared" si="474"/>
        <v>0</v>
      </c>
      <c r="AS445" s="106">
        <f t="shared" si="474"/>
        <v>0</v>
      </c>
      <c r="AT445" s="106">
        <f t="shared" si="474"/>
        <v>0</v>
      </c>
      <c r="AU445" s="107">
        <f t="shared" si="465"/>
        <v>0</v>
      </c>
      <c r="AV445" s="108">
        <f>0.003+0.0128+0.0013+0.003+0.0075+0.0022+0.002+0.0075+0.0022+0.002</f>
        <v>4.3500000000000004E-2</v>
      </c>
      <c r="AW445" s="108">
        <f>0*$P$445</f>
        <v>0</v>
      </c>
      <c r="AX445" s="108">
        <f t="shared" ref="AX445:BD445" si="475">0*$P$445</f>
        <v>0</v>
      </c>
      <c r="AY445" s="108">
        <f t="shared" si="475"/>
        <v>0</v>
      </c>
      <c r="AZ445" s="108">
        <f t="shared" si="475"/>
        <v>0</v>
      </c>
      <c r="BA445" s="108">
        <f>0.1*$P$445</f>
        <v>0</v>
      </c>
      <c r="BB445" s="108">
        <f t="shared" si="475"/>
        <v>0</v>
      </c>
      <c r="BC445" s="108">
        <f>0.5*$P$445</f>
        <v>0</v>
      </c>
      <c r="BD445" s="108">
        <f t="shared" si="475"/>
        <v>0</v>
      </c>
      <c r="BE445" s="108">
        <f>0.1*$P$445</f>
        <v>0</v>
      </c>
      <c r="BF445" s="108">
        <f t="shared" ref="BF445:BI445" si="476">0.3*$P$445</f>
        <v>0</v>
      </c>
      <c r="BG445" s="108">
        <f t="shared" si="476"/>
        <v>0</v>
      </c>
      <c r="BH445" s="108">
        <f t="shared" si="476"/>
        <v>0</v>
      </c>
      <c r="BI445" s="108">
        <f t="shared" si="476"/>
        <v>0</v>
      </c>
      <c r="BJ445" s="108">
        <f>0.3*$P$445</f>
        <v>0</v>
      </c>
      <c r="BK445" s="109">
        <f t="shared" si="468"/>
        <v>0</v>
      </c>
      <c r="BL445" s="110">
        <f>0.003+0.0128+0.0013+0.003+0.0075+0.0022+0.002+0.0075+0.0022+0.002</f>
        <v>4.3500000000000004E-2</v>
      </c>
      <c r="BM445" s="110">
        <f>0*$BL$445</f>
        <v>0</v>
      </c>
      <c r="BN445" s="110">
        <f t="shared" ref="BN445:BZ445" si="477">0*$BL$445</f>
        <v>0</v>
      </c>
      <c r="BO445" s="110">
        <f t="shared" si="477"/>
        <v>0</v>
      </c>
      <c r="BP445" s="110">
        <f t="shared" si="477"/>
        <v>0</v>
      </c>
      <c r="BQ445" s="110">
        <f t="shared" si="477"/>
        <v>0</v>
      </c>
      <c r="BR445" s="110">
        <f t="shared" si="477"/>
        <v>0</v>
      </c>
      <c r="BS445" s="110">
        <f t="shared" si="477"/>
        <v>0</v>
      </c>
      <c r="BT445" s="110">
        <f t="shared" si="477"/>
        <v>0</v>
      </c>
      <c r="BU445" s="110">
        <f t="shared" si="477"/>
        <v>0</v>
      </c>
      <c r="BV445" s="110">
        <f t="shared" si="477"/>
        <v>0</v>
      </c>
      <c r="BW445" s="110">
        <f t="shared" si="477"/>
        <v>0</v>
      </c>
      <c r="BX445" s="110">
        <f t="shared" si="477"/>
        <v>0</v>
      </c>
      <c r="BY445" s="110">
        <f t="shared" si="477"/>
        <v>0</v>
      </c>
      <c r="BZ445" s="110">
        <f t="shared" si="477"/>
        <v>0</v>
      </c>
      <c r="CA445" s="111">
        <f t="shared" si="471"/>
        <v>0</v>
      </c>
    </row>
    <row r="446" spans="1:79" s="10" customFormat="1" ht="17.25" customHeight="1" x14ac:dyDescent="0.25">
      <c r="A446" s="33"/>
      <c r="B446" s="34"/>
      <c r="C446" s="35"/>
      <c r="D446" s="49"/>
      <c r="E446" s="36"/>
      <c r="F446" s="36"/>
      <c r="G446" s="52"/>
      <c r="H446" s="38"/>
      <c r="I446" s="50"/>
      <c r="J446" s="54" t="s">
        <v>868</v>
      </c>
      <c r="K446" s="46" t="s">
        <v>869</v>
      </c>
      <c r="L446" s="46" t="s">
        <v>41</v>
      </c>
      <c r="P446" s="104"/>
      <c r="Q446" s="104">
        <f>0*$P$446</f>
        <v>0</v>
      </c>
      <c r="R446" s="104">
        <f t="shared" ref="R446:X446" si="478">0*$P$446</f>
        <v>0</v>
      </c>
      <c r="S446" s="104">
        <f t="shared" si="478"/>
        <v>0</v>
      </c>
      <c r="T446" s="104">
        <f t="shared" si="478"/>
        <v>0</v>
      </c>
      <c r="U446" s="104">
        <f>0.1*$P$446</f>
        <v>0</v>
      </c>
      <c r="V446" s="104">
        <f t="shared" si="478"/>
        <v>0</v>
      </c>
      <c r="W446" s="104">
        <f>0.2*$P$446</f>
        <v>0</v>
      </c>
      <c r="X446" s="104">
        <f t="shared" si="478"/>
        <v>0</v>
      </c>
      <c r="Y446" s="104">
        <f>0.1*$P$446</f>
        <v>0</v>
      </c>
      <c r="Z446" s="104">
        <f>0.6*$P$446</f>
        <v>0</v>
      </c>
      <c r="AA446" s="104">
        <f t="shared" ref="AA446:AC446" si="479">0.6*$P$446</f>
        <v>0</v>
      </c>
      <c r="AB446" s="104">
        <f t="shared" si="479"/>
        <v>0</v>
      </c>
      <c r="AC446" s="104">
        <f t="shared" si="479"/>
        <v>0</v>
      </c>
      <c r="AD446" s="104">
        <f>0.6*$P$446</f>
        <v>0</v>
      </c>
      <c r="AE446" s="105">
        <f t="shared" si="462"/>
        <v>0</v>
      </c>
      <c r="AF446" s="106">
        <f>0.0076+0.0072+0.0076+0.0072</f>
        <v>2.9600000000000001E-2</v>
      </c>
      <c r="AG446" s="106">
        <f>0*$AF$446</f>
        <v>0</v>
      </c>
      <c r="AH446" s="106">
        <f t="shared" ref="AH446:AT446" si="480">0*$AF$446</f>
        <v>0</v>
      </c>
      <c r="AI446" s="106">
        <f t="shared" si="480"/>
        <v>0</v>
      </c>
      <c r="AJ446" s="106">
        <f t="shared" si="480"/>
        <v>0</v>
      </c>
      <c r="AK446" s="106">
        <f t="shared" si="480"/>
        <v>0</v>
      </c>
      <c r="AL446" s="106">
        <f t="shared" si="480"/>
        <v>0</v>
      </c>
      <c r="AM446" s="106">
        <f t="shared" si="480"/>
        <v>0</v>
      </c>
      <c r="AN446" s="106">
        <f t="shared" si="480"/>
        <v>0</v>
      </c>
      <c r="AO446" s="106">
        <f t="shared" si="480"/>
        <v>0</v>
      </c>
      <c r="AP446" s="106">
        <f t="shared" si="480"/>
        <v>0</v>
      </c>
      <c r="AQ446" s="106">
        <f t="shared" si="480"/>
        <v>0</v>
      </c>
      <c r="AR446" s="106">
        <f t="shared" si="480"/>
        <v>0</v>
      </c>
      <c r="AS446" s="106">
        <f t="shared" si="480"/>
        <v>0</v>
      </c>
      <c r="AT446" s="106">
        <f t="shared" si="480"/>
        <v>0</v>
      </c>
      <c r="AU446" s="107">
        <f t="shared" si="465"/>
        <v>0</v>
      </c>
      <c r="AV446" s="108">
        <f>0.0076+0.0072+0.0076+0.0072</f>
        <v>2.9600000000000001E-2</v>
      </c>
      <c r="AW446" s="108">
        <f>0*$P$446</f>
        <v>0</v>
      </c>
      <c r="AX446" s="108">
        <f t="shared" ref="AX446:BD446" si="481">0*$P$446</f>
        <v>0</v>
      </c>
      <c r="AY446" s="108">
        <f t="shared" si="481"/>
        <v>0</v>
      </c>
      <c r="AZ446" s="108">
        <f t="shared" si="481"/>
        <v>0</v>
      </c>
      <c r="BA446" s="108">
        <f>0.1*$P$446</f>
        <v>0</v>
      </c>
      <c r="BB446" s="108">
        <f t="shared" si="481"/>
        <v>0</v>
      </c>
      <c r="BC446" s="108">
        <f>0.2*$P$446</f>
        <v>0</v>
      </c>
      <c r="BD446" s="108">
        <f t="shared" si="481"/>
        <v>0</v>
      </c>
      <c r="BE446" s="108">
        <f>0.1*$P$446</f>
        <v>0</v>
      </c>
      <c r="BF446" s="108">
        <f t="shared" ref="BF446:BI446" si="482">0.6*$P$446</f>
        <v>0</v>
      </c>
      <c r="BG446" s="108">
        <f t="shared" si="482"/>
        <v>0</v>
      </c>
      <c r="BH446" s="108">
        <f t="shared" si="482"/>
        <v>0</v>
      </c>
      <c r="BI446" s="108">
        <f t="shared" si="482"/>
        <v>0</v>
      </c>
      <c r="BJ446" s="108">
        <f>0.6*$P$446</f>
        <v>0</v>
      </c>
      <c r="BK446" s="109">
        <f t="shared" si="468"/>
        <v>0</v>
      </c>
      <c r="BL446" s="110">
        <f>0.0076+0.0072+0.0076+0.0072</f>
        <v>2.9600000000000001E-2</v>
      </c>
      <c r="BM446" s="110">
        <f>0*$BL$446</f>
        <v>0</v>
      </c>
      <c r="BN446" s="110">
        <f t="shared" ref="BN446:BZ446" si="483">0*$BL$446</f>
        <v>0</v>
      </c>
      <c r="BO446" s="110">
        <f t="shared" si="483"/>
        <v>0</v>
      </c>
      <c r="BP446" s="110">
        <f t="shared" si="483"/>
        <v>0</v>
      </c>
      <c r="BQ446" s="110">
        <f t="shared" si="483"/>
        <v>0</v>
      </c>
      <c r="BR446" s="110">
        <f t="shared" si="483"/>
        <v>0</v>
      </c>
      <c r="BS446" s="110">
        <f t="shared" si="483"/>
        <v>0</v>
      </c>
      <c r="BT446" s="110">
        <f t="shared" si="483"/>
        <v>0</v>
      </c>
      <c r="BU446" s="110">
        <f t="shared" si="483"/>
        <v>0</v>
      </c>
      <c r="BV446" s="110">
        <f t="shared" si="483"/>
        <v>0</v>
      </c>
      <c r="BW446" s="110">
        <f t="shared" si="483"/>
        <v>0</v>
      </c>
      <c r="BX446" s="110">
        <f t="shared" si="483"/>
        <v>0</v>
      </c>
      <c r="BY446" s="110">
        <f t="shared" si="483"/>
        <v>0</v>
      </c>
      <c r="BZ446" s="110">
        <f t="shared" si="483"/>
        <v>0</v>
      </c>
      <c r="CA446" s="111">
        <f t="shared" si="471"/>
        <v>0</v>
      </c>
    </row>
    <row r="447" spans="1:79" s="10" customFormat="1" ht="17.25" customHeight="1" x14ac:dyDescent="0.25">
      <c r="A447" s="33"/>
      <c r="B447" s="34"/>
      <c r="C447" s="35"/>
      <c r="D447" s="49"/>
      <c r="E447" s="36"/>
      <c r="F447" s="36"/>
      <c r="G447" s="52"/>
      <c r="H447" s="38"/>
      <c r="I447" s="50"/>
      <c r="J447" s="54" t="s">
        <v>870</v>
      </c>
      <c r="K447" s="46" t="s">
        <v>871</v>
      </c>
      <c r="L447" s="46" t="s">
        <v>41</v>
      </c>
      <c r="P447" s="104"/>
      <c r="Q447" s="104">
        <f>0*$P$447</f>
        <v>0</v>
      </c>
      <c r="R447" s="104">
        <f t="shared" ref="R447:Y447" si="484">0*$P$447</f>
        <v>0</v>
      </c>
      <c r="S447" s="104">
        <f t="shared" si="484"/>
        <v>0</v>
      </c>
      <c r="T447" s="104">
        <f t="shared" si="484"/>
        <v>0</v>
      </c>
      <c r="U447" s="104">
        <f t="shared" si="484"/>
        <v>0</v>
      </c>
      <c r="V447" s="104">
        <f>0.5*$P$447</f>
        <v>0</v>
      </c>
      <c r="W447" s="104">
        <f>0.2*$P$447</f>
        <v>0</v>
      </c>
      <c r="X447" s="104">
        <f t="shared" si="484"/>
        <v>0</v>
      </c>
      <c r="Y447" s="104">
        <f t="shared" si="484"/>
        <v>0</v>
      </c>
      <c r="Z447" s="104">
        <f>0.3*$P$447</f>
        <v>0</v>
      </c>
      <c r="AA447" s="104">
        <f t="shared" ref="AA447:AC447" si="485">0.3*$P$447</f>
        <v>0</v>
      </c>
      <c r="AB447" s="104">
        <f t="shared" si="485"/>
        <v>0</v>
      </c>
      <c r="AC447" s="104">
        <f t="shared" si="485"/>
        <v>0</v>
      </c>
      <c r="AD447" s="104">
        <f>0.3*$P$447</f>
        <v>0</v>
      </c>
      <c r="AE447" s="105">
        <f t="shared" si="462"/>
        <v>0</v>
      </c>
      <c r="AF447" s="106">
        <f>0.0005+0.0021+0.0013+0.0022+0.0005+0.0021+0.0013</f>
        <v>9.9999999999999985E-3</v>
      </c>
      <c r="AG447" s="106">
        <f>0*$AF$447</f>
        <v>0</v>
      </c>
      <c r="AH447" s="106">
        <f t="shared" ref="AH447:AT447" si="486">0*$AF$447</f>
        <v>0</v>
      </c>
      <c r="AI447" s="106">
        <f t="shared" si="486"/>
        <v>0</v>
      </c>
      <c r="AJ447" s="106">
        <f t="shared" si="486"/>
        <v>0</v>
      </c>
      <c r="AK447" s="106">
        <f t="shared" si="486"/>
        <v>0</v>
      </c>
      <c r="AL447" s="106">
        <f t="shared" si="486"/>
        <v>0</v>
      </c>
      <c r="AM447" s="106">
        <f t="shared" si="486"/>
        <v>0</v>
      </c>
      <c r="AN447" s="106">
        <f t="shared" si="486"/>
        <v>0</v>
      </c>
      <c r="AO447" s="106">
        <f t="shared" si="486"/>
        <v>0</v>
      </c>
      <c r="AP447" s="106">
        <f t="shared" si="486"/>
        <v>0</v>
      </c>
      <c r="AQ447" s="106">
        <f t="shared" si="486"/>
        <v>0</v>
      </c>
      <c r="AR447" s="106">
        <f t="shared" si="486"/>
        <v>0</v>
      </c>
      <c r="AS447" s="106">
        <f t="shared" si="486"/>
        <v>0</v>
      </c>
      <c r="AT447" s="106">
        <f t="shared" si="486"/>
        <v>0</v>
      </c>
      <c r="AU447" s="107">
        <f t="shared" si="465"/>
        <v>0</v>
      </c>
      <c r="AV447" s="108">
        <f>0.0005+0.0021+0.0013+0.0022+0.0005+0.0021+0.0013</f>
        <v>9.9999999999999985E-3</v>
      </c>
      <c r="AW447" s="108">
        <f>0*$P$447</f>
        <v>0</v>
      </c>
      <c r="AX447" s="108">
        <f t="shared" ref="AX447:BE447" si="487">0*$P$447</f>
        <v>0</v>
      </c>
      <c r="AY447" s="108">
        <f t="shared" si="487"/>
        <v>0</v>
      </c>
      <c r="AZ447" s="108">
        <f t="shared" si="487"/>
        <v>0</v>
      </c>
      <c r="BA447" s="108">
        <f t="shared" si="487"/>
        <v>0</v>
      </c>
      <c r="BB447" s="108">
        <f>0.5*$P$447</f>
        <v>0</v>
      </c>
      <c r="BC447" s="108">
        <f>0.2*$P$447</f>
        <v>0</v>
      </c>
      <c r="BD447" s="108">
        <f t="shared" si="487"/>
        <v>0</v>
      </c>
      <c r="BE447" s="108">
        <f t="shared" si="487"/>
        <v>0</v>
      </c>
      <c r="BF447" s="108">
        <f t="shared" ref="BF447:BI447" si="488">0.3*$P$447</f>
        <v>0</v>
      </c>
      <c r="BG447" s="108">
        <f t="shared" si="488"/>
        <v>0</v>
      </c>
      <c r="BH447" s="108">
        <f t="shared" si="488"/>
        <v>0</v>
      </c>
      <c r="BI447" s="108">
        <f t="shared" si="488"/>
        <v>0</v>
      </c>
      <c r="BJ447" s="108">
        <f>0.3*$P$447</f>
        <v>0</v>
      </c>
      <c r="BK447" s="109">
        <f t="shared" si="468"/>
        <v>0</v>
      </c>
      <c r="BL447" s="110">
        <f>0.0005+0.0021+0.0013+0.0022+0.0005+0.0021+0.0013</f>
        <v>9.9999999999999985E-3</v>
      </c>
      <c r="BM447" s="110">
        <f>0*$BL$447</f>
        <v>0</v>
      </c>
      <c r="BN447" s="110">
        <f t="shared" ref="BN447:BZ447" si="489">0*$BL$447</f>
        <v>0</v>
      </c>
      <c r="BO447" s="110">
        <f t="shared" si="489"/>
        <v>0</v>
      </c>
      <c r="BP447" s="110">
        <f t="shared" si="489"/>
        <v>0</v>
      </c>
      <c r="BQ447" s="110">
        <f t="shared" si="489"/>
        <v>0</v>
      </c>
      <c r="BR447" s="110">
        <f t="shared" si="489"/>
        <v>0</v>
      </c>
      <c r="BS447" s="110">
        <f t="shared" si="489"/>
        <v>0</v>
      </c>
      <c r="BT447" s="110">
        <f t="shared" si="489"/>
        <v>0</v>
      </c>
      <c r="BU447" s="110">
        <f t="shared" si="489"/>
        <v>0</v>
      </c>
      <c r="BV447" s="110">
        <f t="shared" si="489"/>
        <v>0</v>
      </c>
      <c r="BW447" s="110">
        <f t="shared" si="489"/>
        <v>0</v>
      </c>
      <c r="BX447" s="110">
        <f t="shared" si="489"/>
        <v>0</v>
      </c>
      <c r="BY447" s="110">
        <f t="shared" si="489"/>
        <v>0</v>
      </c>
      <c r="BZ447" s="110">
        <f t="shared" si="489"/>
        <v>0</v>
      </c>
      <c r="CA447" s="111">
        <f t="shared" si="471"/>
        <v>0</v>
      </c>
    </row>
    <row r="448" spans="1:79" s="10" customFormat="1" ht="17.25" customHeight="1" x14ac:dyDescent="0.25">
      <c r="A448" s="33"/>
      <c r="B448" s="34"/>
      <c r="C448" s="35"/>
      <c r="D448" s="49"/>
      <c r="E448" s="36"/>
      <c r="F448" s="36"/>
      <c r="G448" s="52"/>
      <c r="H448" s="38"/>
      <c r="I448" s="50"/>
      <c r="J448" s="54" t="s">
        <v>872</v>
      </c>
      <c r="K448" s="46" t="s">
        <v>1440</v>
      </c>
      <c r="L448" s="46" t="s">
        <v>41</v>
      </c>
      <c r="P448" s="104"/>
      <c r="Q448" s="104">
        <f>0*$P$448</f>
        <v>0</v>
      </c>
      <c r="R448" s="104">
        <f t="shared" ref="R448:X448" si="490">0*$P$448</f>
        <v>0</v>
      </c>
      <c r="S448" s="104">
        <f t="shared" si="490"/>
        <v>0</v>
      </c>
      <c r="T448" s="104">
        <f t="shared" si="490"/>
        <v>0</v>
      </c>
      <c r="U448" s="104">
        <f>0.4*$P$448</f>
        <v>0</v>
      </c>
      <c r="V448" s="104">
        <f>0.3*$P$448</f>
        <v>0</v>
      </c>
      <c r="W448" s="104">
        <f t="shared" si="490"/>
        <v>0</v>
      </c>
      <c r="X448" s="104">
        <f t="shared" si="490"/>
        <v>0</v>
      </c>
      <c r="Y448" s="104">
        <f>0*$P$448</f>
        <v>0</v>
      </c>
      <c r="Z448" s="104">
        <f>0.3*$P$448</f>
        <v>0</v>
      </c>
      <c r="AA448" s="104">
        <f t="shared" ref="AA448:AC448" si="491">0.3*$P$448</f>
        <v>0</v>
      </c>
      <c r="AB448" s="104">
        <f t="shared" si="491"/>
        <v>0</v>
      </c>
      <c r="AC448" s="104">
        <f t="shared" si="491"/>
        <v>0</v>
      </c>
      <c r="AD448" s="104">
        <f>0.3*$P$448</f>
        <v>0</v>
      </c>
      <c r="AE448" s="105">
        <f t="shared" si="462"/>
        <v>0</v>
      </c>
      <c r="AF448" s="106">
        <f>0.0011</f>
        <v>1.1000000000000001E-3</v>
      </c>
      <c r="AG448" s="106">
        <f>0*$AF$448</f>
        <v>0</v>
      </c>
      <c r="AH448" s="106">
        <f t="shared" ref="AH448:AT448" si="492">0*$AF$448</f>
        <v>0</v>
      </c>
      <c r="AI448" s="106">
        <f t="shared" si="492"/>
        <v>0</v>
      </c>
      <c r="AJ448" s="106">
        <f t="shared" si="492"/>
        <v>0</v>
      </c>
      <c r="AK448" s="106">
        <f t="shared" si="492"/>
        <v>0</v>
      </c>
      <c r="AL448" s="106">
        <f t="shared" si="492"/>
        <v>0</v>
      </c>
      <c r="AM448" s="106">
        <f t="shared" si="492"/>
        <v>0</v>
      </c>
      <c r="AN448" s="106">
        <f t="shared" si="492"/>
        <v>0</v>
      </c>
      <c r="AO448" s="106">
        <f t="shared" si="492"/>
        <v>0</v>
      </c>
      <c r="AP448" s="106">
        <f t="shared" si="492"/>
        <v>0</v>
      </c>
      <c r="AQ448" s="106">
        <f t="shared" si="492"/>
        <v>0</v>
      </c>
      <c r="AR448" s="106">
        <f t="shared" si="492"/>
        <v>0</v>
      </c>
      <c r="AS448" s="106">
        <f t="shared" si="492"/>
        <v>0</v>
      </c>
      <c r="AT448" s="106">
        <f t="shared" si="492"/>
        <v>0</v>
      </c>
      <c r="AU448" s="107">
        <f t="shared" si="465"/>
        <v>0</v>
      </c>
      <c r="AV448" s="108">
        <f>0.0011</f>
        <v>1.1000000000000001E-3</v>
      </c>
      <c r="AW448" s="108">
        <f>0*$P$448</f>
        <v>0</v>
      </c>
      <c r="AX448" s="108">
        <f t="shared" ref="AX448:BD448" si="493">0*$P$448</f>
        <v>0</v>
      </c>
      <c r="AY448" s="108">
        <f t="shared" si="493"/>
        <v>0</v>
      </c>
      <c r="AZ448" s="108">
        <f t="shared" si="493"/>
        <v>0</v>
      </c>
      <c r="BA448" s="108">
        <f>0.4*$P$448</f>
        <v>0</v>
      </c>
      <c r="BB448" s="108">
        <f>0.3*$P$448</f>
        <v>0</v>
      </c>
      <c r="BC448" s="108">
        <f t="shared" si="493"/>
        <v>0</v>
      </c>
      <c r="BD448" s="108">
        <f t="shared" si="493"/>
        <v>0</v>
      </c>
      <c r="BE448" s="108">
        <f>0*$P$448</f>
        <v>0</v>
      </c>
      <c r="BF448" s="108">
        <f t="shared" ref="BF448:BI448" si="494">0.3*$P$448</f>
        <v>0</v>
      </c>
      <c r="BG448" s="108">
        <f t="shared" si="494"/>
        <v>0</v>
      </c>
      <c r="BH448" s="108">
        <f t="shared" si="494"/>
        <v>0</v>
      </c>
      <c r="BI448" s="108">
        <f t="shared" si="494"/>
        <v>0</v>
      </c>
      <c r="BJ448" s="108">
        <f>0.3*$P$448</f>
        <v>0</v>
      </c>
      <c r="BK448" s="109">
        <f t="shared" si="468"/>
        <v>0</v>
      </c>
      <c r="BL448" s="110">
        <f>0.0011</f>
        <v>1.1000000000000001E-3</v>
      </c>
      <c r="BM448" s="110">
        <f>0*$BL$448</f>
        <v>0</v>
      </c>
      <c r="BN448" s="110">
        <f t="shared" ref="BN448:BZ448" si="495">0*$BL$448</f>
        <v>0</v>
      </c>
      <c r="BO448" s="110">
        <f t="shared" si="495"/>
        <v>0</v>
      </c>
      <c r="BP448" s="110">
        <f t="shared" si="495"/>
        <v>0</v>
      </c>
      <c r="BQ448" s="110">
        <f t="shared" si="495"/>
        <v>0</v>
      </c>
      <c r="BR448" s="110">
        <f t="shared" si="495"/>
        <v>0</v>
      </c>
      <c r="BS448" s="110">
        <f t="shared" si="495"/>
        <v>0</v>
      </c>
      <c r="BT448" s="110">
        <f t="shared" si="495"/>
        <v>0</v>
      </c>
      <c r="BU448" s="110">
        <f t="shared" si="495"/>
        <v>0</v>
      </c>
      <c r="BV448" s="110">
        <f t="shared" si="495"/>
        <v>0</v>
      </c>
      <c r="BW448" s="110">
        <f t="shared" si="495"/>
        <v>0</v>
      </c>
      <c r="BX448" s="110">
        <f t="shared" si="495"/>
        <v>0</v>
      </c>
      <c r="BY448" s="110">
        <f t="shared" si="495"/>
        <v>0</v>
      </c>
      <c r="BZ448" s="110">
        <f t="shared" si="495"/>
        <v>0</v>
      </c>
      <c r="CA448" s="111">
        <f t="shared" si="471"/>
        <v>0</v>
      </c>
    </row>
    <row r="449" spans="1:79" s="10" customFormat="1" ht="17.25" customHeight="1" x14ac:dyDescent="0.25">
      <c r="A449" s="33"/>
      <c r="B449" s="34"/>
      <c r="C449" s="35"/>
      <c r="D449" s="49"/>
      <c r="E449" s="36"/>
      <c r="F449" s="36"/>
      <c r="G449" s="52"/>
      <c r="H449" s="38"/>
      <c r="I449" s="50"/>
      <c r="J449" s="54" t="s">
        <v>873</v>
      </c>
      <c r="K449" s="46" t="s">
        <v>874</v>
      </c>
      <c r="L449" s="46" t="s">
        <v>41</v>
      </c>
      <c r="P449" s="104"/>
      <c r="Q449" s="104">
        <f>0*$P$449</f>
        <v>0</v>
      </c>
      <c r="R449" s="104">
        <f t="shared" ref="R449:AD449" si="496">0*$P$449</f>
        <v>0</v>
      </c>
      <c r="S449" s="104">
        <f t="shared" si="496"/>
        <v>0</v>
      </c>
      <c r="T449" s="104">
        <f t="shared" si="496"/>
        <v>0</v>
      </c>
      <c r="U449" s="104">
        <f t="shared" si="496"/>
        <v>0</v>
      </c>
      <c r="V449" s="104">
        <f>0.1*$P$449</f>
        <v>0</v>
      </c>
      <c r="W449" s="104">
        <f t="shared" si="496"/>
        <v>0</v>
      </c>
      <c r="X449" s="104">
        <f>0.9*$P$449</f>
        <v>0</v>
      </c>
      <c r="Y449" s="104">
        <f t="shared" si="496"/>
        <v>0</v>
      </c>
      <c r="Z449" s="104">
        <f t="shared" si="496"/>
        <v>0</v>
      </c>
      <c r="AA449" s="104">
        <f t="shared" si="496"/>
        <v>0</v>
      </c>
      <c r="AB449" s="104">
        <f t="shared" si="496"/>
        <v>0</v>
      </c>
      <c r="AC449" s="104">
        <f t="shared" si="496"/>
        <v>0</v>
      </c>
      <c r="AD449" s="104">
        <f t="shared" si="496"/>
        <v>0</v>
      </c>
      <c r="AE449" s="105">
        <f t="shared" si="462"/>
        <v>0</v>
      </c>
      <c r="AF449" s="106">
        <f>0.0011+0.002</f>
        <v>3.1000000000000003E-3</v>
      </c>
      <c r="AG449" s="106">
        <f>0*$AF$449</f>
        <v>0</v>
      </c>
      <c r="AH449" s="106">
        <f t="shared" ref="AH449:AT449" si="497">0*$AF$449</f>
        <v>0</v>
      </c>
      <c r="AI449" s="106">
        <f t="shared" si="497"/>
        <v>0</v>
      </c>
      <c r="AJ449" s="106">
        <f t="shared" si="497"/>
        <v>0</v>
      </c>
      <c r="AK449" s="106">
        <f t="shared" si="497"/>
        <v>0</v>
      </c>
      <c r="AL449" s="106">
        <f t="shared" si="497"/>
        <v>0</v>
      </c>
      <c r="AM449" s="106">
        <f t="shared" si="497"/>
        <v>0</v>
      </c>
      <c r="AN449" s="106">
        <f t="shared" si="497"/>
        <v>0</v>
      </c>
      <c r="AO449" s="106">
        <f t="shared" si="497"/>
        <v>0</v>
      </c>
      <c r="AP449" s="106">
        <f t="shared" si="497"/>
        <v>0</v>
      </c>
      <c r="AQ449" s="106">
        <f t="shared" si="497"/>
        <v>0</v>
      </c>
      <c r="AR449" s="106">
        <f t="shared" si="497"/>
        <v>0</v>
      </c>
      <c r="AS449" s="106">
        <f t="shared" si="497"/>
        <v>0</v>
      </c>
      <c r="AT449" s="106">
        <f t="shared" si="497"/>
        <v>0</v>
      </c>
      <c r="AU449" s="107">
        <f t="shared" si="465"/>
        <v>0</v>
      </c>
      <c r="AV449" s="108">
        <f>0.0011+0.002</f>
        <v>3.1000000000000003E-3</v>
      </c>
      <c r="AW449" s="108">
        <f>0*$P$449</f>
        <v>0</v>
      </c>
      <c r="AX449" s="108">
        <f t="shared" ref="AX449:BJ449" si="498">0*$P$449</f>
        <v>0</v>
      </c>
      <c r="AY449" s="108">
        <f t="shared" si="498"/>
        <v>0</v>
      </c>
      <c r="AZ449" s="108">
        <f t="shared" si="498"/>
        <v>0</v>
      </c>
      <c r="BA449" s="108">
        <f t="shared" si="498"/>
        <v>0</v>
      </c>
      <c r="BB449" s="108">
        <f>0.1*$P$449</f>
        <v>0</v>
      </c>
      <c r="BC449" s="108">
        <f t="shared" si="498"/>
        <v>0</v>
      </c>
      <c r="BD449" s="108">
        <f>0.9*$P$449</f>
        <v>0</v>
      </c>
      <c r="BE449" s="108">
        <f t="shared" si="498"/>
        <v>0</v>
      </c>
      <c r="BF449" s="108">
        <f t="shared" si="498"/>
        <v>0</v>
      </c>
      <c r="BG449" s="108">
        <f t="shared" si="498"/>
        <v>0</v>
      </c>
      <c r="BH449" s="108">
        <f t="shared" si="498"/>
        <v>0</v>
      </c>
      <c r="BI449" s="108">
        <f t="shared" si="498"/>
        <v>0</v>
      </c>
      <c r="BJ449" s="108">
        <f t="shared" si="498"/>
        <v>0</v>
      </c>
      <c r="BK449" s="109">
        <f t="shared" si="468"/>
        <v>0</v>
      </c>
      <c r="BL449" s="110">
        <f>0.0011+0.002</f>
        <v>3.1000000000000003E-3</v>
      </c>
      <c r="BM449" s="110">
        <f>0*$BL$449</f>
        <v>0</v>
      </c>
      <c r="BN449" s="110">
        <f t="shared" ref="BN449:BZ449" si="499">0*$BL$449</f>
        <v>0</v>
      </c>
      <c r="BO449" s="110">
        <f t="shared" si="499"/>
        <v>0</v>
      </c>
      <c r="BP449" s="110">
        <f t="shared" si="499"/>
        <v>0</v>
      </c>
      <c r="BQ449" s="110">
        <f t="shared" si="499"/>
        <v>0</v>
      </c>
      <c r="BR449" s="110">
        <f t="shared" si="499"/>
        <v>0</v>
      </c>
      <c r="BS449" s="110">
        <f t="shared" si="499"/>
        <v>0</v>
      </c>
      <c r="BT449" s="110">
        <f t="shared" si="499"/>
        <v>0</v>
      </c>
      <c r="BU449" s="110">
        <f t="shared" si="499"/>
        <v>0</v>
      </c>
      <c r="BV449" s="110">
        <f t="shared" si="499"/>
        <v>0</v>
      </c>
      <c r="BW449" s="110">
        <f t="shared" si="499"/>
        <v>0</v>
      </c>
      <c r="BX449" s="110">
        <f t="shared" si="499"/>
        <v>0</v>
      </c>
      <c r="BY449" s="110">
        <f t="shared" si="499"/>
        <v>0</v>
      </c>
      <c r="BZ449" s="110">
        <f t="shared" si="499"/>
        <v>0</v>
      </c>
      <c r="CA449" s="111">
        <f t="shared" si="471"/>
        <v>0</v>
      </c>
    </row>
    <row r="450" spans="1:79" s="10" customFormat="1" ht="17.25" customHeight="1" x14ac:dyDescent="0.25">
      <c r="A450" s="33"/>
      <c r="B450" s="34"/>
      <c r="C450" s="35"/>
      <c r="D450" s="49"/>
      <c r="E450" s="36"/>
      <c r="F450" s="36"/>
      <c r="G450" s="52"/>
      <c r="H450" s="38"/>
      <c r="I450" s="50"/>
      <c r="J450" s="54" t="s">
        <v>875</v>
      </c>
      <c r="K450" s="46" t="s">
        <v>876</v>
      </c>
      <c r="L450" s="46" t="s">
        <v>41</v>
      </c>
      <c r="P450" s="104"/>
      <c r="Q450" s="104">
        <f>0*$P$450</f>
        <v>0</v>
      </c>
      <c r="R450" s="104">
        <f t="shared" ref="R450:AD450" si="500">0*$P$450</f>
        <v>0</v>
      </c>
      <c r="S450" s="104">
        <f t="shared" si="500"/>
        <v>0</v>
      </c>
      <c r="T450" s="104">
        <f t="shared" si="500"/>
        <v>0</v>
      </c>
      <c r="U450" s="104">
        <f t="shared" si="500"/>
        <v>0</v>
      </c>
      <c r="V450" s="104">
        <f t="shared" si="500"/>
        <v>0</v>
      </c>
      <c r="W450" s="104">
        <f t="shared" si="500"/>
        <v>0</v>
      </c>
      <c r="X450" s="104">
        <f t="shared" si="500"/>
        <v>0</v>
      </c>
      <c r="Y450" s="104">
        <f t="shared" si="500"/>
        <v>0</v>
      </c>
      <c r="Z450" s="104">
        <f t="shared" si="500"/>
        <v>0</v>
      </c>
      <c r="AA450" s="104">
        <f t="shared" si="500"/>
        <v>0</v>
      </c>
      <c r="AB450" s="104">
        <f t="shared" si="500"/>
        <v>0</v>
      </c>
      <c r="AC450" s="104">
        <f t="shared" si="500"/>
        <v>0</v>
      </c>
      <c r="AD450" s="104">
        <f t="shared" si="500"/>
        <v>0</v>
      </c>
      <c r="AE450" s="105">
        <f>SUM(Q450:AD450)</f>
        <v>0</v>
      </c>
      <c r="AF450" s="112"/>
      <c r="AG450" s="106"/>
      <c r="AH450" s="106"/>
      <c r="AI450" s="106"/>
      <c r="AJ450" s="106"/>
      <c r="AK450" s="106"/>
      <c r="AL450" s="106"/>
      <c r="AM450" s="106"/>
      <c r="AN450" s="106"/>
      <c r="AO450" s="106"/>
      <c r="AP450" s="106"/>
      <c r="AQ450" s="106"/>
      <c r="AR450" s="106"/>
      <c r="AS450" s="106"/>
      <c r="AT450" s="106"/>
      <c r="AU450" s="107"/>
      <c r="AV450" s="112"/>
      <c r="AW450" s="108"/>
      <c r="AX450" s="108"/>
      <c r="AY450" s="108"/>
      <c r="AZ450" s="108"/>
      <c r="BA450" s="108"/>
      <c r="BB450" s="108"/>
      <c r="BC450" s="108"/>
      <c r="BD450" s="108"/>
      <c r="BE450" s="108"/>
      <c r="BF450" s="108"/>
      <c r="BG450" s="108"/>
      <c r="BH450" s="108"/>
      <c r="BI450" s="108"/>
      <c r="BJ450" s="108"/>
      <c r="BK450" s="109"/>
      <c r="BL450" s="110">
        <v>0</v>
      </c>
      <c r="BM450" s="110">
        <f>0*$BL$450</f>
        <v>0</v>
      </c>
      <c r="BN450" s="110">
        <f t="shared" ref="BN450:BZ450" si="501">0*$BL$450</f>
        <v>0</v>
      </c>
      <c r="BO450" s="110">
        <f t="shared" si="501"/>
        <v>0</v>
      </c>
      <c r="BP450" s="110">
        <f t="shared" si="501"/>
        <v>0</v>
      </c>
      <c r="BQ450" s="110">
        <f t="shared" si="501"/>
        <v>0</v>
      </c>
      <c r="BR450" s="110">
        <f t="shared" si="501"/>
        <v>0</v>
      </c>
      <c r="BS450" s="110">
        <f t="shared" si="501"/>
        <v>0</v>
      </c>
      <c r="BT450" s="110">
        <f t="shared" si="501"/>
        <v>0</v>
      </c>
      <c r="BU450" s="110">
        <f t="shared" si="501"/>
        <v>0</v>
      </c>
      <c r="BV450" s="110">
        <f t="shared" si="501"/>
        <v>0</v>
      </c>
      <c r="BW450" s="110">
        <f t="shared" si="501"/>
        <v>0</v>
      </c>
      <c r="BX450" s="110">
        <f t="shared" si="501"/>
        <v>0</v>
      </c>
      <c r="BY450" s="110">
        <f t="shared" si="501"/>
        <v>0</v>
      </c>
      <c r="BZ450" s="110">
        <f t="shared" si="501"/>
        <v>0</v>
      </c>
      <c r="CA450" s="111">
        <f>SUM(BM450:BZ450)</f>
        <v>0</v>
      </c>
    </row>
    <row r="451" spans="1:79" s="10" customFormat="1" ht="17.25" customHeight="1" x14ac:dyDescent="0.25">
      <c r="A451" s="33"/>
      <c r="B451" s="34"/>
      <c r="C451" s="35"/>
      <c r="D451" s="49"/>
      <c r="E451" s="36"/>
      <c r="F451" s="36"/>
      <c r="G451" s="52"/>
      <c r="H451" s="38"/>
      <c r="I451" s="50"/>
      <c r="J451" s="102" t="s">
        <v>877</v>
      </c>
      <c r="K451" s="103" t="s">
        <v>878</v>
      </c>
      <c r="L451" s="46" t="s">
        <v>65</v>
      </c>
      <c r="P451" s="104"/>
      <c r="Q451" s="104">
        <f t="shared" ref="Q451:AD451" si="502">SUM(Q452:Q465)</f>
        <v>0</v>
      </c>
      <c r="R451" s="104">
        <f t="shared" si="502"/>
        <v>0</v>
      </c>
      <c r="S451" s="104">
        <f t="shared" si="502"/>
        <v>0</v>
      </c>
      <c r="T451" s="104">
        <f t="shared" si="502"/>
        <v>0</v>
      </c>
      <c r="U451" s="104">
        <f t="shared" si="502"/>
        <v>0</v>
      </c>
      <c r="V451" s="104">
        <f t="shared" si="502"/>
        <v>0</v>
      </c>
      <c r="W451" s="104">
        <f t="shared" si="502"/>
        <v>0</v>
      </c>
      <c r="X451" s="104">
        <f t="shared" si="502"/>
        <v>0</v>
      </c>
      <c r="Y451" s="104">
        <f t="shared" si="502"/>
        <v>0</v>
      </c>
      <c r="Z451" s="104">
        <f t="shared" si="502"/>
        <v>0</v>
      </c>
      <c r="AA451" s="104">
        <f t="shared" si="502"/>
        <v>0</v>
      </c>
      <c r="AB451" s="104">
        <f t="shared" si="502"/>
        <v>0</v>
      </c>
      <c r="AC451" s="104">
        <f t="shared" si="502"/>
        <v>0</v>
      </c>
      <c r="AD451" s="104">
        <f t="shared" si="502"/>
        <v>0</v>
      </c>
      <c r="AE451" s="105">
        <f t="shared" si="462"/>
        <v>0</v>
      </c>
      <c r="AF451" s="106">
        <f t="shared" ref="AF451:AT451" si="503">SUM(AF452:AF465)</f>
        <v>0.12129999999999999</v>
      </c>
      <c r="AG451" s="106">
        <f t="shared" si="503"/>
        <v>0</v>
      </c>
      <c r="AH451" s="106">
        <f t="shared" si="503"/>
        <v>0</v>
      </c>
      <c r="AI451" s="106">
        <f t="shared" si="503"/>
        <v>0</v>
      </c>
      <c r="AJ451" s="106">
        <f t="shared" si="503"/>
        <v>0</v>
      </c>
      <c r="AK451" s="106">
        <f t="shared" si="503"/>
        <v>0</v>
      </c>
      <c r="AL451" s="106">
        <f t="shared" si="503"/>
        <v>0</v>
      </c>
      <c r="AM451" s="106">
        <f t="shared" si="503"/>
        <v>0</v>
      </c>
      <c r="AN451" s="106">
        <f t="shared" si="503"/>
        <v>0</v>
      </c>
      <c r="AO451" s="106">
        <f t="shared" si="503"/>
        <v>0</v>
      </c>
      <c r="AP451" s="106">
        <f t="shared" si="503"/>
        <v>0</v>
      </c>
      <c r="AQ451" s="106">
        <f t="shared" si="503"/>
        <v>0</v>
      </c>
      <c r="AR451" s="106">
        <f t="shared" si="503"/>
        <v>0</v>
      </c>
      <c r="AS451" s="106">
        <f t="shared" si="503"/>
        <v>0</v>
      </c>
      <c r="AT451" s="106">
        <f t="shared" si="503"/>
        <v>0</v>
      </c>
      <c r="AU451" s="107">
        <f>SUM(AG451:AT451)</f>
        <v>0</v>
      </c>
      <c r="AV451" s="108">
        <f t="shared" ref="AV451:BJ451" si="504">SUM(AV452:AV465)</f>
        <v>0.12129999999999999</v>
      </c>
      <c r="AW451" s="108">
        <f t="shared" si="504"/>
        <v>0</v>
      </c>
      <c r="AX451" s="108">
        <f t="shared" si="504"/>
        <v>0</v>
      </c>
      <c r="AY451" s="108">
        <f t="shared" si="504"/>
        <v>0</v>
      </c>
      <c r="AZ451" s="108">
        <f t="shared" si="504"/>
        <v>0</v>
      </c>
      <c r="BA451" s="108">
        <f t="shared" si="504"/>
        <v>0</v>
      </c>
      <c r="BB451" s="108">
        <f t="shared" si="504"/>
        <v>0</v>
      </c>
      <c r="BC451" s="108">
        <f t="shared" si="504"/>
        <v>0</v>
      </c>
      <c r="BD451" s="108">
        <f t="shared" si="504"/>
        <v>0</v>
      </c>
      <c r="BE451" s="108">
        <f t="shared" si="504"/>
        <v>0</v>
      </c>
      <c r="BF451" s="108">
        <f t="shared" si="504"/>
        <v>0</v>
      </c>
      <c r="BG451" s="108">
        <f t="shared" si="504"/>
        <v>0</v>
      </c>
      <c r="BH451" s="108">
        <f t="shared" si="504"/>
        <v>0</v>
      </c>
      <c r="BI451" s="108">
        <f t="shared" si="504"/>
        <v>0</v>
      </c>
      <c r="BJ451" s="108">
        <f t="shared" si="504"/>
        <v>0</v>
      </c>
      <c r="BK451" s="109">
        <f>SUM(AW451:BJ451)</f>
        <v>0</v>
      </c>
      <c r="BL451" s="110">
        <f t="shared" ref="BL451:BZ451" si="505">SUM(BL452:BL465)</f>
        <v>0.12129999999999999</v>
      </c>
      <c r="BM451" s="110">
        <f t="shared" si="505"/>
        <v>0</v>
      </c>
      <c r="BN451" s="110">
        <f t="shared" si="505"/>
        <v>0</v>
      </c>
      <c r="BO451" s="110">
        <f t="shared" si="505"/>
        <v>0</v>
      </c>
      <c r="BP451" s="110">
        <f t="shared" si="505"/>
        <v>0</v>
      </c>
      <c r="BQ451" s="110">
        <f t="shared" si="505"/>
        <v>0</v>
      </c>
      <c r="BR451" s="110">
        <f t="shared" si="505"/>
        <v>0</v>
      </c>
      <c r="BS451" s="110">
        <f t="shared" si="505"/>
        <v>0</v>
      </c>
      <c r="BT451" s="110">
        <f t="shared" si="505"/>
        <v>0</v>
      </c>
      <c r="BU451" s="110">
        <f t="shared" si="505"/>
        <v>0</v>
      </c>
      <c r="BV451" s="110">
        <f t="shared" si="505"/>
        <v>0</v>
      </c>
      <c r="BW451" s="110">
        <f t="shared" si="505"/>
        <v>0</v>
      </c>
      <c r="BX451" s="110">
        <f t="shared" si="505"/>
        <v>0</v>
      </c>
      <c r="BY451" s="110">
        <f t="shared" si="505"/>
        <v>0</v>
      </c>
      <c r="BZ451" s="110">
        <f t="shared" si="505"/>
        <v>0</v>
      </c>
      <c r="CA451" s="111">
        <f>SUM(BM451:BZ451)</f>
        <v>0</v>
      </c>
    </row>
    <row r="452" spans="1:79" s="10" customFormat="1" ht="17.25" customHeight="1" x14ac:dyDescent="0.25">
      <c r="A452" s="33"/>
      <c r="B452" s="34"/>
      <c r="C452" s="35"/>
      <c r="D452" s="49"/>
      <c r="E452" s="36"/>
      <c r="F452" s="36"/>
      <c r="G452" s="52"/>
      <c r="H452" s="38"/>
      <c r="I452" s="50"/>
      <c r="J452" s="54" t="s">
        <v>879</v>
      </c>
      <c r="K452" s="46" t="s">
        <v>1444</v>
      </c>
      <c r="L452" s="46" t="s">
        <v>65</v>
      </c>
      <c r="P452" s="104"/>
      <c r="Q452" s="104">
        <f>0*$P$452</f>
        <v>0</v>
      </c>
      <c r="R452" s="104">
        <f t="shared" ref="R452:AD452" si="506">0*$P$452</f>
        <v>0</v>
      </c>
      <c r="S452" s="104">
        <f t="shared" si="506"/>
        <v>0</v>
      </c>
      <c r="T452" s="104">
        <f t="shared" si="506"/>
        <v>0</v>
      </c>
      <c r="U452" s="104">
        <f t="shared" si="506"/>
        <v>0</v>
      </c>
      <c r="V452" s="104">
        <f t="shared" si="506"/>
        <v>0</v>
      </c>
      <c r="W452" s="104">
        <f t="shared" si="506"/>
        <v>0</v>
      </c>
      <c r="X452" s="104">
        <f>0.4*$P$452</f>
        <v>0</v>
      </c>
      <c r="Y452" s="104">
        <f>0.6*$P$452</f>
        <v>0</v>
      </c>
      <c r="Z452" s="104">
        <f t="shared" si="506"/>
        <v>0</v>
      </c>
      <c r="AA452" s="104">
        <f t="shared" si="506"/>
        <v>0</v>
      </c>
      <c r="AB452" s="104">
        <f t="shared" si="506"/>
        <v>0</v>
      </c>
      <c r="AC452" s="104">
        <f t="shared" si="506"/>
        <v>0</v>
      </c>
      <c r="AD452" s="104">
        <f t="shared" si="506"/>
        <v>0</v>
      </c>
      <c r="AE452" s="105">
        <f>SUM(Q452:AD452)</f>
        <v>0</v>
      </c>
      <c r="AF452" s="106">
        <f>0.0004+0.0001+0.0032+0.0005+0.0005+0.0028+0.009+0.0069+0.0054+0.0005+0.0037+0.0004+0.0032+0.006+0.0005+0.0028+0.0004+0.001</f>
        <v>4.7299999999999995E-2</v>
      </c>
      <c r="AG452" s="106">
        <f>0*$AF$452</f>
        <v>0</v>
      </c>
      <c r="AH452" s="106">
        <f t="shared" ref="AH452:AT452" si="507">0*$AF$452</f>
        <v>0</v>
      </c>
      <c r="AI452" s="106">
        <f t="shared" si="507"/>
        <v>0</v>
      </c>
      <c r="AJ452" s="106">
        <f t="shared" si="507"/>
        <v>0</v>
      </c>
      <c r="AK452" s="106">
        <f t="shared" si="507"/>
        <v>0</v>
      </c>
      <c r="AL452" s="106">
        <f t="shared" si="507"/>
        <v>0</v>
      </c>
      <c r="AM452" s="106">
        <f t="shared" si="507"/>
        <v>0</v>
      </c>
      <c r="AN452" s="106">
        <f t="shared" si="507"/>
        <v>0</v>
      </c>
      <c r="AO452" s="106">
        <f t="shared" si="507"/>
        <v>0</v>
      </c>
      <c r="AP452" s="106">
        <f t="shared" si="507"/>
        <v>0</v>
      </c>
      <c r="AQ452" s="106">
        <f t="shared" si="507"/>
        <v>0</v>
      </c>
      <c r="AR452" s="106">
        <f t="shared" si="507"/>
        <v>0</v>
      </c>
      <c r="AS452" s="106">
        <f t="shared" si="507"/>
        <v>0</v>
      </c>
      <c r="AT452" s="106">
        <f t="shared" si="507"/>
        <v>0</v>
      </c>
      <c r="AU452" s="107">
        <f>SUM(AG452:AT452)</f>
        <v>0</v>
      </c>
      <c r="AV452" s="108">
        <f>0.0004+0.0001+0.0032+0.0005+0.0005+0.0028+0.009+0.0069+0.0054+0.0005+0.0037+0.0004+0.0032+0.006+0.0005+0.0028+0.0004+0.001</f>
        <v>4.7299999999999995E-2</v>
      </c>
      <c r="AW452" s="108">
        <f>0*$AV$452</f>
        <v>0</v>
      </c>
      <c r="AX452" s="108">
        <f t="shared" ref="AX452:BJ452" si="508">0*$AV$452</f>
        <v>0</v>
      </c>
      <c r="AY452" s="108">
        <f t="shared" si="508"/>
        <v>0</v>
      </c>
      <c r="AZ452" s="108">
        <f t="shared" si="508"/>
        <v>0</v>
      </c>
      <c r="BA452" s="108">
        <f t="shared" si="508"/>
        <v>0</v>
      </c>
      <c r="BB452" s="108">
        <f t="shared" si="508"/>
        <v>0</v>
      </c>
      <c r="BC452" s="108">
        <f t="shared" si="508"/>
        <v>0</v>
      </c>
      <c r="BD452" s="108">
        <f t="shared" si="508"/>
        <v>0</v>
      </c>
      <c r="BE452" s="108">
        <f t="shared" si="508"/>
        <v>0</v>
      </c>
      <c r="BF452" s="108">
        <f t="shared" si="508"/>
        <v>0</v>
      </c>
      <c r="BG452" s="108">
        <f t="shared" si="508"/>
        <v>0</v>
      </c>
      <c r="BH452" s="108">
        <f t="shared" si="508"/>
        <v>0</v>
      </c>
      <c r="BI452" s="108">
        <f t="shared" si="508"/>
        <v>0</v>
      </c>
      <c r="BJ452" s="108">
        <f t="shared" si="508"/>
        <v>0</v>
      </c>
      <c r="BK452" s="109">
        <f>SUM(AW452:BJ452)</f>
        <v>0</v>
      </c>
      <c r="BL452" s="110">
        <f>0.0004+0.0001+0.0032+0.0005+0.0005+0.0028+0.009+0.0069+0.0054+0.0005+0.0037+0.0004+0.0032+0.006+0.0005+0.0028+0.0004+0.001</f>
        <v>4.7299999999999995E-2</v>
      </c>
      <c r="BM452" s="110">
        <f>0*$BL$452</f>
        <v>0</v>
      </c>
      <c r="BN452" s="110">
        <f t="shared" ref="BN452:BZ452" si="509">0*$BL$452</f>
        <v>0</v>
      </c>
      <c r="BO452" s="110">
        <f t="shared" si="509"/>
        <v>0</v>
      </c>
      <c r="BP452" s="110">
        <f t="shared" si="509"/>
        <v>0</v>
      </c>
      <c r="BQ452" s="110">
        <f t="shared" si="509"/>
        <v>0</v>
      </c>
      <c r="BR452" s="110">
        <f t="shared" si="509"/>
        <v>0</v>
      </c>
      <c r="BS452" s="110">
        <f t="shared" si="509"/>
        <v>0</v>
      </c>
      <c r="BT452" s="110">
        <f t="shared" si="509"/>
        <v>0</v>
      </c>
      <c r="BU452" s="110">
        <f t="shared" si="509"/>
        <v>0</v>
      </c>
      <c r="BV452" s="110">
        <f t="shared" si="509"/>
        <v>0</v>
      </c>
      <c r="BW452" s="110">
        <f t="shared" si="509"/>
        <v>0</v>
      </c>
      <c r="BX452" s="110">
        <f t="shared" si="509"/>
        <v>0</v>
      </c>
      <c r="BY452" s="110">
        <f t="shared" si="509"/>
        <v>0</v>
      </c>
      <c r="BZ452" s="110">
        <f t="shared" si="509"/>
        <v>0</v>
      </c>
      <c r="CA452" s="111">
        <f>SUM(BM452:BZ452)</f>
        <v>0</v>
      </c>
    </row>
    <row r="453" spans="1:79" s="10" customFormat="1" ht="17.25" customHeight="1" x14ac:dyDescent="0.25">
      <c r="A453" s="33"/>
      <c r="B453" s="34"/>
      <c r="C453" s="35"/>
      <c r="D453" s="49"/>
      <c r="E453" s="36"/>
      <c r="F453" s="36"/>
      <c r="G453" s="52"/>
      <c r="H453" s="38"/>
      <c r="I453" s="50"/>
      <c r="J453" s="54"/>
      <c r="K453" s="46" t="s">
        <v>1441</v>
      </c>
      <c r="L453" s="46" t="s">
        <v>65</v>
      </c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  <c r="AE453" s="105"/>
      <c r="AF453" s="106"/>
      <c r="AG453" s="106"/>
      <c r="AH453" s="106"/>
      <c r="AI453" s="106"/>
      <c r="AJ453" s="106"/>
      <c r="AK453" s="106"/>
      <c r="AL453" s="106"/>
      <c r="AM453" s="106"/>
      <c r="AN453" s="106"/>
      <c r="AO453" s="106"/>
      <c r="AP453" s="106"/>
      <c r="AQ453" s="106"/>
      <c r="AR453" s="106"/>
      <c r="AS453" s="106"/>
      <c r="AT453" s="106"/>
      <c r="AU453" s="107"/>
      <c r="AV453" s="108"/>
      <c r="AW453" s="108"/>
      <c r="AX453" s="108"/>
      <c r="AY453" s="108"/>
      <c r="AZ453" s="108"/>
      <c r="BA453" s="108"/>
      <c r="BB453" s="108"/>
      <c r="BC453" s="108"/>
      <c r="BD453" s="108"/>
      <c r="BE453" s="108"/>
      <c r="BF453" s="108"/>
      <c r="BG453" s="108"/>
      <c r="BH453" s="108"/>
      <c r="BI453" s="108"/>
      <c r="BJ453" s="108"/>
      <c r="BK453" s="109"/>
      <c r="BL453" s="110"/>
      <c r="BM453" s="110"/>
      <c r="BN453" s="110"/>
      <c r="BO453" s="110"/>
      <c r="BP453" s="110"/>
      <c r="BQ453" s="110"/>
      <c r="BR453" s="110"/>
      <c r="BS453" s="110"/>
      <c r="BT453" s="110"/>
      <c r="BU453" s="110"/>
      <c r="BV453" s="110"/>
      <c r="BW453" s="110"/>
      <c r="BX453" s="110"/>
      <c r="BY453" s="110"/>
      <c r="BZ453" s="110"/>
      <c r="CA453" s="111"/>
    </row>
    <row r="454" spans="1:79" s="10" customFormat="1" ht="17.25" customHeight="1" x14ac:dyDescent="0.25">
      <c r="A454" s="33"/>
      <c r="B454" s="34"/>
      <c r="C454" s="35"/>
      <c r="D454" s="49"/>
      <c r="E454" s="36"/>
      <c r="F454" s="36"/>
      <c r="G454" s="52"/>
      <c r="H454" s="38"/>
      <c r="I454" s="50"/>
      <c r="J454" s="54"/>
      <c r="K454" s="46" t="s">
        <v>1442</v>
      </c>
      <c r="L454" s="46" t="s">
        <v>65</v>
      </c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  <c r="AE454" s="105"/>
      <c r="AF454" s="106"/>
      <c r="AG454" s="106"/>
      <c r="AH454" s="106"/>
      <c r="AI454" s="106"/>
      <c r="AJ454" s="106"/>
      <c r="AK454" s="106"/>
      <c r="AL454" s="106"/>
      <c r="AM454" s="106"/>
      <c r="AN454" s="106"/>
      <c r="AO454" s="106"/>
      <c r="AP454" s="106"/>
      <c r="AQ454" s="106"/>
      <c r="AR454" s="106"/>
      <c r="AS454" s="106"/>
      <c r="AT454" s="106"/>
      <c r="AU454" s="107"/>
      <c r="AV454" s="108"/>
      <c r="AW454" s="108"/>
      <c r="AX454" s="108"/>
      <c r="AY454" s="108"/>
      <c r="AZ454" s="108"/>
      <c r="BA454" s="108"/>
      <c r="BB454" s="108"/>
      <c r="BC454" s="108"/>
      <c r="BD454" s="108"/>
      <c r="BE454" s="108"/>
      <c r="BF454" s="108"/>
      <c r="BG454" s="108"/>
      <c r="BH454" s="108"/>
      <c r="BI454" s="108"/>
      <c r="BJ454" s="108"/>
      <c r="BK454" s="109"/>
      <c r="BL454" s="110"/>
      <c r="BM454" s="110"/>
      <c r="BN454" s="110"/>
      <c r="BO454" s="110"/>
      <c r="BP454" s="110"/>
      <c r="BQ454" s="110"/>
      <c r="BR454" s="110"/>
      <c r="BS454" s="110"/>
      <c r="BT454" s="110"/>
      <c r="BU454" s="110"/>
      <c r="BV454" s="110"/>
      <c r="BW454" s="110"/>
      <c r="BX454" s="110"/>
      <c r="BY454" s="110"/>
      <c r="BZ454" s="110"/>
      <c r="CA454" s="111"/>
    </row>
    <row r="455" spans="1:79" s="10" customFormat="1" ht="17.25" customHeight="1" x14ac:dyDescent="0.25">
      <c r="A455" s="33"/>
      <c r="B455" s="34"/>
      <c r="C455" s="35"/>
      <c r="D455" s="49"/>
      <c r="E455" s="36"/>
      <c r="F455" s="36"/>
      <c r="G455" s="52"/>
      <c r="H455" s="38"/>
      <c r="I455" s="50"/>
      <c r="J455" s="54"/>
      <c r="K455" s="46" t="s">
        <v>1443</v>
      </c>
      <c r="L455" s="46" t="s">
        <v>65</v>
      </c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  <c r="AE455" s="105"/>
      <c r="AF455" s="106"/>
      <c r="AG455" s="106"/>
      <c r="AH455" s="106"/>
      <c r="AI455" s="106"/>
      <c r="AJ455" s="106"/>
      <c r="AK455" s="106"/>
      <c r="AL455" s="106"/>
      <c r="AM455" s="106"/>
      <c r="AN455" s="106"/>
      <c r="AO455" s="106"/>
      <c r="AP455" s="106"/>
      <c r="AQ455" s="106"/>
      <c r="AR455" s="106"/>
      <c r="AS455" s="106"/>
      <c r="AT455" s="106"/>
      <c r="AU455" s="107"/>
      <c r="AV455" s="108"/>
      <c r="AW455" s="108"/>
      <c r="AX455" s="108"/>
      <c r="AY455" s="108"/>
      <c r="AZ455" s="108"/>
      <c r="BA455" s="108"/>
      <c r="BB455" s="108"/>
      <c r="BC455" s="108"/>
      <c r="BD455" s="108"/>
      <c r="BE455" s="108"/>
      <c r="BF455" s="108"/>
      <c r="BG455" s="108"/>
      <c r="BH455" s="108"/>
      <c r="BI455" s="108"/>
      <c r="BJ455" s="108"/>
      <c r="BK455" s="109"/>
      <c r="BL455" s="110"/>
      <c r="BM455" s="110"/>
      <c r="BN455" s="110"/>
      <c r="BO455" s="110"/>
      <c r="BP455" s="110"/>
      <c r="BQ455" s="110"/>
      <c r="BR455" s="110"/>
      <c r="BS455" s="110"/>
      <c r="BT455" s="110"/>
      <c r="BU455" s="110"/>
      <c r="BV455" s="110"/>
      <c r="BW455" s="110"/>
      <c r="BX455" s="110"/>
      <c r="BY455" s="110"/>
      <c r="BZ455" s="110"/>
      <c r="CA455" s="111"/>
    </row>
    <row r="456" spans="1:79" s="10" customFormat="1" ht="17.25" customHeight="1" x14ac:dyDescent="0.25">
      <c r="A456" s="33"/>
      <c r="B456" s="34"/>
      <c r="C456" s="35"/>
      <c r="D456" s="49"/>
      <c r="E456" s="36"/>
      <c r="F456" s="36"/>
      <c r="G456" s="52"/>
      <c r="H456" s="38"/>
      <c r="I456" s="50"/>
      <c r="J456" s="54"/>
      <c r="K456" s="46" t="s">
        <v>1445</v>
      </c>
      <c r="L456" s="46" t="s">
        <v>65</v>
      </c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  <c r="AE456" s="105"/>
      <c r="AF456" s="106"/>
      <c r="AG456" s="106"/>
      <c r="AH456" s="106"/>
      <c r="AI456" s="106"/>
      <c r="AJ456" s="106"/>
      <c r="AK456" s="106"/>
      <c r="AL456" s="106"/>
      <c r="AM456" s="106"/>
      <c r="AN456" s="106"/>
      <c r="AO456" s="106"/>
      <c r="AP456" s="106"/>
      <c r="AQ456" s="106"/>
      <c r="AR456" s="106"/>
      <c r="AS456" s="106"/>
      <c r="AT456" s="106"/>
      <c r="AU456" s="107"/>
      <c r="AV456" s="108"/>
      <c r="AW456" s="108"/>
      <c r="AX456" s="108"/>
      <c r="AY456" s="108"/>
      <c r="AZ456" s="108"/>
      <c r="BA456" s="108"/>
      <c r="BB456" s="108"/>
      <c r="BC456" s="108"/>
      <c r="BD456" s="108"/>
      <c r="BE456" s="108"/>
      <c r="BF456" s="108"/>
      <c r="BG456" s="108"/>
      <c r="BH456" s="108"/>
      <c r="BI456" s="108"/>
      <c r="BJ456" s="108"/>
      <c r="BK456" s="109"/>
      <c r="BL456" s="110"/>
      <c r="BM456" s="110"/>
      <c r="BN456" s="110"/>
      <c r="BO456" s="110"/>
      <c r="BP456" s="110"/>
      <c r="BQ456" s="110"/>
      <c r="BR456" s="110"/>
      <c r="BS456" s="110"/>
      <c r="BT456" s="110"/>
      <c r="BU456" s="110"/>
      <c r="BV456" s="110"/>
      <c r="BW456" s="110"/>
      <c r="BX456" s="110"/>
      <c r="BY456" s="110"/>
      <c r="BZ456" s="110"/>
      <c r="CA456" s="111"/>
    </row>
    <row r="457" spans="1:79" s="10" customFormat="1" ht="17.25" customHeight="1" x14ac:dyDescent="0.25">
      <c r="A457" s="33"/>
      <c r="B457" s="34"/>
      <c r="C457" s="35"/>
      <c r="D457" s="49"/>
      <c r="E457" s="36"/>
      <c r="F457" s="36"/>
      <c r="G457" s="52"/>
      <c r="H457" s="38"/>
      <c r="I457" s="50"/>
      <c r="J457" s="54" t="s">
        <v>880</v>
      </c>
      <c r="K457" s="46" t="s">
        <v>881</v>
      </c>
      <c r="L457" s="46" t="s">
        <v>65</v>
      </c>
      <c r="P457" s="104"/>
      <c r="Q457" s="104">
        <f>0*$P$457</f>
        <v>0</v>
      </c>
      <c r="R457" s="104">
        <f t="shared" ref="R457:AD457" si="510">0*$P$457</f>
        <v>0</v>
      </c>
      <c r="S457" s="104">
        <f t="shared" si="510"/>
        <v>0</v>
      </c>
      <c r="T457" s="104">
        <f t="shared" si="510"/>
        <v>0</v>
      </c>
      <c r="U457" s="104">
        <f t="shared" si="510"/>
        <v>0</v>
      </c>
      <c r="V457" s="104">
        <f t="shared" si="510"/>
        <v>0</v>
      </c>
      <c r="W457" s="104">
        <f t="shared" si="510"/>
        <v>0</v>
      </c>
      <c r="X457" s="104">
        <f>0.4*$P$457</f>
        <v>0</v>
      </c>
      <c r="Y457" s="104">
        <f>0.6*$P$457</f>
        <v>0</v>
      </c>
      <c r="Z457" s="104">
        <f t="shared" si="510"/>
        <v>0</v>
      </c>
      <c r="AA457" s="104">
        <f t="shared" si="510"/>
        <v>0</v>
      </c>
      <c r="AB457" s="104">
        <f t="shared" si="510"/>
        <v>0</v>
      </c>
      <c r="AC457" s="104">
        <f t="shared" si="510"/>
        <v>0</v>
      </c>
      <c r="AD457" s="104">
        <f t="shared" si="510"/>
        <v>0</v>
      </c>
      <c r="AE457" s="105">
        <f>SUM(Q457:AD457)</f>
        <v>0</v>
      </c>
      <c r="AF457" s="106">
        <f>0.0202+0.0003+0.0003+0.0017+0.0003+0.0003+0.0003+0.0003+0.0016</f>
        <v>2.530000000000001E-2</v>
      </c>
      <c r="AG457" s="106">
        <f>0*$AF$457</f>
        <v>0</v>
      </c>
      <c r="AH457" s="106">
        <f t="shared" ref="AH457:AT457" si="511">0*$AF$457</f>
        <v>0</v>
      </c>
      <c r="AI457" s="106">
        <f t="shared" si="511"/>
        <v>0</v>
      </c>
      <c r="AJ457" s="106">
        <f t="shared" si="511"/>
        <v>0</v>
      </c>
      <c r="AK457" s="106">
        <f t="shared" si="511"/>
        <v>0</v>
      </c>
      <c r="AL457" s="106">
        <f t="shared" si="511"/>
        <v>0</v>
      </c>
      <c r="AM457" s="106">
        <f t="shared" si="511"/>
        <v>0</v>
      </c>
      <c r="AN457" s="106">
        <f t="shared" si="511"/>
        <v>0</v>
      </c>
      <c r="AO457" s="106">
        <f t="shared" si="511"/>
        <v>0</v>
      </c>
      <c r="AP457" s="106">
        <f t="shared" si="511"/>
        <v>0</v>
      </c>
      <c r="AQ457" s="106">
        <f t="shared" si="511"/>
        <v>0</v>
      </c>
      <c r="AR457" s="106">
        <f t="shared" si="511"/>
        <v>0</v>
      </c>
      <c r="AS457" s="106">
        <f t="shared" si="511"/>
        <v>0</v>
      </c>
      <c r="AT457" s="106">
        <f t="shared" si="511"/>
        <v>0</v>
      </c>
      <c r="AU457" s="107">
        <f>SUM(AG457:AT457)</f>
        <v>0</v>
      </c>
      <c r="AV457" s="108">
        <f>0.0202+0.0003+0.0003+0.0017+0.0003+0.0003+0.0003+0.0003+0.0016</f>
        <v>2.530000000000001E-2</v>
      </c>
      <c r="AW457" s="108">
        <f>0*$AV$457</f>
        <v>0</v>
      </c>
      <c r="AX457" s="108">
        <f t="shared" ref="AX457:BJ457" si="512">0*$AV$457</f>
        <v>0</v>
      </c>
      <c r="AY457" s="108">
        <f t="shared" si="512"/>
        <v>0</v>
      </c>
      <c r="AZ457" s="108">
        <f t="shared" si="512"/>
        <v>0</v>
      </c>
      <c r="BA457" s="108">
        <f t="shared" si="512"/>
        <v>0</v>
      </c>
      <c r="BB457" s="108">
        <f t="shared" si="512"/>
        <v>0</v>
      </c>
      <c r="BC457" s="108">
        <f t="shared" si="512"/>
        <v>0</v>
      </c>
      <c r="BD457" s="108">
        <f t="shared" si="512"/>
        <v>0</v>
      </c>
      <c r="BE457" s="108">
        <f t="shared" si="512"/>
        <v>0</v>
      </c>
      <c r="BF457" s="108">
        <f t="shared" si="512"/>
        <v>0</v>
      </c>
      <c r="BG457" s="108">
        <f t="shared" si="512"/>
        <v>0</v>
      </c>
      <c r="BH457" s="108">
        <f t="shared" si="512"/>
        <v>0</v>
      </c>
      <c r="BI457" s="108">
        <f t="shared" si="512"/>
        <v>0</v>
      </c>
      <c r="BJ457" s="108">
        <f t="shared" si="512"/>
        <v>0</v>
      </c>
      <c r="BK457" s="109">
        <f>SUM(AW457:BJ457)</f>
        <v>0</v>
      </c>
      <c r="BL457" s="110">
        <f>0.0202+0.0003+0.0003+0.0017+0.0003+0.0003+0.0003+0.0003+0.0016</f>
        <v>2.530000000000001E-2</v>
      </c>
      <c r="BM457" s="110">
        <f>0*$BL$457</f>
        <v>0</v>
      </c>
      <c r="BN457" s="110">
        <f t="shared" ref="BN457:BZ457" si="513">0*$BL$457</f>
        <v>0</v>
      </c>
      <c r="BO457" s="110">
        <f t="shared" si="513"/>
        <v>0</v>
      </c>
      <c r="BP457" s="110">
        <f t="shared" si="513"/>
        <v>0</v>
      </c>
      <c r="BQ457" s="110">
        <f t="shared" si="513"/>
        <v>0</v>
      </c>
      <c r="BR457" s="110">
        <f t="shared" si="513"/>
        <v>0</v>
      </c>
      <c r="BS457" s="110">
        <f t="shared" si="513"/>
        <v>0</v>
      </c>
      <c r="BT457" s="110">
        <f t="shared" si="513"/>
        <v>0</v>
      </c>
      <c r="BU457" s="110">
        <f t="shared" si="513"/>
        <v>0</v>
      </c>
      <c r="BV457" s="110">
        <f t="shared" si="513"/>
        <v>0</v>
      </c>
      <c r="BW457" s="110">
        <f t="shared" si="513"/>
        <v>0</v>
      </c>
      <c r="BX457" s="110">
        <f t="shared" si="513"/>
        <v>0</v>
      </c>
      <c r="BY457" s="110">
        <f t="shared" si="513"/>
        <v>0</v>
      </c>
      <c r="BZ457" s="110">
        <f t="shared" si="513"/>
        <v>0</v>
      </c>
      <c r="CA457" s="111">
        <f>SUM(BM457:BZ457)</f>
        <v>0</v>
      </c>
    </row>
    <row r="458" spans="1:79" s="10" customFormat="1" ht="17.25" customHeight="1" x14ac:dyDescent="0.25">
      <c r="A458" s="33"/>
      <c r="B458" s="34"/>
      <c r="C458" s="35"/>
      <c r="D458" s="49"/>
      <c r="E458" s="36"/>
      <c r="F458" s="36"/>
      <c r="G458" s="52"/>
      <c r="H458" s="38"/>
      <c r="I458" s="50"/>
      <c r="J458" s="54" t="s">
        <v>882</v>
      </c>
      <c r="K458" s="46" t="s">
        <v>883</v>
      </c>
      <c r="L458" s="46" t="s">
        <v>69</v>
      </c>
      <c r="P458" s="104"/>
      <c r="Q458" s="104">
        <f>0.2*$P$458</f>
        <v>0</v>
      </c>
      <c r="R458" s="104">
        <f t="shared" ref="R458:AD458" si="514">0*$P$458</f>
        <v>0</v>
      </c>
      <c r="S458" s="104">
        <f>0.2*$P$458</f>
        <v>0</v>
      </c>
      <c r="T458" s="104">
        <f>0.5*$P$458</f>
        <v>0</v>
      </c>
      <c r="U458" s="104">
        <f>0.1*$P$458</f>
        <v>0</v>
      </c>
      <c r="V458" s="104">
        <f t="shared" si="514"/>
        <v>0</v>
      </c>
      <c r="W458" s="104">
        <f t="shared" si="514"/>
        <v>0</v>
      </c>
      <c r="X458" s="104">
        <f t="shared" si="514"/>
        <v>0</v>
      </c>
      <c r="Y458" s="104">
        <f t="shared" si="514"/>
        <v>0</v>
      </c>
      <c r="Z458" s="104">
        <f t="shared" si="514"/>
        <v>0</v>
      </c>
      <c r="AA458" s="104">
        <f t="shared" si="514"/>
        <v>0</v>
      </c>
      <c r="AB458" s="104">
        <f t="shared" si="514"/>
        <v>0</v>
      </c>
      <c r="AC458" s="104">
        <f t="shared" si="514"/>
        <v>0</v>
      </c>
      <c r="AD458" s="104">
        <f t="shared" si="514"/>
        <v>0</v>
      </c>
      <c r="AE458" s="105">
        <f t="shared" si="462"/>
        <v>0</v>
      </c>
      <c r="AF458" s="106">
        <f>0.0013+0.0003+0.0013+0.0005+0.0002</f>
        <v>3.5999999999999999E-3</v>
      </c>
      <c r="AG458" s="106">
        <f>0*$AF$458</f>
        <v>0</v>
      </c>
      <c r="AH458" s="106">
        <f t="shared" ref="AH458:AT458" si="515">0*$AF$458</f>
        <v>0</v>
      </c>
      <c r="AI458" s="106">
        <f t="shared" si="515"/>
        <v>0</v>
      </c>
      <c r="AJ458" s="106">
        <f t="shared" si="515"/>
        <v>0</v>
      </c>
      <c r="AK458" s="106">
        <f t="shared" si="515"/>
        <v>0</v>
      </c>
      <c r="AL458" s="106">
        <f t="shared" si="515"/>
        <v>0</v>
      </c>
      <c r="AM458" s="106">
        <f t="shared" si="515"/>
        <v>0</v>
      </c>
      <c r="AN458" s="106">
        <f t="shared" si="515"/>
        <v>0</v>
      </c>
      <c r="AO458" s="106">
        <f t="shared" si="515"/>
        <v>0</v>
      </c>
      <c r="AP458" s="106">
        <f t="shared" si="515"/>
        <v>0</v>
      </c>
      <c r="AQ458" s="106">
        <f t="shared" si="515"/>
        <v>0</v>
      </c>
      <c r="AR458" s="106">
        <f t="shared" si="515"/>
        <v>0</v>
      </c>
      <c r="AS458" s="106">
        <f t="shared" si="515"/>
        <v>0</v>
      </c>
      <c r="AT458" s="106">
        <f t="shared" si="515"/>
        <v>0</v>
      </c>
      <c r="AU458" s="107">
        <f t="shared" ref="AU458:AU478" si="516">SUM(AG458:AT458)</f>
        <v>0</v>
      </c>
      <c r="AV458" s="108">
        <f>0.0013+0.0003+0.0013+0.0005+0.0002</f>
        <v>3.5999999999999999E-3</v>
      </c>
      <c r="AW458" s="108">
        <f>0*$AV$458</f>
        <v>0</v>
      </c>
      <c r="AX458" s="108">
        <f t="shared" ref="AX458:BJ458" si="517">0*$AV$458</f>
        <v>0</v>
      </c>
      <c r="AY458" s="108">
        <f t="shared" si="517"/>
        <v>0</v>
      </c>
      <c r="AZ458" s="108">
        <f t="shared" si="517"/>
        <v>0</v>
      </c>
      <c r="BA458" s="108">
        <f t="shared" si="517"/>
        <v>0</v>
      </c>
      <c r="BB458" s="108">
        <f t="shared" si="517"/>
        <v>0</v>
      </c>
      <c r="BC458" s="108">
        <f t="shared" si="517"/>
        <v>0</v>
      </c>
      <c r="BD458" s="108">
        <f t="shared" si="517"/>
        <v>0</v>
      </c>
      <c r="BE458" s="108">
        <f t="shared" si="517"/>
        <v>0</v>
      </c>
      <c r="BF458" s="108">
        <f t="shared" si="517"/>
        <v>0</v>
      </c>
      <c r="BG458" s="108">
        <f t="shared" si="517"/>
        <v>0</v>
      </c>
      <c r="BH458" s="108">
        <f t="shared" si="517"/>
        <v>0</v>
      </c>
      <c r="BI458" s="108">
        <f t="shared" si="517"/>
        <v>0</v>
      </c>
      <c r="BJ458" s="108">
        <f t="shared" si="517"/>
        <v>0</v>
      </c>
      <c r="BK458" s="109">
        <f t="shared" ref="BK458:BK478" si="518">SUM(AW458:BJ458)</f>
        <v>0</v>
      </c>
      <c r="BL458" s="110">
        <f>0.0013+0.0003+0.0013+0.0005+0.0002</f>
        <v>3.5999999999999999E-3</v>
      </c>
      <c r="BM458" s="110">
        <f>0*$BL$458</f>
        <v>0</v>
      </c>
      <c r="BN458" s="110">
        <f t="shared" ref="BN458:BZ458" si="519">0*$BL$458</f>
        <v>0</v>
      </c>
      <c r="BO458" s="110">
        <f t="shared" si="519"/>
        <v>0</v>
      </c>
      <c r="BP458" s="110">
        <f t="shared" si="519"/>
        <v>0</v>
      </c>
      <c r="BQ458" s="110">
        <f t="shared" si="519"/>
        <v>0</v>
      </c>
      <c r="BR458" s="110">
        <f t="shared" si="519"/>
        <v>0</v>
      </c>
      <c r="BS458" s="110">
        <f t="shared" si="519"/>
        <v>0</v>
      </c>
      <c r="BT458" s="110">
        <f t="shared" si="519"/>
        <v>0</v>
      </c>
      <c r="BU458" s="110">
        <f t="shared" si="519"/>
        <v>0</v>
      </c>
      <c r="BV458" s="110">
        <f t="shared" si="519"/>
        <v>0</v>
      </c>
      <c r="BW458" s="110">
        <f t="shared" si="519"/>
        <v>0</v>
      </c>
      <c r="BX458" s="110">
        <f t="shared" si="519"/>
        <v>0</v>
      </c>
      <c r="BY458" s="110">
        <f t="shared" si="519"/>
        <v>0</v>
      </c>
      <c r="BZ458" s="110">
        <f t="shared" si="519"/>
        <v>0</v>
      </c>
      <c r="CA458" s="111">
        <f t="shared" ref="CA458:CA478" si="520">SUM(BM458:BZ458)</f>
        <v>0</v>
      </c>
    </row>
    <row r="459" spans="1:79" s="10" customFormat="1" ht="17.25" customHeight="1" x14ac:dyDescent="0.25">
      <c r="A459" s="33"/>
      <c r="B459" s="34"/>
      <c r="C459" s="35"/>
      <c r="D459" s="49"/>
      <c r="E459" s="36"/>
      <c r="F459" s="36"/>
      <c r="G459" s="52"/>
      <c r="H459" s="38"/>
      <c r="I459" s="50"/>
      <c r="J459" s="54" t="s">
        <v>884</v>
      </c>
      <c r="K459" s="46" t="s">
        <v>885</v>
      </c>
      <c r="L459" s="46" t="s">
        <v>69</v>
      </c>
      <c r="P459" s="104"/>
      <c r="Q459" s="104">
        <f>0.2*$P$459</f>
        <v>0</v>
      </c>
      <c r="R459" s="104">
        <f t="shared" ref="R459:AD459" si="521">0*$P$459</f>
        <v>0</v>
      </c>
      <c r="S459" s="104">
        <f>0.2*$P$459</f>
        <v>0</v>
      </c>
      <c r="T459" s="104">
        <f>0.5*$P$459</f>
        <v>0</v>
      </c>
      <c r="U459" s="104">
        <f>0.1*$P$459</f>
        <v>0</v>
      </c>
      <c r="V459" s="104">
        <f t="shared" si="521"/>
        <v>0</v>
      </c>
      <c r="W459" s="104">
        <f t="shared" si="521"/>
        <v>0</v>
      </c>
      <c r="X459" s="104">
        <f t="shared" si="521"/>
        <v>0</v>
      </c>
      <c r="Y459" s="104">
        <f t="shared" si="521"/>
        <v>0</v>
      </c>
      <c r="Z459" s="104">
        <f t="shared" si="521"/>
        <v>0</v>
      </c>
      <c r="AA459" s="104">
        <f t="shared" si="521"/>
        <v>0</v>
      </c>
      <c r="AB459" s="104">
        <f t="shared" si="521"/>
        <v>0</v>
      </c>
      <c r="AC459" s="104">
        <f t="shared" si="521"/>
        <v>0</v>
      </c>
      <c r="AD459" s="104">
        <f t="shared" si="521"/>
        <v>0</v>
      </c>
      <c r="AE459" s="105">
        <f t="shared" si="462"/>
        <v>0</v>
      </c>
      <c r="AF459" s="106">
        <f>0.0005</f>
        <v>5.0000000000000001E-4</v>
      </c>
      <c r="AG459" s="106">
        <f>0*$AF$459</f>
        <v>0</v>
      </c>
      <c r="AH459" s="106">
        <f t="shared" ref="AH459:AT459" si="522">0*$AF$459</f>
        <v>0</v>
      </c>
      <c r="AI459" s="106">
        <f t="shared" si="522"/>
        <v>0</v>
      </c>
      <c r="AJ459" s="106">
        <f t="shared" si="522"/>
        <v>0</v>
      </c>
      <c r="AK459" s="106">
        <f t="shared" si="522"/>
        <v>0</v>
      </c>
      <c r="AL459" s="106">
        <f t="shared" si="522"/>
        <v>0</v>
      </c>
      <c r="AM459" s="106">
        <f t="shared" si="522"/>
        <v>0</v>
      </c>
      <c r="AN459" s="106">
        <f t="shared" si="522"/>
        <v>0</v>
      </c>
      <c r="AO459" s="106">
        <f t="shared" si="522"/>
        <v>0</v>
      </c>
      <c r="AP459" s="106">
        <f t="shared" si="522"/>
        <v>0</v>
      </c>
      <c r="AQ459" s="106">
        <f t="shared" si="522"/>
        <v>0</v>
      </c>
      <c r="AR459" s="106">
        <f t="shared" si="522"/>
        <v>0</v>
      </c>
      <c r="AS459" s="106">
        <f t="shared" si="522"/>
        <v>0</v>
      </c>
      <c r="AT459" s="106">
        <f t="shared" si="522"/>
        <v>0</v>
      </c>
      <c r="AU459" s="107">
        <f t="shared" si="516"/>
        <v>0</v>
      </c>
      <c r="AV459" s="108">
        <f>0.0005</f>
        <v>5.0000000000000001E-4</v>
      </c>
      <c r="AW459" s="108">
        <f>0*$AV$459</f>
        <v>0</v>
      </c>
      <c r="AX459" s="108">
        <f t="shared" ref="AX459:BJ459" si="523">0*$AV$459</f>
        <v>0</v>
      </c>
      <c r="AY459" s="108">
        <f t="shared" si="523"/>
        <v>0</v>
      </c>
      <c r="AZ459" s="108">
        <f t="shared" si="523"/>
        <v>0</v>
      </c>
      <c r="BA459" s="108">
        <f t="shared" si="523"/>
        <v>0</v>
      </c>
      <c r="BB459" s="108">
        <f t="shared" si="523"/>
        <v>0</v>
      </c>
      <c r="BC459" s="108">
        <f t="shared" si="523"/>
        <v>0</v>
      </c>
      <c r="BD459" s="108">
        <f t="shared" si="523"/>
        <v>0</v>
      </c>
      <c r="BE459" s="108">
        <f t="shared" si="523"/>
        <v>0</v>
      </c>
      <c r="BF459" s="108">
        <f t="shared" si="523"/>
        <v>0</v>
      </c>
      <c r="BG459" s="108">
        <f t="shared" si="523"/>
        <v>0</v>
      </c>
      <c r="BH459" s="108">
        <f t="shared" si="523"/>
        <v>0</v>
      </c>
      <c r="BI459" s="108">
        <f t="shared" si="523"/>
        <v>0</v>
      </c>
      <c r="BJ459" s="108">
        <f t="shared" si="523"/>
        <v>0</v>
      </c>
      <c r="BK459" s="109">
        <f t="shared" si="518"/>
        <v>0</v>
      </c>
      <c r="BL459" s="110">
        <f>0.0005</f>
        <v>5.0000000000000001E-4</v>
      </c>
      <c r="BM459" s="110">
        <f>0*$BL$459</f>
        <v>0</v>
      </c>
      <c r="BN459" s="110">
        <f t="shared" ref="BN459:BZ459" si="524">0*$BL$459</f>
        <v>0</v>
      </c>
      <c r="BO459" s="110">
        <f t="shared" si="524"/>
        <v>0</v>
      </c>
      <c r="BP459" s="110">
        <f t="shared" si="524"/>
        <v>0</v>
      </c>
      <c r="BQ459" s="110">
        <f t="shared" si="524"/>
        <v>0</v>
      </c>
      <c r="BR459" s="110">
        <f t="shared" si="524"/>
        <v>0</v>
      </c>
      <c r="BS459" s="110">
        <f t="shared" si="524"/>
        <v>0</v>
      </c>
      <c r="BT459" s="110">
        <f t="shared" si="524"/>
        <v>0</v>
      </c>
      <c r="BU459" s="110">
        <f t="shared" si="524"/>
        <v>0</v>
      </c>
      <c r="BV459" s="110">
        <f t="shared" si="524"/>
        <v>0</v>
      </c>
      <c r="BW459" s="110">
        <f t="shared" si="524"/>
        <v>0</v>
      </c>
      <c r="BX459" s="110">
        <f t="shared" si="524"/>
        <v>0</v>
      </c>
      <c r="BY459" s="110">
        <f t="shared" si="524"/>
        <v>0</v>
      </c>
      <c r="BZ459" s="110">
        <f t="shared" si="524"/>
        <v>0</v>
      </c>
      <c r="CA459" s="111">
        <f t="shared" si="520"/>
        <v>0</v>
      </c>
    </row>
    <row r="460" spans="1:79" s="10" customFormat="1" ht="17.25" customHeight="1" x14ac:dyDescent="0.25">
      <c r="A460" s="33"/>
      <c r="B460" s="34"/>
      <c r="C460" s="35"/>
      <c r="D460" s="49"/>
      <c r="E460" s="36"/>
      <c r="F460" s="36"/>
      <c r="G460" s="52"/>
      <c r="H460" s="38"/>
      <c r="I460" s="50"/>
      <c r="J460" s="54" t="s">
        <v>886</v>
      </c>
      <c r="K460" s="46" t="s">
        <v>887</v>
      </c>
      <c r="L460" s="46" t="s">
        <v>69</v>
      </c>
      <c r="P460" s="104"/>
      <c r="Q460" s="104">
        <f>0*$P$460</f>
        <v>0</v>
      </c>
      <c r="R460" s="104">
        <f t="shared" ref="R460:AD460" si="525">0*$P$460</f>
        <v>0</v>
      </c>
      <c r="S460" s="104">
        <f t="shared" si="525"/>
        <v>0</v>
      </c>
      <c r="T460" s="104">
        <f t="shared" si="525"/>
        <v>0</v>
      </c>
      <c r="U460" s="104">
        <f>1*$P$460</f>
        <v>0</v>
      </c>
      <c r="V460" s="104">
        <f t="shared" si="525"/>
        <v>0</v>
      </c>
      <c r="W460" s="104">
        <f t="shared" si="525"/>
        <v>0</v>
      </c>
      <c r="X460" s="104">
        <f t="shared" si="525"/>
        <v>0</v>
      </c>
      <c r="Y460" s="104">
        <f t="shared" si="525"/>
        <v>0</v>
      </c>
      <c r="Z460" s="104">
        <f t="shared" si="525"/>
        <v>0</v>
      </c>
      <c r="AA460" s="104">
        <f t="shared" si="525"/>
        <v>0</v>
      </c>
      <c r="AB460" s="104">
        <f t="shared" si="525"/>
        <v>0</v>
      </c>
      <c r="AC460" s="104">
        <f t="shared" si="525"/>
        <v>0</v>
      </c>
      <c r="AD460" s="104">
        <f t="shared" si="525"/>
        <v>0</v>
      </c>
      <c r="AE460" s="105">
        <f t="shared" si="462"/>
        <v>0</v>
      </c>
      <c r="AF460" s="106">
        <f>0.0008+0.0004</f>
        <v>1.2000000000000001E-3</v>
      </c>
      <c r="AG460" s="106">
        <f>0*$AF$460</f>
        <v>0</v>
      </c>
      <c r="AH460" s="106">
        <f t="shared" ref="AH460:AT460" si="526">0*$AF$460</f>
        <v>0</v>
      </c>
      <c r="AI460" s="106">
        <f t="shared" si="526"/>
        <v>0</v>
      </c>
      <c r="AJ460" s="106">
        <f t="shared" si="526"/>
        <v>0</v>
      </c>
      <c r="AK460" s="106">
        <f t="shared" si="526"/>
        <v>0</v>
      </c>
      <c r="AL460" s="106">
        <f t="shared" si="526"/>
        <v>0</v>
      </c>
      <c r="AM460" s="106">
        <f t="shared" si="526"/>
        <v>0</v>
      </c>
      <c r="AN460" s="106">
        <f t="shared" si="526"/>
        <v>0</v>
      </c>
      <c r="AO460" s="106">
        <f t="shared" si="526"/>
        <v>0</v>
      </c>
      <c r="AP460" s="106">
        <f t="shared" si="526"/>
        <v>0</v>
      </c>
      <c r="AQ460" s="106">
        <f t="shared" si="526"/>
        <v>0</v>
      </c>
      <c r="AR460" s="106">
        <f t="shared" si="526"/>
        <v>0</v>
      </c>
      <c r="AS460" s="106">
        <f t="shared" si="526"/>
        <v>0</v>
      </c>
      <c r="AT460" s="106">
        <f t="shared" si="526"/>
        <v>0</v>
      </c>
      <c r="AU460" s="107">
        <f t="shared" si="516"/>
        <v>0</v>
      </c>
      <c r="AV460" s="108">
        <f>0.0008+0.0004</f>
        <v>1.2000000000000001E-3</v>
      </c>
      <c r="AW460" s="108">
        <f>0*$AV$460</f>
        <v>0</v>
      </c>
      <c r="AX460" s="108">
        <f t="shared" ref="AX460:BJ460" si="527">0*$AV$460</f>
        <v>0</v>
      </c>
      <c r="AY460" s="108">
        <f t="shared" si="527"/>
        <v>0</v>
      </c>
      <c r="AZ460" s="108">
        <f t="shared" si="527"/>
        <v>0</v>
      </c>
      <c r="BA460" s="108">
        <f t="shared" si="527"/>
        <v>0</v>
      </c>
      <c r="BB460" s="108">
        <f t="shared" si="527"/>
        <v>0</v>
      </c>
      <c r="BC460" s="108">
        <f t="shared" si="527"/>
        <v>0</v>
      </c>
      <c r="BD460" s="108">
        <f t="shared" si="527"/>
        <v>0</v>
      </c>
      <c r="BE460" s="108">
        <f t="shared" si="527"/>
        <v>0</v>
      </c>
      <c r="BF460" s="108">
        <f t="shared" si="527"/>
        <v>0</v>
      </c>
      <c r="BG460" s="108">
        <f t="shared" si="527"/>
        <v>0</v>
      </c>
      <c r="BH460" s="108">
        <f t="shared" si="527"/>
        <v>0</v>
      </c>
      <c r="BI460" s="108">
        <f t="shared" si="527"/>
        <v>0</v>
      </c>
      <c r="BJ460" s="108">
        <f t="shared" si="527"/>
        <v>0</v>
      </c>
      <c r="BK460" s="109">
        <f t="shared" si="518"/>
        <v>0</v>
      </c>
      <c r="BL460" s="110">
        <f>0.0008+0.0004</f>
        <v>1.2000000000000001E-3</v>
      </c>
      <c r="BM460" s="110">
        <f>0*$BL$460</f>
        <v>0</v>
      </c>
      <c r="BN460" s="110">
        <f t="shared" ref="BN460:BZ460" si="528">0*$BL$460</f>
        <v>0</v>
      </c>
      <c r="BO460" s="110">
        <f t="shared" si="528"/>
        <v>0</v>
      </c>
      <c r="BP460" s="110">
        <f t="shared" si="528"/>
        <v>0</v>
      </c>
      <c r="BQ460" s="110">
        <f t="shared" si="528"/>
        <v>0</v>
      </c>
      <c r="BR460" s="110">
        <f t="shared" si="528"/>
        <v>0</v>
      </c>
      <c r="BS460" s="110">
        <f t="shared" si="528"/>
        <v>0</v>
      </c>
      <c r="BT460" s="110">
        <f t="shared" si="528"/>
        <v>0</v>
      </c>
      <c r="BU460" s="110">
        <f t="shared" si="528"/>
        <v>0</v>
      </c>
      <c r="BV460" s="110">
        <f t="shared" si="528"/>
        <v>0</v>
      </c>
      <c r="BW460" s="110">
        <f t="shared" si="528"/>
        <v>0</v>
      </c>
      <c r="BX460" s="110">
        <f t="shared" si="528"/>
        <v>0</v>
      </c>
      <c r="BY460" s="110">
        <f t="shared" si="528"/>
        <v>0</v>
      </c>
      <c r="BZ460" s="110">
        <f t="shared" si="528"/>
        <v>0</v>
      </c>
      <c r="CA460" s="111">
        <f t="shared" si="520"/>
        <v>0</v>
      </c>
    </row>
    <row r="461" spans="1:79" s="10" customFormat="1" ht="17.25" customHeight="1" x14ac:dyDescent="0.25">
      <c r="A461" s="33"/>
      <c r="B461" s="34"/>
      <c r="C461" s="35"/>
      <c r="D461" s="49"/>
      <c r="E461" s="36"/>
      <c r="F461" s="36"/>
      <c r="G461" s="52"/>
      <c r="H461" s="38"/>
      <c r="I461" s="50"/>
      <c r="J461" s="54" t="s">
        <v>888</v>
      </c>
      <c r="K461" s="46" t="s">
        <v>889</v>
      </c>
      <c r="L461" s="46" t="s">
        <v>69</v>
      </c>
      <c r="P461" s="104"/>
      <c r="Q461" s="104">
        <f>0.9*$P$461</f>
        <v>0</v>
      </c>
      <c r="R461" s="104">
        <f t="shared" ref="R461:AD461" si="529">0*$P$461</f>
        <v>0</v>
      </c>
      <c r="S461" s="104">
        <f>0.1*$P$461</f>
        <v>0</v>
      </c>
      <c r="T461" s="104">
        <f>0*$P$461</f>
        <v>0</v>
      </c>
      <c r="U461" s="104">
        <f t="shared" si="529"/>
        <v>0</v>
      </c>
      <c r="V461" s="104">
        <f t="shared" si="529"/>
        <v>0</v>
      </c>
      <c r="W461" s="104">
        <f t="shared" si="529"/>
        <v>0</v>
      </c>
      <c r="X461" s="104">
        <f t="shared" si="529"/>
        <v>0</v>
      </c>
      <c r="Y461" s="104">
        <f t="shared" si="529"/>
        <v>0</v>
      </c>
      <c r="Z461" s="104">
        <f t="shared" si="529"/>
        <v>0</v>
      </c>
      <c r="AA461" s="104">
        <f t="shared" si="529"/>
        <v>0</v>
      </c>
      <c r="AB461" s="104">
        <f t="shared" si="529"/>
        <v>0</v>
      </c>
      <c r="AC461" s="104">
        <f t="shared" si="529"/>
        <v>0</v>
      </c>
      <c r="AD461" s="104">
        <f t="shared" si="529"/>
        <v>0</v>
      </c>
      <c r="AE461" s="105">
        <f t="shared" si="462"/>
        <v>0</v>
      </c>
      <c r="AF461" s="106">
        <f>0.0061</f>
        <v>6.0999999999999995E-3</v>
      </c>
      <c r="AG461" s="106">
        <f>0*$AF$461</f>
        <v>0</v>
      </c>
      <c r="AH461" s="106">
        <f t="shared" ref="AH461:AT461" si="530">0*$AF$461</f>
        <v>0</v>
      </c>
      <c r="AI461" s="106">
        <f t="shared" si="530"/>
        <v>0</v>
      </c>
      <c r="AJ461" s="106">
        <f t="shared" si="530"/>
        <v>0</v>
      </c>
      <c r="AK461" s="106">
        <f t="shared" si="530"/>
        <v>0</v>
      </c>
      <c r="AL461" s="106">
        <f t="shared" si="530"/>
        <v>0</v>
      </c>
      <c r="AM461" s="106">
        <f t="shared" si="530"/>
        <v>0</v>
      </c>
      <c r="AN461" s="106">
        <f t="shared" si="530"/>
        <v>0</v>
      </c>
      <c r="AO461" s="106">
        <f t="shared" si="530"/>
        <v>0</v>
      </c>
      <c r="AP461" s="106">
        <f t="shared" si="530"/>
        <v>0</v>
      </c>
      <c r="AQ461" s="106">
        <f t="shared" si="530"/>
        <v>0</v>
      </c>
      <c r="AR461" s="106">
        <f t="shared" si="530"/>
        <v>0</v>
      </c>
      <c r="AS461" s="106">
        <f t="shared" si="530"/>
        <v>0</v>
      </c>
      <c r="AT461" s="106">
        <f t="shared" si="530"/>
        <v>0</v>
      </c>
      <c r="AU461" s="107">
        <f t="shared" si="516"/>
        <v>0</v>
      </c>
      <c r="AV461" s="108">
        <f>0.0061</f>
        <v>6.0999999999999995E-3</v>
      </c>
      <c r="AW461" s="108">
        <f>0*$AV$461</f>
        <v>0</v>
      </c>
      <c r="AX461" s="108">
        <f t="shared" ref="AX461:BJ461" si="531">0*$AV$461</f>
        <v>0</v>
      </c>
      <c r="AY461" s="108">
        <f t="shared" si="531"/>
        <v>0</v>
      </c>
      <c r="AZ461" s="108">
        <f t="shared" si="531"/>
        <v>0</v>
      </c>
      <c r="BA461" s="108">
        <f t="shared" si="531"/>
        <v>0</v>
      </c>
      <c r="BB461" s="108">
        <f t="shared" si="531"/>
        <v>0</v>
      </c>
      <c r="BC461" s="108">
        <f t="shared" si="531"/>
        <v>0</v>
      </c>
      <c r="BD461" s="108">
        <f t="shared" si="531"/>
        <v>0</v>
      </c>
      <c r="BE461" s="108">
        <f t="shared" si="531"/>
        <v>0</v>
      </c>
      <c r="BF461" s="108">
        <f t="shared" si="531"/>
        <v>0</v>
      </c>
      <c r="BG461" s="108">
        <f t="shared" si="531"/>
        <v>0</v>
      </c>
      <c r="BH461" s="108">
        <f t="shared" si="531"/>
        <v>0</v>
      </c>
      <c r="BI461" s="108">
        <f t="shared" si="531"/>
        <v>0</v>
      </c>
      <c r="BJ461" s="108">
        <f t="shared" si="531"/>
        <v>0</v>
      </c>
      <c r="BK461" s="109">
        <f t="shared" si="518"/>
        <v>0</v>
      </c>
      <c r="BL461" s="110">
        <f>0.0061</f>
        <v>6.0999999999999995E-3</v>
      </c>
      <c r="BM461" s="110">
        <f>0*$BL$461</f>
        <v>0</v>
      </c>
      <c r="BN461" s="110">
        <f t="shared" ref="BN461:BZ461" si="532">0*$BL$461</f>
        <v>0</v>
      </c>
      <c r="BO461" s="110">
        <f t="shared" si="532"/>
        <v>0</v>
      </c>
      <c r="BP461" s="110">
        <f t="shared" si="532"/>
        <v>0</v>
      </c>
      <c r="BQ461" s="110">
        <f t="shared" si="532"/>
        <v>0</v>
      </c>
      <c r="BR461" s="110">
        <f t="shared" si="532"/>
        <v>0</v>
      </c>
      <c r="BS461" s="110">
        <f t="shared" si="532"/>
        <v>0</v>
      </c>
      <c r="BT461" s="110">
        <f t="shared" si="532"/>
        <v>0</v>
      </c>
      <c r="BU461" s="110">
        <f t="shared" si="532"/>
        <v>0</v>
      </c>
      <c r="BV461" s="110">
        <f t="shared" si="532"/>
        <v>0</v>
      </c>
      <c r="BW461" s="110">
        <f t="shared" si="532"/>
        <v>0</v>
      </c>
      <c r="BX461" s="110">
        <f t="shared" si="532"/>
        <v>0</v>
      </c>
      <c r="BY461" s="110">
        <f t="shared" si="532"/>
        <v>0</v>
      </c>
      <c r="BZ461" s="110">
        <f t="shared" si="532"/>
        <v>0</v>
      </c>
      <c r="CA461" s="111">
        <f t="shared" si="520"/>
        <v>0</v>
      </c>
    </row>
    <row r="462" spans="1:79" s="10" customFormat="1" ht="17.25" customHeight="1" x14ac:dyDescent="0.25">
      <c r="A462" s="33"/>
      <c r="B462" s="34"/>
      <c r="C462" s="35"/>
      <c r="D462" s="49"/>
      <c r="E462" s="36"/>
      <c r="F462" s="36"/>
      <c r="G462" s="52"/>
      <c r="H462" s="38"/>
      <c r="I462" s="50"/>
      <c r="J462" s="54" t="s">
        <v>890</v>
      </c>
      <c r="K462" s="46" t="s">
        <v>891</v>
      </c>
      <c r="L462" s="46" t="s">
        <v>69</v>
      </c>
      <c r="P462" s="104"/>
      <c r="Q462" s="104">
        <f>0.7*$P$462</f>
        <v>0</v>
      </c>
      <c r="R462" s="104">
        <f t="shared" ref="R462:AD462" si="533">0*$P$462</f>
        <v>0</v>
      </c>
      <c r="S462" s="104">
        <f t="shared" si="533"/>
        <v>0</v>
      </c>
      <c r="T462" s="104">
        <f>0.3*$P$462</f>
        <v>0</v>
      </c>
      <c r="U462" s="104">
        <f t="shared" si="533"/>
        <v>0</v>
      </c>
      <c r="V462" s="104">
        <f t="shared" si="533"/>
        <v>0</v>
      </c>
      <c r="W462" s="104">
        <f t="shared" si="533"/>
        <v>0</v>
      </c>
      <c r="X462" s="104">
        <f t="shared" si="533"/>
        <v>0</v>
      </c>
      <c r="Y462" s="104">
        <f t="shared" si="533"/>
        <v>0</v>
      </c>
      <c r="Z462" s="104">
        <f t="shared" si="533"/>
        <v>0</v>
      </c>
      <c r="AA462" s="104">
        <f t="shared" si="533"/>
        <v>0</v>
      </c>
      <c r="AB462" s="104">
        <f t="shared" si="533"/>
        <v>0</v>
      </c>
      <c r="AC462" s="104">
        <f t="shared" si="533"/>
        <v>0</v>
      </c>
      <c r="AD462" s="104">
        <f t="shared" si="533"/>
        <v>0</v>
      </c>
      <c r="AE462" s="105">
        <f t="shared" si="462"/>
        <v>0</v>
      </c>
      <c r="AF462" s="106">
        <f>0.0016+0.0059+0.0006</f>
        <v>8.0999999999999996E-3</v>
      </c>
      <c r="AG462" s="106">
        <f>0*$AF$462</f>
        <v>0</v>
      </c>
      <c r="AH462" s="106">
        <f t="shared" ref="AH462:AT462" si="534">0*$AF$462</f>
        <v>0</v>
      </c>
      <c r="AI462" s="106">
        <f t="shared" si="534"/>
        <v>0</v>
      </c>
      <c r="AJ462" s="106">
        <f t="shared" si="534"/>
        <v>0</v>
      </c>
      <c r="AK462" s="106">
        <f t="shared" si="534"/>
        <v>0</v>
      </c>
      <c r="AL462" s="106">
        <f t="shared" si="534"/>
        <v>0</v>
      </c>
      <c r="AM462" s="106">
        <f t="shared" si="534"/>
        <v>0</v>
      </c>
      <c r="AN462" s="106">
        <f t="shared" si="534"/>
        <v>0</v>
      </c>
      <c r="AO462" s="106">
        <f t="shared" si="534"/>
        <v>0</v>
      </c>
      <c r="AP462" s="106">
        <f t="shared" si="534"/>
        <v>0</v>
      </c>
      <c r="AQ462" s="106">
        <f t="shared" si="534"/>
        <v>0</v>
      </c>
      <c r="AR462" s="106">
        <f t="shared" si="534"/>
        <v>0</v>
      </c>
      <c r="AS462" s="106">
        <f t="shared" si="534"/>
        <v>0</v>
      </c>
      <c r="AT462" s="106">
        <f t="shared" si="534"/>
        <v>0</v>
      </c>
      <c r="AU462" s="107">
        <f t="shared" si="516"/>
        <v>0</v>
      </c>
      <c r="AV462" s="108">
        <f>0.0016+0.0059+0.0006</f>
        <v>8.0999999999999996E-3</v>
      </c>
      <c r="AW462" s="108">
        <f>0*$AV$462</f>
        <v>0</v>
      </c>
      <c r="AX462" s="108">
        <f t="shared" ref="AX462:BJ462" si="535">0*$AV$462</f>
        <v>0</v>
      </c>
      <c r="AY462" s="108">
        <f t="shared" si="535"/>
        <v>0</v>
      </c>
      <c r="AZ462" s="108">
        <f t="shared" si="535"/>
        <v>0</v>
      </c>
      <c r="BA462" s="108">
        <f t="shared" si="535"/>
        <v>0</v>
      </c>
      <c r="BB462" s="108">
        <f t="shared" si="535"/>
        <v>0</v>
      </c>
      <c r="BC462" s="108">
        <f t="shared" si="535"/>
        <v>0</v>
      </c>
      <c r="BD462" s="108">
        <f t="shared" si="535"/>
        <v>0</v>
      </c>
      <c r="BE462" s="108">
        <f t="shared" si="535"/>
        <v>0</v>
      </c>
      <c r="BF462" s="108">
        <f t="shared" si="535"/>
        <v>0</v>
      </c>
      <c r="BG462" s="108">
        <f t="shared" si="535"/>
        <v>0</v>
      </c>
      <c r="BH462" s="108">
        <f t="shared" si="535"/>
        <v>0</v>
      </c>
      <c r="BI462" s="108">
        <f t="shared" si="535"/>
        <v>0</v>
      </c>
      <c r="BJ462" s="108">
        <f t="shared" si="535"/>
        <v>0</v>
      </c>
      <c r="BK462" s="109">
        <f t="shared" si="518"/>
        <v>0</v>
      </c>
      <c r="BL462" s="110">
        <f>0.0016+0.0059+0.0006</f>
        <v>8.0999999999999996E-3</v>
      </c>
      <c r="BM462" s="110">
        <f>0*$BL$462</f>
        <v>0</v>
      </c>
      <c r="BN462" s="110">
        <f t="shared" ref="BN462:BZ462" si="536">0*$BL$462</f>
        <v>0</v>
      </c>
      <c r="BO462" s="110">
        <f t="shared" si="536"/>
        <v>0</v>
      </c>
      <c r="BP462" s="110">
        <f t="shared" si="536"/>
        <v>0</v>
      </c>
      <c r="BQ462" s="110">
        <f t="shared" si="536"/>
        <v>0</v>
      </c>
      <c r="BR462" s="110">
        <f t="shared" si="536"/>
        <v>0</v>
      </c>
      <c r="BS462" s="110">
        <f t="shared" si="536"/>
        <v>0</v>
      </c>
      <c r="BT462" s="110">
        <f t="shared" si="536"/>
        <v>0</v>
      </c>
      <c r="BU462" s="110">
        <f t="shared" si="536"/>
        <v>0</v>
      </c>
      <c r="BV462" s="110">
        <f t="shared" si="536"/>
        <v>0</v>
      </c>
      <c r="BW462" s="110">
        <f t="shared" si="536"/>
        <v>0</v>
      </c>
      <c r="BX462" s="110">
        <f t="shared" si="536"/>
        <v>0</v>
      </c>
      <c r="BY462" s="110">
        <f t="shared" si="536"/>
        <v>0</v>
      </c>
      <c r="BZ462" s="110">
        <f t="shared" si="536"/>
        <v>0</v>
      </c>
      <c r="CA462" s="111">
        <f t="shared" si="520"/>
        <v>0</v>
      </c>
    </row>
    <row r="463" spans="1:79" s="10" customFormat="1" ht="17.25" customHeight="1" x14ac:dyDescent="0.25">
      <c r="A463" s="33"/>
      <c r="B463" s="34"/>
      <c r="C463" s="35"/>
      <c r="D463" s="49"/>
      <c r="E463" s="36"/>
      <c r="F463" s="36"/>
      <c r="G463" s="52"/>
      <c r="H463" s="38"/>
      <c r="I463" s="50"/>
      <c r="J463" s="54" t="s">
        <v>892</v>
      </c>
      <c r="K463" s="46" t="s">
        <v>893</v>
      </c>
      <c r="L463" s="46" t="s">
        <v>69</v>
      </c>
      <c r="P463" s="104"/>
      <c r="Q463" s="104">
        <f>0*$P$463</f>
        <v>0</v>
      </c>
      <c r="R463" s="104">
        <f t="shared" ref="R463:AD463" si="537">0*$P$463</f>
        <v>0</v>
      </c>
      <c r="S463" s="104">
        <f t="shared" si="537"/>
        <v>0</v>
      </c>
      <c r="T463" s="104">
        <f t="shared" si="537"/>
        <v>0</v>
      </c>
      <c r="U463" s="104">
        <f t="shared" si="537"/>
        <v>0</v>
      </c>
      <c r="V463" s="104">
        <f>1*$P$463</f>
        <v>0</v>
      </c>
      <c r="W463" s="104">
        <f t="shared" si="537"/>
        <v>0</v>
      </c>
      <c r="X463" s="104">
        <f t="shared" si="537"/>
        <v>0</v>
      </c>
      <c r="Y463" s="104">
        <f t="shared" si="537"/>
        <v>0</v>
      </c>
      <c r="Z463" s="104">
        <f t="shared" si="537"/>
        <v>0</v>
      </c>
      <c r="AA463" s="104">
        <f t="shared" si="537"/>
        <v>0</v>
      </c>
      <c r="AB463" s="104">
        <f t="shared" si="537"/>
        <v>0</v>
      </c>
      <c r="AC463" s="104">
        <f t="shared" si="537"/>
        <v>0</v>
      </c>
      <c r="AD463" s="104">
        <f t="shared" si="537"/>
        <v>0</v>
      </c>
      <c r="AE463" s="105">
        <f t="shared" si="462"/>
        <v>0</v>
      </c>
      <c r="AF463" s="106">
        <f>0.0008+0.0006</f>
        <v>1.4E-3</v>
      </c>
      <c r="AG463" s="106">
        <f>0*$AF$463</f>
        <v>0</v>
      </c>
      <c r="AH463" s="106">
        <f t="shared" ref="AH463:AT463" si="538">0*$AF$463</f>
        <v>0</v>
      </c>
      <c r="AI463" s="106">
        <f t="shared" si="538"/>
        <v>0</v>
      </c>
      <c r="AJ463" s="106">
        <f t="shared" si="538"/>
        <v>0</v>
      </c>
      <c r="AK463" s="106">
        <f t="shared" si="538"/>
        <v>0</v>
      </c>
      <c r="AL463" s="106">
        <f t="shared" si="538"/>
        <v>0</v>
      </c>
      <c r="AM463" s="106">
        <f t="shared" si="538"/>
        <v>0</v>
      </c>
      <c r="AN463" s="106">
        <f t="shared" si="538"/>
        <v>0</v>
      </c>
      <c r="AO463" s="106">
        <f t="shared" si="538"/>
        <v>0</v>
      </c>
      <c r="AP463" s="106">
        <f t="shared" si="538"/>
        <v>0</v>
      </c>
      <c r="AQ463" s="106">
        <f t="shared" si="538"/>
        <v>0</v>
      </c>
      <c r="AR463" s="106">
        <f t="shared" si="538"/>
        <v>0</v>
      </c>
      <c r="AS463" s="106">
        <f t="shared" si="538"/>
        <v>0</v>
      </c>
      <c r="AT463" s="106">
        <f t="shared" si="538"/>
        <v>0</v>
      </c>
      <c r="AU463" s="107">
        <f t="shared" si="516"/>
        <v>0</v>
      </c>
      <c r="AV463" s="108">
        <f>0.0008+0.0006</f>
        <v>1.4E-3</v>
      </c>
      <c r="AW463" s="108">
        <f>0*$AV$463</f>
        <v>0</v>
      </c>
      <c r="AX463" s="108">
        <f t="shared" ref="AX463:BJ463" si="539">0*$AV$463</f>
        <v>0</v>
      </c>
      <c r="AY463" s="108">
        <f t="shared" si="539"/>
        <v>0</v>
      </c>
      <c r="AZ463" s="108">
        <f t="shared" si="539"/>
        <v>0</v>
      </c>
      <c r="BA463" s="108">
        <f t="shared" si="539"/>
        <v>0</v>
      </c>
      <c r="BB463" s="108">
        <f t="shared" si="539"/>
        <v>0</v>
      </c>
      <c r="BC463" s="108">
        <f t="shared" si="539"/>
        <v>0</v>
      </c>
      <c r="BD463" s="108">
        <f t="shared" si="539"/>
        <v>0</v>
      </c>
      <c r="BE463" s="108">
        <f t="shared" si="539"/>
        <v>0</v>
      </c>
      <c r="BF463" s="108">
        <f t="shared" si="539"/>
        <v>0</v>
      </c>
      <c r="BG463" s="108">
        <f t="shared" si="539"/>
        <v>0</v>
      </c>
      <c r="BH463" s="108">
        <f t="shared" si="539"/>
        <v>0</v>
      </c>
      <c r="BI463" s="108">
        <f t="shared" si="539"/>
        <v>0</v>
      </c>
      <c r="BJ463" s="108">
        <f t="shared" si="539"/>
        <v>0</v>
      </c>
      <c r="BK463" s="109">
        <f t="shared" si="518"/>
        <v>0</v>
      </c>
      <c r="BL463" s="110">
        <f>0.0008+0.0006</f>
        <v>1.4E-3</v>
      </c>
      <c r="BM463" s="110">
        <f>0*$BL$463</f>
        <v>0</v>
      </c>
      <c r="BN463" s="110">
        <f t="shared" ref="BN463:BZ463" si="540">0*$BL$463</f>
        <v>0</v>
      </c>
      <c r="BO463" s="110">
        <f t="shared" si="540"/>
        <v>0</v>
      </c>
      <c r="BP463" s="110">
        <f t="shared" si="540"/>
        <v>0</v>
      </c>
      <c r="BQ463" s="110">
        <f t="shared" si="540"/>
        <v>0</v>
      </c>
      <c r="BR463" s="110">
        <f t="shared" si="540"/>
        <v>0</v>
      </c>
      <c r="BS463" s="110">
        <f t="shared" si="540"/>
        <v>0</v>
      </c>
      <c r="BT463" s="110">
        <f t="shared" si="540"/>
        <v>0</v>
      </c>
      <c r="BU463" s="110">
        <f t="shared" si="540"/>
        <v>0</v>
      </c>
      <c r="BV463" s="110">
        <f t="shared" si="540"/>
        <v>0</v>
      </c>
      <c r="BW463" s="110">
        <f t="shared" si="540"/>
        <v>0</v>
      </c>
      <c r="BX463" s="110">
        <f t="shared" si="540"/>
        <v>0</v>
      </c>
      <c r="BY463" s="110">
        <f t="shared" si="540"/>
        <v>0</v>
      </c>
      <c r="BZ463" s="110">
        <f t="shared" si="540"/>
        <v>0</v>
      </c>
      <c r="CA463" s="111">
        <f t="shared" si="520"/>
        <v>0</v>
      </c>
    </row>
    <row r="464" spans="1:79" s="10" customFormat="1" ht="17.25" customHeight="1" x14ac:dyDescent="0.25">
      <c r="A464" s="33"/>
      <c r="B464" s="34"/>
      <c r="C464" s="35"/>
      <c r="D464" s="49"/>
      <c r="E464" s="36"/>
      <c r="F464" s="36"/>
      <c r="G464" s="52"/>
      <c r="H464" s="38"/>
      <c r="I464" s="50"/>
      <c r="J464" s="54" t="s">
        <v>894</v>
      </c>
      <c r="K464" s="46" t="s">
        <v>895</v>
      </c>
      <c r="L464" s="46" t="s">
        <v>65</v>
      </c>
      <c r="P464" s="104"/>
      <c r="Q464" s="104">
        <f>0.85*$P$464</f>
        <v>0</v>
      </c>
      <c r="R464" s="104">
        <f t="shared" ref="R464:AD464" si="541">0*$P$464</f>
        <v>0</v>
      </c>
      <c r="S464" s="104">
        <f>0.15*$P$464</f>
        <v>0</v>
      </c>
      <c r="T464" s="104">
        <f>0*$P$464</f>
        <v>0</v>
      </c>
      <c r="U464" s="104">
        <f t="shared" si="541"/>
        <v>0</v>
      </c>
      <c r="V464" s="104">
        <f t="shared" si="541"/>
        <v>0</v>
      </c>
      <c r="W464" s="104">
        <f t="shared" si="541"/>
        <v>0</v>
      </c>
      <c r="X464" s="104">
        <f t="shared" si="541"/>
        <v>0</v>
      </c>
      <c r="Y464" s="104">
        <f t="shared" si="541"/>
        <v>0</v>
      </c>
      <c r="Z464" s="104">
        <f t="shared" si="541"/>
        <v>0</v>
      </c>
      <c r="AA464" s="104">
        <f t="shared" si="541"/>
        <v>0</v>
      </c>
      <c r="AB464" s="104">
        <f t="shared" si="541"/>
        <v>0</v>
      </c>
      <c r="AC464" s="104">
        <f t="shared" si="541"/>
        <v>0</v>
      </c>
      <c r="AD464" s="104">
        <f t="shared" si="541"/>
        <v>0</v>
      </c>
      <c r="AE464" s="105">
        <f t="shared" si="462"/>
        <v>0</v>
      </c>
      <c r="AF464" s="106">
        <f>0.0042+0.0039</f>
        <v>8.0999999999999996E-3</v>
      </c>
      <c r="AG464" s="106">
        <f>0*$AF$464</f>
        <v>0</v>
      </c>
      <c r="AH464" s="106">
        <f t="shared" ref="AH464:AT464" si="542">0*$AF$464</f>
        <v>0</v>
      </c>
      <c r="AI464" s="106">
        <f t="shared" si="542"/>
        <v>0</v>
      </c>
      <c r="AJ464" s="106">
        <f t="shared" si="542"/>
        <v>0</v>
      </c>
      <c r="AK464" s="106">
        <f t="shared" si="542"/>
        <v>0</v>
      </c>
      <c r="AL464" s="106">
        <f t="shared" si="542"/>
        <v>0</v>
      </c>
      <c r="AM464" s="106">
        <f t="shared" si="542"/>
        <v>0</v>
      </c>
      <c r="AN464" s="106">
        <f t="shared" si="542"/>
        <v>0</v>
      </c>
      <c r="AO464" s="106">
        <f t="shared" si="542"/>
        <v>0</v>
      </c>
      <c r="AP464" s="106">
        <f t="shared" si="542"/>
        <v>0</v>
      </c>
      <c r="AQ464" s="106">
        <f t="shared" si="542"/>
        <v>0</v>
      </c>
      <c r="AR464" s="106">
        <f t="shared" si="542"/>
        <v>0</v>
      </c>
      <c r="AS464" s="106">
        <f t="shared" si="542"/>
        <v>0</v>
      </c>
      <c r="AT464" s="106">
        <f t="shared" si="542"/>
        <v>0</v>
      </c>
      <c r="AU464" s="107">
        <f t="shared" si="516"/>
        <v>0</v>
      </c>
      <c r="AV464" s="108">
        <f>0.0042+0.0039</f>
        <v>8.0999999999999996E-3</v>
      </c>
      <c r="AW464" s="108">
        <f>0*$AV$464</f>
        <v>0</v>
      </c>
      <c r="AX464" s="108">
        <f t="shared" ref="AX464:BJ464" si="543">0*$AV$464</f>
        <v>0</v>
      </c>
      <c r="AY464" s="108">
        <f t="shared" si="543"/>
        <v>0</v>
      </c>
      <c r="AZ464" s="108">
        <f t="shared" si="543"/>
        <v>0</v>
      </c>
      <c r="BA464" s="108">
        <f t="shared" si="543"/>
        <v>0</v>
      </c>
      <c r="BB464" s="108">
        <f t="shared" si="543"/>
        <v>0</v>
      </c>
      <c r="BC464" s="108">
        <f t="shared" si="543"/>
        <v>0</v>
      </c>
      <c r="BD464" s="108">
        <f t="shared" si="543"/>
        <v>0</v>
      </c>
      <c r="BE464" s="108">
        <f t="shared" si="543"/>
        <v>0</v>
      </c>
      <c r="BF464" s="108">
        <f t="shared" si="543"/>
        <v>0</v>
      </c>
      <c r="BG464" s="108">
        <f t="shared" si="543"/>
        <v>0</v>
      </c>
      <c r="BH464" s="108">
        <f t="shared" si="543"/>
        <v>0</v>
      </c>
      <c r="BI464" s="108">
        <f t="shared" si="543"/>
        <v>0</v>
      </c>
      <c r="BJ464" s="108">
        <f t="shared" si="543"/>
        <v>0</v>
      </c>
      <c r="BK464" s="109">
        <f t="shared" si="518"/>
        <v>0</v>
      </c>
      <c r="BL464" s="110">
        <f>0.0042+0.0039</f>
        <v>8.0999999999999996E-3</v>
      </c>
      <c r="BM464" s="110">
        <f>0*$BL$464</f>
        <v>0</v>
      </c>
      <c r="BN464" s="110">
        <f t="shared" ref="BN464:BZ464" si="544">0*$BL$464</f>
        <v>0</v>
      </c>
      <c r="BO464" s="110">
        <f t="shared" si="544"/>
        <v>0</v>
      </c>
      <c r="BP464" s="110">
        <f t="shared" si="544"/>
        <v>0</v>
      </c>
      <c r="BQ464" s="110">
        <f t="shared" si="544"/>
        <v>0</v>
      </c>
      <c r="BR464" s="110">
        <f t="shared" si="544"/>
        <v>0</v>
      </c>
      <c r="BS464" s="110">
        <f t="shared" si="544"/>
        <v>0</v>
      </c>
      <c r="BT464" s="110">
        <f t="shared" si="544"/>
        <v>0</v>
      </c>
      <c r="BU464" s="110">
        <f t="shared" si="544"/>
        <v>0</v>
      </c>
      <c r="BV464" s="110">
        <f t="shared" si="544"/>
        <v>0</v>
      </c>
      <c r="BW464" s="110">
        <f t="shared" si="544"/>
        <v>0</v>
      </c>
      <c r="BX464" s="110">
        <f t="shared" si="544"/>
        <v>0</v>
      </c>
      <c r="BY464" s="110">
        <f t="shared" si="544"/>
        <v>0</v>
      </c>
      <c r="BZ464" s="110">
        <f t="shared" si="544"/>
        <v>0</v>
      </c>
      <c r="CA464" s="111">
        <f t="shared" si="520"/>
        <v>0</v>
      </c>
    </row>
    <row r="465" spans="1:79" s="10" customFormat="1" ht="17.25" customHeight="1" x14ac:dyDescent="0.25">
      <c r="A465" s="33"/>
      <c r="B465" s="34"/>
      <c r="C465" s="35"/>
      <c r="D465" s="49"/>
      <c r="E465" s="36"/>
      <c r="F465" s="36"/>
      <c r="G465" s="52"/>
      <c r="H465" s="38"/>
      <c r="I465" s="50"/>
      <c r="J465" s="54" t="s">
        <v>896</v>
      </c>
      <c r="K465" s="46" t="s">
        <v>897</v>
      </c>
      <c r="L465" s="46" t="s">
        <v>57</v>
      </c>
      <c r="P465" s="104"/>
      <c r="Q465" s="104">
        <f>0.1*$P$465</f>
        <v>0</v>
      </c>
      <c r="R465" s="104">
        <f t="shared" ref="R465:AD465" si="545">0*$P$465</f>
        <v>0</v>
      </c>
      <c r="S465" s="104">
        <f t="shared" si="545"/>
        <v>0</v>
      </c>
      <c r="T465" s="104">
        <f>0*$P$465</f>
        <v>0</v>
      </c>
      <c r="U465" s="104">
        <f t="shared" si="545"/>
        <v>0</v>
      </c>
      <c r="V465" s="104">
        <f t="shared" si="545"/>
        <v>0</v>
      </c>
      <c r="W465" s="104">
        <f t="shared" si="545"/>
        <v>0</v>
      </c>
      <c r="X465" s="104">
        <f t="shared" si="545"/>
        <v>0</v>
      </c>
      <c r="Y465" s="104">
        <f>0.9*$P$465</f>
        <v>0</v>
      </c>
      <c r="Z465" s="104">
        <f t="shared" si="545"/>
        <v>0</v>
      </c>
      <c r="AA465" s="104">
        <f t="shared" si="545"/>
        <v>0</v>
      </c>
      <c r="AB465" s="104">
        <f t="shared" si="545"/>
        <v>0</v>
      </c>
      <c r="AC465" s="104">
        <f t="shared" si="545"/>
        <v>0</v>
      </c>
      <c r="AD465" s="104">
        <f t="shared" si="545"/>
        <v>0</v>
      </c>
      <c r="AE465" s="105">
        <f t="shared" si="462"/>
        <v>0</v>
      </c>
      <c r="AF465" s="106">
        <f>0.0019+0.0012+0.0008+0.0012+0.0004+0.0007+0.0007+0.0035+0.0008+0.0004+0.0063+0.0018</f>
        <v>1.9699999999999999E-2</v>
      </c>
      <c r="AG465" s="106">
        <f>0*$AF$465</f>
        <v>0</v>
      </c>
      <c r="AH465" s="106">
        <f t="shared" ref="AH465:AT465" si="546">0*$AF$465</f>
        <v>0</v>
      </c>
      <c r="AI465" s="106">
        <f t="shared" si="546"/>
        <v>0</v>
      </c>
      <c r="AJ465" s="106">
        <f t="shared" si="546"/>
        <v>0</v>
      </c>
      <c r="AK465" s="106">
        <f t="shared" si="546"/>
        <v>0</v>
      </c>
      <c r="AL465" s="106">
        <f t="shared" si="546"/>
        <v>0</v>
      </c>
      <c r="AM465" s="106">
        <f t="shared" si="546"/>
        <v>0</v>
      </c>
      <c r="AN465" s="106">
        <f t="shared" si="546"/>
        <v>0</v>
      </c>
      <c r="AO465" s="106">
        <f t="shared" si="546"/>
        <v>0</v>
      </c>
      <c r="AP465" s="106">
        <f t="shared" si="546"/>
        <v>0</v>
      </c>
      <c r="AQ465" s="106">
        <f t="shared" si="546"/>
        <v>0</v>
      </c>
      <c r="AR465" s="106">
        <f t="shared" si="546"/>
        <v>0</v>
      </c>
      <c r="AS465" s="106">
        <f t="shared" si="546"/>
        <v>0</v>
      </c>
      <c r="AT465" s="106">
        <f t="shared" si="546"/>
        <v>0</v>
      </c>
      <c r="AU465" s="107">
        <f t="shared" si="516"/>
        <v>0</v>
      </c>
      <c r="AV465" s="108">
        <f>0.0019+0.0012+0.0008+0.0012+0.0004+0.0007+0.0007+0.0035+0.0008+0.0004+0.0063+0.0018</f>
        <v>1.9699999999999999E-2</v>
      </c>
      <c r="AW465" s="108">
        <f>0*$AV$465</f>
        <v>0</v>
      </c>
      <c r="AX465" s="108">
        <f t="shared" ref="AX465:BJ465" si="547">0*$AV$465</f>
        <v>0</v>
      </c>
      <c r="AY465" s="108">
        <f t="shared" si="547"/>
        <v>0</v>
      </c>
      <c r="AZ465" s="108">
        <f t="shared" si="547"/>
        <v>0</v>
      </c>
      <c r="BA465" s="108">
        <f t="shared" si="547"/>
        <v>0</v>
      </c>
      <c r="BB465" s="108">
        <f t="shared" si="547"/>
        <v>0</v>
      </c>
      <c r="BC465" s="108">
        <f t="shared" si="547"/>
        <v>0</v>
      </c>
      <c r="BD465" s="108">
        <f t="shared" si="547"/>
        <v>0</v>
      </c>
      <c r="BE465" s="108">
        <f t="shared" si="547"/>
        <v>0</v>
      </c>
      <c r="BF465" s="108">
        <f t="shared" si="547"/>
        <v>0</v>
      </c>
      <c r="BG465" s="108">
        <f t="shared" si="547"/>
        <v>0</v>
      </c>
      <c r="BH465" s="108">
        <f t="shared" si="547"/>
        <v>0</v>
      </c>
      <c r="BI465" s="108">
        <f t="shared" si="547"/>
        <v>0</v>
      </c>
      <c r="BJ465" s="108">
        <f t="shared" si="547"/>
        <v>0</v>
      </c>
      <c r="BK465" s="109">
        <f t="shared" si="518"/>
        <v>0</v>
      </c>
      <c r="BL465" s="110">
        <f>0.0019+0.0012+0.0008+0.0012+0.0004+0.0007+0.0007+0.0035+0.0008+0.0004+0.0063+0.0018</f>
        <v>1.9699999999999999E-2</v>
      </c>
      <c r="BM465" s="110">
        <f>0*$BL$465</f>
        <v>0</v>
      </c>
      <c r="BN465" s="110">
        <f t="shared" ref="BN465:BZ465" si="548">0*$BL$465</f>
        <v>0</v>
      </c>
      <c r="BO465" s="110">
        <f t="shared" si="548"/>
        <v>0</v>
      </c>
      <c r="BP465" s="110">
        <f t="shared" si="548"/>
        <v>0</v>
      </c>
      <c r="BQ465" s="110">
        <f t="shared" si="548"/>
        <v>0</v>
      </c>
      <c r="BR465" s="110">
        <f t="shared" si="548"/>
        <v>0</v>
      </c>
      <c r="BS465" s="110">
        <f t="shared" si="548"/>
        <v>0</v>
      </c>
      <c r="BT465" s="110">
        <f t="shared" si="548"/>
        <v>0</v>
      </c>
      <c r="BU465" s="110">
        <f t="shared" si="548"/>
        <v>0</v>
      </c>
      <c r="BV465" s="110">
        <f t="shared" si="548"/>
        <v>0</v>
      </c>
      <c r="BW465" s="110">
        <f t="shared" si="548"/>
        <v>0</v>
      </c>
      <c r="BX465" s="110">
        <f t="shared" si="548"/>
        <v>0</v>
      </c>
      <c r="BY465" s="110">
        <f t="shared" si="548"/>
        <v>0</v>
      </c>
      <c r="BZ465" s="110">
        <f t="shared" si="548"/>
        <v>0</v>
      </c>
      <c r="CA465" s="111">
        <f t="shared" si="520"/>
        <v>0</v>
      </c>
    </row>
    <row r="466" spans="1:79" s="10" customFormat="1" ht="17.25" customHeight="1" x14ac:dyDescent="0.25">
      <c r="A466" s="33"/>
      <c r="B466" s="34"/>
      <c r="C466" s="35"/>
      <c r="D466" s="49"/>
      <c r="E466" s="36"/>
      <c r="F466" s="36"/>
      <c r="G466" s="52"/>
      <c r="H466" s="38"/>
      <c r="I466" s="50"/>
      <c r="J466" s="102" t="s">
        <v>898</v>
      </c>
      <c r="K466" s="103" t="s">
        <v>899</v>
      </c>
      <c r="L466" s="46" t="s">
        <v>77</v>
      </c>
      <c r="P466" s="104"/>
      <c r="Q466" s="104">
        <f t="shared" ref="Q466:Y466" si="549">SUM(Q467:Q474)</f>
        <v>0</v>
      </c>
      <c r="R466" s="104">
        <f t="shared" si="549"/>
        <v>0</v>
      </c>
      <c r="S466" s="104">
        <f t="shared" si="549"/>
        <v>0</v>
      </c>
      <c r="T466" s="104">
        <f t="shared" si="549"/>
        <v>0</v>
      </c>
      <c r="U466" s="104">
        <f t="shared" si="549"/>
        <v>0</v>
      </c>
      <c r="V466" s="104">
        <f t="shared" si="549"/>
        <v>0</v>
      </c>
      <c r="W466" s="104">
        <f t="shared" si="549"/>
        <v>0</v>
      </c>
      <c r="X466" s="104">
        <f t="shared" si="549"/>
        <v>0</v>
      </c>
      <c r="Y466" s="104">
        <f t="shared" si="549"/>
        <v>0</v>
      </c>
      <c r="Z466" s="104">
        <f>SUM(Z467:Z474)</f>
        <v>0</v>
      </c>
      <c r="AA466" s="104">
        <f t="shared" ref="AA466:AC466" si="550">SUM(AA467:AA474)</f>
        <v>0</v>
      </c>
      <c r="AB466" s="104">
        <f t="shared" si="550"/>
        <v>0</v>
      </c>
      <c r="AC466" s="104">
        <f t="shared" si="550"/>
        <v>0</v>
      </c>
      <c r="AD466" s="104">
        <f>SUM(AD467:AD474)</f>
        <v>0</v>
      </c>
      <c r="AE466" s="105">
        <f t="shared" si="462"/>
        <v>0</v>
      </c>
      <c r="AF466" s="106">
        <f>SUM(AF467:AF474)</f>
        <v>4.99E-2</v>
      </c>
      <c r="AG466" s="106">
        <f t="shared" ref="AG466:AS466" si="551">SUM(AG467:AG474)</f>
        <v>0</v>
      </c>
      <c r="AH466" s="106">
        <f t="shared" si="551"/>
        <v>0</v>
      </c>
      <c r="AI466" s="106">
        <f t="shared" si="551"/>
        <v>0</v>
      </c>
      <c r="AJ466" s="106">
        <f t="shared" si="551"/>
        <v>0</v>
      </c>
      <c r="AK466" s="106">
        <f t="shared" si="551"/>
        <v>0</v>
      </c>
      <c r="AL466" s="106">
        <f t="shared" si="551"/>
        <v>0</v>
      </c>
      <c r="AM466" s="106">
        <f t="shared" si="551"/>
        <v>0</v>
      </c>
      <c r="AN466" s="106">
        <f t="shared" si="551"/>
        <v>0</v>
      </c>
      <c r="AO466" s="106">
        <f t="shared" si="551"/>
        <v>0</v>
      </c>
      <c r="AP466" s="106">
        <f t="shared" si="551"/>
        <v>0</v>
      </c>
      <c r="AQ466" s="106">
        <f t="shared" si="551"/>
        <v>0</v>
      </c>
      <c r="AR466" s="106">
        <f t="shared" si="551"/>
        <v>0</v>
      </c>
      <c r="AS466" s="106">
        <f t="shared" si="551"/>
        <v>0</v>
      </c>
      <c r="AT466" s="106">
        <f>SUM(AT467:AT474)</f>
        <v>0</v>
      </c>
      <c r="AU466" s="107">
        <f t="shared" si="516"/>
        <v>0</v>
      </c>
      <c r="AV466" s="108">
        <f>SUM(AV467:AV474)</f>
        <v>4.8899999999999999E-2</v>
      </c>
      <c r="AW466" s="108">
        <f t="shared" ref="AW466:BI466" si="552">SUM(AW467:AW474)</f>
        <v>0</v>
      </c>
      <c r="AX466" s="108">
        <f t="shared" si="552"/>
        <v>0</v>
      </c>
      <c r="AY466" s="108">
        <f t="shared" si="552"/>
        <v>0</v>
      </c>
      <c r="AZ466" s="108">
        <f t="shared" si="552"/>
        <v>0</v>
      </c>
      <c r="BA466" s="108">
        <f t="shared" si="552"/>
        <v>0</v>
      </c>
      <c r="BB466" s="108">
        <f t="shared" si="552"/>
        <v>0</v>
      </c>
      <c r="BC466" s="108">
        <f t="shared" si="552"/>
        <v>0</v>
      </c>
      <c r="BD466" s="108">
        <f t="shared" si="552"/>
        <v>0</v>
      </c>
      <c r="BE466" s="108">
        <f t="shared" si="552"/>
        <v>0</v>
      </c>
      <c r="BF466" s="108">
        <f t="shared" si="552"/>
        <v>0</v>
      </c>
      <c r="BG466" s="108">
        <f t="shared" si="552"/>
        <v>0</v>
      </c>
      <c r="BH466" s="108">
        <f t="shared" si="552"/>
        <v>0</v>
      </c>
      <c r="BI466" s="108">
        <f t="shared" si="552"/>
        <v>0</v>
      </c>
      <c r="BJ466" s="108">
        <f>SUM(BJ467:BJ474)</f>
        <v>0</v>
      </c>
      <c r="BK466" s="109">
        <f t="shared" si="518"/>
        <v>0</v>
      </c>
      <c r="BL466" s="110">
        <f>SUM(BL467:BL474)</f>
        <v>4.99E-2</v>
      </c>
      <c r="BM466" s="110">
        <f t="shared" ref="BM466:BX466" si="553">SUM(BM467:BM474)</f>
        <v>0</v>
      </c>
      <c r="BN466" s="110">
        <f t="shared" si="553"/>
        <v>0</v>
      </c>
      <c r="BO466" s="110">
        <f t="shared" si="553"/>
        <v>0</v>
      </c>
      <c r="BP466" s="110">
        <f t="shared" si="553"/>
        <v>0</v>
      </c>
      <c r="BQ466" s="110">
        <f t="shared" si="553"/>
        <v>0</v>
      </c>
      <c r="BR466" s="110">
        <f t="shared" si="553"/>
        <v>0</v>
      </c>
      <c r="BS466" s="110">
        <f t="shared" si="553"/>
        <v>0</v>
      </c>
      <c r="BT466" s="110">
        <f t="shared" si="553"/>
        <v>0</v>
      </c>
      <c r="BU466" s="110">
        <f t="shared" si="553"/>
        <v>0</v>
      </c>
      <c r="BV466" s="110">
        <f t="shared" si="553"/>
        <v>0</v>
      </c>
      <c r="BW466" s="110">
        <f t="shared" si="553"/>
        <v>0</v>
      </c>
      <c r="BX466" s="110">
        <f t="shared" si="553"/>
        <v>0</v>
      </c>
      <c r="BY466" s="110">
        <f>SUM(BY467:BY474)</f>
        <v>0</v>
      </c>
      <c r="BZ466" s="110">
        <f>SUM(BZ467:BZ474)</f>
        <v>0</v>
      </c>
      <c r="CA466" s="111">
        <f t="shared" si="520"/>
        <v>0</v>
      </c>
    </row>
    <row r="467" spans="1:79" s="10" customFormat="1" ht="17.25" customHeight="1" x14ac:dyDescent="0.25">
      <c r="A467" s="33"/>
      <c r="B467" s="34"/>
      <c r="C467" s="35"/>
      <c r="D467" s="49"/>
      <c r="E467" s="36"/>
      <c r="F467" s="36"/>
      <c r="G467" s="52"/>
      <c r="H467" s="38"/>
      <c r="I467" s="50"/>
      <c r="J467" s="54" t="s">
        <v>900</v>
      </c>
      <c r="K467" s="46" t="s">
        <v>901</v>
      </c>
      <c r="L467" s="46" t="s">
        <v>77</v>
      </c>
      <c r="P467" s="104"/>
      <c r="Q467" s="104">
        <f>0*$P$467</f>
        <v>0</v>
      </c>
      <c r="R467" s="104">
        <f t="shared" ref="R467:AD467" si="554">0*$P$467</f>
        <v>0</v>
      </c>
      <c r="S467" s="104">
        <f>0.9*$P$467</f>
        <v>0</v>
      </c>
      <c r="T467" s="104">
        <f>0*$P$467</f>
        <v>0</v>
      </c>
      <c r="U467" s="104">
        <f>0.1*$P$467</f>
        <v>0</v>
      </c>
      <c r="V467" s="104">
        <f t="shared" si="554"/>
        <v>0</v>
      </c>
      <c r="W467" s="104">
        <f t="shared" si="554"/>
        <v>0</v>
      </c>
      <c r="X467" s="104">
        <f t="shared" si="554"/>
        <v>0</v>
      </c>
      <c r="Y467" s="104">
        <f t="shared" si="554"/>
        <v>0</v>
      </c>
      <c r="Z467" s="104">
        <f t="shared" si="554"/>
        <v>0</v>
      </c>
      <c r="AA467" s="104">
        <f t="shared" si="554"/>
        <v>0</v>
      </c>
      <c r="AB467" s="104">
        <f t="shared" si="554"/>
        <v>0</v>
      </c>
      <c r="AC467" s="104">
        <f t="shared" si="554"/>
        <v>0</v>
      </c>
      <c r="AD467" s="104">
        <f t="shared" si="554"/>
        <v>0</v>
      </c>
      <c r="AE467" s="105">
        <f t="shared" si="462"/>
        <v>0</v>
      </c>
      <c r="AF467" s="106">
        <f>0.0051+0.0006+0.0013+0.001+0.001+0.0006+0.0031</f>
        <v>1.2700000000000001E-2</v>
      </c>
      <c r="AG467" s="106">
        <f>0*$AF$467</f>
        <v>0</v>
      </c>
      <c r="AH467" s="106">
        <f t="shared" ref="AH467:AT467" si="555">0*$AF$467</f>
        <v>0</v>
      </c>
      <c r="AI467" s="106">
        <f t="shared" si="555"/>
        <v>0</v>
      </c>
      <c r="AJ467" s="106">
        <f t="shared" si="555"/>
        <v>0</v>
      </c>
      <c r="AK467" s="106">
        <f t="shared" si="555"/>
        <v>0</v>
      </c>
      <c r="AL467" s="106">
        <f t="shared" si="555"/>
        <v>0</v>
      </c>
      <c r="AM467" s="106">
        <f t="shared" si="555"/>
        <v>0</v>
      </c>
      <c r="AN467" s="106">
        <f t="shared" si="555"/>
        <v>0</v>
      </c>
      <c r="AO467" s="106">
        <f t="shared" si="555"/>
        <v>0</v>
      </c>
      <c r="AP467" s="106">
        <f t="shared" si="555"/>
        <v>0</v>
      </c>
      <c r="AQ467" s="106">
        <f t="shared" si="555"/>
        <v>0</v>
      </c>
      <c r="AR467" s="106">
        <f t="shared" si="555"/>
        <v>0</v>
      </c>
      <c r="AS467" s="106">
        <f t="shared" si="555"/>
        <v>0</v>
      </c>
      <c r="AT467" s="106">
        <f t="shared" si="555"/>
        <v>0</v>
      </c>
      <c r="AU467" s="107">
        <f t="shared" si="516"/>
        <v>0</v>
      </c>
      <c r="AV467" s="108">
        <f>0.0051+0.0006+0.0013+0.001+0.001+0.0006+0.0031</f>
        <v>1.2700000000000001E-2</v>
      </c>
      <c r="AW467" s="108">
        <f>0*$AV$467</f>
        <v>0</v>
      </c>
      <c r="AX467" s="108">
        <f t="shared" ref="AX467:BJ467" si="556">0*$AV$467</f>
        <v>0</v>
      </c>
      <c r="AY467" s="108">
        <f t="shared" si="556"/>
        <v>0</v>
      </c>
      <c r="AZ467" s="108">
        <f t="shared" si="556"/>
        <v>0</v>
      </c>
      <c r="BA467" s="108">
        <f t="shared" si="556"/>
        <v>0</v>
      </c>
      <c r="BB467" s="108">
        <f t="shared" si="556"/>
        <v>0</v>
      </c>
      <c r="BC467" s="108">
        <f t="shared" si="556"/>
        <v>0</v>
      </c>
      <c r="BD467" s="108">
        <f t="shared" si="556"/>
        <v>0</v>
      </c>
      <c r="BE467" s="108">
        <f t="shared" si="556"/>
        <v>0</v>
      </c>
      <c r="BF467" s="108">
        <f t="shared" si="556"/>
        <v>0</v>
      </c>
      <c r="BG467" s="108">
        <f t="shared" si="556"/>
        <v>0</v>
      </c>
      <c r="BH467" s="108">
        <f t="shared" si="556"/>
        <v>0</v>
      </c>
      <c r="BI467" s="108">
        <f t="shared" si="556"/>
        <v>0</v>
      </c>
      <c r="BJ467" s="108">
        <f t="shared" si="556"/>
        <v>0</v>
      </c>
      <c r="BK467" s="109">
        <f t="shared" si="518"/>
        <v>0</v>
      </c>
      <c r="BL467" s="110">
        <f>0.0051+0.0006+0.0013+0.001+0.001+0.0006+0.0031</f>
        <v>1.2700000000000001E-2</v>
      </c>
      <c r="BM467" s="110">
        <f>0*$BL$467</f>
        <v>0</v>
      </c>
      <c r="BN467" s="110">
        <f t="shared" ref="BN467:BZ467" si="557">0*$BL$467</f>
        <v>0</v>
      </c>
      <c r="BO467" s="110">
        <f t="shared" si="557"/>
        <v>0</v>
      </c>
      <c r="BP467" s="110">
        <f t="shared" si="557"/>
        <v>0</v>
      </c>
      <c r="BQ467" s="110">
        <f t="shared" si="557"/>
        <v>0</v>
      </c>
      <c r="BR467" s="110">
        <f t="shared" si="557"/>
        <v>0</v>
      </c>
      <c r="BS467" s="110">
        <f t="shared" si="557"/>
        <v>0</v>
      </c>
      <c r="BT467" s="110">
        <f t="shared" si="557"/>
        <v>0</v>
      </c>
      <c r="BU467" s="110">
        <f t="shared" si="557"/>
        <v>0</v>
      </c>
      <c r="BV467" s="110">
        <f t="shared" si="557"/>
        <v>0</v>
      </c>
      <c r="BW467" s="110">
        <f t="shared" si="557"/>
        <v>0</v>
      </c>
      <c r="BX467" s="110">
        <f t="shared" si="557"/>
        <v>0</v>
      </c>
      <c r="BY467" s="110">
        <f t="shared" si="557"/>
        <v>0</v>
      </c>
      <c r="BZ467" s="110">
        <f t="shared" si="557"/>
        <v>0</v>
      </c>
      <c r="CA467" s="111">
        <f t="shared" si="520"/>
        <v>0</v>
      </c>
    </row>
    <row r="468" spans="1:79" s="10" customFormat="1" ht="17.25" customHeight="1" x14ac:dyDescent="0.25">
      <c r="A468" s="33"/>
      <c r="B468" s="34"/>
      <c r="C468" s="35"/>
      <c r="D468" s="49"/>
      <c r="E468" s="36"/>
      <c r="F468" s="36"/>
      <c r="G468" s="52"/>
      <c r="H468" s="38"/>
      <c r="I468" s="50"/>
      <c r="J468" s="54" t="s">
        <v>902</v>
      </c>
      <c r="K468" s="46" t="s">
        <v>903</v>
      </c>
      <c r="L468" s="46" t="s">
        <v>77</v>
      </c>
      <c r="P468" s="104"/>
      <c r="Q468" s="104">
        <f>0*$P$468</f>
        <v>0</v>
      </c>
      <c r="R468" s="104">
        <f>0*$P$468</f>
        <v>0</v>
      </c>
      <c r="S468" s="104">
        <f>0.7*$P$468</f>
        <v>0</v>
      </c>
      <c r="T468" s="104">
        <f>0*$P$468</f>
        <v>0</v>
      </c>
      <c r="U468" s="104">
        <f>0.1*$P$468</f>
        <v>0</v>
      </c>
      <c r="V468" s="104">
        <f>0*$P$468</f>
        <v>0</v>
      </c>
      <c r="W468" s="104">
        <f>0*$P$468</f>
        <v>0</v>
      </c>
      <c r="X468" s="104">
        <f>0*$P$468</f>
        <v>0</v>
      </c>
      <c r="Y468" s="104">
        <f>0.2*$P$468</f>
        <v>0</v>
      </c>
      <c r="Z468" s="104">
        <f>0*$P$468</f>
        <v>0</v>
      </c>
      <c r="AA468" s="104">
        <f t="shared" ref="AA468:AC468" si="558">0*$P$468</f>
        <v>0</v>
      </c>
      <c r="AB468" s="104">
        <f t="shared" si="558"/>
        <v>0</v>
      </c>
      <c r="AC468" s="104">
        <f t="shared" si="558"/>
        <v>0</v>
      </c>
      <c r="AD468" s="104">
        <f>0*$P$468</f>
        <v>0</v>
      </c>
      <c r="AE468" s="105">
        <f t="shared" si="462"/>
        <v>0</v>
      </c>
      <c r="AF468" s="106">
        <f>0.0004+0.0004+0.0004+0.0013+0.0077+0.0009+0.0016</f>
        <v>1.2700000000000001E-2</v>
      </c>
      <c r="AG468" s="106">
        <f>0*$AF$468</f>
        <v>0</v>
      </c>
      <c r="AH468" s="106">
        <f t="shared" ref="AH468:AT468" si="559">0*$AF$468</f>
        <v>0</v>
      </c>
      <c r="AI468" s="106">
        <f t="shared" si="559"/>
        <v>0</v>
      </c>
      <c r="AJ468" s="106">
        <f t="shared" si="559"/>
        <v>0</v>
      </c>
      <c r="AK468" s="106">
        <f t="shared" si="559"/>
        <v>0</v>
      </c>
      <c r="AL468" s="106">
        <f t="shared" si="559"/>
        <v>0</v>
      </c>
      <c r="AM468" s="106">
        <f t="shared" si="559"/>
        <v>0</v>
      </c>
      <c r="AN468" s="106">
        <f t="shared" si="559"/>
        <v>0</v>
      </c>
      <c r="AO468" s="106">
        <f t="shared" si="559"/>
        <v>0</v>
      </c>
      <c r="AP468" s="106">
        <f t="shared" si="559"/>
        <v>0</v>
      </c>
      <c r="AQ468" s="106">
        <f t="shared" si="559"/>
        <v>0</v>
      </c>
      <c r="AR468" s="106">
        <f t="shared" si="559"/>
        <v>0</v>
      </c>
      <c r="AS468" s="106">
        <f t="shared" si="559"/>
        <v>0</v>
      </c>
      <c r="AT468" s="106">
        <f t="shared" si="559"/>
        <v>0</v>
      </c>
      <c r="AU468" s="107">
        <f t="shared" si="516"/>
        <v>0</v>
      </c>
      <c r="AV468" s="108">
        <f>0.0004+0.0004+0.0004+0.0013+0.0077+0.0009+0.0016</f>
        <v>1.2700000000000001E-2</v>
      </c>
      <c r="AW468" s="108">
        <f>0*$AV$468</f>
        <v>0</v>
      </c>
      <c r="AX468" s="108">
        <f t="shared" ref="AX468:BJ468" si="560">0*$AV$468</f>
        <v>0</v>
      </c>
      <c r="AY468" s="108">
        <f t="shared" si="560"/>
        <v>0</v>
      </c>
      <c r="AZ468" s="108">
        <f t="shared" si="560"/>
        <v>0</v>
      </c>
      <c r="BA468" s="108">
        <f t="shared" si="560"/>
        <v>0</v>
      </c>
      <c r="BB468" s="108">
        <f t="shared" si="560"/>
        <v>0</v>
      </c>
      <c r="BC468" s="108">
        <f t="shared" si="560"/>
        <v>0</v>
      </c>
      <c r="BD468" s="108">
        <f t="shared" si="560"/>
        <v>0</v>
      </c>
      <c r="BE468" s="108">
        <f t="shared" si="560"/>
        <v>0</v>
      </c>
      <c r="BF468" s="108">
        <f t="shared" si="560"/>
        <v>0</v>
      </c>
      <c r="BG468" s="108">
        <f t="shared" si="560"/>
        <v>0</v>
      </c>
      <c r="BH468" s="108">
        <f t="shared" si="560"/>
        <v>0</v>
      </c>
      <c r="BI468" s="108">
        <f t="shared" si="560"/>
        <v>0</v>
      </c>
      <c r="BJ468" s="108">
        <f t="shared" si="560"/>
        <v>0</v>
      </c>
      <c r="BK468" s="109">
        <f t="shared" si="518"/>
        <v>0</v>
      </c>
      <c r="BL468" s="110">
        <f>0.0004+0.0004+0.0004+0.0013+0.0077+0.0009+0.0016</f>
        <v>1.2700000000000001E-2</v>
      </c>
      <c r="BM468" s="110">
        <f>0*$BL$468</f>
        <v>0</v>
      </c>
      <c r="BN468" s="110">
        <f t="shared" ref="BN468:BZ468" si="561">0*$BL$468</f>
        <v>0</v>
      </c>
      <c r="BO468" s="110">
        <f t="shared" si="561"/>
        <v>0</v>
      </c>
      <c r="BP468" s="110">
        <f t="shared" si="561"/>
        <v>0</v>
      </c>
      <c r="BQ468" s="110">
        <f t="shared" si="561"/>
        <v>0</v>
      </c>
      <c r="BR468" s="110">
        <f t="shared" si="561"/>
        <v>0</v>
      </c>
      <c r="BS468" s="110">
        <f t="shared" si="561"/>
        <v>0</v>
      </c>
      <c r="BT468" s="110">
        <f t="shared" si="561"/>
        <v>0</v>
      </c>
      <c r="BU468" s="110">
        <f t="shared" si="561"/>
        <v>0</v>
      </c>
      <c r="BV468" s="110">
        <f t="shared" si="561"/>
        <v>0</v>
      </c>
      <c r="BW468" s="110">
        <f t="shared" si="561"/>
        <v>0</v>
      </c>
      <c r="BX468" s="110">
        <f t="shared" si="561"/>
        <v>0</v>
      </c>
      <c r="BY468" s="110">
        <f t="shared" si="561"/>
        <v>0</v>
      </c>
      <c r="BZ468" s="110">
        <f t="shared" si="561"/>
        <v>0</v>
      </c>
      <c r="CA468" s="111">
        <f t="shared" si="520"/>
        <v>0</v>
      </c>
    </row>
    <row r="469" spans="1:79" s="10" customFormat="1" ht="17.25" customHeight="1" x14ac:dyDescent="0.25">
      <c r="A469" s="33"/>
      <c r="B469" s="34"/>
      <c r="C469" s="35"/>
      <c r="D469" s="49"/>
      <c r="E469" s="36"/>
      <c r="F469" s="36"/>
      <c r="G469" s="52"/>
      <c r="H469" s="38"/>
      <c r="I469" s="50"/>
      <c r="J469" s="54" t="s">
        <v>904</v>
      </c>
      <c r="K469" s="46" t="s">
        <v>905</v>
      </c>
      <c r="L469" s="46" t="s">
        <v>77</v>
      </c>
      <c r="P469" s="104"/>
      <c r="Q469" s="104">
        <f>0*$P$469</f>
        <v>0</v>
      </c>
      <c r="R469" s="104">
        <f t="shared" ref="R469:AD469" si="562">0*$P$469</f>
        <v>0</v>
      </c>
      <c r="S469" s="104">
        <f>0.2*$P$469</f>
        <v>0</v>
      </c>
      <c r="T469" s="104">
        <f>0.2*$P$469</f>
        <v>0</v>
      </c>
      <c r="U469" s="104">
        <f t="shared" si="562"/>
        <v>0</v>
      </c>
      <c r="V469" s="104">
        <f t="shared" si="562"/>
        <v>0</v>
      </c>
      <c r="W469" s="104">
        <f t="shared" si="562"/>
        <v>0</v>
      </c>
      <c r="X469" s="104">
        <f t="shared" si="562"/>
        <v>0</v>
      </c>
      <c r="Y469" s="104">
        <f>0.6*$P$469</f>
        <v>0</v>
      </c>
      <c r="Z469" s="104">
        <f t="shared" si="562"/>
        <v>0</v>
      </c>
      <c r="AA469" s="104">
        <f t="shared" si="562"/>
        <v>0</v>
      </c>
      <c r="AB469" s="104">
        <f t="shared" si="562"/>
        <v>0</v>
      </c>
      <c r="AC469" s="104">
        <f t="shared" si="562"/>
        <v>0</v>
      </c>
      <c r="AD469" s="104">
        <f t="shared" si="562"/>
        <v>0</v>
      </c>
      <c r="AE469" s="105">
        <f t="shared" si="462"/>
        <v>0</v>
      </c>
      <c r="AF469" s="106">
        <f>0.0003+0.0005</f>
        <v>7.9999999999999993E-4</v>
      </c>
      <c r="AG469" s="106">
        <f>0*$AF$469</f>
        <v>0</v>
      </c>
      <c r="AH469" s="106">
        <f t="shared" ref="AH469:AT469" si="563">0*$AF$469</f>
        <v>0</v>
      </c>
      <c r="AI469" s="106">
        <f t="shared" si="563"/>
        <v>0</v>
      </c>
      <c r="AJ469" s="106">
        <f t="shared" si="563"/>
        <v>0</v>
      </c>
      <c r="AK469" s="106">
        <f t="shared" si="563"/>
        <v>0</v>
      </c>
      <c r="AL469" s="106">
        <f t="shared" si="563"/>
        <v>0</v>
      </c>
      <c r="AM469" s="106">
        <f t="shared" si="563"/>
        <v>0</v>
      </c>
      <c r="AN469" s="106">
        <f t="shared" si="563"/>
        <v>0</v>
      </c>
      <c r="AO469" s="106">
        <f t="shared" si="563"/>
        <v>0</v>
      </c>
      <c r="AP469" s="106">
        <f t="shared" si="563"/>
        <v>0</v>
      </c>
      <c r="AQ469" s="106">
        <f t="shared" si="563"/>
        <v>0</v>
      </c>
      <c r="AR469" s="106">
        <f t="shared" si="563"/>
        <v>0</v>
      </c>
      <c r="AS469" s="106">
        <f t="shared" si="563"/>
        <v>0</v>
      </c>
      <c r="AT469" s="106">
        <f t="shared" si="563"/>
        <v>0</v>
      </c>
      <c r="AU469" s="107">
        <f t="shared" si="516"/>
        <v>0</v>
      </c>
      <c r="AV469" s="108">
        <f>0.0003+0.0005</f>
        <v>7.9999999999999993E-4</v>
      </c>
      <c r="AW469" s="108">
        <f>0*$AV$469</f>
        <v>0</v>
      </c>
      <c r="AX469" s="108">
        <f t="shared" ref="AX469:BJ469" si="564">0*$AV$469</f>
        <v>0</v>
      </c>
      <c r="AY469" s="108">
        <f t="shared" si="564"/>
        <v>0</v>
      </c>
      <c r="AZ469" s="108">
        <f t="shared" si="564"/>
        <v>0</v>
      </c>
      <c r="BA469" s="108">
        <f t="shared" si="564"/>
        <v>0</v>
      </c>
      <c r="BB469" s="108">
        <f t="shared" si="564"/>
        <v>0</v>
      </c>
      <c r="BC469" s="108">
        <f t="shared" si="564"/>
        <v>0</v>
      </c>
      <c r="BD469" s="108">
        <f t="shared" si="564"/>
        <v>0</v>
      </c>
      <c r="BE469" s="108">
        <f t="shared" si="564"/>
        <v>0</v>
      </c>
      <c r="BF469" s="108">
        <f t="shared" si="564"/>
        <v>0</v>
      </c>
      <c r="BG469" s="108">
        <f t="shared" si="564"/>
        <v>0</v>
      </c>
      <c r="BH469" s="108">
        <f t="shared" si="564"/>
        <v>0</v>
      </c>
      <c r="BI469" s="108">
        <f t="shared" si="564"/>
        <v>0</v>
      </c>
      <c r="BJ469" s="108">
        <f t="shared" si="564"/>
        <v>0</v>
      </c>
      <c r="BK469" s="109">
        <f t="shared" si="518"/>
        <v>0</v>
      </c>
      <c r="BL469" s="110">
        <f>0.0003+0.0005</f>
        <v>7.9999999999999993E-4</v>
      </c>
      <c r="BM469" s="110">
        <f>0*$BL$469</f>
        <v>0</v>
      </c>
      <c r="BN469" s="110">
        <f t="shared" ref="BN469:BZ469" si="565">0*$BL$469</f>
        <v>0</v>
      </c>
      <c r="BO469" s="110">
        <f t="shared" si="565"/>
        <v>0</v>
      </c>
      <c r="BP469" s="110">
        <f t="shared" si="565"/>
        <v>0</v>
      </c>
      <c r="BQ469" s="110">
        <f t="shared" si="565"/>
        <v>0</v>
      </c>
      <c r="BR469" s="110">
        <f t="shared" si="565"/>
        <v>0</v>
      </c>
      <c r="BS469" s="110">
        <f t="shared" si="565"/>
        <v>0</v>
      </c>
      <c r="BT469" s="110">
        <f t="shared" si="565"/>
        <v>0</v>
      </c>
      <c r="BU469" s="110">
        <f t="shared" si="565"/>
        <v>0</v>
      </c>
      <c r="BV469" s="110">
        <f t="shared" si="565"/>
        <v>0</v>
      </c>
      <c r="BW469" s="110">
        <f t="shared" si="565"/>
        <v>0</v>
      </c>
      <c r="BX469" s="110">
        <f t="shared" si="565"/>
        <v>0</v>
      </c>
      <c r="BY469" s="110">
        <f t="shared" si="565"/>
        <v>0</v>
      </c>
      <c r="BZ469" s="110">
        <f t="shared" si="565"/>
        <v>0</v>
      </c>
      <c r="CA469" s="111">
        <f t="shared" si="520"/>
        <v>0</v>
      </c>
    </row>
    <row r="470" spans="1:79" s="10" customFormat="1" ht="17.25" customHeight="1" x14ac:dyDescent="0.25">
      <c r="A470" s="33"/>
      <c r="B470" s="34"/>
      <c r="C470" s="35"/>
      <c r="D470" s="49"/>
      <c r="E470" s="36"/>
      <c r="F470" s="36"/>
      <c r="G470" s="52"/>
      <c r="H470" s="38"/>
      <c r="I470" s="50"/>
      <c r="J470" s="54" t="s">
        <v>906</v>
      </c>
      <c r="K470" s="46" t="s">
        <v>907</v>
      </c>
      <c r="L470" s="46" t="s">
        <v>77</v>
      </c>
      <c r="P470" s="104"/>
      <c r="Q470" s="104">
        <f>0*$P$470</f>
        <v>0</v>
      </c>
      <c r="R470" s="104">
        <f t="shared" ref="R470:AD470" si="566">0*$P$470</f>
        <v>0</v>
      </c>
      <c r="S470" s="104">
        <f>0.2*$P$470</f>
        <v>0</v>
      </c>
      <c r="T470" s="104">
        <f>0.2*$P$470</f>
        <v>0</v>
      </c>
      <c r="U470" s="104">
        <f t="shared" si="566"/>
        <v>0</v>
      </c>
      <c r="V470" s="104">
        <f t="shared" si="566"/>
        <v>0</v>
      </c>
      <c r="W470" s="104">
        <f t="shared" si="566"/>
        <v>0</v>
      </c>
      <c r="X470" s="104">
        <f t="shared" si="566"/>
        <v>0</v>
      </c>
      <c r="Y470" s="104">
        <f>0.6*$P$470</f>
        <v>0</v>
      </c>
      <c r="Z470" s="104">
        <f t="shared" si="566"/>
        <v>0</v>
      </c>
      <c r="AA470" s="104">
        <f t="shared" si="566"/>
        <v>0</v>
      </c>
      <c r="AB470" s="104">
        <f t="shared" si="566"/>
        <v>0</v>
      </c>
      <c r="AC470" s="104">
        <f t="shared" si="566"/>
        <v>0</v>
      </c>
      <c r="AD470" s="104">
        <f t="shared" si="566"/>
        <v>0</v>
      </c>
      <c r="AE470" s="105">
        <f t="shared" si="462"/>
        <v>0</v>
      </c>
      <c r="AF470" s="112"/>
      <c r="AG470" s="106"/>
      <c r="AH470" s="106"/>
      <c r="AI470" s="106"/>
      <c r="AJ470" s="106"/>
      <c r="AK470" s="106"/>
      <c r="AL470" s="106"/>
      <c r="AM470" s="106"/>
      <c r="AN470" s="106"/>
      <c r="AO470" s="106"/>
      <c r="AP470" s="106"/>
      <c r="AQ470" s="106"/>
      <c r="AR470" s="106"/>
      <c r="AS470" s="106"/>
      <c r="AT470" s="106"/>
      <c r="AU470" s="107"/>
      <c r="AV470" s="112"/>
      <c r="AW470" s="108"/>
      <c r="AX470" s="108"/>
      <c r="AY470" s="108"/>
      <c r="AZ470" s="108"/>
      <c r="BA470" s="108"/>
      <c r="BB470" s="108"/>
      <c r="BC470" s="108"/>
      <c r="BD470" s="108"/>
      <c r="BE470" s="108"/>
      <c r="BF470" s="108"/>
      <c r="BG470" s="108"/>
      <c r="BH470" s="108"/>
      <c r="BI470" s="108"/>
      <c r="BJ470" s="108"/>
      <c r="BK470" s="109"/>
      <c r="BL470" s="112"/>
      <c r="BM470" s="110"/>
      <c r="BN470" s="110"/>
      <c r="BO470" s="110"/>
      <c r="BP470" s="110"/>
      <c r="BQ470" s="110"/>
      <c r="BR470" s="110"/>
      <c r="BS470" s="110"/>
      <c r="BT470" s="110"/>
      <c r="BU470" s="110"/>
      <c r="BV470" s="110"/>
      <c r="BW470" s="110"/>
      <c r="BX470" s="110"/>
      <c r="BY470" s="110"/>
      <c r="BZ470" s="110"/>
      <c r="CA470" s="111"/>
    </row>
    <row r="471" spans="1:79" s="10" customFormat="1" ht="17.25" customHeight="1" x14ac:dyDescent="0.25">
      <c r="A471" s="33"/>
      <c r="B471" s="34"/>
      <c r="C471" s="35"/>
      <c r="D471" s="49"/>
      <c r="E471" s="36"/>
      <c r="F471" s="36"/>
      <c r="G471" s="52"/>
      <c r="H471" s="38"/>
      <c r="I471" s="50"/>
      <c r="J471" s="54" t="s">
        <v>908</v>
      </c>
      <c r="K471" s="46" t="s">
        <v>909</v>
      </c>
      <c r="L471" s="46" t="s">
        <v>77</v>
      </c>
      <c r="P471" s="104"/>
      <c r="Q471" s="104">
        <f>0*$P$471</f>
        <v>0</v>
      </c>
      <c r="R471" s="104">
        <f t="shared" ref="R471:AD471" si="567">0*$P$471</f>
        <v>0</v>
      </c>
      <c r="S471" s="104">
        <f>0.2*$P$471</f>
        <v>0</v>
      </c>
      <c r="T471" s="104">
        <f>0.2*$P$471</f>
        <v>0</v>
      </c>
      <c r="U471" s="104">
        <f t="shared" si="567"/>
        <v>0</v>
      </c>
      <c r="V471" s="104">
        <f t="shared" si="567"/>
        <v>0</v>
      </c>
      <c r="W471" s="104">
        <f t="shared" si="567"/>
        <v>0</v>
      </c>
      <c r="X471" s="104">
        <f t="shared" si="567"/>
        <v>0</v>
      </c>
      <c r="Y471" s="104">
        <f>0.6*$P$471</f>
        <v>0</v>
      </c>
      <c r="Z471" s="104">
        <f t="shared" si="567"/>
        <v>0</v>
      </c>
      <c r="AA471" s="104">
        <f t="shared" si="567"/>
        <v>0</v>
      </c>
      <c r="AB471" s="104">
        <f t="shared" si="567"/>
        <v>0</v>
      </c>
      <c r="AC471" s="104">
        <f t="shared" si="567"/>
        <v>0</v>
      </c>
      <c r="AD471" s="104">
        <f t="shared" si="567"/>
        <v>0</v>
      </c>
      <c r="AE471" s="105">
        <f t="shared" si="462"/>
        <v>0</v>
      </c>
      <c r="AF471" s="106">
        <f>0.0013+0.0008</f>
        <v>2.0999999999999999E-3</v>
      </c>
      <c r="AG471" s="106">
        <f>0*$AF$471</f>
        <v>0</v>
      </c>
      <c r="AH471" s="106">
        <f t="shared" ref="AH471:AT471" si="568">0*$AF$471</f>
        <v>0</v>
      </c>
      <c r="AI471" s="106">
        <f t="shared" si="568"/>
        <v>0</v>
      </c>
      <c r="AJ471" s="106">
        <f t="shared" si="568"/>
        <v>0</v>
      </c>
      <c r="AK471" s="106">
        <f t="shared" si="568"/>
        <v>0</v>
      </c>
      <c r="AL471" s="106">
        <f t="shared" si="568"/>
        <v>0</v>
      </c>
      <c r="AM471" s="106">
        <f t="shared" si="568"/>
        <v>0</v>
      </c>
      <c r="AN471" s="106">
        <f t="shared" si="568"/>
        <v>0</v>
      </c>
      <c r="AO471" s="106">
        <f t="shared" si="568"/>
        <v>0</v>
      </c>
      <c r="AP471" s="106">
        <f t="shared" si="568"/>
        <v>0</v>
      </c>
      <c r="AQ471" s="106">
        <f t="shared" si="568"/>
        <v>0</v>
      </c>
      <c r="AR471" s="106">
        <f t="shared" si="568"/>
        <v>0</v>
      </c>
      <c r="AS471" s="106">
        <f t="shared" si="568"/>
        <v>0</v>
      </c>
      <c r="AT471" s="106">
        <f t="shared" si="568"/>
        <v>0</v>
      </c>
      <c r="AU471" s="107">
        <f t="shared" si="516"/>
        <v>0</v>
      </c>
      <c r="AV471" s="108">
        <f>0.0013+0.0008</f>
        <v>2.0999999999999999E-3</v>
      </c>
      <c r="AW471" s="108">
        <f>0*$AV$471</f>
        <v>0</v>
      </c>
      <c r="AX471" s="108">
        <f t="shared" ref="AX471:BJ471" si="569">0*$AV$471</f>
        <v>0</v>
      </c>
      <c r="AY471" s="108">
        <f t="shared" si="569"/>
        <v>0</v>
      </c>
      <c r="AZ471" s="108">
        <f t="shared" si="569"/>
        <v>0</v>
      </c>
      <c r="BA471" s="108">
        <f t="shared" si="569"/>
        <v>0</v>
      </c>
      <c r="BB471" s="108">
        <f t="shared" si="569"/>
        <v>0</v>
      </c>
      <c r="BC471" s="108">
        <f t="shared" si="569"/>
        <v>0</v>
      </c>
      <c r="BD471" s="108">
        <f t="shared" si="569"/>
        <v>0</v>
      </c>
      <c r="BE471" s="108">
        <f t="shared" si="569"/>
        <v>0</v>
      </c>
      <c r="BF471" s="108">
        <f t="shared" si="569"/>
        <v>0</v>
      </c>
      <c r="BG471" s="108">
        <f t="shared" si="569"/>
        <v>0</v>
      </c>
      <c r="BH471" s="108">
        <f t="shared" si="569"/>
        <v>0</v>
      </c>
      <c r="BI471" s="108">
        <f t="shared" si="569"/>
        <v>0</v>
      </c>
      <c r="BJ471" s="108">
        <f t="shared" si="569"/>
        <v>0</v>
      </c>
      <c r="BK471" s="109">
        <f t="shared" si="518"/>
        <v>0</v>
      </c>
      <c r="BL471" s="110">
        <f>0.0013+0.0008</f>
        <v>2.0999999999999999E-3</v>
      </c>
      <c r="BM471" s="110">
        <f>0*$BL$471</f>
        <v>0</v>
      </c>
      <c r="BN471" s="110">
        <f t="shared" ref="BN471:BZ471" si="570">0*$BL$471</f>
        <v>0</v>
      </c>
      <c r="BO471" s="110">
        <f t="shared" si="570"/>
        <v>0</v>
      </c>
      <c r="BP471" s="110">
        <f t="shared" si="570"/>
        <v>0</v>
      </c>
      <c r="BQ471" s="110">
        <f t="shared" si="570"/>
        <v>0</v>
      </c>
      <c r="BR471" s="110">
        <f t="shared" si="570"/>
        <v>0</v>
      </c>
      <c r="BS471" s="110">
        <f t="shared" si="570"/>
        <v>0</v>
      </c>
      <c r="BT471" s="110">
        <f t="shared" si="570"/>
        <v>0</v>
      </c>
      <c r="BU471" s="110">
        <f t="shared" si="570"/>
        <v>0</v>
      </c>
      <c r="BV471" s="110">
        <f t="shared" si="570"/>
        <v>0</v>
      </c>
      <c r="BW471" s="110">
        <f t="shared" si="570"/>
        <v>0</v>
      </c>
      <c r="BX471" s="110">
        <f t="shared" si="570"/>
        <v>0</v>
      </c>
      <c r="BY471" s="110">
        <f t="shared" si="570"/>
        <v>0</v>
      </c>
      <c r="BZ471" s="110">
        <f t="shared" si="570"/>
        <v>0</v>
      </c>
      <c r="CA471" s="111">
        <f t="shared" si="520"/>
        <v>0</v>
      </c>
    </row>
    <row r="472" spans="1:79" s="10" customFormat="1" ht="17.25" customHeight="1" x14ac:dyDescent="0.25">
      <c r="A472" s="33"/>
      <c r="B472" s="34"/>
      <c r="C472" s="35"/>
      <c r="D472" s="49"/>
      <c r="E472" s="36"/>
      <c r="F472" s="36"/>
      <c r="G472" s="52"/>
      <c r="H472" s="38"/>
      <c r="I472" s="50"/>
      <c r="J472" s="54" t="s">
        <v>910</v>
      </c>
      <c r="K472" s="46" t="s">
        <v>911</v>
      </c>
      <c r="L472" s="46" t="s">
        <v>77</v>
      </c>
      <c r="P472" s="104"/>
      <c r="Q472" s="104">
        <f>0*$P$472</f>
        <v>0</v>
      </c>
      <c r="R472" s="104">
        <f t="shared" ref="R472:AD472" si="571">0*$P$472</f>
        <v>0</v>
      </c>
      <c r="S472" s="104">
        <f>0.2*$P$472</f>
        <v>0</v>
      </c>
      <c r="T472" s="104">
        <f>0.2*$P$472</f>
        <v>0</v>
      </c>
      <c r="U472" s="104">
        <f t="shared" si="571"/>
        <v>0</v>
      </c>
      <c r="V472" s="104">
        <f t="shared" si="571"/>
        <v>0</v>
      </c>
      <c r="W472" s="104">
        <f t="shared" si="571"/>
        <v>0</v>
      </c>
      <c r="X472" s="104">
        <f t="shared" si="571"/>
        <v>0</v>
      </c>
      <c r="Y472" s="104">
        <f>0.6*$P$472</f>
        <v>0</v>
      </c>
      <c r="Z472" s="104">
        <f t="shared" si="571"/>
        <v>0</v>
      </c>
      <c r="AA472" s="104">
        <f t="shared" si="571"/>
        <v>0</v>
      </c>
      <c r="AB472" s="104">
        <f t="shared" si="571"/>
        <v>0</v>
      </c>
      <c r="AC472" s="104">
        <f t="shared" si="571"/>
        <v>0</v>
      </c>
      <c r="AD472" s="104">
        <f t="shared" si="571"/>
        <v>0</v>
      </c>
      <c r="AE472" s="105">
        <f t="shared" si="462"/>
        <v>0</v>
      </c>
      <c r="AF472" s="106">
        <f>0.001</f>
        <v>1E-3</v>
      </c>
      <c r="AG472" s="106">
        <f>0*$AF$472</f>
        <v>0</v>
      </c>
      <c r="AH472" s="106">
        <f t="shared" ref="AH472:AT472" si="572">0*$AF$472</f>
        <v>0</v>
      </c>
      <c r="AI472" s="106">
        <f t="shared" si="572"/>
        <v>0</v>
      </c>
      <c r="AJ472" s="106">
        <f t="shared" si="572"/>
        <v>0</v>
      </c>
      <c r="AK472" s="106">
        <f t="shared" si="572"/>
        <v>0</v>
      </c>
      <c r="AL472" s="106">
        <f t="shared" si="572"/>
        <v>0</v>
      </c>
      <c r="AM472" s="106">
        <f t="shared" si="572"/>
        <v>0</v>
      </c>
      <c r="AN472" s="106">
        <f t="shared" si="572"/>
        <v>0</v>
      </c>
      <c r="AO472" s="106">
        <f t="shared" si="572"/>
        <v>0</v>
      </c>
      <c r="AP472" s="106">
        <f t="shared" si="572"/>
        <v>0</v>
      </c>
      <c r="AQ472" s="106">
        <f t="shared" si="572"/>
        <v>0</v>
      </c>
      <c r="AR472" s="106">
        <f t="shared" si="572"/>
        <v>0</v>
      </c>
      <c r="AS472" s="106">
        <f t="shared" si="572"/>
        <v>0</v>
      </c>
      <c r="AT472" s="106">
        <f t="shared" si="572"/>
        <v>0</v>
      </c>
      <c r="AU472" s="107">
        <f t="shared" si="516"/>
        <v>0</v>
      </c>
      <c r="AV472" s="112"/>
      <c r="AW472" s="108"/>
      <c r="AX472" s="108"/>
      <c r="AY472" s="108"/>
      <c r="AZ472" s="108"/>
      <c r="BA472" s="108"/>
      <c r="BB472" s="108"/>
      <c r="BC472" s="108"/>
      <c r="BD472" s="108"/>
      <c r="BE472" s="108"/>
      <c r="BF472" s="108"/>
      <c r="BG472" s="108"/>
      <c r="BH472" s="108"/>
      <c r="BI472" s="108"/>
      <c r="BJ472" s="108"/>
      <c r="BK472" s="109"/>
      <c r="BL472" s="110">
        <f>0.001</f>
        <v>1E-3</v>
      </c>
      <c r="BM472" s="110">
        <f>0*$BL$472</f>
        <v>0</v>
      </c>
      <c r="BN472" s="110">
        <f t="shared" ref="BN472:BZ472" si="573">0*$BL$472</f>
        <v>0</v>
      </c>
      <c r="BO472" s="110">
        <f t="shared" si="573"/>
        <v>0</v>
      </c>
      <c r="BP472" s="110">
        <f t="shared" si="573"/>
        <v>0</v>
      </c>
      <c r="BQ472" s="110">
        <f t="shared" si="573"/>
        <v>0</v>
      </c>
      <c r="BR472" s="110">
        <f t="shared" si="573"/>
        <v>0</v>
      </c>
      <c r="BS472" s="110">
        <f t="shared" si="573"/>
        <v>0</v>
      </c>
      <c r="BT472" s="110">
        <f t="shared" si="573"/>
        <v>0</v>
      </c>
      <c r="BU472" s="110">
        <f t="shared" si="573"/>
        <v>0</v>
      </c>
      <c r="BV472" s="110">
        <f t="shared" si="573"/>
        <v>0</v>
      </c>
      <c r="BW472" s="110">
        <f t="shared" si="573"/>
        <v>0</v>
      </c>
      <c r="BX472" s="110">
        <f t="shared" si="573"/>
        <v>0</v>
      </c>
      <c r="BY472" s="110">
        <f t="shared" si="573"/>
        <v>0</v>
      </c>
      <c r="BZ472" s="110">
        <f t="shared" si="573"/>
        <v>0</v>
      </c>
      <c r="CA472" s="111">
        <f t="shared" si="520"/>
        <v>0</v>
      </c>
    </row>
    <row r="473" spans="1:79" s="10" customFormat="1" ht="17.25" customHeight="1" x14ac:dyDescent="0.25">
      <c r="A473" s="33"/>
      <c r="B473" s="34"/>
      <c r="C473" s="35"/>
      <c r="D473" s="49"/>
      <c r="E473" s="36"/>
      <c r="F473" s="36"/>
      <c r="G473" s="52"/>
      <c r="H473" s="38"/>
      <c r="I473" s="50"/>
      <c r="J473" s="54" t="s">
        <v>912</v>
      </c>
      <c r="K473" s="46" t="s">
        <v>913</v>
      </c>
      <c r="L473" s="46" t="s">
        <v>77</v>
      </c>
      <c r="P473" s="104"/>
      <c r="Q473" s="104">
        <f>0*$P$473</f>
        <v>0</v>
      </c>
      <c r="R473" s="104">
        <f>0*$P$473</f>
        <v>0</v>
      </c>
      <c r="S473" s="104">
        <f>0.2*$P$473</f>
        <v>0</v>
      </c>
      <c r="T473" s="104">
        <f>0*$P$473</f>
        <v>0</v>
      </c>
      <c r="U473" s="104">
        <f>0.2*$P$473</f>
        <v>0</v>
      </c>
      <c r="V473" s="104">
        <f>0*$P$473</f>
        <v>0</v>
      </c>
      <c r="W473" s="104">
        <f>0*$P$473</f>
        <v>0</v>
      </c>
      <c r="X473" s="104">
        <f>0*$P$473</f>
        <v>0</v>
      </c>
      <c r="Y473" s="104">
        <f>0.6*$P$473</f>
        <v>0</v>
      </c>
      <c r="Z473" s="104">
        <f>0*$P$473</f>
        <v>0</v>
      </c>
      <c r="AA473" s="104">
        <f t="shared" ref="AA473:AC473" si="574">0*$P$473</f>
        <v>0</v>
      </c>
      <c r="AB473" s="104">
        <f t="shared" si="574"/>
        <v>0</v>
      </c>
      <c r="AC473" s="104">
        <f t="shared" si="574"/>
        <v>0</v>
      </c>
      <c r="AD473" s="104">
        <f>0*$P$473</f>
        <v>0</v>
      </c>
      <c r="AE473" s="105">
        <f t="shared" si="462"/>
        <v>0</v>
      </c>
      <c r="AF473" s="106">
        <f>0.0041+0.0015+0.0008</f>
        <v>6.4000000000000012E-3</v>
      </c>
      <c r="AG473" s="106">
        <f>0*$AF$473</f>
        <v>0</v>
      </c>
      <c r="AH473" s="106">
        <f t="shared" ref="AH473:AT473" si="575">0*$AF$473</f>
        <v>0</v>
      </c>
      <c r="AI473" s="106">
        <f t="shared" si="575"/>
        <v>0</v>
      </c>
      <c r="AJ473" s="106">
        <f t="shared" si="575"/>
        <v>0</v>
      </c>
      <c r="AK473" s="106">
        <f t="shared" si="575"/>
        <v>0</v>
      </c>
      <c r="AL473" s="106">
        <f t="shared" si="575"/>
        <v>0</v>
      </c>
      <c r="AM473" s="106">
        <f t="shared" si="575"/>
        <v>0</v>
      </c>
      <c r="AN473" s="106">
        <f t="shared" si="575"/>
        <v>0</v>
      </c>
      <c r="AO473" s="106">
        <f t="shared" si="575"/>
        <v>0</v>
      </c>
      <c r="AP473" s="106">
        <f t="shared" si="575"/>
        <v>0</v>
      </c>
      <c r="AQ473" s="106">
        <f t="shared" si="575"/>
        <v>0</v>
      </c>
      <c r="AR473" s="106">
        <f t="shared" si="575"/>
        <v>0</v>
      </c>
      <c r="AS473" s="106">
        <f t="shared" si="575"/>
        <v>0</v>
      </c>
      <c r="AT473" s="106">
        <f t="shared" si="575"/>
        <v>0</v>
      </c>
      <c r="AU473" s="107">
        <f t="shared" si="516"/>
        <v>0</v>
      </c>
      <c r="AV473" s="108">
        <f>0.0041+0.0015+0.0008</f>
        <v>6.4000000000000012E-3</v>
      </c>
      <c r="AW473" s="108">
        <f>0*$AV$473</f>
        <v>0</v>
      </c>
      <c r="AX473" s="108">
        <f t="shared" ref="AX473:BJ473" si="576">0*$AV$473</f>
        <v>0</v>
      </c>
      <c r="AY473" s="108">
        <f t="shared" si="576"/>
        <v>0</v>
      </c>
      <c r="AZ473" s="108">
        <f t="shared" si="576"/>
        <v>0</v>
      </c>
      <c r="BA473" s="108">
        <f t="shared" si="576"/>
        <v>0</v>
      </c>
      <c r="BB473" s="108">
        <f t="shared" si="576"/>
        <v>0</v>
      </c>
      <c r="BC473" s="108">
        <f t="shared" si="576"/>
        <v>0</v>
      </c>
      <c r="BD473" s="108">
        <f t="shared" si="576"/>
        <v>0</v>
      </c>
      <c r="BE473" s="108">
        <f t="shared" si="576"/>
        <v>0</v>
      </c>
      <c r="BF473" s="108">
        <f t="shared" si="576"/>
        <v>0</v>
      </c>
      <c r="BG473" s="108">
        <f t="shared" si="576"/>
        <v>0</v>
      </c>
      <c r="BH473" s="108">
        <f t="shared" si="576"/>
        <v>0</v>
      </c>
      <c r="BI473" s="108">
        <f t="shared" si="576"/>
        <v>0</v>
      </c>
      <c r="BJ473" s="108">
        <f t="shared" si="576"/>
        <v>0</v>
      </c>
      <c r="BK473" s="109">
        <f t="shared" si="518"/>
        <v>0</v>
      </c>
      <c r="BL473" s="110">
        <f>0.0041+0.0015+0.0008</f>
        <v>6.4000000000000012E-3</v>
      </c>
      <c r="BM473" s="110">
        <f>0*$BL$473</f>
        <v>0</v>
      </c>
      <c r="BN473" s="110">
        <f t="shared" ref="BN473:BZ473" si="577">0*$BL$473</f>
        <v>0</v>
      </c>
      <c r="BO473" s="110">
        <f t="shared" si="577"/>
        <v>0</v>
      </c>
      <c r="BP473" s="110">
        <f t="shared" si="577"/>
        <v>0</v>
      </c>
      <c r="BQ473" s="110">
        <f t="shared" si="577"/>
        <v>0</v>
      </c>
      <c r="BR473" s="110">
        <f t="shared" si="577"/>
        <v>0</v>
      </c>
      <c r="BS473" s="110">
        <f t="shared" si="577"/>
        <v>0</v>
      </c>
      <c r="BT473" s="110">
        <f t="shared" si="577"/>
        <v>0</v>
      </c>
      <c r="BU473" s="110">
        <f t="shared" si="577"/>
        <v>0</v>
      </c>
      <c r="BV473" s="110">
        <f t="shared" si="577"/>
        <v>0</v>
      </c>
      <c r="BW473" s="110">
        <f t="shared" si="577"/>
        <v>0</v>
      </c>
      <c r="BX473" s="110">
        <f t="shared" si="577"/>
        <v>0</v>
      </c>
      <c r="BY473" s="110">
        <f t="shared" si="577"/>
        <v>0</v>
      </c>
      <c r="BZ473" s="110">
        <f t="shared" si="577"/>
        <v>0</v>
      </c>
      <c r="CA473" s="111">
        <f t="shared" si="520"/>
        <v>0</v>
      </c>
    </row>
    <row r="474" spans="1:79" s="10" customFormat="1" ht="17.25" customHeight="1" x14ac:dyDescent="0.25">
      <c r="A474" s="33"/>
      <c r="B474" s="34"/>
      <c r="C474" s="35"/>
      <c r="D474" s="49"/>
      <c r="E474" s="36"/>
      <c r="F474" s="36"/>
      <c r="G474" s="52"/>
      <c r="H474" s="38"/>
      <c r="I474" s="50"/>
      <c r="J474" s="54" t="s">
        <v>914</v>
      </c>
      <c r="K474" s="46" t="s">
        <v>915</v>
      </c>
      <c r="L474" s="46" t="s">
        <v>57</v>
      </c>
      <c r="P474" s="104"/>
      <c r="Q474" s="104">
        <f>0.1*$P$474</f>
        <v>0</v>
      </c>
      <c r="R474" s="104">
        <f>0*$P$474</f>
        <v>0</v>
      </c>
      <c r="S474" s="104">
        <f>0.2*$P$474</f>
        <v>0</v>
      </c>
      <c r="T474" s="104">
        <f>0*$P$474</f>
        <v>0</v>
      </c>
      <c r="U474" s="104">
        <f>0.1*$P$474</f>
        <v>0</v>
      </c>
      <c r="V474" s="104">
        <f>0*$P$474</f>
        <v>0</v>
      </c>
      <c r="W474" s="104">
        <f>0*$P$474</f>
        <v>0</v>
      </c>
      <c r="X474" s="104">
        <f>0*$P$474</f>
        <v>0</v>
      </c>
      <c r="Y474" s="104">
        <f>0.6*$P$474</f>
        <v>0</v>
      </c>
      <c r="Z474" s="104">
        <f>0*$P$474</f>
        <v>0</v>
      </c>
      <c r="AA474" s="104">
        <f t="shared" ref="AA474:AC474" si="578">0*$P$474</f>
        <v>0</v>
      </c>
      <c r="AB474" s="104">
        <f t="shared" si="578"/>
        <v>0</v>
      </c>
      <c r="AC474" s="104">
        <f t="shared" si="578"/>
        <v>0</v>
      </c>
      <c r="AD474" s="104">
        <f>0*$P$474</f>
        <v>0</v>
      </c>
      <c r="AE474" s="105">
        <f t="shared" si="462"/>
        <v>0</v>
      </c>
      <c r="AF474" s="106">
        <f>0.0011+0.0015+0.0005+0.0036+0.0032+0.0011+0.0007+0.0002+0.0002+0.0001+0.0002+0.0001+0.0002+0.0003+0.0006+0.0003+0.0003</f>
        <v>1.4199999999999999E-2</v>
      </c>
      <c r="AG474" s="106">
        <f>0*$AF$474</f>
        <v>0</v>
      </c>
      <c r="AH474" s="106">
        <f t="shared" ref="AH474:AT474" si="579">0*$AF$474</f>
        <v>0</v>
      </c>
      <c r="AI474" s="106">
        <f t="shared" si="579"/>
        <v>0</v>
      </c>
      <c r="AJ474" s="106">
        <f t="shared" si="579"/>
        <v>0</v>
      </c>
      <c r="AK474" s="106">
        <f t="shared" si="579"/>
        <v>0</v>
      </c>
      <c r="AL474" s="106">
        <f t="shared" si="579"/>
        <v>0</v>
      </c>
      <c r="AM474" s="106">
        <f t="shared" si="579"/>
        <v>0</v>
      </c>
      <c r="AN474" s="106">
        <f t="shared" si="579"/>
        <v>0</v>
      </c>
      <c r="AO474" s="106">
        <f t="shared" si="579"/>
        <v>0</v>
      </c>
      <c r="AP474" s="106">
        <f t="shared" si="579"/>
        <v>0</v>
      </c>
      <c r="AQ474" s="106">
        <f t="shared" si="579"/>
        <v>0</v>
      </c>
      <c r="AR474" s="106">
        <f t="shared" si="579"/>
        <v>0</v>
      </c>
      <c r="AS474" s="106">
        <f t="shared" si="579"/>
        <v>0</v>
      </c>
      <c r="AT474" s="106">
        <f t="shared" si="579"/>
        <v>0</v>
      </c>
      <c r="AU474" s="107">
        <f t="shared" si="516"/>
        <v>0</v>
      </c>
      <c r="AV474" s="108">
        <f>0.0011+0.0015+0.0005+0.0036+0.0032+0.0011+0.0007+0.0002+0.0002+0.0001+0.0002+0.0001+0.0002+0.0003+0.0006+0.0003+0.0003</f>
        <v>1.4199999999999999E-2</v>
      </c>
      <c r="AW474" s="108">
        <f>0*$AV$474</f>
        <v>0</v>
      </c>
      <c r="AX474" s="108">
        <f>0*$AV$474</f>
        <v>0</v>
      </c>
      <c r="AY474" s="108">
        <f t="shared" ref="AY474:BJ474" si="580">0*$AV$474</f>
        <v>0</v>
      </c>
      <c r="AZ474" s="108">
        <f t="shared" si="580"/>
        <v>0</v>
      </c>
      <c r="BA474" s="108">
        <f t="shared" si="580"/>
        <v>0</v>
      </c>
      <c r="BB474" s="108">
        <f t="shared" si="580"/>
        <v>0</v>
      </c>
      <c r="BC474" s="108">
        <f t="shared" si="580"/>
        <v>0</v>
      </c>
      <c r="BD474" s="108">
        <f t="shared" si="580"/>
        <v>0</v>
      </c>
      <c r="BE474" s="108">
        <f t="shared" si="580"/>
        <v>0</v>
      </c>
      <c r="BF474" s="108">
        <f t="shared" si="580"/>
        <v>0</v>
      </c>
      <c r="BG474" s="108">
        <f t="shared" si="580"/>
        <v>0</v>
      </c>
      <c r="BH474" s="108">
        <f t="shared" si="580"/>
        <v>0</v>
      </c>
      <c r="BI474" s="108">
        <f t="shared" si="580"/>
        <v>0</v>
      </c>
      <c r="BJ474" s="108">
        <f t="shared" si="580"/>
        <v>0</v>
      </c>
      <c r="BK474" s="109">
        <f t="shared" si="518"/>
        <v>0</v>
      </c>
      <c r="BL474" s="110">
        <f>0.0011+0.0015+0.0005+0.0036+0.0032+0.0011+0.0007+0.0002+0.0002+0.0001+0.0002+0.0001+0.0002+0.0003+0.0006+0.0003+0.0003</f>
        <v>1.4199999999999999E-2</v>
      </c>
      <c r="BM474" s="110">
        <f>0*$BL$474</f>
        <v>0</v>
      </c>
      <c r="BN474" s="110">
        <f t="shared" ref="BN474:BZ474" si="581">0*$BL$474</f>
        <v>0</v>
      </c>
      <c r="BO474" s="110">
        <f t="shared" si="581"/>
        <v>0</v>
      </c>
      <c r="BP474" s="110">
        <f t="shared" si="581"/>
        <v>0</v>
      </c>
      <c r="BQ474" s="110">
        <f t="shared" si="581"/>
        <v>0</v>
      </c>
      <c r="BR474" s="110">
        <f t="shared" si="581"/>
        <v>0</v>
      </c>
      <c r="BS474" s="110">
        <f t="shared" si="581"/>
        <v>0</v>
      </c>
      <c r="BT474" s="110">
        <f t="shared" si="581"/>
        <v>0</v>
      </c>
      <c r="BU474" s="110">
        <f t="shared" si="581"/>
        <v>0</v>
      </c>
      <c r="BV474" s="110">
        <f t="shared" si="581"/>
        <v>0</v>
      </c>
      <c r="BW474" s="110">
        <f t="shared" si="581"/>
        <v>0</v>
      </c>
      <c r="BX474" s="110">
        <f t="shared" si="581"/>
        <v>0</v>
      </c>
      <c r="BY474" s="110">
        <f t="shared" si="581"/>
        <v>0</v>
      </c>
      <c r="BZ474" s="110">
        <f t="shared" si="581"/>
        <v>0</v>
      </c>
      <c r="CA474" s="111">
        <f t="shared" si="520"/>
        <v>0</v>
      </c>
    </row>
    <row r="475" spans="1:79" s="10" customFormat="1" ht="17.25" customHeight="1" x14ac:dyDescent="0.25">
      <c r="A475" s="33"/>
      <c r="B475" s="34"/>
      <c r="C475" s="35"/>
      <c r="D475" s="49"/>
      <c r="E475" s="36"/>
      <c r="F475" s="36"/>
      <c r="G475" s="52"/>
      <c r="H475" s="38"/>
      <c r="I475" s="50"/>
      <c r="J475" s="102" t="s">
        <v>916</v>
      </c>
      <c r="K475" s="103" t="s">
        <v>917</v>
      </c>
      <c r="L475" s="46" t="s">
        <v>41</v>
      </c>
      <c r="P475" s="104"/>
      <c r="Q475" s="104">
        <f>0*$P$475</f>
        <v>0</v>
      </c>
      <c r="R475" s="104">
        <f t="shared" ref="R475:Y475" si="582">0*$P$475</f>
        <v>0</v>
      </c>
      <c r="S475" s="104">
        <f t="shared" si="582"/>
        <v>0</v>
      </c>
      <c r="T475" s="104">
        <f t="shared" si="582"/>
        <v>0</v>
      </c>
      <c r="U475" s="104">
        <f>0.7*$P$475</f>
        <v>0</v>
      </c>
      <c r="V475" s="104">
        <f>0*$P$475</f>
        <v>0</v>
      </c>
      <c r="W475" s="104">
        <f t="shared" si="582"/>
        <v>0</v>
      </c>
      <c r="X475" s="104">
        <f>0.2*$P$475</f>
        <v>0</v>
      </c>
      <c r="Y475" s="104">
        <f t="shared" si="582"/>
        <v>0</v>
      </c>
      <c r="Z475" s="104">
        <f>0.1*$P$475</f>
        <v>0</v>
      </c>
      <c r="AA475" s="104">
        <f t="shared" ref="AA475:AC475" si="583">0.1*$P$475</f>
        <v>0</v>
      </c>
      <c r="AB475" s="104">
        <f t="shared" si="583"/>
        <v>0</v>
      </c>
      <c r="AC475" s="104">
        <f t="shared" si="583"/>
        <v>0</v>
      </c>
      <c r="AD475" s="104">
        <f>0.1*$P$475</f>
        <v>0</v>
      </c>
      <c r="AE475" s="105">
        <f t="shared" si="462"/>
        <v>0</v>
      </c>
      <c r="AF475" s="106">
        <f>0.0294+0.0105+0.01+0.0014+0.0062+0.0028+0.0007+0.0007</f>
        <v>6.1699999999999991E-2</v>
      </c>
      <c r="AG475" s="106">
        <f>0*$AF$475</f>
        <v>0</v>
      </c>
      <c r="AH475" s="106">
        <f t="shared" ref="AH475:AT475" si="584">0*$AF$475</f>
        <v>0</v>
      </c>
      <c r="AI475" s="106">
        <f t="shared" si="584"/>
        <v>0</v>
      </c>
      <c r="AJ475" s="106">
        <f t="shared" si="584"/>
        <v>0</v>
      </c>
      <c r="AK475" s="106">
        <f t="shared" si="584"/>
        <v>0</v>
      </c>
      <c r="AL475" s="106">
        <f t="shared" si="584"/>
        <v>0</v>
      </c>
      <c r="AM475" s="106">
        <f t="shared" si="584"/>
        <v>0</v>
      </c>
      <c r="AN475" s="106">
        <f t="shared" si="584"/>
        <v>0</v>
      </c>
      <c r="AO475" s="106">
        <f t="shared" si="584"/>
        <v>0</v>
      </c>
      <c r="AP475" s="106">
        <f t="shared" si="584"/>
        <v>0</v>
      </c>
      <c r="AQ475" s="106">
        <f t="shared" si="584"/>
        <v>0</v>
      </c>
      <c r="AR475" s="106">
        <f t="shared" si="584"/>
        <v>0</v>
      </c>
      <c r="AS475" s="106">
        <f t="shared" si="584"/>
        <v>0</v>
      </c>
      <c r="AT475" s="106">
        <f t="shared" si="584"/>
        <v>0</v>
      </c>
      <c r="AU475" s="107">
        <f t="shared" si="516"/>
        <v>0</v>
      </c>
      <c r="AV475" s="108">
        <f>0.0294+0.0105+0.01+0.0014+0.0062+0.0028+0.0007+0.0007</f>
        <v>6.1699999999999991E-2</v>
      </c>
      <c r="AW475" s="108">
        <f>0*$AV$475</f>
        <v>0</v>
      </c>
      <c r="AX475" s="108">
        <f t="shared" ref="AX475:BJ475" si="585">0*$AV$475</f>
        <v>0</v>
      </c>
      <c r="AY475" s="108">
        <f t="shared" si="585"/>
        <v>0</v>
      </c>
      <c r="AZ475" s="108">
        <f t="shared" si="585"/>
        <v>0</v>
      </c>
      <c r="BA475" s="108">
        <f t="shared" si="585"/>
        <v>0</v>
      </c>
      <c r="BB475" s="108">
        <f t="shared" si="585"/>
        <v>0</v>
      </c>
      <c r="BC475" s="108">
        <f t="shared" si="585"/>
        <v>0</v>
      </c>
      <c r="BD475" s="108">
        <f t="shared" si="585"/>
        <v>0</v>
      </c>
      <c r="BE475" s="108">
        <f t="shared" si="585"/>
        <v>0</v>
      </c>
      <c r="BF475" s="108">
        <f t="shared" si="585"/>
        <v>0</v>
      </c>
      <c r="BG475" s="108">
        <f t="shared" si="585"/>
        <v>0</v>
      </c>
      <c r="BH475" s="108">
        <f t="shared" si="585"/>
        <v>0</v>
      </c>
      <c r="BI475" s="108">
        <f t="shared" si="585"/>
        <v>0</v>
      </c>
      <c r="BJ475" s="108">
        <f t="shared" si="585"/>
        <v>0</v>
      </c>
      <c r="BK475" s="109">
        <f t="shared" si="518"/>
        <v>0</v>
      </c>
      <c r="BL475" s="110">
        <f>0.0294+0.0105+0.01+0.0014+0.0062+0.0028+0.0007+0.0007</f>
        <v>6.1699999999999991E-2</v>
      </c>
      <c r="BM475" s="110">
        <f>0*$BL$475</f>
        <v>0</v>
      </c>
      <c r="BN475" s="110">
        <f t="shared" ref="BN475:BZ475" si="586">0*$BL$475</f>
        <v>0</v>
      </c>
      <c r="BO475" s="110">
        <f t="shared" si="586"/>
        <v>0</v>
      </c>
      <c r="BP475" s="110">
        <f t="shared" si="586"/>
        <v>0</v>
      </c>
      <c r="BQ475" s="110">
        <f t="shared" si="586"/>
        <v>0</v>
      </c>
      <c r="BR475" s="110">
        <f t="shared" si="586"/>
        <v>0</v>
      </c>
      <c r="BS475" s="110">
        <f t="shared" si="586"/>
        <v>0</v>
      </c>
      <c r="BT475" s="110">
        <f t="shared" si="586"/>
        <v>0</v>
      </c>
      <c r="BU475" s="110">
        <f t="shared" si="586"/>
        <v>0</v>
      </c>
      <c r="BV475" s="110">
        <f t="shared" si="586"/>
        <v>0</v>
      </c>
      <c r="BW475" s="110">
        <f t="shared" si="586"/>
        <v>0</v>
      </c>
      <c r="BX475" s="110">
        <f t="shared" si="586"/>
        <v>0</v>
      </c>
      <c r="BY475" s="110">
        <f t="shared" si="586"/>
        <v>0</v>
      </c>
      <c r="BZ475" s="110">
        <f t="shared" si="586"/>
        <v>0</v>
      </c>
      <c r="CA475" s="111">
        <f t="shared" si="520"/>
        <v>0</v>
      </c>
    </row>
    <row r="476" spans="1:79" s="10" customFormat="1" ht="17.25" customHeight="1" x14ac:dyDescent="0.25">
      <c r="A476" s="33"/>
      <c r="B476" s="34"/>
      <c r="C476" s="35"/>
      <c r="D476" s="49"/>
      <c r="E476" s="36"/>
      <c r="F476" s="36"/>
      <c r="G476" s="52"/>
      <c r="H476" s="38"/>
      <c r="I476" s="50"/>
      <c r="J476" s="102" t="s">
        <v>918</v>
      </c>
      <c r="K476" s="103" t="s">
        <v>919</v>
      </c>
      <c r="L476" s="46" t="s">
        <v>41</v>
      </c>
      <c r="P476" s="104"/>
      <c r="Q476" s="104">
        <f>0*$P$476</f>
        <v>0</v>
      </c>
      <c r="R476" s="104">
        <f t="shared" ref="R476:AD476" si="587">0*$P$476</f>
        <v>0</v>
      </c>
      <c r="S476" s="104">
        <f t="shared" si="587"/>
        <v>0</v>
      </c>
      <c r="T476" s="104">
        <f t="shared" si="587"/>
        <v>0</v>
      </c>
      <c r="U476" s="104">
        <f>0*$P$476</f>
        <v>0</v>
      </c>
      <c r="V476" s="104">
        <f t="shared" si="587"/>
        <v>0</v>
      </c>
      <c r="W476" s="104">
        <f t="shared" si="587"/>
        <v>0</v>
      </c>
      <c r="X476" s="104">
        <f t="shared" si="587"/>
        <v>0</v>
      </c>
      <c r="Y476" s="104">
        <f t="shared" si="587"/>
        <v>0</v>
      </c>
      <c r="Z476" s="104">
        <f t="shared" si="587"/>
        <v>0</v>
      </c>
      <c r="AA476" s="104">
        <f t="shared" si="587"/>
        <v>0</v>
      </c>
      <c r="AB476" s="104">
        <f t="shared" si="587"/>
        <v>0</v>
      </c>
      <c r="AC476" s="104">
        <f t="shared" si="587"/>
        <v>0</v>
      </c>
      <c r="AD476" s="104">
        <f t="shared" si="587"/>
        <v>0</v>
      </c>
      <c r="AE476" s="105">
        <f t="shared" si="462"/>
        <v>0</v>
      </c>
      <c r="AF476" s="106">
        <f>0</f>
        <v>0</v>
      </c>
      <c r="AG476" s="106">
        <f>0*$AF$476</f>
        <v>0</v>
      </c>
      <c r="AH476" s="106">
        <f t="shared" ref="AH476:AT476" si="588">0*$AF$476</f>
        <v>0</v>
      </c>
      <c r="AI476" s="106">
        <f t="shared" si="588"/>
        <v>0</v>
      </c>
      <c r="AJ476" s="106">
        <f t="shared" si="588"/>
        <v>0</v>
      </c>
      <c r="AK476" s="106">
        <f t="shared" si="588"/>
        <v>0</v>
      </c>
      <c r="AL476" s="106">
        <f t="shared" si="588"/>
        <v>0</v>
      </c>
      <c r="AM476" s="106">
        <f t="shared" si="588"/>
        <v>0</v>
      </c>
      <c r="AN476" s="106">
        <f t="shared" si="588"/>
        <v>0</v>
      </c>
      <c r="AO476" s="106">
        <f t="shared" si="588"/>
        <v>0</v>
      </c>
      <c r="AP476" s="106">
        <f t="shared" si="588"/>
        <v>0</v>
      </c>
      <c r="AQ476" s="106">
        <f t="shared" si="588"/>
        <v>0</v>
      </c>
      <c r="AR476" s="106">
        <f t="shared" si="588"/>
        <v>0</v>
      </c>
      <c r="AS476" s="106">
        <f t="shared" si="588"/>
        <v>0</v>
      </c>
      <c r="AT476" s="106">
        <f t="shared" si="588"/>
        <v>0</v>
      </c>
      <c r="AU476" s="107">
        <f t="shared" si="516"/>
        <v>0</v>
      </c>
      <c r="AV476" s="108">
        <f>0</f>
        <v>0</v>
      </c>
      <c r="AW476" s="108">
        <f>0*$AV$476</f>
        <v>0</v>
      </c>
      <c r="AX476" s="108">
        <f t="shared" ref="AX476:BJ476" si="589">0*$AV$476</f>
        <v>0</v>
      </c>
      <c r="AY476" s="108">
        <f t="shared" si="589"/>
        <v>0</v>
      </c>
      <c r="AZ476" s="108">
        <f t="shared" si="589"/>
        <v>0</v>
      </c>
      <c r="BA476" s="108">
        <f t="shared" si="589"/>
        <v>0</v>
      </c>
      <c r="BB476" s="108">
        <f t="shared" si="589"/>
        <v>0</v>
      </c>
      <c r="BC476" s="108">
        <f t="shared" si="589"/>
        <v>0</v>
      </c>
      <c r="BD476" s="108">
        <f t="shared" si="589"/>
        <v>0</v>
      </c>
      <c r="BE476" s="108">
        <f t="shared" si="589"/>
        <v>0</v>
      </c>
      <c r="BF476" s="108">
        <f t="shared" si="589"/>
        <v>0</v>
      </c>
      <c r="BG476" s="108">
        <f t="shared" si="589"/>
        <v>0</v>
      </c>
      <c r="BH476" s="108">
        <f t="shared" si="589"/>
        <v>0</v>
      </c>
      <c r="BI476" s="108">
        <f t="shared" si="589"/>
        <v>0</v>
      </c>
      <c r="BJ476" s="108">
        <f t="shared" si="589"/>
        <v>0</v>
      </c>
      <c r="BK476" s="109">
        <f t="shared" si="518"/>
        <v>0</v>
      </c>
      <c r="BL476" s="110">
        <f>0</f>
        <v>0</v>
      </c>
      <c r="BM476" s="110">
        <f>0*$BL$476</f>
        <v>0</v>
      </c>
      <c r="BN476" s="110">
        <f t="shared" ref="BN476:BZ476" si="590">0*$BL$476</f>
        <v>0</v>
      </c>
      <c r="BO476" s="110">
        <f t="shared" si="590"/>
        <v>0</v>
      </c>
      <c r="BP476" s="110">
        <f t="shared" si="590"/>
        <v>0</v>
      </c>
      <c r="BQ476" s="110">
        <f t="shared" si="590"/>
        <v>0</v>
      </c>
      <c r="BR476" s="110">
        <f t="shared" si="590"/>
        <v>0</v>
      </c>
      <c r="BS476" s="110">
        <f t="shared" si="590"/>
        <v>0</v>
      </c>
      <c r="BT476" s="110">
        <f t="shared" si="590"/>
        <v>0</v>
      </c>
      <c r="BU476" s="110">
        <f t="shared" si="590"/>
        <v>0</v>
      </c>
      <c r="BV476" s="110">
        <f t="shared" si="590"/>
        <v>0</v>
      </c>
      <c r="BW476" s="110">
        <f t="shared" si="590"/>
        <v>0</v>
      </c>
      <c r="BX476" s="110">
        <f t="shared" si="590"/>
        <v>0</v>
      </c>
      <c r="BY476" s="110">
        <f t="shared" si="590"/>
        <v>0</v>
      </c>
      <c r="BZ476" s="110">
        <f t="shared" si="590"/>
        <v>0</v>
      </c>
      <c r="CA476" s="111">
        <f t="shared" si="520"/>
        <v>0</v>
      </c>
    </row>
    <row r="477" spans="1:79" s="10" customFormat="1" ht="17.25" customHeight="1" x14ac:dyDescent="0.25">
      <c r="A477" s="33"/>
      <c r="B477" s="34"/>
      <c r="C477" s="35"/>
      <c r="D477" s="49"/>
      <c r="E477" s="36"/>
      <c r="F477" s="36"/>
      <c r="G477" s="52"/>
      <c r="H477" s="38"/>
      <c r="I477" s="50"/>
      <c r="J477" s="102" t="s">
        <v>920</v>
      </c>
      <c r="K477" s="103" t="s">
        <v>921</v>
      </c>
      <c r="L477" s="46" t="s">
        <v>41</v>
      </c>
      <c r="P477" s="104"/>
      <c r="Q477" s="104">
        <f>0*$P$477</f>
        <v>0</v>
      </c>
      <c r="R477" s="104">
        <f t="shared" ref="R477:AD477" si="591">0*$P$477</f>
        <v>0</v>
      </c>
      <c r="S477" s="104">
        <f t="shared" si="591"/>
        <v>0</v>
      </c>
      <c r="T477" s="104">
        <f t="shared" si="591"/>
        <v>0</v>
      </c>
      <c r="U477" s="104">
        <f>0.7*$P$477</f>
        <v>0</v>
      </c>
      <c r="V477" s="104">
        <f>0.3*$P$477</f>
        <v>0</v>
      </c>
      <c r="W477" s="104">
        <f t="shared" si="591"/>
        <v>0</v>
      </c>
      <c r="X477" s="104">
        <f t="shared" si="591"/>
        <v>0</v>
      </c>
      <c r="Y477" s="104">
        <f t="shared" si="591"/>
        <v>0</v>
      </c>
      <c r="Z477" s="104">
        <f t="shared" si="591"/>
        <v>0</v>
      </c>
      <c r="AA477" s="104">
        <f t="shared" si="591"/>
        <v>0</v>
      </c>
      <c r="AB477" s="104">
        <f t="shared" si="591"/>
        <v>0</v>
      </c>
      <c r="AC477" s="104">
        <f t="shared" si="591"/>
        <v>0</v>
      </c>
      <c r="AD477" s="104">
        <f t="shared" si="591"/>
        <v>0</v>
      </c>
      <c r="AE477" s="105">
        <f t="shared" si="462"/>
        <v>0</v>
      </c>
      <c r="AF477" s="106">
        <f>0.0069+0.0012</f>
        <v>8.1000000000000013E-3</v>
      </c>
      <c r="AG477" s="106">
        <f>0*$AF$477</f>
        <v>0</v>
      </c>
      <c r="AH477" s="106">
        <f t="shared" ref="AH477:AT477" si="592">0*$AF$477</f>
        <v>0</v>
      </c>
      <c r="AI477" s="106">
        <f t="shared" si="592"/>
        <v>0</v>
      </c>
      <c r="AJ477" s="106">
        <f t="shared" si="592"/>
        <v>0</v>
      </c>
      <c r="AK477" s="106">
        <f t="shared" si="592"/>
        <v>0</v>
      </c>
      <c r="AL477" s="106">
        <f t="shared" si="592"/>
        <v>0</v>
      </c>
      <c r="AM477" s="106">
        <f t="shared" si="592"/>
        <v>0</v>
      </c>
      <c r="AN477" s="106">
        <f t="shared" si="592"/>
        <v>0</v>
      </c>
      <c r="AO477" s="106">
        <f t="shared" si="592"/>
        <v>0</v>
      </c>
      <c r="AP477" s="106">
        <f t="shared" si="592"/>
        <v>0</v>
      </c>
      <c r="AQ477" s="106">
        <f t="shared" si="592"/>
        <v>0</v>
      </c>
      <c r="AR477" s="106">
        <f t="shared" si="592"/>
        <v>0</v>
      </c>
      <c r="AS477" s="106">
        <f t="shared" si="592"/>
        <v>0</v>
      </c>
      <c r="AT477" s="106">
        <f t="shared" si="592"/>
        <v>0</v>
      </c>
      <c r="AU477" s="107">
        <f t="shared" si="516"/>
        <v>0</v>
      </c>
      <c r="AV477" s="108">
        <f>0.0069+0.0012</f>
        <v>8.1000000000000013E-3</v>
      </c>
      <c r="AW477" s="108">
        <f>0*$AV$477</f>
        <v>0</v>
      </c>
      <c r="AX477" s="108">
        <f t="shared" ref="AX477:BJ477" si="593">0*$AV$477</f>
        <v>0</v>
      </c>
      <c r="AY477" s="108">
        <f t="shared" si="593"/>
        <v>0</v>
      </c>
      <c r="AZ477" s="108">
        <f t="shared" si="593"/>
        <v>0</v>
      </c>
      <c r="BA477" s="108">
        <f t="shared" si="593"/>
        <v>0</v>
      </c>
      <c r="BB477" s="108">
        <f t="shared" si="593"/>
        <v>0</v>
      </c>
      <c r="BC477" s="108">
        <f t="shared" si="593"/>
        <v>0</v>
      </c>
      <c r="BD477" s="108">
        <f t="shared" si="593"/>
        <v>0</v>
      </c>
      <c r="BE477" s="108">
        <f t="shared" si="593"/>
        <v>0</v>
      </c>
      <c r="BF477" s="108">
        <f t="shared" si="593"/>
        <v>0</v>
      </c>
      <c r="BG477" s="108">
        <f t="shared" si="593"/>
        <v>0</v>
      </c>
      <c r="BH477" s="108">
        <f t="shared" si="593"/>
        <v>0</v>
      </c>
      <c r="BI477" s="108">
        <f t="shared" si="593"/>
        <v>0</v>
      </c>
      <c r="BJ477" s="108">
        <f t="shared" si="593"/>
        <v>0</v>
      </c>
      <c r="BK477" s="109">
        <f t="shared" si="518"/>
        <v>0</v>
      </c>
      <c r="BL477" s="110">
        <f>0.0069+0.0012</f>
        <v>8.1000000000000013E-3</v>
      </c>
      <c r="BM477" s="110">
        <f>0*$BL$477</f>
        <v>0</v>
      </c>
      <c r="BN477" s="110">
        <f t="shared" ref="BN477:BZ477" si="594">0*$BL$477</f>
        <v>0</v>
      </c>
      <c r="BO477" s="110">
        <f t="shared" si="594"/>
        <v>0</v>
      </c>
      <c r="BP477" s="110">
        <f t="shared" si="594"/>
        <v>0</v>
      </c>
      <c r="BQ477" s="110">
        <f t="shared" si="594"/>
        <v>0</v>
      </c>
      <c r="BR477" s="110">
        <f t="shared" si="594"/>
        <v>0</v>
      </c>
      <c r="BS477" s="110">
        <f t="shared" si="594"/>
        <v>0</v>
      </c>
      <c r="BT477" s="110">
        <f t="shared" si="594"/>
        <v>0</v>
      </c>
      <c r="BU477" s="110">
        <f t="shared" si="594"/>
        <v>0</v>
      </c>
      <c r="BV477" s="110">
        <f t="shared" si="594"/>
        <v>0</v>
      </c>
      <c r="BW477" s="110">
        <f t="shared" si="594"/>
        <v>0</v>
      </c>
      <c r="BX477" s="110">
        <f t="shared" si="594"/>
        <v>0</v>
      </c>
      <c r="BY477" s="110">
        <f t="shared" si="594"/>
        <v>0</v>
      </c>
      <c r="BZ477" s="110">
        <f t="shared" si="594"/>
        <v>0</v>
      </c>
      <c r="CA477" s="111">
        <f t="shared" si="520"/>
        <v>0</v>
      </c>
    </row>
    <row r="478" spans="1:79" s="10" customFormat="1" ht="17.25" customHeight="1" x14ac:dyDescent="0.25">
      <c r="A478" s="33"/>
      <c r="B478" s="34"/>
      <c r="C478" s="35"/>
      <c r="D478" s="49"/>
      <c r="E478" s="36"/>
      <c r="F478" s="36"/>
      <c r="G478" s="52"/>
      <c r="H478" s="38"/>
      <c r="I478" s="50"/>
      <c r="J478" s="102" t="s">
        <v>922</v>
      </c>
      <c r="K478" s="103" t="s">
        <v>923</v>
      </c>
      <c r="L478" s="46" t="s">
        <v>57</v>
      </c>
      <c r="P478" s="104"/>
      <c r="Q478" s="104">
        <f>0*$P$478</f>
        <v>0</v>
      </c>
      <c r="R478" s="104">
        <f>0*$P$478</f>
        <v>0</v>
      </c>
      <c r="S478" s="104">
        <f t="shared" ref="S478:AD478" si="595">0*$P$478</f>
        <v>0</v>
      </c>
      <c r="T478" s="104">
        <f t="shared" si="595"/>
        <v>0</v>
      </c>
      <c r="U478" s="104">
        <f t="shared" si="595"/>
        <v>0</v>
      </c>
      <c r="V478" s="104">
        <f t="shared" si="595"/>
        <v>0</v>
      </c>
      <c r="W478" s="104">
        <f t="shared" si="595"/>
        <v>0</v>
      </c>
      <c r="X478" s="104">
        <f t="shared" si="595"/>
        <v>0</v>
      </c>
      <c r="Y478" s="104">
        <f t="shared" si="595"/>
        <v>0</v>
      </c>
      <c r="Z478" s="104">
        <f t="shared" si="595"/>
        <v>0</v>
      </c>
      <c r="AA478" s="104">
        <f t="shared" si="595"/>
        <v>0</v>
      </c>
      <c r="AB478" s="104">
        <f t="shared" si="595"/>
        <v>0</v>
      </c>
      <c r="AC478" s="104">
        <f t="shared" si="595"/>
        <v>0</v>
      </c>
      <c r="AD478" s="104">
        <f t="shared" si="595"/>
        <v>0</v>
      </c>
      <c r="AE478" s="105">
        <f t="shared" si="462"/>
        <v>0</v>
      </c>
      <c r="AF478" s="106">
        <f>0</f>
        <v>0</v>
      </c>
      <c r="AG478" s="106">
        <f>0*$AF$478</f>
        <v>0</v>
      </c>
      <c r="AH478" s="106">
        <f t="shared" ref="AH478:AT478" si="596">0*$AF$478</f>
        <v>0</v>
      </c>
      <c r="AI478" s="106">
        <f t="shared" si="596"/>
        <v>0</v>
      </c>
      <c r="AJ478" s="106">
        <f t="shared" si="596"/>
        <v>0</v>
      </c>
      <c r="AK478" s="106">
        <f t="shared" si="596"/>
        <v>0</v>
      </c>
      <c r="AL478" s="106">
        <f t="shared" si="596"/>
        <v>0</v>
      </c>
      <c r="AM478" s="106">
        <f t="shared" si="596"/>
        <v>0</v>
      </c>
      <c r="AN478" s="106">
        <f t="shared" si="596"/>
        <v>0</v>
      </c>
      <c r="AO478" s="106">
        <f t="shared" si="596"/>
        <v>0</v>
      </c>
      <c r="AP478" s="106">
        <f t="shared" si="596"/>
        <v>0</v>
      </c>
      <c r="AQ478" s="106">
        <f t="shared" si="596"/>
        <v>0</v>
      </c>
      <c r="AR478" s="106">
        <f t="shared" si="596"/>
        <v>0</v>
      </c>
      <c r="AS478" s="106">
        <f t="shared" si="596"/>
        <v>0</v>
      </c>
      <c r="AT478" s="106">
        <f t="shared" si="596"/>
        <v>0</v>
      </c>
      <c r="AU478" s="107">
        <f t="shared" si="516"/>
        <v>0</v>
      </c>
      <c r="AV478" s="108">
        <f>0</f>
        <v>0</v>
      </c>
      <c r="AW478" s="108">
        <f>0*$AV$478</f>
        <v>0</v>
      </c>
      <c r="AX478" s="108">
        <f t="shared" ref="AX478:BJ478" si="597">0*$AV$478</f>
        <v>0</v>
      </c>
      <c r="AY478" s="108">
        <f t="shared" si="597"/>
        <v>0</v>
      </c>
      <c r="AZ478" s="108">
        <f t="shared" si="597"/>
        <v>0</v>
      </c>
      <c r="BA478" s="108">
        <f t="shared" si="597"/>
        <v>0</v>
      </c>
      <c r="BB478" s="108">
        <f t="shared" si="597"/>
        <v>0</v>
      </c>
      <c r="BC478" s="108">
        <f t="shared" si="597"/>
        <v>0</v>
      </c>
      <c r="BD478" s="108">
        <f t="shared" si="597"/>
        <v>0</v>
      </c>
      <c r="BE478" s="108">
        <f t="shared" si="597"/>
        <v>0</v>
      </c>
      <c r="BF478" s="108">
        <f t="shared" si="597"/>
        <v>0</v>
      </c>
      <c r="BG478" s="108">
        <f t="shared" si="597"/>
        <v>0</v>
      </c>
      <c r="BH478" s="108">
        <f t="shared" si="597"/>
        <v>0</v>
      </c>
      <c r="BI478" s="108">
        <f t="shared" si="597"/>
        <v>0</v>
      </c>
      <c r="BJ478" s="108">
        <f t="shared" si="597"/>
        <v>0</v>
      </c>
      <c r="BK478" s="109">
        <f t="shared" si="518"/>
        <v>0</v>
      </c>
      <c r="BL478" s="110">
        <f>0</f>
        <v>0</v>
      </c>
      <c r="BM478" s="110">
        <f>0*$BL$478</f>
        <v>0</v>
      </c>
      <c r="BN478" s="110">
        <f t="shared" ref="BN478:BZ478" si="598">0*$BL$478</f>
        <v>0</v>
      </c>
      <c r="BO478" s="110">
        <f t="shared" si="598"/>
        <v>0</v>
      </c>
      <c r="BP478" s="110">
        <f t="shared" si="598"/>
        <v>0</v>
      </c>
      <c r="BQ478" s="110">
        <f t="shared" si="598"/>
        <v>0</v>
      </c>
      <c r="BR478" s="110">
        <f t="shared" si="598"/>
        <v>0</v>
      </c>
      <c r="BS478" s="110">
        <f t="shared" si="598"/>
        <v>0</v>
      </c>
      <c r="BT478" s="110">
        <f t="shared" si="598"/>
        <v>0</v>
      </c>
      <c r="BU478" s="110">
        <f t="shared" si="598"/>
        <v>0</v>
      </c>
      <c r="BV478" s="110">
        <f t="shared" si="598"/>
        <v>0</v>
      </c>
      <c r="BW478" s="110">
        <f t="shared" si="598"/>
        <v>0</v>
      </c>
      <c r="BX478" s="110">
        <f t="shared" si="598"/>
        <v>0</v>
      </c>
      <c r="BY478" s="110">
        <f t="shared" si="598"/>
        <v>0</v>
      </c>
      <c r="BZ478" s="110">
        <f t="shared" si="598"/>
        <v>0</v>
      </c>
      <c r="CA478" s="111">
        <f t="shared" si="520"/>
        <v>0</v>
      </c>
    </row>
    <row r="479" spans="1:79" s="30" customFormat="1" ht="17.25" customHeight="1" x14ac:dyDescent="0.25">
      <c r="A479" s="22" t="s">
        <v>36</v>
      </c>
      <c r="B479" s="23" t="s">
        <v>740</v>
      </c>
      <c r="C479" s="114" t="s">
        <v>741</v>
      </c>
      <c r="D479" s="72">
        <v>312.10000000000002</v>
      </c>
      <c r="E479" s="26" t="s">
        <v>95</v>
      </c>
      <c r="F479" s="26" t="s">
        <v>742</v>
      </c>
      <c r="G479" s="28" t="s">
        <v>743</v>
      </c>
      <c r="H479" s="28" t="s">
        <v>924</v>
      </c>
      <c r="I479" s="73" t="s">
        <v>925</v>
      </c>
      <c r="J479" s="28" t="s">
        <v>926</v>
      </c>
      <c r="K479" s="73" t="s">
        <v>925</v>
      </c>
      <c r="P479" s="115">
        <f t="shared" ref="P479:AU479" si="599">P478+P477+P476+P475+P466+P451+P444+P429+P416+P408+P407+P401+P386+P370+P358+P354+P349</f>
        <v>8.6999999999999994E-3</v>
      </c>
      <c r="Q479" s="115">
        <f t="shared" si="599"/>
        <v>7.5</v>
      </c>
      <c r="R479" s="115">
        <f t="shared" si="599"/>
        <v>0.5</v>
      </c>
      <c r="S479" s="115">
        <f t="shared" si="599"/>
        <v>0</v>
      </c>
      <c r="T479" s="115">
        <f t="shared" si="599"/>
        <v>0.5</v>
      </c>
      <c r="U479" s="115">
        <f t="shared" si="599"/>
        <v>0.5</v>
      </c>
      <c r="V479" s="115">
        <f t="shared" si="599"/>
        <v>0</v>
      </c>
      <c r="W479" s="115">
        <f t="shared" si="599"/>
        <v>0</v>
      </c>
      <c r="X479" s="115">
        <f t="shared" si="599"/>
        <v>0</v>
      </c>
      <c r="Y479" s="115">
        <f t="shared" si="599"/>
        <v>0</v>
      </c>
      <c r="Z479" s="115">
        <f t="shared" si="599"/>
        <v>0</v>
      </c>
      <c r="AA479" s="115">
        <f t="shared" si="599"/>
        <v>0</v>
      </c>
      <c r="AB479" s="115">
        <f t="shared" si="599"/>
        <v>0</v>
      </c>
      <c r="AC479" s="115">
        <f t="shared" si="599"/>
        <v>0</v>
      </c>
      <c r="AD479" s="115">
        <f t="shared" si="599"/>
        <v>1</v>
      </c>
      <c r="AE479" s="115">
        <f t="shared" si="599"/>
        <v>10</v>
      </c>
      <c r="AF479" s="116">
        <f t="shared" si="599"/>
        <v>0.92920000000000014</v>
      </c>
      <c r="AG479" s="116">
        <f t="shared" si="599"/>
        <v>0.14289999999999997</v>
      </c>
      <c r="AH479" s="116">
        <f t="shared" si="599"/>
        <v>1.5800000000000002E-2</v>
      </c>
      <c r="AI479" s="116">
        <f t="shared" si="599"/>
        <v>1.4000000000000002E-3</v>
      </c>
      <c r="AJ479" s="116">
        <f t="shared" si="599"/>
        <v>1.4000000000000002E-3</v>
      </c>
      <c r="AK479" s="116">
        <f t="shared" si="599"/>
        <v>1.4000000000000002E-3</v>
      </c>
      <c r="AL479" s="116">
        <f t="shared" si="599"/>
        <v>1.4000000000000002E-3</v>
      </c>
      <c r="AM479" s="116">
        <f t="shared" si="599"/>
        <v>1.4000000000000002E-3</v>
      </c>
      <c r="AN479" s="116">
        <f t="shared" si="599"/>
        <v>1.4000000000000002E-3</v>
      </c>
      <c r="AO479" s="116">
        <f t="shared" si="599"/>
        <v>1.4000000000000002E-3</v>
      </c>
      <c r="AP479" s="116">
        <f t="shared" si="599"/>
        <v>1.4000000000000002E-3</v>
      </c>
      <c r="AQ479" s="116">
        <f t="shared" si="599"/>
        <v>1.4000000000000002E-3</v>
      </c>
      <c r="AR479" s="116">
        <f t="shared" si="599"/>
        <v>1.4000000000000002E-3</v>
      </c>
      <c r="AS479" s="116">
        <f t="shared" si="599"/>
        <v>1.4000000000000002E-3</v>
      </c>
      <c r="AT479" s="116">
        <f t="shared" si="599"/>
        <v>1.4000000000000002E-3</v>
      </c>
      <c r="AU479" s="116">
        <f t="shared" si="599"/>
        <v>0.17549999999999996</v>
      </c>
      <c r="AV479" s="117">
        <f t="shared" ref="AV479:CA479" si="600">AV478+AV477+AV476+AV475+AV466+AV451+AV444+AV429+AV416+AV408+AV407+AV401+AV386+AV370+AV358+AV354+AV349</f>
        <v>1.1469999999999998</v>
      </c>
      <c r="AW479" s="117">
        <f t="shared" si="600"/>
        <v>0</v>
      </c>
      <c r="AX479" s="117">
        <f t="shared" si="600"/>
        <v>0</v>
      </c>
      <c r="AY479" s="117">
        <f t="shared" si="600"/>
        <v>0</v>
      </c>
      <c r="AZ479" s="117">
        <f t="shared" si="600"/>
        <v>0</v>
      </c>
      <c r="BA479" s="117">
        <f t="shared" si="600"/>
        <v>0</v>
      </c>
      <c r="BB479" s="117">
        <f t="shared" si="600"/>
        <v>0</v>
      </c>
      <c r="BC479" s="117">
        <f t="shared" si="600"/>
        <v>0</v>
      </c>
      <c r="BD479" s="117">
        <f t="shared" si="600"/>
        <v>0</v>
      </c>
      <c r="BE479" s="117">
        <f t="shared" si="600"/>
        <v>0</v>
      </c>
      <c r="BF479" s="117">
        <f t="shared" si="600"/>
        <v>0</v>
      </c>
      <c r="BG479" s="117">
        <f t="shared" si="600"/>
        <v>0</v>
      </c>
      <c r="BH479" s="117">
        <f t="shared" si="600"/>
        <v>0</v>
      </c>
      <c r="BI479" s="117">
        <f t="shared" si="600"/>
        <v>0</v>
      </c>
      <c r="BJ479" s="117">
        <f t="shared" si="600"/>
        <v>0</v>
      </c>
      <c r="BK479" s="117">
        <f t="shared" si="600"/>
        <v>0</v>
      </c>
      <c r="BL479" s="118">
        <f t="shared" si="600"/>
        <v>0.99750000000000016</v>
      </c>
      <c r="BM479" s="118">
        <f t="shared" si="600"/>
        <v>0</v>
      </c>
      <c r="BN479" s="118">
        <f t="shared" si="600"/>
        <v>0</v>
      </c>
      <c r="BO479" s="118">
        <f t="shared" si="600"/>
        <v>0</v>
      </c>
      <c r="BP479" s="118">
        <f t="shared" si="600"/>
        <v>0</v>
      </c>
      <c r="BQ479" s="118">
        <f t="shared" si="600"/>
        <v>0</v>
      </c>
      <c r="BR479" s="118">
        <f t="shared" si="600"/>
        <v>0</v>
      </c>
      <c r="BS479" s="118">
        <f t="shared" si="600"/>
        <v>0</v>
      </c>
      <c r="BT479" s="118">
        <f t="shared" si="600"/>
        <v>0</v>
      </c>
      <c r="BU479" s="118">
        <f t="shared" si="600"/>
        <v>0</v>
      </c>
      <c r="BV479" s="118">
        <f t="shared" si="600"/>
        <v>0</v>
      </c>
      <c r="BW479" s="118">
        <f t="shared" si="600"/>
        <v>0</v>
      </c>
      <c r="BX479" s="118">
        <f t="shared" si="600"/>
        <v>0</v>
      </c>
      <c r="BY479" s="118">
        <f t="shared" si="600"/>
        <v>0</v>
      </c>
      <c r="BZ479" s="118">
        <f t="shared" si="600"/>
        <v>0</v>
      </c>
      <c r="CA479" s="118">
        <f t="shared" si="600"/>
        <v>0</v>
      </c>
    </row>
    <row r="480" spans="1:79" s="10" customFormat="1" ht="17.25" customHeight="1" x14ac:dyDescent="0.25">
      <c r="A480" s="33" t="s">
        <v>36</v>
      </c>
      <c r="B480" s="34" t="s">
        <v>740</v>
      </c>
      <c r="C480" s="35" t="s">
        <v>741</v>
      </c>
      <c r="D480" s="49">
        <v>312.2</v>
      </c>
      <c r="E480" s="36" t="s">
        <v>95</v>
      </c>
      <c r="F480" s="36" t="s">
        <v>742</v>
      </c>
      <c r="G480" s="52" t="s">
        <v>743</v>
      </c>
      <c r="H480" s="38" t="s">
        <v>927</v>
      </c>
      <c r="I480" s="50" t="s">
        <v>928</v>
      </c>
      <c r="J480" s="38" t="s">
        <v>744</v>
      </c>
      <c r="K480" s="50" t="s">
        <v>928</v>
      </c>
      <c r="L480" s="46" t="s">
        <v>41</v>
      </c>
      <c r="P480" s="105"/>
      <c r="Q480" s="119"/>
      <c r="R480" s="104">
        <f>R479+Q479</f>
        <v>8</v>
      </c>
      <c r="S480" s="104">
        <f>S479+R480</f>
        <v>8</v>
      </c>
      <c r="T480" s="104">
        <f t="shared" ref="T480:Y480" si="601">T479+S480</f>
        <v>8.5</v>
      </c>
      <c r="U480" s="104">
        <f t="shared" si="601"/>
        <v>9</v>
      </c>
      <c r="V480" s="104">
        <f t="shared" si="601"/>
        <v>9</v>
      </c>
      <c r="W480" s="104">
        <f t="shared" si="601"/>
        <v>9</v>
      </c>
      <c r="X480" s="104">
        <f t="shared" si="601"/>
        <v>9</v>
      </c>
      <c r="Y480" s="104">
        <f t="shared" si="601"/>
        <v>9</v>
      </c>
      <c r="Z480" s="120">
        <f>Z479+U480</f>
        <v>9</v>
      </c>
      <c r="AA480" s="120">
        <f t="shared" ref="AA480:AC480" si="602">AA479+V480</f>
        <v>9</v>
      </c>
      <c r="AB480" s="120">
        <f t="shared" si="602"/>
        <v>9</v>
      </c>
      <c r="AC480" s="120">
        <f t="shared" si="602"/>
        <v>9</v>
      </c>
      <c r="AD480" s="120">
        <f>AD479+Y480</f>
        <v>10</v>
      </c>
      <c r="AE480" s="121"/>
      <c r="AF480" s="107"/>
      <c r="AG480" s="122"/>
      <c r="AH480" s="106">
        <f>AH479+AG479</f>
        <v>0.15869999999999998</v>
      </c>
      <c r="AI480" s="106">
        <f t="shared" ref="AI480:AO480" si="603">AI479+AH480</f>
        <v>0.16009999999999999</v>
      </c>
      <c r="AJ480" s="106">
        <f t="shared" si="603"/>
        <v>0.1615</v>
      </c>
      <c r="AK480" s="106">
        <f t="shared" si="603"/>
        <v>0.16290000000000002</v>
      </c>
      <c r="AL480" s="106">
        <f t="shared" si="603"/>
        <v>0.16430000000000003</v>
      </c>
      <c r="AM480" s="106">
        <f t="shared" si="603"/>
        <v>0.16570000000000004</v>
      </c>
      <c r="AN480" s="106">
        <f t="shared" si="603"/>
        <v>0.16710000000000005</v>
      </c>
      <c r="AO480" s="106">
        <f t="shared" si="603"/>
        <v>0.16850000000000007</v>
      </c>
      <c r="AP480" s="106">
        <f t="shared" ref="AP480:AS480" si="604">AP479+AK480</f>
        <v>0.16430000000000003</v>
      </c>
      <c r="AQ480" s="106">
        <f t="shared" si="604"/>
        <v>0.16570000000000004</v>
      </c>
      <c r="AR480" s="106">
        <f t="shared" si="604"/>
        <v>0.16710000000000005</v>
      </c>
      <c r="AS480" s="106">
        <f t="shared" si="604"/>
        <v>0.16850000000000007</v>
      </c>
      <c r="AT480" s="106">
        <f>AT479+AO480</f>
        <v>0.16990000000000008</v>
      </c>
      <c r="AU480" s="123"/>
      <c r="AV480" s="109"/>
      <c r="AW480" s="124"/>
      <c r="AX480" s="108">
        <f>AX479+AW479</f>
        <v>0</v>
      </c>
      <c r="AY480" s="108">
        <f t="shared" ref="AY480:BE480" si="605">AY479+AX480</f>
        <v>0</v>
      </c>
      <c r="AZ480" s="108">
        <f t="shared" si="605"/>
        <v>0</v>
      </c>
      <c r="BA480" s="108">
        <f t="shared" si="605"/>
        <v>0</v>
      </c>
      <c r="BB480" s="108">
        <f t="shared" si="605"/>
        <v>0</v>
      </c>
      <c r="BC480" s="108">
        <f t="shared" si="605"/>
        <v>0</v>
      </c>
      <c r="BD480" s="108">
        <f t="shared" si="605"/>
        <v>0</v>
      </c>
      <c r="BE480" s="108">
        <f t="shared" si="605"/>
        <v>0</v>
      </c>
      <c r="BF480" s="108">
        <f t="shared" ref="BF480:BI480" si="606">BF479+BA480</f>
        <v>0</v>
      </c>
      <c r="BG480" s="108">
        <f t="shared" si="606"/>
        <v>0</v>
      </c>
      <c r="BH480" s="108">
        <f t="shared" si="606"/>
        <v>0</v>
      </c>
      <c r="BI480" s="108">
        <f t="shared" si="606"/>
        <v>0</v>
      </c>
      <c r="BJ480" s="108">
        <f>BJ479+BE480</f>
        <v>0</v>
      </c>
      <c r="BK480" s="125"/>
      <c r="BL480" s="111"/>
      <c r="BM480" s="126"/>
      <c r="BN480" s="110">
        <f>BN479+BM479</f>
        <v>0</v>
      </c>
      <c r="BO480" s="110">
        <f t="shared" ref="BO480:BU480" si="607">BO479+BN480</f>
        <v>0</v>
      </c>
      <c r="BP480" s="110">
        <f t="shared" si="607"/>
        <v>0</v>
      </c>
      <c r="BQ480" s="110">
        <f t="shared" si="607"/>
        <v>0</v>
      </c>
      <c r="BR480" s="110">
        <f t="shared" si="607"/>
        <v>0</v>
      </c>
      <c r="BS480" s="110">
        <f t="shared" si="607"/>
        <v>0</v>
      </c>
      <c r="BT480" s="110">
        <f t="shared" si="607"/>
        <v>0</v>
      </c>
      <c r="BU480" s="110">
        <f t="shared" si="607"/>
        <v>0</v>
      </c>
      <c r="BV480" s="110">
        <f t="shared" ref="BV480:BX480" si="608">BV479+BR480</f>
        <v>0</v>
      </c>
      <c r="BW480" s="110">
        <f t="shared" si="608"/>
        <v>0</v>
      </c>
      <c r="BX480" s="110">
        <f t="shared" si="608"/>
        <v>0</v>
      </c>
      <c r="BY480" s="110">
        <f>BY479+BT480</f>
        <v>0</v>
      </c>
      <c r="BZ480" s="110">
        <f>BZ479+BU480</f>
        <v>0</v>
      </c>
      <c r="CA480" s="127"/>
    </row>
    <row r="481" spans="1:31" s="10" customFormat="1" ht="17.25" customHeight="1" x14ac:dyDescent="0.25">
      <c r="A481" s="33" t="s">
        <v>36</v>
      </c>
      <c r="B481" s="34" t="s">
        <v>740</v>
      </c>
      <c r="C481" s="35" t="s">
        <v>741</v>
      </c>
      <c r="D481" s="49">
        <v>312.3</v>
      </c>
      <c r="E481" s="36" t="s">
        <v>95</v>
      </c>
      <c r="F481" s="36" t="s">
        <v>742</v>
      </c>
      <c r="G481" s="52" t="s">
        <v>743</v>
      </c>
      <c r="H481" s="38" t="s">
        <v>929</v>
      </c>
      <c r="I481" s="50" t="s">
        <v>930</v>
      </c>
      <c r="J481" s="18" t="s">
        <v>751</v>
      </c>
      <c r="K481" s="19" t="s">
        <v>930</v>
      </c>
      <c r="L481" s="128" t="s">
        <v>198</v>
      </c>
      <c r="P481" s="42">
        <f>SUM(P482:P487)</f>
        <v>1</v>
      </c>
      <c r="Q481" s="42">
        <f t="shared" ref="Q481:AD481" si="609">SUM(Q482:Q487)</f>
        <v>0.125</v>
      </c>
      <c r="R481" s="42">
        <f t="shared" si="609"/>
        <v>0.65500000000000003</v>
      </c>
      <c r="S481" s="42">
        <f t="shared" si="609"/>
        <v>0.15000000000000002</v>
      </c>
      <c r="T481" s="42">
        <f t="shared" si="609"/>
        <v>7.0000000000000007E-2</v>
      </c>
      <c r="U481" s="42">
        <f t="shared" si="609"/>
        <v>0</v>
      </c>
      <c r="V481" s="42">
        <f t="shared" si="609"/>
        <v>0</v>
      </c>
      <c r="W481" s="42">
        <f t="shared" si="609"/>
        <v>0</v>
      </c>
      <c r="X481" s="42">
        <f t="shared" si="609"/>
        <v>0</v>
      </c>
      <c r="Y481" s="42">
        <f t="shared" si="609"/>
        <v>0</v>
      </c>
      <c r="Z481" s="42">
        <f t="shared" ref="Z481:AC481" si="610">SUM(Z482:Z487)</f>
        <v>0</v>
      </c>
      <c r="AA481" s="42">
        <f t="shared" si="610"/>
        <v>0</v>
      </c>
      <c r="AB481" s="42">
        <f t="shared" si="610"/>
        <v>0</v>
      </c>
      <c r="AC481" s="42">
        <f t="shared" si="610"/>
        <v>0</v>
      </c>
      <c r="AD481" s="42">
        <f t="shared" si="609"/>
        <v>0</v>
      </c>
      <c r="AE481" s="48">
        <f>SUM(Q481:AD481)</f>
        <v>1</v>
      </c>
    </row>
    <row r="482" spans="1:31" s="10" customFormat="1" ht="17.25" customHeight="1" x14ac:dyDescent="0.25">
      <c r="A482" s="33"/>
      <c r="B482" s="34"/>
      <c r="C482" s="35"/>
      <c r="D482" s="49"/>
      <c r="E482" s="36"/>
      <c r="F482" s="36"/>
      <c r="G482" s="52"/>
      <c r="H482" s="38"/>
      <c r="I482" s="50"/>
      <c r="J482" s="129" t="s">
        <v>753</v>
      </c>
      <c r="K482" s="128" t="s">
        <v>56</v>
      </c>
      <c r="L482" s="128" t="s">
        <v>57</v>
      </c>
      <c r="P482" s="43">
        <v>0.05</v>
      </c>
      <c r="Q482" s="43">
        <f>0.5*$P$40</f>
        <v>2.5000000000000001E-2</v>
      </c>
      <c r="R482" s="43">
        <f>0*$P$40</f>
        <v>0</v>
      </c>
      <c r="S482" s="43">
        <f>0*$P$40</f>
        <v>0</v>
      </c>
      <c r="T482" s="43">
        <f>0.5*$P$40</f>
        <v>2.5000000000000001E-2</v>
      </c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8">
        <f t="shared" ref="AE482:AE487" si="611">SUM(Q482:AD482)</f>
        <v>0.05</v>
      </c>
    </row>
    <row r="483" spans="1:31" s="10" customFormat="1" ht="17.25" customHeight="1" x14ac:dyDescent="0.25">
      <c r="A483" s="33"/>
      <c r="B483" s="34"/>
      <c r="C483" s="35"/>
      <c r="D483" s="49"/>
      <c r="E483" s="36"/>
      <c r="F483" s="36"/>
      <c r="G483" s="52"/>
      <c r="H483" s="38"/>
      <c r="I483" s="50"/>
      <c r="J483" s="129" t="s">
        <v>751</v>
      </c>
      <c r="K483" s="128" t="s">
        <v>931</v>
      </c>
      <c r="L483" s="128" t="s">
        <v>198</v>
      </c>
      <c r="P483" s="43">
        <v>0.57500000000000007</v>
      </c>
      <c r="Q483" s="43">
        <f>0.2*$P$41</f>
        <v>0.1</v>
      </c>
      <c r="R483" s="43">
        <f>0.8*$P$41</f>
        <v>0.4</v>
      </c>
      <c r="S483" s="43">
        <f>0*$P$41</f>
        <v>0</v>
      </c>
      <c r="T483" s="43">
        <f>0*$P$41</f>
        <v>0</v>
      </c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8">
        <f t="shared" si="611"/>
        <v>0.5</v>
      </c>
    </row>
    <row r="484" spans="1:31" s="10" customFormat="1" ht="17.25" customHeight="1" x14ac:dyDescent="0.25">
      <c r="A484" s="33"/>
      <c r="B484" s="34"/>
      <c r="C484" s="35"/>
      <c r="D484" s="49"/>
      <c r="E484" s="36"/>
      <c r="F484" s="36"/>
      <c r="G484" s="52"/>
      <c r="H484" s="38"/>
      <c r="I484" s="50"/>
      <c r="J484" s="129" t="s">
        <v>751</v>
      </c>
      <c r="K484" s="128" t="s">
        <v>932</v>
      </c>
      <c r="L484" s="128" t="s">
        <v>77</v>
      </c>
      <c r="P484" s="43">
        <v>0.1</v>
      </c>
      <c r="Q484" s="43">
        <f>0*$P$42</f>
        <v>0</v>
      </c>
      <c r="R484" s="43">
        <f>0.8*$P$42</f>
        <v>0.12</v>
      </c>
      <c r="S484" s="43">
        <f>0.2*$P$42</f>
        <v>0.03</v>
      </c>
      <c r="T484" s="43">
        <f>0*$P$42</f>
        <v>0</v>
      </c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8">
        <f t="shared" si="611"/>
        <v>0.15</v>
      </c>
    </row>
    <row r="485" spans="1:31" s="10" customFormat="1" ht="17.25" customHeight="1" x14ac:dyDescent="0.25">
      <c r="A485" s="33"/>
      <c r="B485" s="34"/>
      <c r="C485" s="35"/>
      <c r="D485" s="49"/>
      <c r="E485" s="36"/>
      <c r="F485" s="36"/>
      <c r="G485" s="52"/>
      <c r="H485" s="38"/>
      <c r="I485" s="50"/>
      <c r="J485" s="129" t="s">
        <v>751</v>
      </c>
      <c r="K485" s="128" t="s">
        <v>933</v>
      </c>
      <c r="L485" s="128" t="s">
        <v>77</v>
      </c>
      <c r="P485" s="43">
        <v>0.1</v>
      </c>
      <c r="Q485" s="43">
        <f>0*$P$43</f>
        <v>0</v>
      </c>
      <c r="R485" s="43">
        <f>1*$P$43</f>
        <v>0.125</v>
      </c>
      <c r="S485" s="43">
        <f>0*$P$43</f>
        <v>0</v>
      </c>
      <c r="T485" s="43">
        <f>0*$P$43</f>
        <v>0</v>
      </c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8">
        <f t="shared" si="611"/>
        <v>0.125</v>
      </c>
    </row>
    <row r="486" spans="1:31" s="10" customFormat="1" ht="17.25" customHeight="1" x14ac:dyDescent="0.25">
      <c r="A486" s="33"/>
      <c r="B486" s="34"/>
      <c r="C486" s="35"/>
      <c r="D486" s="49"/>
      <c r="E486" s="36"/>
      <c r="F486" s="36"/>
      <c r="G486" s="52"/>
      <c r="H486" s="38"/>
      <c r="I486" s="50"/>
      <c r="J486" s="129" t="s">
        <v>751</v>
      </c>
      <c r="K486" s="128" t="s">
        <v>934</v>
      </c>
      <c r="L486" s="128" t="s">
        <v>77</v>
      </c>
      <c r="P486" s="43">
        <v>0.1</v>
      </c>
      <c r="Q486" s="43">
        <f>0*$P$44</f>
        <v>0</v>
      </c>
      <c r="R486" s="43">
        <f>0.1*$P$44</f>
        <v>1.0000000000000002E-2</v>
      </c>
      <c r="S486" s="43">
        <f>0.9*$P$44</f>
        <v>9.0000000000000011E-2</v>
      </c>
      <c r="T486" s="43">
        <f>0*$P$44</f>
        <v>0</v>
      </c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8">
        <f t="shared" si="611"/>
        <v>0.1</v>
      </c>
    </row>
    <row r="487" spans="1:31" s="10" customFormat="1" ht="17.25" customHeight="1" x14ac:dyDescent="0.25">
      <c r="A487" s="33"/>
      <c r="B487" s="34"/>
      <c r="C487" s="35"/>
      <c r="D487" s="49"/>
      <c r="E487" s="36"/>
      <c r="F487" s="36"/>
      <c r="G487" s="52"/>
      <c r="H487" s="38"/>
      <c r="I487" s="50"/>
      <c r="J487" s="129" t="s">
        <v>751</v>
      </c>
      <c r="K487" s="128" t="s">
        <v>85</v>
      </c>
      <c r="L487" s="128" t="s">
        <v>57</v>
      </c>
      <c r="P487" s="43">
        <v>7.4999999999999997E-2</v>
      </c>
      <c r="Q487" s="43">
        <f>0*$P$45</f>
        <v>0</v>
      </c>
      <c r="R487" s="43">
        <f>0*$P$45</f>
        <v>0</v>
      </c>
      <c r="S487" s="43">
        <f>0.4*$P$45</f>
        <v>0.03</v>
      </c>
      <c r="T487" s="43">
        <f>0.6*$P$45</f>
        <v>4.4999999999999998E-2</v>
      </c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8">
        <f t="shared" si="611"/>
        <v>7.4999999999999997E-2</v>
      </c>
    </row>
    <row r="488" spans="1:31" s="10" customFormat="1" ht="17.25" customHeight="1" x14ac:dyDescent="0.25">
      <c r="A488" s="33" t="s">
        <v>36</v>
      </c>
      <c r="B488" s="34" t="s">
        <v>740</v>
      </c>
      <c r="C488" s="35" t="s">
        <v>741</v>
      </c>
      <c r="D488" s="49">
        <v>312.39999999999998</v>
      </c>
      <c r="E488" s="36" t="s">
        <v>95</v>
      </c>
      <c r="F488" s="36" t="s">
        <v>742</v>
      </c>
      <c r="G488" s="52" t="s">
        <v>743</v>
      </c>
      <c r="H488" s="38" t="s">
        <v>935</v>
      </c>
      <c r="I488" s="10" t="s">
        <v>936</v>
      </c>
      <c r="J488" s="38" t="s">
        <v>758</v>
      </c>
      <c r="K488" s="10" t="s">
        <v>937</v>
      </c>
      <c r="L488" s="46" t="s">
        <v>41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1" s="10" customFormat="1" ht="17.25" customHeight="1" x14ac:dyDescent="0.25">
      <c r="A489" s="33" t="s">
        <v>36</v>
      </c>
      <c r="B489" s="34" t="s">
        <v>740</v>
      </c>
      <c r="C489" s="35" t="s">
        <v>741</v>
      </c>
      <c r="D489" s="49">
        <v>312.60000000000002</v>
      </c>
      <c r="E489" s="36" t="s">
        <v>95</v>
      </c>
      <c r="F489" s="36" t="s">
        <v>742</v>
      </c>
      <c r="G489" s="52" t="s">
        <v>743</v>
      </c>
      <c r="H489" s="38" t="s">
        <v>938</v>
      </c>
      <c r="I489" s="50" t="s">
        <v>939</v>
      </c>
      <c r="J489" s="38" t="s">
        <v>764</v>
      </c>
      <c r="K489" s="50" t="s">
        <v>939</v>
      </c>
      <c r="L489" s="46" t="s">
        <v>41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1" s="10" customFormat="1" ht="17.25" customHeight="1" x14ac:dyDescent="0.25">
      <c r="A490" s="33" t="s">
        <v>36</v>
      </c>
      <c r="B490" s="34" t="s">
        <v>740</v>
      </c>
      <c r="C490" s="35" t="s">
        <v>741</v>
      </c>
      <c r="D490" s="49">
        <v>312.5</v>
      </c>
      <c r="E490" s="36" t="s">
        <v>95</v>
      </c>
      <c r="F490" s="36" t="s">
        <v>742</v>
      </c>
      <c r="G490" s="52" t="s">
        <v>743</v>
      </c>
      <c r="H490" s="38" t="s">
        <v>940</v>
      </c>
      <c r="I490" s="50" t="s">
        <v>941</v>
      </c>
      <c r="J490" s="38" t="s">
        <v>779</v>
      </c>
      <c r="K490" s="50" t="s">
        <v>941</v>
      </c>
      <c r="L490" s="46" t="s">
        <v>41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1" s="10" customFormat="1" ht="17.25" customHeight="1" x14ac:dyDescent="0.25">
      <c r="A491" s="33" t="s">
        <v>36</v>
      </c>
      <c r="B491" s="34" t="s">
        <v>740</v>
      </c>
      <c r="C491" s="35" t="s">
        <v>741</v>
      </c>
      <c r="D491" s="49">
        <v>312.7</v>
      </c>
      <c r="E491" s="36" t="s">
        <v>95</v>
      </c>
      <c r="F491" s="36" t="s">
        <v>742</v>
      </c>
      <c r="G491" s="52" t="s">
        <v>743</v>
      </c>
      <c r="H491" s="38" t="s">
        <v>942</v>
      </c>
      <c r="I491" s="50" t="s">
        <v>943</v>
      </c>
      <c r="J491" s="38" t="s">
        <v>805</v>
      </c>
      <c r="K491" s="50" t="s">
        <v>943</v>
      </c>
      <c r="L491" s="46" t="s">
        <v>41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1" s="10" customFormat="1" ht="17.25" customHeight="1" x14ac:dyDescent="0.25">
      <c r="A492" s="33" t="s">
        <v>36</v>
      </c>
      <c r="B492" s="34" t="s">
        <v>740</v>
      </c>
      <c r="C492" s="35" t="s">
        <v>741</v>
      </c>
      <c r="D492" s="49">
        <v>312.7</v>
      </c>
      <c r="E492" s="36" t="s">
        <v>95</v>
      </c>
      <c r="F492" s="36" t="s">
        <v>742</v>
      </c>
      <c r="G492" s="52" t="s">
        <v>743</v>
      </c>
      <c r="H492" s="38" t="s">
        <v>944</v>
      </c>
      <c r="I492" s="50" t="s">
        <v>945</v>
      </c>
      <c r="J492" s="38" t="s">
        <v>812</v>
      </c>
      <c r="K492" s="50" t="s">
        <v>945</v>
      </c>
      <c r="L492" s="46" t="s">
        <v>41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1" s="10" customFormat="1" ht="17.25" customHeight="1" x14ac:dyDescent="0.25">
      <c r="A493" s="33" t="s">
        <v>36</v>
      </c>
      <c r="B493" s="34" t="s">
        <v>740</v>
      </c>
      <c r="C493" s="35" t="s">
        <v>741</v>
      </c>
      <c r="D493" s="49">
        <v>312</v>
      </c>
      <c r="E493" s="36" t="s">
        <v>95</v>
      </c>
      <c r="F493" s="36" t="s">
        <v>742</v>
      </c>
      <c r="G493" s="52" t="s">
        <v>743</v>
      </c>
      <c r="H493" s="28" t="s">
        <v>946</v>
      </c>
      <c r="I493" s="73" t="s">
        <v>947</v>
      </c>
      <c r="J493" s="28" t="s">
        <v>948</v>
      </c>
      <c r="K493" s="73" t="s">
        <v>947</v>
      </c>
      <c r="L493" s="10" t="s">
        <v>949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1" s="10" customFormat="1" ht="17.25" customHeight="1" x14ac:dyDescent="0.25">
      <c r="A494" s="33" t="s">
        <v>36</v>
      </c>
      <c r="B494" s="34" t="s">
        <v>740</v>
      </c>
      <c r="C494" s="35" t="s">
        <v>741</v>
      </c>
      <c r="D494" s="49">
        <v>330</v>
      </c>
      <c r="E494" s="36" t="s">
        <v>95</v>
      </c>
      <c r="F494" s="36" t="s">
        <v>742</v>
      </c>
      <c r="G494" s="52" t="s">
        <v>743</v>
      </c>
      <c r="H494" s="28" t="s">
        <v>950</v>
      </c>
      <c r="I494" s="73" t="s">
        <v>951</v>
      </c>
      <c r="J494" s="28" t="s">
        <v>952</v>
      </c>
      <c r="K494" s="73" t="s">
        <v>951</v>
      </c>
      <c r="L494" s="10" t="s">
        <v>41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1" s="10" customFormat="1" ht="17.25" customHeight="1" x14ac:dyDescent="0.25">
      <c r="A495" s="33" t="s">
        <v>36</v>
      </c>
      <c r="B495" s="34" t="s">
        <v>740</v>
      </c>
      <c r="C495" s="35" t="s">
        <v>741</v>
      </c>
      <c r="D495" s="49">
        <v>330.1</v>
      </c>
      <c r="E495" s="36" t="s">
        <v>95</v>
      </c>
      <c r="F495" s="36" t="s">
        <v>742</v>
      </c>
      <c r="G495" s="52" t="s">
        <v>743</v>
      </c>
      <c r="H495" s="38" t="s">
        <v>953</v>
      </c>
      <c r="I495" s="50" t="s">
        <v>954</v>
      </c>
      <c r="J495" s="38" t="s">
        <v>955</v>
      </c>
      <c r="K495" s="50" t="s">
        <v>954</v>
      </c>
      <c r="L495" s="46" t="s">
        <v>41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1" s="10" customFormat="1" ht="17.25" customHeight="1" x14ac:dyDescent="0.25">
      <c r="A496" s="33" t="s">
        <v>36</v>
      </c>
      <c r="B496" s="34" t="s">
        <v>740</v>
      </c>
      <c r="C496" s="35" t="s">
        <v>741</v>
      </c>
      <c r="D496" s="49">
        <v>330.2</v>
      </c>
      <c r="E496" s="36" t="s">
        <v>95</v>
      </c>
      <c r="F496" s="36" t="s">
        <v>742</v>
      </c>
      <c r="G496" s="52" t="s">
        <v>743</v>
      </c>
      <c r="H496" s="38" t="s">
        <v>956</v>
      </c>
      <c r="I496" s="50" t="s">
        <v>957</v>
      </c>
      <c r="J496" s="38" t="s">
        <v>958</v>
      </c>
      <c r="K496" s="50" t="s">
        <v>957</v>
      </c>
      <c r="L496" s="46" t="s">
        <v>41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s="10" customFormat="1" ht="17.25" customHeight="1" x14ac:dyDescent="0.25">
      <c r="A497" s="33" t="s">
        <v>36</v>
      </c>
      <c r="B497" s="34" t="s">
        <v>740</v>
      </c>
      <c r="C497" s="35" t="s">
        <v>741</v>
      </c>
      <c r="D497" s="49">
        <v>330.3</v>
      </c>
      <c r="E497" s="36" t="s">
        <v>95</v>
      </c>
      <c r="F497" s="36" t="s">
        <v>742</v>
      </c>
      <c r="G497" s="52" t="s">
        <v>743</v>
      </c>
      <c r="H497" s="38" t="s">
        <v>959</v>
      </c>
      <c r="I497" s="50" t="s">
        <v>960</v>
      </c>
      <c r="J497" s="38" t="s">
        <v>961</v>
      </c>
      <c r="K497" s="50" t="s">
        <v>960</v>
      </c>
      <c r="L497" s="46" t="s">
        <v>41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s="10" customFormat="1" ht="21" customHeight="1" x14ac:dyDescent="0.25">
      <c r="A498" s="33" t="s">
        <v>36</v>
      </c>
      <c r="B498" s="34" t="s">
        <v>740</v>
      </c>
      <c r="C498" s="35" t="s">
        <v>741</v>
      </c>
      <c r="D498" s="49">
        <v>330.4</v>
      </c>
      <c r="E498" s="36" t="s">
        <v>95</v>
      </c>
      <c r="F498" s="36" t="s">
        <v>742</v>
      </c>
      <c r="G498" s="52" t="s">
        <v>743</v>
      </c>
      <c r="H498" s="38" t="s">
        <v>962</v>
      </c>
      <c r="I498" s="50" t="s">
        <v>963</v>
      </c>
      <c r="J498" s="38" t="s">
        <v>964</v>
      </c>
      <c r="K498" s="50" t="s">
        <v>963</v>
      </c>
      <c r="L498" s="46" t="s">
        <v>41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s="30" customFormat="1" ht="17.25" customHeight="1" x14ac:dyDescent="0.25">
      <c r="A499" s="22" t="s">
        <v>36</v>
      </c>
      <c r="B499" s="23" t="s">
        <v>965</v>
      </c>
      <c r="C499" s="114" t="s">
        <v>966</v>
      </c>
      <c r="D499" s="72">
        <v>340</v>
      </c>
      <c r="E499" s="26" t="s">
        <v>95</v>
      </c>
      <c r="F499" s="26" t="s">
        <v>742</v>
      </c>
      <c r="G499" s="101" t="s">
        <v>967</v>
      </c>
      <c r="H499" s="28" t="s">
        <v>100</v>
      </c>
      <c r="I499" s="73" t="s">
        <v>968</v>
      </c>
      <c r="J499" s="28" t="s">
        <v>101</v>
      </c>
      <c r="K499" s="73" t="s">
        <v>968</v>
      </c>
      <c r="L499" s="46" t="s">
        <v>41</v>
      </c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 spans="1:30" s="30" customFormat="1" ht="17.25" customHeight="1" x14ac:dyDescent="0.25">
      <c r="A500" s="22" t="s">
        <v>36</v>
      </c>
      <c r="B500" s="23" t="s">
        <v>969</v>
      </c>
      <c r="C500" s="114" t="s">
        <v>970</v>
      </c>
      <c r="D500" s="72">
        <v>350</v>
      </c>
      <c r="E500" s="26" t="s">
        <v>95</v>
      </c>
      <c r="F500" s="26" t="s">
        <v>742</v>
      </c>
      <c r="G500" s="101" t="s">
        <v>971</v>
      </c>
      <c r="H500" s="28" t="s">
        <v>972</v>
      </c>
      <c r="I500" s="73" t="s">
        <v>973</v>
      </c>
      <c r="J500" s="28" t="s">
        <v>974</v>
      </c>
      <c r="K500" s="73" t="s">
        <v>973</v>
      </c>
      <c r="L500" s="30" t="s">
        <v>65</v>
      </c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spans="1:30" s="10" customFormat="1" ht="17.25" customHeight="1" x14ac:dyDescent="0.25">
      <c r="A501" s="33" t="s">
        <v>36</v>
      </c>
      <c r="B501" s="34" t="s">
        <v>969</v>
      </c>
      <c r="C501" s="35" t="s">
        <v>970</v>
      </c>
      <c r="D501" s="49">
        <v>350.1</v>
      </c>
      <c r="E501" s="36" t="s">
        <v>95</v>
      </c>
      <c r="F501" s="36" t="s">
        <v>742</v>
      </c>
      <c r="G501" s="52">
        <v>300</v>
      </c>
      <c r="H501" s="38" t="s">
        <v>975</v>
      </c>
      <c r="I501" s="50" t="s">
        <v>976</v>
      </c>
      <c r="J501" s="38" t="s">
        <v>977</v>
      </c>
      <c r="K501" s="50" t="s">
        <v>976</v>
      </c>
      <c r="L501" s="46" t="s">
        <v>65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s="10" customFormat="1" ht="17.25" customHeight="1" x14ac:dyDescent="0.25">
      <c r="A502" s="33" t="s">
        <v>36</v>
      </c>
      <c r="B502" s="34" t="s">
        <v>969</v>
      </c>
      <c r="C502" s="35" t="s">
        <v>970</v>
      </c>
      <c r="D502" s="49">
        <v>350.2</v>
      </c>
      <c r="E502" s="36" t="s">
        <v>95</v>
      </c>
      <c r="F502" s="36" t="s">
        <v>742</v>
      </c>
      <c r="G502" s="52">
        <v>300</v>
      </c>
      <c r="H502" s="38" t="s">
        <v>978</v>
      </c>
      <c r="I502" s="50" t="s">
        <v>979</v>
      </c>
      <c r="J502" s="38" t="s">
        <v>980</v>
      </c>
      <c r="K502" s="50" t="s">
        <v>979</v>
      </c>
      <c r="L502" s="46" t="s">
        <v>65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s="10" customFormat="1" ht="17.25" customHeight="1" x14ac:dyDescent="0.25">
      <c r="A503" s="33" t="s">
        <v>36</v>
      </c>
      <c r="B503" s="34" t="s">
        <v>969</v>
      </c>
      <c r="C503" s="35" t="s">
        <v>970</v>
      </c>
      <c r="D503" s="49">
        <v>350.3</v>
      </c>
      <c r="E503" s="36" t="s">
        <v>95</v>
      </c>
      <c r="F503" s="36" t="s">
        <v>742</v>
      </c>
      <c r="G503" s="52">
        <v>300</v>
      </c>
      <c r="H503" s="38" t="s">
        <v>981</v>
      </c>
      <c r="I503" s="50" t="s">
        <v>982</v>
      </c>
      <c r="J503" s="38" t="s">
        <v>983</v>
      </c>
      <c r="K503" s="50" t="s">
        <v>982</v>
      </c>
      <c r="L503" s="46" t="s">
        <v>65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s="10" customFormat="1" ht="17.25" customHeight="1" x14ac:dyDescent="0.25">
      <c r="A504" s="33" t="s">
        <v>36</v>
      </c>
      <c r="B504" s="34" t="s">
        <v>969</v>
      </c>
      <c r="C504" s="35" t="s">
        <v>970</v>
      </c>
      <c r="D504" s="49">
        <v>350.3</v>
      </c>
      <c r="E504" s="36" t="s">
        <v>95</v>
      </c>
      <c r="F504" s="36" t="s">
        <v>742</v>
      </c>
      <c r="G504" s="52">
        <v>300</v>
      </c>
      <c r="H504" s="38" t="s">
        <v>984</v>
      </c>
      <c r="I504" s="50" t="s">
        <v>985</v>
      </c>
      <c r="J504" s="38" t="s">
        <v>986</v>
      </c>
      <c r="K504" s="50" t="s">
        <v>987</v>
      </c>
      <c r="L504" s="46" t="s">
        <v>65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s="10" customFormat="1" ht="17.25" customHeight="1" x14ac:dyDescent="0.25">
      <c r="A505" s="12" t="s">
        <v>988</v>
      </c>
      <c r="B505" s="13"/>
      <c r="C505" s="14"/>
      <c r="D505" s="49"/>
      <c r="E505" s="16"/>
      <c r="F505" s="16"/>
      <c r="G505" s="17"/>
      <c r="H505" s="18"/>
      <c r="I505" s="19"/>
      <c r="J505" s="18"/>
      <c r="K505" s="19"/>
    </row>
    <row r="506" spans="1:30" s="30" customFormat="1" ht="17.25" customHeight="1" x14ac:dyDescent="0.25">
      <c r="A506" s="22" t="s">
        <v>29</v>
      </c>
      <c r="B506" s="23" t="s">
        <v>989</v>
      </c>
      <c r="C506" s="24" t="s">
        <v>990</v>
      </c>
      <c r="D506" s="72"/>
      <c r="E506" s="26" t="s">
        <v>988</v>
      </c>
      <c r="F506" s="26" t="s">
        <v>991</v>
      </c>
      <c r="G506" s="101" t="s">
        <v>992</v>
      </c>
      <c r="H506" s="101" t="s">
        <v>34</v>
      </c>
      <c r="I506" s="29" t="s">
        <v>990</v>
      </c>
      <c r="J506" s="101" t="s">
        <v>35</v>
      </c>
      <c r="K506" s="29" t="s">
        <v>990</v>
      </c>
    </row>
    <row r="507" spans="1:30" s="30" customFormat="1" ht="17.25" customHeight="1" x14ac:dyDescent="0.25">
      <c r="A507" s="22" t="s">
        <v>29</v>
      </c>
      <c r="B507" s="23" t="s">
        <v>993</v>
      </c>
      <c r="C507" s="24" t="s">
        <v>994</v>
      </c>
      <c r="D507" s="72"/>
      <c r="E507" s="26" t="s">
        <v>988</v>
      </c>
      <c r="F507" s="26" t="s">
        <v>991</v>
      </c>
      <c r="G507" s="101">
        <v>100</v>
      </c>
      <c r="H507" s="28" t="s">
        <v>39</v>
      </c>
      <c r="I507" s="29" t="s">
        <v>994</v>
      </c>
      <c r="J507" s="28" t="s">
        <v>40</v>
      </c>
      <c r="K507" s="29" t="s">
        <v>994</v>
      </c>
    </row>
    <row r="508" spans="1:30" s="10" customFormat="1" ht="17.25" customHeight="1" x14ac:dyDescent="0.25">
      <c r="A508" s="33" t="s">
        <v>36</v>
      </c>
      <c r="B508" s="34" t="s">
        <v>995</v>
      </c>
      <c r="C508" s="35" t="s">
        <v>996</v>
      </c>
      <c r="D508" s="49">
        <v>521.1</v>
      </c>
      <c r="E508" s="36" t="s">
        <v>988</v>
      </c>
      <c r="F508" s="36" t="s">
        <v>991</v>
      </c>
      <c r="G508" s="38">
        <v>101</v>
      </c>
      <c r="H508" s="38" t="s">
        <v>924</v>
      </c>
      <c r="I508" s="50" t="s">
        <v>996</v>
      </c>
      <c r="J508" s="38" t="s">
        <v>926</v>
      </c>
      <c r="K508" s="50" t="s">
        <v>996</v>
      </c>
      <c r="L508" s="10" t="s">
        <v>949</v>
      </c>
    </row>
    <row r="509" spans="1:30" s="10" customFormat="1" ht="17.25" customHeight="1" x14ac:dyDescent="0.25">
      <c r="A509" s="33" t="s">
        <v>36</v>
      </c>
      <c r="B509" s="34" t="s">
        <v>997</v>
      </c>
      <c r="C509" s="35" t="s">
        <v>998</v>
      </c>
      <c r="D509" s="49">
        <v>521.20000000000005</v>
      </c>
      <c r="E509" s="36" t="s">
        <v>988</v>
      </c>
      <c r="F509" s="36" t="s">
        <v>991</v>
      </c>
      <c r="G509" s="38">
        <v>102</v>
      </c>
      <c r="H509" s="38" t="s">
        <v>946</v>
      </c>
      <c r="I509" s="50" t="s">
        <v>999</v>
      </c>
      <c r="J509" s="38" t="s">
        <v>948</v>
      </c>
      <c r="K509" s="50" t="s">
        <v>999</v>
      </c>
      <c r="L509" s="10" t="s">
        <v>41</v>
      </c>
    </row>
    <row r="510" spans="1:30" s="10" customFormat="1" ht="30" customHeight="1" x14ac:dyDescent="0.25">
      <c r="A510" s="33" t="s">
        <v>36</v>
      </c>
      <c r="B510" s="34" t="s">
        <v>1000</v>
      </c>
      <c r="C510" s="35" t="s">
        <v>1001</v>
      </c>
      <c r="D510" s="49">
        <v>521.29999999999995</v>
      </c>
      <c r="E510" s="36" t="s">
        <v>988</v>
      </c>
      <c r="F510" s="36" t="s">
        <v>991</v>
      </c>
      <c r="G510" s="38">
        <v>103</v>
      </c>
      <c r="H510" s="38" t="s">
        <v>950</v>
      </c>
      <c r="I510" s="50" t="s">
        <v>1002</v>
      </c>
      <c r="J510" s="38" t="s">
        <v>952</v>
      </c>
      <c r="K510" s="50" t="s">
        <v>1002</v>
      </c>
      <c r="L510" s="10" t="s">
        <v>1003</v>
      </c>
    </row>
    <row r="511" spans="1:30" s="10" customFormat="1" ht="17.25" customHeight="1" x14ac:dyDescent="0.25">
      <c r="A511" s="33" t="s">
        <v>36</v>
      </c>
      <c r="B511" s="34" t="s">
        <v>1004</v>
      </c>
      <c r="C511" s="35" t="s">
        <v>1005</v>
      </c>
      <c r="D511" s="49">
        <v>521.4</v>
      </c>
      <c r="E511" s="36" t="s">
        <v>988</v>
      </c>
      <c r="F511" s="36" t="s">
        <v>991</v>
      </c>
      <c r="G511" s="38">
        <v>104</v>
      </c>
      <c r="H511" s="38" t="s">
        <v>1006</v>
      </c>
      <c r="I511" s="50" t="s">
        <v>1007</v>
      </c>
      <c r="J511" s="38" t="s">
        <v>1008</v>
      </c>
      <c r="K511" s="50" t="s">
        <v>1007</v>
      </c>
      <c r="L511" s="10" t="s">
        <v>65</v>
      </c>
    </row>
    <row r="512" spans="1:30" s="10" customFormat="1" ht="17.25" customHeight="1" x14ac:dyDescent="0.25">
      <c r="A512" s="33" t="s">
        <v>36</v>
      </c>
      <c r="B512" s="34" t="s">
        <v>1009</v>
      </c>
      <c r="C512" s="35" t="s">
        <v>1010</v>
      </c>
      <c r="D512" s="49">
        <v>521.5</v>
      </c>
      <c r="E512" s="36" t="s">
        <v>988</v>
      </c>
      <c r="F512" s="36" t="s">
        <v>991</v>
      </c>
      <c r="G512" s="38">
        <v>105</v>
      </c>
      <c r="H512" s="38" t="s">
        <v>1011</v>
      </c>
      <c r="I512" s="50" t="s">
        <v>1012</v>
      </c>
      <c r="J512" s="38" t="s">
        <v>1013</v>
      </c>
      <c r="K512" s="50" t="s">
        <v>1014</v>
      </c>
      <c r="L512" s="10" t="s">
        <v>65</v>
      </c>
    </row>
    <row r="513" spans="1:56" s="10" customFormat="1" ht="17.25" customHeight="1" x14ac:dyDescent="0.25">
      <c r="A513" s="33" t="s">
        <v>36</v>
      </c>
      <c r="B513" s="34" t="s">
        <v>1015</v>
      </c>
      <c r="C513" s="35" t="s">
        <v>1016</v>
      </c>
      <c r="D513" s="49">
        <v>521.6</v>
      </c>
      <c r="E513" s="36" t="s">
        <v>988</v>
      </c>
      <c r="F513" s="36" t="s">
        <v>991</v>
      </c>
      <c r="G513" s="38">
        <v>106</v>
      </c>
      <c r="H513" s="38" t="s">
        <v>1017</v>
      </c>
      <c r="I513" s="50" t="s">
        <v>1018</v>
      </c>
      <c r="J513" s="38" t="s">
        <v>1019</v>
      </c>
      <c r="K513" s="50" t="s">
        <v>1018</v>
      </c>
      <c r="L513" s="10" t="s">
        <v>1020</v>
      </c>
    </row>
    <row r="514" spans="1:56" s="10" customFormat="1" ht="17.25" customHeight="1" x14ac:dyDescent="0.25">
      <c r="A514" s="33" t="s">
        <v>36</v>
      </c>
      <c r="B514" s="34" t="s">
        <v>1021</v>
      </c>
      <c r="C514" s="35" t="s">
        <v>1022</v>
      </c>
      <c r="D514" s="49">
        <v>521.70000000000005</v>
      </c>
      <c r="E514" s="36" t="s">
        <v>988</v>
      </c>
      <c r="F514" s="36" t="s">
        <v>991</v>
      </c>
      <c r="G514" s="38">
        <v>107</v>
      </c>
      <c r="H514" s="38" t="s">
        <v>1023</v>
      </c>
      <c r="I514" s="50" t="s">
        <v>1024</v>
      </c>
      <c r="J514" s="38" t="s">
        <v>1025</v>
      </c>
      <c r="K514" s="50" t="s">
        <v>1024</v>
      </c>
      <c r="L514" s="10" t="s">
        <v>57</v>
      </c>
    </row>
    <row r="515" spans="1:56" s="10" customFormat="1" ht="17.25" customHeight="1" x14ac:dyDescent="0.25">
      <c r="A515" s="33" t="s">
        <v>36</v>
      </c>
      <c r="B515" s="34" t="s">
        <v>1026</v>
      </c>
      <c r="C515" s="35" t="s">
        <v>1027</v>
      </c>
      <c r="D515" s="49">
        <v>521.79999999999995</v>
      </c>
      <c r="E515" s="36" t="s">
        <v>988</v>
      </c>
      <c r="F515" s="36" t="s">
        <v>991</v>
      </c>
      <c r="G515" s="38">
        <v>108</v>
      </c>
      <c r="H515" s="38" t="s">
        <v>1028</v>
      </c>
      <c r="I515" s="50" t="s">
        <v>1027</v>
      </c>
      <c r="J515" s="38" t="s">
        <v>1029</v>
      </c>
      <c r="K515" s="50" t="s">
        <v>1027</v>
      </c>
      <c r="L515" s="10" t="s">
        <v>41</v>
      </c>
    </row>
    <row r="516" spans="1:56" s="30" customFormat="1" ht="17.25" customHeight="1" x14ac:dyDescent="0.25">
      <c r="A516" s="22" t="s">
        <v>29</v>
      </c>
      <c r="B516" s="23" t="s">
        <v>1030</v>
      </c>
      <c r="C516" s="24" t="s">
        <v>1031</v>
      </c>
      <c r="D516" s="72">
        <v>522</v>
      </c>
      <c r="E516" s="26" t="s">
        <v>988</v>
      </c>
      <c r="F516" s="26" t="s">
        <v>991</v>
      </c>
      <c r="G516" s="28">
        <v>200</v>
      </c>
      <c r="H516" s="28" t="s">
        <v>100</v>
      </c>
      <c r="I516" s="29" t="s">
        <v>1031</v>
      </c>
      <c r="J516" s="28" t="s">
        <v>101</v>
      </c>
      <c r="K516" s="29" t="s">
        <v>1031</v>
      </c>
    </row>
    <row r="517" spans="1:56" s="10" customFormat="1" ht="17.25" customHeight="1" x14ac:dyDescent="0.25">
      <c r="A517" s="33" t="s">
        <v>36</v>
      </c>
      <c r="B517" s="34" t="s">
        <v>1032</v>
      </c>
      <c r="C517" s="35" t="s">
        <v>1033</v>
      </c>
      <c r="D517" s="49">
        <v>522.1</v>
      </c>
      <c r="E517" s="36" t="s">
        <v>988</v>
      </c>
      <c r="F517" s="36" t="s">
        <v>991</v>
      </c>
      <c r="G517" s="38">
        <v>201</v>
      </c>
      <c r="H517" s="38" t="s">
        <v>1034</v>
      </c>
      <c r="I517" s="50" t="s">
        <v>1033</v>
      </c>
      <c r="J517" s="38" t="s">
        <v>1035</v>
      </c>
      <c r="K517" s="50" t="s">
        <v>1033</v>
      </c>
      <c r="L517" s="10" t="s">
        <v>1036</v>
      </c>
    </row>
    <row r="518" spans="1:56" s="10" customFormat="1" ht="17.25" customHeight="1" x14ac:dyDescent="0.25">
      <c r="A518" s="33" t="s">
        <v>36</v>
      </c>
      <c r="B518" s="34" t="s">
        <v>1037</v>
      </c>
      <c r="C518" s="35" t="s">
        <v>1038</v>
      </c>
      <c r="D518" s="49">
        <v>522.20000000000005</v>
      </c>
      <c r="E518" s="36" t="s">
        <v>988</v>
      </c>
      <c r="F518" s="36" t="s">
        <v>991</v>
      </c>
      <c r="G518" s="38">
        <v>202</v>
      </c>
      <c r="H518" s="38" t="s">
        <v>1039</v>
      </c>
      <c r="I518" s="50" t="s">
        <v>1038</v>
      </c>
      <c r="J518" s="38" t="s">
        <v>1040</v>
      </c>
      <c r="K518" s="50" t="s">
        <v>1038</v>
      </c>
      <c r="L518" s="10" t="s">
        <v>1036</v>
      </c>
    </row>
    <row r="519" spans="1:56" s="32" customFormat="1" ht="17.25" customHeight="1" x14ac:dyDescent="0.25">
      <c r="A519" s="22" t="s">
        <v>29</v>
      </c>
      <c r="B519" s="23" t="s">
        <v>1041</v>
      </c>
      <c r="C519" s="24" t="s">
        <v>1042</v>
      </c>
      <c r="D519" s="25">
        <v>523</v>
      </c>
      <c r="E519" s="26" t="s">
        <v>988</v>
      </c>
      <c r="F519" s="26" t="s">
        <v>991</v>
      </c>
      <c r="G519" s="28">
        <v>300</v>
      </c>
      <c r="H519" s="28" t="s">
        <v>972</v>
      </c>
      <c r="I519" s="29" t="s">
        <v>1042</v>
      </c>
      <c r="J519" s="28" t="s">
        <v>974</v>
      </c>
      <c r="K519" s="29" t="s">
        <v>1042</v>
      </c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</row>
    <row r="520" spans="1:56" ht="17.25" customHeight="1" x14ac:dyDescent="0.25">
      <c r="A520" s="33" t="s">
        <v>36</v>
      </c>
      <c r="B520" s="34" t="s">
        <v>1043</v>
      </c>
      <c r="C520" s="35" t="s">
        <v>1044</v>
      </c>
      <c r="D520" s="15">
        <v>523.1</v>
      </c>
      <c r="E520" s="36" t="s">
        <v>988</v>
      </c>
      <c r="F520" s="36" t="s">
        <v>991</v>
      </c>
      <c r="G520" s="38">
        <v>301</v>
      </c>
      <c r="H520" s="38" t="s">
        <v>1045</v>
      </c>
      <c r="I520" s="39" t="s">
        <v>1046</v>
      </c>
      <c r="J520" s="38" t="s">
        <v>1047</v>
      </c>
      <c r="K520" s="39" t="s">
        <v>1046</v>
      </c>
      <c r="L520" s="10" t="s">
        <v>57</v>
      </c>
    </row>
    <row r="521" spans="1:56" ht="17.25" customHeight="1" x14ac:dyDescent="0.25">
      <c r="A521" s="33" t="s">
        <v>36</v>
      </c>
      <c r="B521" s="34" t="s">
        <v>1048</v>
      </c>
      <c r="C521" s="35" t="s">
        <v>1049</v>
      </c>
      <c r="D521" s="15">
        <v>523.20000000000005</v>
      </c>
      <c r="E521" s="36" t="s">
        <v>988</v>
      </c>
      <c r="F521" s="36" t="s">
        <v>991</v>
      </c>
      <c r="G521" s="38">
        <v>302</v>
      </c>
      <c r="H521" s="38" t="s">
        <v>1050</v>
      </c>
      <c r="I521" s="39" t="s">
        <v>1051</v>
      </c>
      <c r="J521" s="38" t="s">
        <v>1052</v>
      </c>
      <c r="K521" s="39" t="s">
        <v>1051</v>
      </c>
      <c r="L521" s="10" t="s">
        <v>57</v>
      </c>
    </row>
    <row r="522" spans="1:56" ht="17.25" customHeight="1" x14ac:dyDescent="0.25">
      <c r="A522" s="12" t="s">
        <v>1053</v>
      </c>
      <c r="B522" s="13"/>
      <c r="C522" s="14"/>
      <c r="E522" s="16"/>
      <c r="F522" s="16"/>
      <c r="G522" s="17"/>
      <c r="H522" s="18"/>
      <c r="I522" s="19"/>
      <c r="J522" s="18"/>
      <c r="K522" s="19"/>
    </row>
    <row r="523" spans="1:56" s="32" customFormat="1" ht="17.25" customHeight="1" x14ac:dyDescent="0.25">
      <c r="A523" s="22" t="s">
        <v>29</v>
      </c>
      <c r="B523" s="23" t="s">
        <v>1054</v>
      </c>
      <c r="C523" s="24" t="s">
        <v>1055</v>
      </c>
      <c r="D523" s="25"/>
      <c r="E523" s="26" t="s">
        <v>1053</v>
      </c>
      <c r="F523" s="26" t="s">
        <v>1056</v>
      </c>
      <c r="G523" s="27" t="s">
        <v>33</v>
      </c>
      <c r="H523" s="28" t="s">
        <v>34</v>
      </c>
      <c r="I523" s="29" t="s">
        <v>1055</v>
      </c>
      <c r="J523" s="28" t="s">
        <v>35</v>
      </c>
      <c r="K523" s="29" t="s">
        <v>1055</v>
      </c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</row>
    <row r="524" spans="1:56" s="32" customFormat="1" ht="17.25" customHeight="1" x14ac:dyDescent="0.25">
      <c r="A524" s="22" t="s">
        <v>29</v>
      </c>
      <c r="B524" s="23" t="s">
        <v>1057</v>
      </c>
      <c r="C524" s="24" t="s">
        <v>1058</v>
      </c>
      <c r="D524" s="25"/>
      <c r="E524" s="26" t="s">
        <v>1053</v>
      </c>
      <c r="F524" s="26" t="s">
        <v>1056</v>
      </c>
      <c r="G524" s="27" t="s">
        <v>743</v>
      </c>
      <c r="H524" s="28" t="s">
        <v>42</v>
      </c>
      <c r="I524" s="130" t="s">
        <v>1059</v>
      </c>
      <c r="J524" s="28" t="s">
        <v>44</v>
      </c>
      <c r="K524" s="130" t="s">
        <v>1059</v>
      </c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</row>
    <row r="525" spans="1:56" ht="17.25" customHeight="1" x14ac:dyDescent="0.25">
      <c r="A525" s="33" t="s">
        <v>36</v>
      </c>
      <c r="B525" s="34" t="s">
        <v>1060</v>
      </c>
      <c r="C525" s="35" t="s">
        <v>1061</v>
      </c>
      <c r="D525" s="15">
        <v>613</v>
      </c>
      <c r="E525" s="36" t="s">
        <v>1053</v>
      </c>
      <c r="F525" s="36" t="s">
        <v>1056</v>
      </c>
      <c r="G525" s="37">
        <v>101</v>
      </c>
      <c r="H525" s="38" t="s">
        <v>924</v>
      </c>
      <c r="I525" s="39" t="s">
        <v>1061</v>
      </c>
      <c r="J525" s="38" t="s">
        <v>926</v>
      </c>
      <c r="K525" s="39" t="s">
        <v>1061</v>
      </c>
      <c r="L525" s="10" t="s">
        <v>41</v>
      </c>
    </row>
    <row r="526" spans="1:56" ht="17.25" customHeight="1" x14ac:dyDescent="0.25">
      <c r="A526" s="33" t="s">
        <v>36</v>
      </c>
      <c r="B526" s="34" t="s">
        <v>1062</v>
      </c>
      <c r="C526" s="35" t="s">
        <v>1063</v>
      </c>
      <c r="D526" s="15">
        <v>609</v>
      </c>
      <c r="E526" s="36" t="s">
        <v>1053</v>
      </c>
      <c r="F526" s="36" t="s">
        <v>1056</v>
      </c>
      <c r="G526" s="37">
        <v>102</v>
      </c>
      <c r="H526" s="38" t="s">
        <v>946</v>
      </c>
      <c r="I526" s="39" t="s">
        <v>1063</v>
      </c>
      <c r="J526" s="38" t="s">
        <v>948</v>
      </c>
      <c r="K526" s="39" t="s">
        <v>1063</v>
      </c>
      <c r="L526" s="10" t="s">
        <v>77</v>
      </c>
    </row>
    <row r="527" spans="1:56" ht="17.25" customHeight="1" x14ac:dyDescent="0.25">
      <c r="A527" s="33" t="s">
        <v>36</v>
      </c>
      <c r="B527" s="34" t="s">
        <v>1064</v>
      </c>
      <c r="C527" s="35" t="s">
        <v>1065</v>
      </c>
      <c r="E527" s="36" t="s">
        <v>1053</v>
      </c>
      <c r="F527" s="36" t="s">
        <v>1056</v>
      </c>
      <c r="G527" s="37">
        <v>103</v>
      </c>
      <c r="H527" s="38" t="s">
        <v>950</v>
      </c>
      <c r="I527" s="39" t="s">
        <v>1065</v>
      </c>
      <c r="J527" s="38" t="s">
        <v>952</v>
      </c>
      <c r="K527" s="39" t="s">
        <v>1065</v>
      </c>
      <c r="L527" s="10" t="s">
        <v>65</v>
      </c>
    </row>
    <row r="528" spans="1:56" ht="17.25" customHeight="1" x14ac:dyDescent="0.25">
      <c r="A528" s="33" t="s">
        <v>36</v>
      </c>
      <c r="B528" s="34" t="s">
        <v>1066</v>
      </c>
      <c r="C528" s="35" t="s">
        <v>1067</v>
      </c>
      <c r="E528" s="36" t="s">
        <v>1053</v>
      </c>
      <c r="F528" s="36" t="s">
        <v>1056</v>
      </c>
      <c r="G528" s="37">
        <v>104</v>
      </c>
      <c r="H528" s="38" t="s">
        <v>1006</v>
      </c>
      <c r="I528" s="39" t="s">
        <v>1068</v>
      </c>
      <c r="J528" s="38" t="s">
        <v>1008</v>
      </c>
      <c r="K528" s="39" t="s">
        <v>1068</v>
      </c>
      <c r="L528" s="10" t="s">
        <v>494</v>
      </c>
    </row>
    <row r="529" spans="1:56" ht="17.25" customHeight="1" x14ac:dyDescent="0.25">
      <c r="A529" s="33" t="s">
        <v>36</v>
      </c>
      <c r="B529" s="34" t="s">
        <v>1069</v>
      </c>
      <c r="C529" s="35" t="s">
        <v>1070</v>
      </c>
      <c r="D529" s="15">
        <v>904</v>
      </c>
      <c r="E529" s="36" t="s">
        <v>1053</v>
      </c>
      <c r="F529" s="36" t="s">
        <v>1056</v>
      </c>
      <c r="G529" s="37">
        <v>105</v>
      </c>
      <c r="H529" s="38" t="s">
        <v>1011</v>
      </c>
      <c r="I529" s="39" t="s">
        <v>1070</v>
      </c>
      <c r="J529" s="38" t="s">
        <v>1013</v>
      </c>
      <c r="K529" s="39" t="s">
        <v>1070</v>
      </c>
      <c r="L529" s="10" t="s">
        <v>494</v>
      </c>
    </row>
    <row r="530" spans="1:56" ht="17.25" customHeight="1" x14ac:dyDescent="0.25">
      <c r="A530" s="33" t="s">
        <v>36</v>
      </c>
      <c r="B530" s="34" t="s">
        <v>1071</v>
      </c>
      <c r="C530" s="35" t="s">
        <v>1072</v>
      </c>
      <c r="D530" s="15">
        <v>621</v>
      </c>
      <c r="E530" s="36" t="s">
        <v>1053</v>
      </c>
      <c r="F530" s="36" t="s">
        <v>1056</v>
      </c>
      <c r="G530" s="37" t="s">
        <v>1073</v>
      </c>
      <c r="H530" s="38" t="s">
        <v>1017</v>
      </c>
      <c r="I530" s="39" t="s">
        <v>1072</v>
      </c>
      <c r="J530" s="38" t="s">
        <v>1019</v>
      </c>
      <c r="K530" s="39" t="s">
        <v>1072</v>
      </c>
      <c r="L530" s="10" t="s">
        <v>494</v>
      </c>
    </row>
    <row r="531" spans="1:56" ht="17.25" customHeight="1" x14ac:dyDescent="0.25">
      <c r="A531" s="12" t="s">
        <v>1074</v>
      </c>
      <c r="B531" s="13"/>
      <c r="C531" s="14"/>
      <c r="E531" s="16"/>
      <c r="F531" s="16"/>
      <c r="G531" s="17"/>
      <c r="H531" s="18"/>
      <c r="I531" s="19"/>
      <c r="J531" s="18"/>
      <c r="K531" s="19"/>
    </row>
    <row r="532" spans="1:56" s="39" customFormat="1" ht="17.25" customHeight="1" x14ac:dyDescent="0.25">
      <c r="A532" s="22" t="s">
        <v>29</v>
      </c>
      <c r="B532" s="29" t="s">
        <v>1075</v>
      </c>
      <c r="C532" s="24" t="s">
        <v>1076</v>
      </c>
      <c r="D532" s="15"/>
      <c r="G532" s="37"/>
      <c r="H532" s="37"/>
      <c r="J532" s="37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</row>
    <row r="533" spans="1:56" s="39" customFormat="1" ht="17.25" customHeight="1" x14ac:dyDescent="0.25">
      <c r="A533" s="33" t="s">
        <v>36</v>
      </c>
      <c r="B533" s="131" t="s">
        <v>1077</v>
      </c>
      <c r="C533" s="35" t="s">
        <v>1078</v>
      </c>
      <c r="D533" s="15"/>
      <c r="E533" s="39" t="s">
        <v>1074</v>
      </c>
      <c r="F533" s="39" t="s">
        <v>1079</v>
      </c>
      <c r="G533" s="37" t="s">
        <v>1080</v>
      </c>
      <c r="H533" s="37" t="s">
        <v>1081</v>
      </c>
      <c r="I533" s="131" t="s">
        <v>1078</v>
      </c>
      <c r="J533" s="37" t="s">
        <v>1082</v>
      </c>
      <c r="K533" s="131" t="s">
        <v>1078</v>
      </c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</row>
    <row r="534" spans="1:56" s="39" customFormat="1" ht="17.25" customHeight="1" x14ac:dyDescent="0.25">
      <c r="A534" s="33" t="s">
        <v>36</v>
      </c>
      <c r="B534" s="131" t="s">
        <v>1083</v>
      </c>
      <c r="C534" s="35" t="s">
        <v>1084</v>
      </c>
      <c r="D534" s="15"/>
      <c r="E534" s="39" t="s">
        <v>1074</v>
      </c>
      <c r="F534" s="39" t="s">
        <v>1079</v>
      </c>
      <c r="G534" s="37" t="s">
        <v>1085</v>
      </c>
      <c r="H534" s="37" t="s">
        <v>1086</v>
      </c>
      <c r="I534" s="131" t="s">
        <v>1084</v>
      </c>
      <c r="J534" s="37" t="s">
        <v>1087</v>
      </c>
      <c r="K534" s="131" t="s">
        <v>1084</v>
      </c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</row>
    <row r="535" spans="1:56" s="39" customFormat="1" ht="17.25" customHeight="1" x14ac:dyDescent="0.25">
      <c r="A535" s="33" t="s">
        <v>36</v>
      </c>
      <c r="B535" s="131" t="s">
        <v>1088</v>
      </c>
      <c r="C535" s="35" t="s">
        <v>1089</v>
      </c>
      <c r="D535" s="15"/>
      <c r="E535" s="39" t="s">
        <v>1074</v>
      </c>
      <c r="F535" s="39" t="s">
        <v>1079</v>
      </c>
      <c r="G535" s="37" t="s">
        <v>1090</v>
      </c>
      <c r="H535" s="37" t="s">
        <v>1091</v>
      </c>
      <c r="I535" s="131" t="s">
        <v>1089</v>
      </c>
      <c r="J535" s="37" t="s">
        <v>1092</v>
      </c>
      <c r="K535" s="131" t="s">
        <v>1089</v>
      </c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</row>
    <row r="536" spans="1:56" s="39" customFormat="1" ht="17.25" customHeight="1" x14ac:dyDescent="0.25">
      <c r="A536" s="22" t="s">
        <v>29</v>
      </c>
      <c r="B536" s="29" t="s">
        <v>1093</v>
      </c>
      <c r="C536" s="24" t="s">
        <v>1094</v>
      </c>
      <c r="D536" s="15"/>
      <c r="G536" s="37"/>
      <c r="H536" s="37"/>
      <c r="J536" s="37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</row>
    <row r="537" spans="1:56" s="39" customFormat="1" ht="17.25" customHeight="1" x14ac:dyDescent="0.25">
      <c r="A537" s="33" t="s">
        <v>36</v>
      </c>
      <c r="B537" s="131" t="s">
        <v>1095</v>
      </c>
      <c r="C537" s="35" t="s">
        <v>1096</v>
      </c>
      <c r="D537" s="15"/>
      <c r="E537" s="39" t="s">
        <v>1074</v>
      </c>
      <c r="F537" s="39" t="s">
        <v>1079</v>
      </c>
      <c r="G537" s="37" t="s">
        <v>743</v>
      </c>
      <c r="H537" s="37" t="s">
        <v>39</v>
      </c>
      <c r="I537" s="131" t="s">
        <v>1096</v>
      </c>
      <c r="J537" s="37" t="s">
        <v>40</v>
      </c>
      <c r="K537" s="131" t="s">
        <v>1096</v>
      </c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</row>
    <row r="538" spans="1:56" s="39" customFormat="1" ht="17.25" customHeight="1" x14ac:dyDescent="0.25">
      <c r="A538" s="33" t="s">
        <v>36</v>
      </c>
      <c r="B538" s="131" t="s">
        <v>1097</v>
      </c>
      <c r="C538" s="35" t="s">
        <v>1098</v>
      </c>
      <c r="D538" s="15"/>
      <c r="E538" s="39" t="s">
        <v>1074</v>
      </c>
      <c r="F538" s="39" t="s">
        <v>1079</v>
      </c>
      <c r="G538" s="37" t="s">
        <v>967</v>
      </c>
      <c r="H538" s="37" t="s">
        <v>100</v>
      </c>
      <c r="I538" s="131" t="s">
        <v>1098</v>
      </c>
      <c r="J538" s="37" t="s">
        <v>101</v>
      </c>
      <c r="K538" s="131" t="s">
        <v>1098</v>
      </c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</row>
    <row r="539" spans="1:56" s="39" customFormat="1" ht="17.25" customHeight="1" x14ac:dyDescent="0.25">
      <c r="A539" s="33" t="s">
        <v>36</v>
      </c>
      <c r="B539" s="131" t="s">
        <v>1099</v>
      </c>
      <c r="C539" s="35" t="s">
        <v>1100</v>
      </c>
      <c r="D539" s="15"/>
      <c r="E539" s="39" t="s">
        <v>1074</v>
      </c>
      <c r="F539" s="39" t="s">
        <v>1079</v>
      </c>
      <c r="G539" s="37" t="s">
        <v>971</v>
      </c>
      <c r="H539" s="37" t="s">
        <v>972</v>
      </c>
      <c r="I539" s="131" t="s">
        <v>1100</v>
      </c>
      <c r="J539" s="37" t="s">
        <v>974</v>
      </c>
      <c r="K539" s="131" t="s">
        <v>1100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</row>
    <row r="540" spans="1:56" ht="17.25" customHeight="1" x14ac:dyDescent="0.25">
      <c r="A540" s="132" t="s">
        <v>29</v>
      </c>
      <c r="B540" s="133" t="s">
        <v>1101</v>
      </c>
      <c r="C540" s="134" t="s">
        <v>1102</v>
      </c>
    </row>
    <row r="541" spans="1:56" ht="17.25" customHeight="1" x14ac:dyDescent="0.25">
      <c r="A541" s="132" t="s">
        <v>29</v>
      </c>
      <c r="B541" s="133" t="s">
        <v>1103</v>
      </c>
      <c r="C541" s="134" t="s">
        <v>1104</v>
      </c>
      <c r="I541" s="135"/>
      <c r="K541" s="131"/>
    </row>
    <row r="542" spans="1:56" ht="17.25" customHeight="1" x14ac:dyDescent="0.25">
      <c r="A542" s="136" t="s">
        <v>36</v>
      </c>
      <c r="B542" s="135" t="s">
        <v>1105</v>
      </c>
      <c r="C542" s="137" t="s">
        <v>1106</v>
      </c>
      <c r="E542" s="39" t="s">
        <v>1074</v>
      </c>
      <c r="F542" s="39" t="s">
        <v>1079</v>
      </c>
      <c r="G542" s="37" t="s">
        <v>1107</v>
      </c>
      <c r="H542" s="37" t="s">
        <v>924</v>
      </c>
      <c r="I542" s="135" t="s">
        <v>1106</v>
      </c>
      <c r="J542" s="37" t="s">
        <v>926</v>
      </c>
      <c r="K542" s="131" t="s">
        <v>1106</v>
      </c>
    </row>
    <row r="543" spans="1:56" ht="17.25" customHeight="1" x14ac:dyDescent="0.25">
      <c r="A543" s="136" t="s">
        <v>36</v>
      </c>
      <c r="B543" s="135" t="s">
        <v>1108</v>
      </c>
      <c r="C543" s="137" t="s">
        <v>1109</v>
      </c>
      <c r="E543" s="39" t="s">
        <v>1074</v>
      </c>
      <c r="F543" s="39" t="s">
        <v>1079</v>
      </c>
      <c r="G543" s="37" t="s">
        <v>1110</v>
      </c>
      <c r="H543" s="37" t="s">
        <v>946</v>
      </c>
      <c r="I543" s="135" t="s">
        <v>1109</v>
      </c>
      <c r="J543" s="37" t="s">
        <v>948</v>
      </c>
      <c r="K543" s="131" t="s">
        <v>1109</v>
      </c>
    </row>
    <row r="544" spans="1:56" ht="17.25" customHeight="1" x14ac:dyDescent="0.25">
      <c r="A544" s="136" t="s">
        <v>36</v>
      </c>
      <c r="B544" s="135" t="s">
        <v>1111</v>
      </c>
      <c r="C544" s="137" t="s">
        <v>1112</v>
      </c>
      <c r="E544" s="39" t="s">
        <v>1074</v>
      </c>
      <c r="F544" s="39" t="s">
        <v>1079</v>
      </c>
      <c r="G544" s="37" t="s">
        <v>1113</v>
      </c>
      <c r="H544" s="37" t="s">
        <v>950</v>
      </c>
      <c r="I544" s="135" t="s">
        <v>1112</v>
      </c>
      <c r="J544" s="37" t="s">
        <v>952</v>
      </c>
      <c r="K544" s="131" t="s">
        <v>1112</v>
      </c>
    </row>
    <row r="545" spans="1:11" ht="17.25" customHeight="1" x14ac:dyDescent="0.25">
      <c r="A545" s="136" t="s">
        <v>36</v>
      </c>
      <c r="B545" s="135" t="s">
        <v>1114</v>
      </c>
      <c r="C545" s="137" t="s">
        <v>1115</v>
      </c>
      <c r="E545" s="39" t="s">
        <v>1074</v>
      </c>
      <c r="F545" s="39" t="s">
        <v>1079</v>
      </c>
      <c r="G545" s="37" t="s">
        <v>1116</v>
      </c>
      <c r="H545" s="37" t="s">
        <v>1006</v>
      </c>
      <c r="I545" s="135" t="s">
        <v>1115</v>
      </c>
      <c r="J545" s="37" t="s">
        <v>1008</v>
      </c>
      <c r="K545" s="131" t="s">
        <v>1115</v>
      </c>
    </row>
    <row r="546" spans="1:11" ht="17.25" customHeight="1" x14ac:dyDescent="0.25">
      <c r="A546" s="136" t="s">
        <v>36</v>
      </c>
      <c r="B546" s="135" t="s">
        <v>1117</v>
      </c>
      <c r="C546" s="137" t="s">
        <v>1118</v>
      </c>
      <c r="E546" s="39" t="s">
        <v>1074</v>
      </c>
      <c r="F546" s="39" t="s">
        <v>1079</v>
      </c>
      <c r="G546" s="37" t="s">
        <v>1119</v>
      </c>
      <c r="H546" s="37" t="s">
        <v>1011</v>
      </c>
      <c r="I546" s="135" t="s">
        <v>1118</v>
      </c>
      <c r="J546" s="37" t="s">
        <v>1013</v>
      </c>
      <c r="K546" s="131" t="s">
        <v>1118</v>
      </c>
    </row>
    <row r="547" spans="1:11" ht="17.25" customHeight="1" x14ac:dyDescent="0.25">
      <c r="A547" s="136" t="s">
        <v>36</v>
      </c>
      <c r="B547" s="135" t="s">
        <v>1120</v>
      </c>
      <c r="C547" s="137" t="s">
        <v>1121</v>
      </c>
      <c r="E547" s="39" t="s">
        <v>1074</v>
      </c>
      <c r="F547" s="39" t="s">
        <v>1079</v>
      </c>
      <c r="G547" s="37" t="s">
        <v>1073</v>
      </c>
      <c r="H547" s="37" t="s">
        <v>1017</v>
      </c>
      <c r="I547" s="135" t="s">
        <v>1121</v>
      </c>
      <c r="J547" s="37" t="s">
        <v>1019</v>
      </c>
      <c r="K547" s="131" t="s">
        <v>1121</v>
      </c>
    </row>
    <row r="548" spans="1:11" ht="17.25" customHeight="1" x14ac:dyDescent="0.25">
      <c r="A548" s="136" t="s">
        <v>36</v>
      </c>
      <c r="B548" s="135" t="s">
        <v>1122</v>
      </c>
      <c r="C548" s="137" t="s">
        <v>1123</v>
      </c>
      <c r="E548" s="39" t="s">
        <v>1074</v>
      </c>
      <c r="F548" s="39" t="s">
        <v>1079</v>
      </c>
      <c r="G548" s="37" t="s">
        <v>1124</v>
      </c>
      <c r="H548" s="37" t="s">
        <v>1023</v>
      </c>
      <c r="I548" s="135" t="s">
        <v>1123</v>
      </c>
      <c r="J548" s="37" t="s">
        <v>1025</v>
      </c>
      <c r="K548" s="131" t="s">
        <v>1123</v>
      </c>
    </row>
    <row r="549" spans="1:11" ht="17.25" customHeight="1" x14ac:dyDescent="0.25">
      <c r="A549" s="132" t="s">
        <v>29</v>
      </c>
      <c r="B549" s="133" t="s">
        <v>1125</v>
      </c>
      <c r="C549" s="134" t="s">
        <v>1126</v>
      </c>
      <c r="I549" s="135"/>
      <c r="K549" s="131"/>
    </row>
    <row r="550" spans="1:11" s="10" customFormat="1" ht="17.25" customHeight="1" x14ac:dyDescent="0.25">
      <c r="A550" s="136" t="s">
        <v>36</v>
      </c>
      <c r="B550" s="135" t="s">
        <v>1127</v>
      </c>
      <c r="C550" s="137" t="s">
        <v>1128</v>
      </c>
      <c r="D550" s="49"/>
      <c r="E550" s="50" t="s">
        <v>1074</v>
      </c>
      <c r="F550" s="50" t="s">
        <v>1079</v>
      </c>
      <c r="G550" s="52" t="s">
        <v>1129</v>
      </c>
      <c r="H550" s="52" t="s">
        <v>1034</v>
      </c>
      <c r="I550" s="135" t="s">
        <v>1128</v>
      </c>
      <c r="J550" s="52" t="s">
        <v>1035</v>
      </c>
      <c r="K550" s="131" t="s">
        <v>1128</v>
      </c>
    </row>
    <row r="551" spans="1:11" s="10" customFormat="1" ht="17.25" customHeight="1" x14ac:dyDescent="0.25">
      <c r="A551" s="136" t="s">
        <v>36</v>
      </c>
      <c r="B551" s="135" t="s">
        <v>1130</v>
      </c>
      <c r="C551" s="137" t="s">
        <v>1131</v>
      </c>
      <c r="D551" s="49"/>
      <c r="E551" s="50" t="s">
        <v>1074</v>
      </c>
      <c r="F551" s="50" t="s">
        <v>1079</v>
      </c>
      <c r="G551" s="52" t="s">
        <v>1132</v>
      </c>
      <c r="H551" s="52" t="s">
        <v>1039</v>
      </c>
      <c r="I551" s="135" t="s">
        <v>1131</v>
      </c>
      <c r="J551" s="52" t="s">
        <v>1040</v>
      </c>
      <c r="K551" s="131" t="s">
        <v>1131</v>
      </c>
    </row>
    <row r="552" spans="1:11" s="10" customFormat="1" ht="17.25" customHeight="1" x14ac:dyDescent="0.25">
      <c r="A552" s="136" t="s">
        <v>36</v>
      </c>
      <c r="B552" s="135" t="s">
        <v>1133</v>
      </c>
      <c r="C552" s="137" t="s">
        <v>1134</v>
      </c>
      <c r="D552" s="49"/>
      <c r="E552" s="50" t="s">
        <v>1074</v>
      </c>
      <c r="F552" s="50" t="s">
        <v>1079</v>
      </c>
      <c r="G552" s="52" t="s">
        <v>1135</v>
      </c>
      <c r="H552" s="52" t="s">
        <v>1136</v>
      </c>
      <c r="I552" s="135" t="s">
        <v>1134</v>
      </c>
      <c r="J552" s="52" t="s">
        <v>1137</v>
      </c>
      <c r="K552" s="131" t="s">
        <v>1134</v>
      </c>
    </row>
    <row r="553" spans="1:11" s="10" customFormat="1" ht="17.25" customHeight="1" x14ac:dyDescent="0.25">
      <c r="A553" s="136" t="s">
        <v>36</v>
      </c>
      <c r="B553" s="135" t="s">
        <v>1138</v>
      </c>
      <c r="C553" s="137" t="s">
        <v>1139</v>
      </c>
      <c r="D553" s="49"/>
      <c r="E553" s="50" t="s">
        <v>1074</v>
      </c>
      <c r="F553" s="50" t="s">
        <v>1079</v>
      </c>
      <c r="G553" s="52" t="s">
        <v>1140</v>
      </c>
      <c r="H553" s="52" t="s">
        <v>1141</v>
      </c>
      <c r="I553" s="135" t="s">
        <v>1139</v>
      </c>
      <c r="J553" s="52" t="s">
        <v>1142</v>
      </c>
      <c r="K553" s="131" t="s">
        <v>1139</v>
      </c>
    </row>
    <row r="554" spans="1:11" s="10" customFormat="1" ht="17.25" customHeight="1" x14ac:dyDescent="0.25">
      <c r="A554" s="136" t="s">
        <v>36</v>
      </c>
      <c r="B554" s="135" t="s">
        <v>1143</v>
      </c>
      <c r="C554" s="137" t="s">
        <v>1144</v>
      </c>
      <c r="D554" s="49"/>
      <c r="E554" s="50" t="s">
        <v>1074</v>
      </c>
      <c r="F554" s="50" t="s">
        <v>1079</v>
      </c>
      <c r="G554" s="52" t="s">
        <v>1145</v>
      </c>
      <c r="H554" s="52" t="s">
        <v>1045</v>
      </c>
      <c r="I554" s="135" t="s">
        <v>1144</v>
      </c>
      <c r="J554" s="52" t="s">
        <v>1047</v>
      </c>
      <c r="K554" s="131" t="s">
        <v>1144</v>
      </c>
    </row>
    <row r="555" spans="1:11" s="10" customFormat="1" ht="17.25" customHeight="1" x14ac:dyDescent="0.25">
      <c r="A555" s="136" t="s">
        <v>36</v>
      </c>
      <c r="B555" s="135" t="s">
        <v>1146</v>
      </c>
      <c r="C555" s="137" t="s">
        <v>1147</v>
      </c>
      <c r="D555" s="49"/>
      <c r="E555" s="50" t="s">
        <v>1074</v>
      </c>
      <c r="F555" s="50" t="s">
        <v>1079</v>
      </c>
      <c r="G555" s="52" t="s">
        <v>1148</v>
      </c>
      <c r="H555" s="52" t="s">
        <v>1050</v>
      </c>
      <c r="I555" s="135" t="s">
        <v>1147</v>
      </c>
      <c r="J555" s="52" t="s">
        <v>1052</v>
      </c>
      <c r="K555" s="131" t="s">
        <v>1147</v>
      </c>
    </row>
    <row r="556" spans="1:11" s="10" customFormat="1" ht="17.25" customHeight="1" x14ac:dyDescent="0.25">
      <c r="A556" s="136" t="s">
        <v>36</v>
      </c>
      <c r="B556" s="135" t="s">
        <v>1149</v>
      </c>
      <c r="C556" s="137" t="s">
        <v>1150</v>
      </c>
      <c r="D556" s="49"/>
      <c r="E556" s="50" t="s">
        <v>1074</v>
      </c>
      <c r="F556" s="50" t="s">
        <v>1079</v>
      </c>
      <c r="G556" s="52" t="s">
        <v>1151</v>
      </c>
      <c r="H556" s="52" t="s">
        <v>1152</v>
      </c>
      <c r="I556" s="135" t="s">
        <v>1150</v>
      </c>
      <c r="J556" s="52" t="s">
        <v>1153</v>
      </c>
      <c r="K556" s="131" t="s">
        <v>1150</v>
      </c>
    </row>
    <row r="557" spans="1:11" s="10" customFormat="1" ht="17.25" customHeight="1" x14ac:dyDescent="0.25">
      <c r="A557" s="136" t="s">
        <v>36</v>
      </c>
      <c r="B557" s="135" t="s">
        <v>1154</v>
      </c>
      <c r="C557" s="137" t="s">
        <v>1155</v>
      </c>
      <c r="D557" s="49"/>
      <c r="E557" s="50" t="s">
        <v>1074</v>
      </c>
      <c r="F557" s="50" t="s">
        <v>1079</v>
      </c>
      <c r="G557" s="52" t="s">
        <v>1156</v>
      </c>
      <c r="H557" s="52" t="s">
        <v>1157</v>
      </c>
      <c r="I557" s="135" t="s">
        <v>1155</v>
      </c>
      <c r="J557" s="52" t="s">
        <v>1158</v>
      </c>
      <c r="K557" s="131" t="s">
        <v>1155</v>
      </c>
    </row>
    <row r="558" spans="1:11" s="10" customFormat="1" ht="17.25" customHeight="1" x14ac:dyDescent="0.25">
      <c r="A558" s="136" t="s">
        <v>36</v>
      </c>
      <c r="B558" s="135" t="s">
        <v>1159</v>
      </c>
      <c r="C558" s="137" t="s">
        <v>1160</v>
      </c>
      <c r="D558" s="49"/>
      <c r="E558" s="50" t="s">
        <v>1074</v>
      </c>
      <c r="F558" s="50" t="s">
        <v>1079</v>
      </c>
      <c r="G558" s="52" t="s">
        <v>1161</v>
      </c>
      <c r="H558" s="52" t="s">
        <v>1162</v>
      </c>
      <c r="I558" s="135" t="s">
        <v>1160</v>
      </c>
      <c r="J558" s="52" t="s">
        <v>1163</v>
      </c>
      <c r="K558" s="131" t="s">
        <v>1160</v>
      </c>
    </row>
    <row r="559" spans="1:11" s="10" customFormat="1" ht="17.25" customHeight="1" x14ac:dyDescent="0.25">
      <c r="A559" s="136" t="s">
        <v>36</v>
      </c>
      <c r="B559" s="135" t="s">
        <v>1164</v>
      </c>
      <c r="C559" s="137" t="s">
        <v>1165</v>
      </c>
      <c r="D559" s="49"/>
      <c r="E559" s="50" t="s">
        <v>1074</v>
      </c>
      <c r="F559" s="50" t="s">
        <v>1079</v>
      </c>
      <c r="G559" s="52" t="s">
        <v>1166</v>
      </c>
      <c r="H559" s="52" t="s">
        <v>1167</v>
      </c>
      <c r="I559" s="135" t="s">
        <v>1165</v>
      </c>
      <c r="J559" s="52" t="s">
        <v>1168</v>
      </c>
      <c r="K559" s="131" t="s">
        <v>1165</v>
      </c>
    </row>
    <row r="560" spans="1:11" s="10" customFormat="1" ht="17.25" customHeight="1" x14ac:dyDescent="0.25">
      <c r="A560" s="136" t="s">
        <v>36</v>
      </c>
      <c r="B560" s="135" t="s">
        <v>1169</v>
      </c>
      <c r="C560" s="137" t="s">
        <v>1170</v>
      </c>
      <c r="D560" s="49"/>
      <c r="E560" s="50" t="s">
        <v>1074</v>
      </c>
      <c r="F560" s="50" t="s">
        <v>1079</v>
      </c>
      <c r="G560" s="52" t="s">
        <v>1171</v>
      </c>
      <c r="H560" s="52" t="s">
        <v>1172</v>
      </c>
      <c r="I560" s="135" t="s">
        <v>1170</v>
      </c>
      <c r="J560" s="52" t="s">
        <v>1173</v>
      </c>
      <c r="K560" s="131" t="s">
        <v>1170</v>
      </c>
    </row>
    <row r="561" spans="1:272" s="10" customFormat="1" ht="17.25" customHeight="1" x14ac:dyDescent="0.25">
      <c r="A561" s="136" t="s">
        <v>36</v>
      </c>
      <c r="B561" s="135" t="s">
        <v>1174</v>
      </c>
      <c r="C561" s="137" t="s">
        <v>1175</v>
      </c>
      <c r="D561" s="49"/>
      <c r="E561" s="50" t="s">
        <v>1074</v>
      </c>
      <c r="F561" s="50" t="s">
        <v>1079</v>
      </c>
      <c r="G561" s="52" t="s">
        <v>1176</v>
      </c>
      <c r="H561" s="52" t="s">
        <v>1177</v>
      </c>
      <c r="I561" s="135" t="s">
        <v>1175</v>
      </c>
      <c r="J561" s="52" t="s">
        <v>1178</v>
      </c>
      <c r="K561" s="131" t="s">
        <v>1175</v>
      </c>
    </row>
    <row r="562" spans="1:272" s="10" customFormat="1" ht="17.25" customHeight="1" x14ac:dyDescent="0.25">
      <c r="A562" s="136" t="s">
        <v>36</v>
      </c>
      <c r="B562" s="135" t="s">
        <v>1179</v>
      </c>
      <c r="C562" s="137" t="s">
        <v>1180</v>
      </c>
      <c r="D562" s="49"/>
      <c r="E562" s="50" t="s">
        <v>1074</v>
      </c>
      <c r="F562" s="50" t="s">
        <v>1079</v>
      </c>
      <c r="G562" s="52" t="s">
        <v>1181</v>
      </c>
      <c r="H562" s="52" t="s">
        <v>1182</v>
      </c>
      <c r="I562" s="135" t="s">
        <v>1180</v>
      </c>
      <c r="J562" s="52" t="s">
        <v>1183</v>
      </c>
      <c r="K562" s="131" t="s">
        <v>1180</v>
      </c>
    </row>
    <row r="563" spans="1:272" s="10" customFormat="1" ht="17.25" customHeight="1" x14ac:dyDescent="0.25">
      <c r="A563" s="136" t="s">
        <v>36</v>
      </c>
      <c r="B563" s="135" t="s">
        <v>1184</v>
      </c>
      <c r="C563" s="137" t="s">
        <v>1185</v>
      </c>
      <c r="D563" s="49"/>
      <c r="E563" s="50" t="s">
        <v>1074</v>
      </c>
      <c r="F563" s="50" t="s">
        <v>1079</v>
      </c>
      <c r="G563" s="52" t="s">
        <v>1186</v>
      </c>
      <c r="H563" s="52" t="s">
        <v>1187</v>
      </c>
      <c r="I563" s="135" t="s">
        <v>1185</v>
      </c>
      <c r="J563" s="52" t="s">
        <v>1188</v>
      </c>
      <c r="K563" s="131" t="s">
        <v>1185</v>
      </c>
    </row>
    <row r="564" spans="1:272" s="10" customFormat="1" ht="17.25" customHeight="1" x14ac:dyDescent="0.25">
      <c r="A564" s="136" t="s">
        <v>36</v>
      </c>
      <c r="B564" s="135" t="s">
        <v>1189</v>
      </c>
      <c r="C564" s="137" t="s">
        <v>1190</v>
      </c>
      <c r="D564" s="49"/>
      <c r="E564" s="50" t="s">
        <v>1074</v>
      </c>
      <c r="F564" s="50" t="s">
        <v>1079</v>
      </c>
      <c r="G564" s="52" t="s">
        <v>1191</v>
      </c>
      <c r="H564" s="52" t="s">
        <v>1192</v>
      </c>
      <c r="I564" s="135" t="s">
        <v>1190</v>
      </c>
      <c r="J564" s="52" t="s">
        <v>1193</v>
      </c>
      <c r="K564" s="131" t="s">
        <v>1190</v>
      </c>
    </row>
    <row r="565" spans="1:272" s="10" customFormat="1" ht="17.25" customHeight="1" x14ac:dyDescent="0.25">
      <c r="A565" s="136" t="s">
        <v>36</v>
      </c>
      <c r="B565" s="135" t="s">
        <v>1194</v>
      </c>
      <c r="C565" s="137" t="s">
        <v>1195</v>
      </c>
      <c r="D565" s="49"/>
      <c r="E565" s="50" t="s">
        <v>1074</v>
      </c>
      <c r="F565" s="50" t="s">
        <v>1079</v>
      </c>
      <c r="G565" s="52" t="s">
        <v>1196</v>
      </c>
      <c r="H565" s="52" t="s">
        <v>1197</v>
      </c>
      <c r="I565" s="135" t="s">
        <v>1195</v>
      </c>
      <c r="J565" s="52" t="s">
        <v>1198</v>
      </c>
      <c r="K565" s="131" t="s">
        <v>1195</v>
      </c>
    </row>
    <row r="566" spans="1:272" s="10" customFormat="1" ht="17.25" customHeight="1" x14ac:dyDescent="0.25">
      <c r="A566" s="136" t="s">
        <v>36</v>
      </c>
      <c r="B566" s="135" t="s">
        <v>1199</v>
      </c>
      <c r="C566" s="137" t="s">
        <v>1200</v>
      </c>
      <c r="D566" s="49"/>
      <c r="E566" s="50" t="s">
        <v>1074</v>
      </c>
      <c r="F566" s="50" t="s">
        <v>1079</v>
      </c>
      <c r="G566" s="52" t="s">
        <v>1201</v>
      </c>
      <c r="H566" s="52" t="s">
        <v>1202</v>
      </c>
      <c r="I566" s="135" t="s">
        <v>1200</v>
      </c>
      <c r="J566" s="52" t="s">
        <v>1203</v>
      </c>
      <c r="K566" s="131" t="s">
        <v>1200</v>
      </c>
    </row>
    <row r="567" spans="1:272" s="10" customFormat="1" ht="17.25" customHeight="1" x14ac:dyDescent="0.25">
      <c r="A567" s="136" t="s">
        <v>36</v>
      </c>
      <c r="B567" s="135" t="s">
        <v>1204</v>
      </c>
      <c r="C567" s="137" t="s">
        <v>1205</v>
      </c>
      <c r="D567" s="49"/>
      <c r="E567" s="50" t="s">
        <v>1074</v>
      </c>
      <c r="F567" s="50" t="s">
        <v>1079</v>
      </c>
      <c r="G567" s="52" t="s">
        <v>1206</v>
      </c>
      <c r="H567" s="52" t="s">
        <v>1207</v>
      </c>
      <c r="I567" s="135" t="s">
        <v>1205</v>
      </c>
      <c r="J567" s="52" t="s">
        <v>1208</v>
      </c>
      <c r="K567" s="131" t="s">
        <v>1205</v>
      </c>
    </row>
    <row r="568" spans="1:272" s="10" customFormat="1" ht="17.25" customHeight="1" x14ac:dyDescent="0.25">
      <c r="A568" s="136" t="s">
        <v>36</v>
      </c>
      <c r="B568" s="135" t="s">
        <v>1209</v>
      </c>
      <c r="C568" s="137" t="s">
        <v>1210</v>
      </c>
      <c r="D568" s="49"/>
      <c r="E568" s="50" t="s">
        <v>1074</v>
      </c>
      <c r="F568" s="50" t="s">
        <v>1079</v>
      </c>
      <c r="G568" s="52" t="s">
        <v>1211</v>
      </c>
      <c r="H568" s="52" t="s">
        <v>1212</v>
      </c>
      <c r="I568" s="135" t="s">
        <v>1210</v>
      </c>
      <c r="J568" s="52" t="s">
        <v>1213</v>
      </c>
      <c r="K568" s="131" t="s">
        <v>1210</v>
      </c>
    </row>
    <row r="569" spans="1:272" s="10" customFormat="1" ht="17.25" customHeight="1" x14ac:dyDescent="0.25">
      <c r="A569" s="136" t="s">
        <v>36</v>
      </c>
      <c r="B569" s="135" t="s">
        <v>1214</v>
      </c>
      <c r="C569" s="137" t="s">
        <v>1215</v>
      </c>
      <c r="D569" s="49"/>
      <c r="E569" s="50" t="s">
        <v>1074</v>
      </c>
      <c r="F569" s="50" t="s">
        <v>1079</v>
      </c>
      <c r="G569" s="52" t="s">
        <v>1216</v>
      </c>
      <c r="H569" s="52" t="s">
        <v>1217</v>
      </c>
      <c r="I569" s="135" t="s">
        <v>1215</v>
      </c>
      <c r="J569" s="52" t="s">
        <v>1218</v>
      </c>
      <c r="K569" s="131" t="s">
        <v>1215</v>
      </c>
    </row>
    <row r="570" spans="1:272" s="10" customFormat="1" ht="17.25" customHeight="1" x14ac:dyDescent="0.25">
      <c r="A570" s="136" t="s">
        <v>36</v>
      </c>
      <c r="B570" s="135" t="s">
        <v>1219</v>
      </c>
      <c r="C570" s="137" t="s">
        <v>1220</v>
      </c>
      <c r="D570" s="49"/>
      <c r="E570" s="50" t="s">
        <v>1074</v>
      </c>
      <c r="F570" s="50" t="s">
        <v>1079</v>
      </c>
      <c r="G570" s="52" t="s">
        <v>1221</v>
      </c>
      <c r="H570" s="52" t="s">
        <v>1222</v>
      </c>
      <c r="I570" s="135" t="s">
        <v>1220</v>
      </c>
      <c r="J570" s="52" t="s">
        <v>1223</v>
      </c>
      <c r="K570" s="131" t="s">
        <v>1220</v>
      </c>
    </row>
    <row r="571" spans="1:272" s="10" customFormat="1" ht="17.25" customHeight="1" x14ac:dyDescent="0.25">
      <c r="A571" s="12" t="s">
        <v>1224</v>
      </c>
      <c r="B571" s="13"/>
      <c r="C571" s="14"/>
      <c r="D571" s="15"/>
      <c r="E571" s="16"/>
      <c r="F571" s="16"/>
      <c r="G571" s="17"/>
      <c r="H571" s="18"/>
      <c r="I571" s="19"/>
      <c r="J571" s="18"/>
      <c r="K571" s="19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  <c r="EA571" s="21"/>
      <c r="EB571" s="21"/>
      <c r="EC571" s="21"/>
      <c r="ED571" s="21"/>
      <c r="EE571" s="21"/>
      <c r="EF571" s="21"/>
      <c r="EG571" s="21"/>
      <c r="EH571" s="21"/>
      <c r="EI571" s="21"/>
      <c r="EJ571" s="21"/>
      <c r="EK571" s="21"/>
      <c r="EL571" s="21"/>
      <c r="EM571" s="21"/>
      <c r="EN571" s="21"/>
      <c r="EO571" s="21"/>
      <c r="EP571" s="21"/>
      <c r="EQ571" s="21"/>
      <c r="ER571" s="21"/>
      <c r="ES571" s="21"/>
      <c r="ET571" s="21"/>
      <c r="EU571" s="21"/>
      <c r="EV571" s="21"/>
      <c r="EW571" s="21"/>
      <c r="EX571" s="21"/>
      <c r="EY571" s="21"/>
      <c r="EZ571" s="21"/>
      <c r="FA571" s="21"/>
      <c r="FB571" s="21"/>
      <c r="FC571" s="21"/>
      <c r="FD571" s="21"/>
      <c r="FE571" s="21"/>
      <c r="FF571" s="21"/>
      <c r="FG571" s="21"/>
      <c r="FH571" s="21"/>
      <c r="FI571" s="21"/>
      <c r="FJ571" s="21"/>
      <c r="FK571" s="21"/>
      <c r="FL571" s="21"/>
      <c r="FM571" s="21"/>
      <c r="FN571" s="21"/>
      <c r="FO571" s="21"/>
      <c r="FP571" s="21"/>
      <c r="FQ571" s="21"/>
      <c r="FR571" s="21"/>
      <c r="FS571" s="21"/>
      <c r="FT571" s="21"/>
      <c r="FU571" s="21"/>
      <c r="FV571" s="21"/>
      <c r="FW571" s="21"/>
      <c r="FX571" s="21"/>
      <c r="FY571" s="21"/>
      <c r="FZ571" s="21"/>
      <c r="GA571" s="21"/>
      <c r="GB571" s="21"/>
      <c r="GC571" s="21"/>
      <c r="GD571" s="21"/>
      <c r="GE571" s="21"/>
      <c r="GF571" s="21"/>
      <c r="GG571" s="21"/>
      <c r="GH571" s="21"/>
      <c r="GI571" s="21"/>
      <c r="GJ571" s="21"/>
      <c r="GK571" s="21"/>
      <c r="GL571" s="21"/>
      <c r="GM571" s="21"/>
      <c r="GN571" s="21"/>
      <c r="GO571" s="21"/>
      <c r="GP571" s="21"/>
      <c r="GQ571" s="21"/>
      <c r="GR571" s="21"/>
      <c r="GS571" s="21"/>
      <c r="GT571" s="21"/>
      <c r="GU571" s="21"/>
      <c r="GV571" s="21"/>
      <c r="GW571" s="21"/>
      <c r="GX571" s="21"/>
      <c r="GY571" s="21"/>
      <c r="GZ571" s="21"/>
      <c r="HA571" s="21"/>
      <c r="HB571" s="21"/>
      <c r="HC571" s="21"/>
      <c r="HD571" s="21"/>
      <c r="HE571" s="21"/>
      <c r="HF571" s="21"/>
      <c r="HG571" s="21"/>
      <c r="HH571" s="21"/>
      <c r="HI571" s="21"/>
      <c r="HJ571" s="21"/>
      <c r="HK571" s="21"/>
      <c r="HL571" s="21"/>
      <c r="HM571" s="21"/>
      <c r="HN571" s="21"/>
      <c r="HO571" s="21"/>
      <c r="HP571" s="21"/>
      <c r="HQ571" s="21"/>
      <c r="HR571" s="21"/>
      <c r="HS571" s="21"/>
      <c r="HT571" s="21"/>
      <c r="HU571" s="21"/>
      <c r="HV571" s="21"/>
      <c r="HW571" s="21"/>
      <c r="HX571" s="21"/>
      <c r="HY571" s="21"/>
      <c r="HZ571" s="21"/>
      <c r="IA571" s="21"/>
      <c r="IB571" s="21"/>
      <c r="IC571" s="21"/>
      <c r="ID571" s="21"/>
      <c r="IE571" s="21"/>
      <c r="IF571" s="21"/>
      <c r="IG571" s="21"/>
      <c r="IH571" s="21"/>
      <c r="II571" s="21"/>
      <c r="IJ571" s="21"/>
      <c r="IK571" s="21"/>
      <c r="IL571" s="21"/>
      <c r="IM571" s="21"/>
      <c r="IN571" s="21"/>
      <c r="IO571" s="21"/>
      <c r="IP571" s="21"/>
      <c r="IQ571" s="21"/>
      <c r="IR571" s="21"/>
      <c r="IS571" s="21"/>
      <c r="IT571" s="21"/>
      <c r="IU571" s="21"/>
      <c r="IV571" s="21"/>
      <c r="IW571" s="21"/>
      <c r="IX571" s="21"/>
      <c r="IY571" s="21"/>
      <c r="IZ571" s="21"/>
      <c r="JA571" s="21"/>
      <c r="JB571" s="21"/>
      <c r="JC571" s="21"/>
      <c r="JD571" s="21"/>
      <c r="JE571" s="21"/>
      <c r="JF571" s="21"/>
      <c r="JG571" s="21"/>
      <c r="JH571" s="21"/>
      <c r="JI571" s="21"/>
      <c r="JJ571" s="21"/>
      <c r="JK571" s="21"/>
      <c r="JL571" s="21"/>
    </row>
    <row r="572" spans="1:272" s="10" customFormat="1" ht="17.25" customHeight="1" x14ac:dyDescent="0.25">
      <c r="A572" s="138" t="s">
        <v>29</v>
      </c>
      <c r="B572" s="131" t="s">
        <v>1225</v>
      </c>
      <c r="C572" s="96" t="s">
        <v>1226</v>
      </c>
      <c r="D572" s="15"/>
      <c r="E572" s="36" t="s">
        <v>95</v>
      </c>
      <c r="F572" s="36" t="s">
        <v>1227</v>
      </c>
      <c r="G572" s="37" t="s">
        <v>1228</v>
      </c>
      <c r="H572" s="37" t="s">
        <v>1229</v>
      </c>
      <c r="I572" s="139" t="s">
        <v>1230</v>
      </c>
      <c r="J572" s="140" t="s">
        <v>1231</v>
      </c>
      <c r="K572" s="139" t="s">
        <v>1230</v>
      </c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  <c r="EA572" s="21"/>
      <c r="EB572" s="21"/>
      <c r="EC572" s="21"/>
      <c r="ED572" s="21"/>
      <c r="EE572" s="21"/>
      <c r="EF572" s="21"/>
      <c r="EG572" s="21"/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  <c r="FP572" s="21"/>
      <c r="FQ572" s="21"/>
      <c r="FR572" s="21"/>
      <c r="FS572" s="21"/>
      <c r="FT572" s="21"/>
      <c r="FU572" s="21"/>
      <c r="FV572" s="21"/>
      <c r="FW572" s="21"/>
      <c r="FX572" s="21"/>
      <c r="FY572" s="21"/>
      <c r="FZ572" s="21"/>
      <c r="GA572" s="21"/>
      <c r="GB572" s="21"/>
      <c r="GC572" s="21"/>
      <c r="GD572" s="21"/>
      <c r="GE572" s="21"/>
      <c r="GF572" s="21"/>
      <c r="GG572" s="21"/>
      <c r="GH572" s="21"/>
      <c r="GI572" s="21"/>
      <c r="GJ572" s="21"/>
      <c r="GK572" s="21"/>
      <c r="GL572" s="21"/>
      <c r="GM572" s="21"/>
      <c r="GN572" s="21"/>
      <c r="GO572" s="21"/>
      <c r="GP572" s="21"/>
      <c r="GQ572" s="21"/>
      <c r="GR572" s="21"/>
      <c r="GS572" s="21"/>
      <c r="GT572" s="21"/>
      <c r="GU572" s="21"/>
      <c r="GV572" s="21"/>
      <c r="GW572" s="21"/>
      <c r="GX572" s="21"/>
      <c r="GY572" s="21"/>
      <c r="GZ572" s="21"/>
      <c r="HA572" s="21"/>
      <c r="HB572" s="21"/>
      <c r="HC572" s="21"/>
      <c r="HD572" s="21"/>
      <c r="HE572" s="21"/>
      <c r="HF572" s="21"/>
      <c r="HG572" s="21"/>
      <c r="HH572" s="21"/>
      <c r="HI572" s="21"/>
      <c r="HJ572" s="21"/>
      <c r="HK572" s="21"/>
      <c r="HL572" s="21"/>
      <c r="HM572" s="21"/>
      <c r="HN572" s="21"/>
      <c r="HO572" s="21"/>
      <c r="HP572" s="21"/>
      <c r="HQ572" s="21"/>
      <c r="HR572" s="21"/>
      <c r="HS572" s="21"/>
      <c r="HT572" s="21"/>
      <c r="HU572" s="21"/>
      <c r="HV572" s="21"/>
      <c r="HW572" s="21"/>
      <c r="HX572" s="21"/>
      <c r="HY572" s="21"/>
      <c r="HZ572" s="21"/>
      <c r="IA572" s="21"/>
      <c r="IB572" s="21"/>
      <c r="IC572" s="21"/>
      <c r="ID572" s="21"/>
      <c r="IE572" s="21"/>
      <c r="IF572" s="21"/>
      <c r="IG572" s="21"/>
      <c r="IH572" s="21"/>
      <c r="II572" s="21"/>
      <c r="IJ572" s="21"/>
      <c r="IK572" s="21"/>
      <c r="IL572" s="21"/>
      <c r="IM572" s="21"/>
      <c r="IN572" s="21"/>
      <c r="IO572" s="21"/>
      <c r="IP572" s="21"/>
      <c r="IQ572" s="21"/>
      <c r="IR572" s="21"/>
      <c r="IS572" s="21"/>
      <c r="IT572" s="21"/>
      <c r="IU572" s="21"/>
      <c r="IV572" s="21"/>
      <c r="IW572" s="21"/>
      <c r="IX572" s="21"/>
      <c r="IY572" s="21"/>
      <c r="IZ572" s="21"/>
      <c r="JA572" s="21"/>
      <c r="JB572" s="21"/>
      <c r="JC572" s="21"/>
      <c r="JD572" s="21"/>
      <c r="JE572" s="21"/>
      <c r="JF572" s="21"/>
      <c r="JG572" s="21"/>
      <c r="JH572" s="21"/>
      <c r="JI572" s="21"/>
      <c r="JJ572" s="21"/>
      <c r="JK572" s="21"/>
      <c r="JL572" s="21"/>
    </row>
    <row r="573" spans="1:272" s="10" customFormat="1" ht="17.25" customHeight="1" x14ac:dyDescent="0.25">
      <c r="A573" s="138" t="s">
        <v>29</v>
      </c>
      <c r="B573" s="131" t="s">
        <v>1225</v>
      </c>
      <c r="C573" s="96" t="s">
        <v>1226</v>
      </c>
      <c r="D573" s="15"/>
      <c r="E573" s="36" t="s">
        <v>95</v>
      </c>
      <c r="F573" s="36" t="s">
        <v>1227</v>
      </c>
      <c r="G573" s="37" t="s">
        <v>1228</v>
      </c>
      <c r="H573" s="37" t="s">
        <v>1232</v>
      </c>
      <c r="I573" s="141" t="s">
        <v>1230</v>
      </c>
      <c r="J573" s="140" t="s">
        <v>1233</v>
      </c>
      <c r="K573" s="141" t="s">
        <v>1230</v>
      </c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  <c r="EA573" s="21"/>
      <c r="EB573" s="21"/>
      <c r="EC573" s="21"/>
      <c r="ED573" s="21"/>
      <c r="EE573" s="21"/>
      <c r="EF573" s="21"/>
      <c r="EG573" s="21"/>
      <c r="EH573" s="21"/>
      <c r="EI573" s="21"/>
      <c r="EJ573" s="21"/>
      <c r="EK573" s="21"/>
      <c r="EL573" s="21"/>
      <c r="EM573" s="21"/>
      <c r="EN573" s="21"/>
      <c r="EO573" s="21"/>
      <c r="EP573" s="21"/>
      <c r="EQ573" s="21"/>
      <c r="ER573" s="21"/>
      <c r="ES573" s="21"/>
      <c r="ET573" s="21"/>
      <c r="EU573" s="21"/>
      <c r="EV573" s="21"/>
      <c r="EW573" s="21"/>
      <c r="EX573" s="21"/>
      <c r="EY573" s="21"/>
      <c r="EZ573" s="21"/>
      <c r="FA573" s="21"/>
      <c r="FB573" s="21"/>
      <c r="FC573" s="21"/>
      <c r="FD573" s="21"/>
      <c r="FE573" s="21"/>
      <c r="FF573" s="21"/>
      <c r="FG573" s="21"/>
      <c r="FH573" s="21"/>
      <c r="FI573" s="21"/>
      <c r="FJ573" s="21"/>
      <c r="FK573" s="21"/>
      <c r="FL573" s="21"/>
      <c r="FM573" s="21"/>
      <c r="FN573" s="21"/>
      <c r="FO573" s="21"/>
      <c r="FP573" s="21"/>
      <c r="FQ573" s="21"/>
      <c r="FR573" s="21"/>
      <c r="FS573" s="21"/>
      <c r="FT573" s="21"/>
      <c r="FU573" s="21"/>
      <c r="FV573" s="21"/>
      <c r="FW573" s="21"/>
      <c r="FX573" s="21"/>
      <c r="FY573" s="21"/>
      <c r="FZ573" s="21"/>
      <c r="GA573" s="21"/>
      <c r="GB573" s="21"/>
      <c r="GC573" s="21"/>
      <c r="GD573" s="21"/>
      <c r="GE573" s="21"/>
      <c r="GF573" s="21"/>
      <c r="GG573" s="21"/>
      <c r="GH573" s="21"/>
      <c r="GI573" s="21"/>
      <c r="GJ573" s="21"/>
      <c r="GK573" s="21"/>
      <c r="GL573" s="21"/>
      <c r="GM573" s="21"/>
      <c r="GN573" s="21"/>
      <c r="GO573" s="21"/>
      <c r="GP573" s="21"/>
      <c r="GQ573" s="21"/>
      <c r="GR573" s="21"/>
      <c r="GS573" s="21"/>
      <c r="GT573" s="21"/>
      <c r="GU573" s="21"/>
      <c r="GV573" s="21"/>
      <c r="GW573" s="21"/>
      <c r="GX573" s="21"/>
      <c r="GY573" s="21"/>
      <c r="GZ573" s="21"/>
      <c r="HA573" s="21"/>
      <c r="HB573" s="21"/>
      <c r="HC573" s="21"/>
      <c r="HD573" s="21"/>
      <c r="HE573" s="21"/>
      <c r="HF573" s="21"/>
      <c r="HG573" s="21"/>
      <c r="HH573" s="21"/>
      <c r="HI573" s="21"/>
      <c r="HJ573" s="21"/>
      <c r="HK573" s="21"/>
      <c r="HL573" s="21"/>
      <c r="HM573" s="21"/>
      <c r="HN573" s="21"/>
      <c r="HO573" s="21"/>
      <c r="HP573" s="21"/>
      <c r="HQ573" s="21"/>
      <c r="HR573" s="21"/>
      <c r="HS573" s="21"/>
      <c r="HT573" s="21"/>
      <c r="HU573" s="21"/>
      <c r="HV573" s="21"/>
      <c r="HW573" s="21"/>
      <c r="HX573" s="21"/>
      <c r="HY573" s="21"/>
      <c r="HZ573" s="21"/>
      <c r="IA573" s="21"/>
      <c r="IB573" s="21"/>
      <c r="IC573" s="21"/>
      <c r="ID573" s="21"/>
      <c r="IE573" s="21"/>
      <c r="IF573" s="21"/>
      <c r="IG573" s="21"/>
      <c r="IH573" s="21"/>
      <c r="II573" s="21"/>
      <c r="IJ573" s="21"/>
      <c r="IK573" s="21"/>
      <c r="IL573" s="21"/>
      <c r="IM573" s="21"/>
      <c r="IN573" s="21"/>
      <c r="IO573" s="21"/>
      <c r="IP573" s="21"/>
      <c r="IQ573" s="21"/>
      <c r="IR573" s="21"/>
      <c r="IS573" s="21"/>
      <c r="IT573" s="21"/>
      <c r="IU573" s="21"/>
      <c r="IV573" s="21"/>
      <c r="IW573" s="21"/>
      <c r="IX573" s="21"/>
      <c r="IY573" s="21"/>
      <c r="IZ573" s="21"/>
      <c r="JA573" s="21"/>
      <c r="JB573" s="21"/>
      <c r="JC573" s="21"/>
      <c r="JD573" s="21"/>
      <c r="JE573" s="21"/>
      <c r="JF573" s="21"/>
      <c r="JG573" s="21"/>
      <c r="JH573" s="21"/>
      <c r="JI573" s="21"/>
      <c r="JJ573" s="21"/>
      <c r="JK573" s="21"/>
      <c r="JL573" s="21"/>
    </row>
    <row r="574" spans="1:272" s="10" customFormat="1" ht="17.25" customHeight="1" x14ac:dyDescent="0.25">
      <c r="A574" s="138" t="s">
        <v>29</v>
      </c>
      <c r="B574" s="131" t="s">
        <v>1225</v>
      </c>
      <c r="C574" s="96" t="s">
        <v>1226</v>
      </c>
      <c r="D574" s="15"/>
      <c r="E574" s="36" t="s">
        <v>95</v>
      </c>
      <c r="F574" s="36" t="s">
        <v>1227</v>
      </c>
      <c r="G574" s="37" t="s">
        <v>1228</v>
      </c>
      <c r="H574" s="37" t="s">
        <v>1234</v>
      </c>
      <c r="I574" s="141" t="s">
        <v>1235</v>
      </c>
      <c r="J574" s="140" t="s">
        <v>1236</v>
      </c>
      <c r="K574" s="141" t="s">
        <v>1235</v>
      </c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  <c r="EA574" s="21"/>
      <c r="EB574" s="21"/>
      <c r="EC574" s="21"/>
      <c r="ED574" s="21"/>
      <c r="EE574" s="21"/>
      <c r="EF574" s="21"/>
      <c r="EG574" s="21"/>
      <c r="EH574" s="21"/>
      <c r="EI574" s="21"/>
      <c r="EJ574" s="21"/>
      <c r="EK574" s="21"/>
      <c r="EL574" s="21"/>
      <c r="EM574" s="21"/>
      <c r="EN574" s="21"/>
      <c r="EO574" s="21"/>
      <c r="EP574" s="21"/>
      <c r="EQ574" s="21"/>
      <c r="ER574" s="21"/>
      <c r="ES574" s="21"/>
      <c r="ET574" s="21"/>
      <c r="EU574" s="21"/>
      <c r="EV574" s="21"/>
      <c r="EW574" s="21"/>
      <c r="EX574" s="21"/>
      <c r="EY574" s="21"/>
      <c r="EZ574" s="21"/>
      <c r="FA574" s="21"/>
      <c r="FB574" s="21"/>
      <c r="FC574" s="21"/>
      <c r="FD574" s="21"/>
      <c r="FE574" s="21"/>
      <c r="FF574" s="21"/>
      <c r="FG574" s="21"/>
      <c r="FH574" s="21"/>
      <c r="FI574" s="21"/>
      <c r="FJ574" s="21"/>
      <c r="FK574" s="21"/>
      <c r="FL574" s="21"/>
      <c r="FM574" s="21"/>
      <c r="FN574" s="21"/>
      <c r="FO574" s="21"/>
      <c r="FP574" s="21"/>
      <c r="FQ574" s="21"/>
      <c r="FR574" s="21"/>
      <c r="FS574" s="21"/>
      <c r="FT574" s="21"/>
      <c r="FU574" s="21"/>
      <c r="FV574" s="21"/>
      <c r="FW574" s="21"/>
      <c r="FX574" s="21"/>
      <c r="FY574" s="21"/>
      <c r="FZ574" s="21"/>
      <c r="GA574" s="21"/>
      <c r="GB574" s="21"/>
      <c r="GC574" s="21"/>
      <c r="GD574" s="21"/>
      <c r="GE574" s="21"/>
      <c r="GF574" s="21"/>
      <c r="GG574" s="21"/>
      <c r="GH574" s="21"/>
      <c r="GI574" s="21"/>
      <c r="GJ574" s="21"/>
      <c r="GK574" s="21"/>
      <c r="GL574" s="21"/>
      <c r="GM574" s="21"/>
      <c r="GN574" s="21"/>
      <c r="GO574" s="21"/>
      <c r="GP574" s="21"/>
      <c r="GQ574" s="21"/>
      <c r="GR574" s="21"/>
      <c r="GS574" s="21"/>
      <c r="GT574" s="21"/>
      <c r="GU574" s="21"/>
      <c r="GV574" s="21"/>
      <c r="GW574" s="21"/>
      <c r="GX574" s="21"/>
      <c r="GY574" s="21"/>
      <c r="GZ574" s="21"/>
      <c r="HA574" s="21"/>
      <c r="HB574" s="21"/>
      <c r="HC574" s="21"/>
      <c r="HD574" s="21"/>
      <c r="HE574" s="21"/>
      <c r="HF574" s="21"/>
      <c r="HG574" s="21"/>
      <c r="HH574" s="21"/>
      <c r="HI574" s="21"/>
      <c r="HJ574" s="21"/>
      <c r="HK574" s="21"/>
      <c r="HL574" s="21"/>
      <c r="HM574" s="21"/>
      <c r="HN574" s="21"/>
      <c r="HO574" s="21"/>
      <c r="HP574" s="21"/>
      <c r="HQ574" s="21"/>
      <c r="HR574" s="21"/>
      <c r="HS574" s="21"/>
      <c r="HT574" s="21"/>
      <c r="HU574" s="21"/>
      <c r="HV574" s="21"/>
      <c r="HW574" s="21"/>
      <c r="HX574" s="21"/>
      <c r="HY574" s="21"/>
      <c r="HZ574" s="21"/>
      <c r="IA574" s="21"/>
      <c r="IB574" s="21"/>
      <c r="IC574" s="21"/>
      <c r="ID574" s="21"/>
      <c r="IE574" s="21"/>
      <c r="IF574" s="21"/>
      <c r="IG574" s="21"/>
      <c r="IH574" s="21"/>
      <c r="II574" s="21"/>
      <c r="IJ574" s="21"/>
      <c r="IK574" s="21"/>
      <c r="IL574" s="21"/>
      <c r="IM574" s="21"/>
      <c r="IN574" s="21"/>
      <c r="IO574" s="21"/>
      <c r="IP574" s="21"/>
      <c r="IQ574" s="21"/>
      <c r="IR574" s="21"/>
      <c r="IS574" s="21"/>
      <c r="IT574" s="21"/>
      <c r="IU574" s="21"/>
      <c r="IV574" s="21"/>
      <c r="IW574" s="21"/>
      <c r="IX574" s="21"/>
      <c r="IY574" s="21"/>
      <c r="IZ574" s="21"/>
      <c r="JA574" s="21"/>
      <c r="JB574" s="21"/>
      <c r="JC574" s="21"/>
      <c r="JD574" s="21"/>
      <c r="JE574" s="21"/>
      <c r="JF574" s="21"/>
      <c r="JG574" s="21"/>
      <c r="JH574" s="21"/>
      <c r="JI574" s="21"/>
      <c r="JJ574" s="21"/>
      <c r="JK574" s="21"/>
      <c r="JL574" s="21"/>
    </row>
    <row r="575" spans="1:272" s="10" customFormat="1" ht="17.25" customHeight="1" x14ac:dyDescent="0.25">
      <c r="A575" s="138" t="s">
        <v>29</v>
      </c>
      <c r="B575" s="131" t="s">
        <v>1225</v>
      </c>
      <c r="C575" s="96" t="s">
        <v>1226</v>
      </c>
      <c r="D575" s="15"/>
      <c r="E575" s="36" t="s">
        <v>95</v>
      </c>
      <c r="F575" s="36" t="s">
        <v>1227</v>
      </c>
      <c r="G575" s="37" t="s">
        <v>1228</v>
      </c>
      <c r="H575" s="37" t="s">
        <v>1237</v>
      </c>
      <c r="I575" s="141" t="s">
        <v>1238</v>
      </c>
      <c r="J575" s="140" t="s">
        <v>1239</v>
      </c>
      <c r="K575" s="141" t="s">
        <v>1238</v>
      </c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21"/>
      <c r="EJ575" s="21"/>
      <c r="EK575" s="21"/>
      <c r="EL575" s="21"/>
      <c r="EM575" s="21"/>
      <c r="EN575" s="21"/>
      <c r="EO575" s="21"/>
      <c r="EP575" s="21"/>
      <c r="EQ575" s="21"/>
      <c r="ER575" s="21"/>
      <c r="ES575" s="21"/>
      <c r="ET575" s="21"/>
      <c r="EU575" s="21"/>
      <c r="EV575" s="21"/>
      <c r="EW575" s="21"/>
      <c r="EX575" s="21"/>
      <c r="EY575" s="21"/>
      <c r="EZ575" s="21"/>
      <c r="FA575" s="21"/>
      <c r="FB575" s="21"/>
      <c r="FC575" s="21"/>
      <c r="FD575" s="21"/>
      <c r="FE575" s="21"/>
      <c r="FF575" s="21"/>
      <c r="FG575" s="21"/>
      <c r="FH575" s="21"/>
      <c r="FI575" s="21"/>
      <c r="FJ575" s="21"/>
      <c r="FK575" s="21"/>
      <c r="FL575" s="21"/>
      <c r="FM575" s="21"/>
      <c r="FN575" s="21"/>
      <c r="FO575" s="21"/>
      <c r="FP575" s="21"/>
      <c r="FQ575" s="21"/>
      <c r="FR575" s="21"/>
      <c r="FS575" s="21"/>
      <c r="FT575" s="21"/>
      <c r="FU575" s="21"/>
      <c r="FV575" s="21"/>
      <c r="FW575" s="21"/>
      <c r="FX575" s="21"/>
      <c r="FY575" s="21"/>
      <c r="FZ575" s="21"/>
      <c r="GA575" s="21"/>
      <c r="GB575" s="21"/>
      <c r="GC575" s="21"/>
      <c r="GD575" s="21"/>
      <c r="GE575" s="21"/>
      <c r="GF575" s="21"/>
      <c r="GG575" s="21"/>
      <c r="GH575" s="21"/>
      <c r="GI575" s="21"/>
      <c r="GJ575" s="21"/>
      <c r="GK575" s="21"/>
      <c r="GL575" s="21"/>
      <c r="GM575" s="21"/>
      <c r="GN575" s="21"/>
      <c r="GO575" s="21"/>
      <c r="GP575" s="21"/>
      <c r="GQ575" s="21"/>
      <c r="GR575" s="21"/>
      <c r="GS575" s="21"/>
      <c r="GT575" s="21"/>
      <c r="GU575" s="21"/>
      <c r="GV575" s="21"/>
      <c r="GW575" s="21"/>
      <c r="GX575" s="21"/>
      <c r="GY575" s="21"/>
      <c r="GZ575" s="21"/>
      <c r="HA575" s="21"/>
      <c r="HB575" s="21"/>
      <c r="HC575" s="21"/>
      <c r="HD575" s="21"/>
      <c r="HE575" s="21"/>
      <c r="HF575" s="21"/>
      <c r="HG575" s="21"/>
      <c r="HH575" s="21"/>
      <c r="HI575" s="21"/>
      <c r="HJ575" s="21"/>
      <c r="HK575" s="21"/>
      <c r="HL575" s="21"/>
      <c r="HM575" s="21"/>
      <c r="HN575" s="21"/>
      <c r="HO575" s="21"/>
      <c r="HP575" s="21"/>
      <c r="HQ575" s="21"/>
      <c r="HR575" s="21"/>
      <c r="HS575" s="21"/>
      <c r="HT575" s="21"/>
      <c r="HU575" s="21"/>
      <c r="HV575" s="21"/>
      <c r="HW575" s="21"/>
      <c r="HX575" s="21"/>
      <c r="HY575" s="21"/>
      <c r="HZ575" s="21"/>
      <c r="IA575" s="21"/>
      <c r="IB575" s="21"/>
      <c r="IC575" s="21"/>
      <c r="ID575" s="21"/>
      <c r="IE575" s="21"/>
      <c r="IF575" s="21"/>
      <c r="IG575" s="21"/>
      <c r="IH575" s="21"/>
      <c r="II575" s="21"/>
      <c r="IJ575" s="21"/>
      <c r="IK575" s="21"/>
      <c r="IL575" s="21"/>
      <c r="IM575" s="21"/>
      <c r="IN575" s="21"/>
      <c r="IO575" s="21"/>
      <c r="IP575" s="21"/>
      <c r="IQ575" s="21"/>
      <c r="IR575" s="21"/>
      <c r="IS575" s="21"/>
      <c r="IT575" s="21"/>
      <c r="IU575" s="21"/>
      <c r="IV575" s="21"/>
      <c r="IW575" s="21"/>
      <c r="IX575" s="21"/>
      <c r="IY575" s="21"/>
      <c r="IZ575" s="21"/>
      <c r="JA575" s="21"/>
      <c r="JB575" s="21"/>
      <c r="JC575" s="21"/>
      <c r="JD575" s="21"/>
      <c r="JE575" s="21"/>
      <c r="JF575" s="21"/>
      <c r="JG575" s="21"/>
      <c r="JH575" s="21"/>
      <c r="JI575" s="21"/>
      <c r="JJ575" s="21"/>
      <c r="JK575" s="21"/>
      <c r="JL575" s="21"/>
    </row>
    <row r="576" spans="1:272" s="10" customFormat="1" ht="17.25" customHeight="1" x14ac:dyDescent="0.25">
      <c r="A576" s="138" t="s">
        <v>29</v>
      </c>
      <c r="B576" s="131" t="s">
        <v>1225</v>
      </c>
      <c r="C576" s="96" t="s">
        <v>1226</v>
      </c>
      <c r="D576" s="15"/>
      <c r="E576" s="36" t="s">
        <v>95</v>
      </c>
      <c r="F576" s="36" t="s">
        <v>1227</v>
      </c>
      <c r="G576" s="37" t="s">
        <v>1228</v>
      </c>
      <c r="H576" s="37" t="s">
        <v>1240</v>
      </c>
      <c r="I576" s="141" t="s">
        <v>1241</v>
      </c>
      <c r="J576" s="140" t="s">
        <v>1242</v>
      </c>
      <c r="K576" s="141" t="s">
        <v>1241</v>
      </c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B576" s="21"/>
      <c r="CC576" s="21"/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1"/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21"/>
      <c r="DJ576" s="21"/>
      <c r="DK576" s="21"/>
      <c r="DL576" s="21"/>
      <c r="DM576" s="21"/>
      <c r="DN576" s="21"/>
      <c r="DO576" s="21"/>
      <c r="DP576" s="21"/>
      <c r="DQ576" s="21"/>
      <c r="DR576" s="21"/>
      <c r="DS576" s="21"/>
      <c r="DT576" s="21"/>
      <c r="DU576" s="21"/>
      <c r="DV576" s="21"/>
      <c r="DW576" s="21"/>
      <c r="DX576" s="21"/>
      <c r="DY576" s="21"/>
      <c r="DZ576" s="21"/>
      <c r="EA576" s="21"/>
      <c r="EB576" s="21"/>
      <c r="EC576" s="21"/>
      <c r="ED576" s="21"/>
      <c r="EE576" s="21"/>
      <c r="EF576" s="21"/>
      <c r="EG576" s="21"/>
      <c r="EH576" s="21"/>
      <c r="EI576" s="21"/>
      <c r="EJ576" s="21"/>
      <c r="EK576" s="21"/>
      <c r="EL576" s="21"/>
      <c r="EM576" s="21"/>
      <c r="EN576" s="21"/>
      <c r="EO576" s="21"/>
      <c r="EP576" s="21"/>
      <c r="EQ576" s="21"/>
      <c r="ER576" s="21"/>
      <c r="ES576" s="21"/>
      <c r="ET576" s="21"/>
      <c r="EU576" s="21"/>
      <c r="EV576" s="21"/>
      <c r="EW576" s="21"/>
      <c r="EX576" s="21"/>
      <c r="EY576" s="21"/>
      <c r="EZ576" s="21"/>
      <c r="FA576" s="21"/>
      <c r="FB576" s="21"/>
      <c r="FC576" s="21"/>
      <c r="FD576" s="21"/>
      <c r="FE576" s="21"/>
      <c r="FF576" s="21"/>
      <c r="FG576" s="21"/>
      <c r="FH576" s="21"/>
      <c r="FI576" s="21"/>
      <c r="FJ576" s="21"/>
      <c r="FK576" s="21"/>
      <c r="FL576" s="21"/>
      <c r="FM576" s="21"/>
      <c r="FN576" s="21"/>
      <c r="FO576" s="21"/>
      <c r="FP576" s="21"/>
      <c r="FQ576" s="21"/>
      <c r="FR576" s="21"/>
      <c r="FS576" s="21"/>
      <c r="FT576" s="21"/>
      <c r="FU576" s="21"/>
      <c r="FV576" s="21"/>
      <c r="FW576" s="21"/>
      <c r="FX576" s="21"/>
      <c r="FY576" s="21"/>
      <c r="FZ576" s="21"/>
      <c r="GA576" s="21"/>
      <c r="GB576" s="21"/>
      <c r="GC576" s="21"/>
      <c r="GD576" s="21"/>
      <c r="GE576" s="21"/>
      <c r="GF576" s="21"/>
      <c r="GG576" s="21"/>
      <c r="GH576" s="21"/>
      <c r="GI576" s="21"/>
      <c r="GJ576" s="21"/>
      <c r="GK576" s="21"/>
      <c r="GL576" s="21"/>
      <c r="GM576" s="21"/>
      <c r="GN576" s="21"/>
      <c r="GO576" s="21"/>
      <c r="GP576" s="21"/>
      <c r="GQ576" s="21"/>
      <c r="GR576" s="21"/>
      <c r="GS576" s="21"/>
      <c r="GT576" s="21"/>
      <c r="GU576" s="21"/>
      <c r="GV576" s="21"/>
      <c r="GW576" s="21"/>
      <c r="GX576" s="21"/>
      <c r="GY576" s="21"/>
      <c r="GZ576" s="21"/>
      <c r="HA576" s="21"/>
      <c r="HB576" s="21"/>
      <c r="HC576" s="21"/>
      <c r="HD576" s="21"/>
      <c r="HE576" s="21"/>
      <c r="HF576" s="21"/>
      <c r="HG576" s="21"/>
      <c r="HH576" s="21"/>
      <c r="HI576" s="21"/>
      <c r="HJ576" s="21"/>
      <c r="HK576" s="21"/>
      <c r="HL576" s="21"/>
      <c r="HM576" s="21"/>
      <c r="HN576" s="21"/>
      <c r="HO576" s="21"/>
      <c r="HP576" s="21"/>
      <c r="HQ576" s="21"/>
      <c r="HR576" s="21"/>
      <c r="HS576" s="21"/>
      <c r="HT576" s="21"/>
      <c r="HU576" s="21"/>
      <c r="HV576" s="21"/>
      <c r="HW576" s="21"/>
      <c r="HX576" s="21"/>
      <c r="HY576" s="21"/>
      <c r="HZ576" s="21"/>
      <c r="IA576" s="21"/>
      <c r="IB576" s="21"/>
      <c r="IC576" s="21"/>
      <c r="ID576" s="21"/>
      <c r="IE576" s="21"/>
      <c r="IF576" s="21"/>
      <c r="IG576" s="21"/>
      <c r="IH576" s="21"/>
      <c r="II576" s="21"/>
      <c r="IJ576" s="21"/>
      <c r="IK576" s="21"/>
      <c r="IL576" s="21"/>
      <c r="IM576" s="21"/>
      <c r="IN576" s="21"/>
      <c r="IO576" s="21"/>
      <c r="IP576" s="21"/>
      <c r="IQ576" s="21"/>
      <c r="IR576" s="21"/>
      <c r="IS576" s="21"/>
      <c r="IT576" s="21"/>
      <c r="IU576" s="21"/>
      <c r="IV576" s="21"/>
      <c r="IW576" s="21"/>
      <c r="IX576" s="21"/>
      <c r="IY576" s="21"/>
      <c r="IZ576" s="21"/>
      <c r="JA576" s="21"/>
      <c r="JB576" s="21"/>
      <c r="JC576" s="21"/>
      <c r="JD576" s="21"/>
      <c r="JE576" s="21"/>
      <c r="JF576" s="21"/>
      <c r="JG576" s="21"/>
      <c r="JH576" s="21"/>
      <c r="JI576" s="21"/>
      <c r="JJ576" s="21"/>
      <c r="JK576" s="21"/>
      <c r="JL576" s="21"/>
    </row>
    <row r="577" spans="1:272" s="10" customFormat="1" ht="17.25" customHeight="1" x14ac:dyDescent="0.25">
      <c r="A577" s="138" t="s">
        <v>29</v>
      </c>
      <c r="B577" s="131" t="s">
        <v>1225</v>
      </c>
      <c r="C577" s="96" t="s">
        <v>1226</v>
      </c>
      <c r="D577" s="15"/>
      <c r="E577" s="36" t="s">
        <v>95</v>
      </c>
      <c r="F577" s="36" t="s">
        <v>1227</v>
      </c>
      <c r="G577" s="37" t="s">
        <v>1228</v>
      </c>
      <c r="H577" s="37" t="s">
        <v>1243</v>
      </c>
      <c r="I577" s="141" t="s">
        <v>1244</v>
      </c>
      <c r="J577" s="140" t="s">
        <v>1245</v>
      </c>
      <c r="K577" s="141" t="s">
        <v>1244</v>
      </c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B577" s="21"/>
      <c r="CC577" s="21"/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1"/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  <c r="DW577" s="21"/>
      <c r="DX577" s="21"/>
      <c r="DY577" s="21"/>
      <c r="DZ577" s="21"/>
      <c r="EA577" s="21"/>
      <c r="EB577" s="21"/>
      <c r="EC577" s="21"/>
      <c r="ED577" s="21"/>
      <c r="EE577" s="21"/>
      <c r="EF577" s="21"/>
      <c r="EG577" s="21"/>
      <c r="EH577" s="21"/>
      <c r="EI577" s="21"/>
      <c r="EJ577" s="21"/>
      <c r="EK577" s="21"/>
      <c r="EL577" s="21"/>
      <c r="EM577" s="21"/>
      <c r="EN577" s="21"/>
      <c r="EO577" s="21"/>
      <c r="EP577" s="21"/>
      <c r="EQ577" s="21"/>
      <c r="ER577" s="21"/>
      <c r="ES577" s="21"/>
      <c r="ET577" s="21"/>
      <c r="EU577" s="21"/>
      <c r="EV577" s="21"/>
      <c r="EW577" s="21"/>
      <c r="EX577" s="21"/>
      <c r="EY577" s="21"/>
      <c r="EZ577" s="21"/>
      <c r="FA577" s="21"/>
      <c r="FB577" s="21"/>
      <c r="FC577" s="21"/>
      <c r="FD577" s="21"/>
      <c r="FE577" s="21"/>
      <c r="FF577" s="21"/>
      <c r="FG577" s="21"/>
      <c r="FH577" s="21"/>
      <c r="FI577" s="21"/>
      <c r="FJ577" s="21"/>
      <c r="FK577" s="21"/>
      <c r="FL577" s="21"/>
      <c r="FM577" s="21"/>
      <c r="FN577" s="21"/>
      <c r="FO577" s="21"/>
      <c r="FP577" s="21"/>
      <c r="FQ577" s="21"/>
      <c r="FR577" s="21"/>
      <c r="FS577" s="21"/>
      <c r="FT577" s="21"/>
      <c r="FU577" s="21"/>
      <c r="FV577" s="21"/>
      <c r="FW577" s="21"/>
      <c r="FX577" s="21"/>
      <c r="FY577" s="21"/>
      <c r="FZ577" s="21"/>
      <c r="GA577" s="21"/>
      <c r="GB577" s="21"/>
      <c r="GC577" s="21"/>
      <c r="GD577" s="21"/>
      <c r="GE577" s="21"/>
      <c r="GF577" s="21"/>
      <c r="GG577" s="21"/>
      <c r="GH577" s="21"/>
      <c r="GI577" s="21"/>
      <c r="GJ577" s="21"/>
      <c r="GK577" s="21"/>
      <c r="GL577" s="21"/>
      <c r="GM577" s="21"/>
      <c r="GN577" s="21"/>
      <c r="GO577" s="21"/>
      <c r="GP577" s="21"/>
      <c r="GQ577" s="21"/>
      <c r="GR577" s="21"/>
      <c r="GS577" s="21"/>
      <c r="GT577" s="21"/>
      <c r="GU577" s="21"/>
      <c r="GV577" s="21"/>
      <c r="GW577" s="21"/>
      <c r="GX577" s="21"/>
      <c r="GY577" s="21"/>
      <c r="GZ577" s="21"/>
      <c r="HA577" s="21"/>
      <c r="HB577" s="21"/>
      <c r="HC577" s="21"/>
      <c r="HD577" s="21"/>
      <c r="HE577" s="21"/>
      <c r="HF577" s="21"/>
      <c r="HG577" s="21"/>
      <c r="HH577" s="21"/>
      <c r="HI577" s="21"/>
      <c r="HJ577" s="21"/>
      <c r="HK577" s="21"/>
      <c r="HL577" s="21"/>
      <c r="HM577" s="21"/>
      <c r="HN577" s="21"/>
      <c r="HO577" s="21"/>
      <c r="HP577" s="21"/>
      <c r="HQ577" s="21"/>
      <c r="HR577" s="21"/>
      <c r="HS577" s="21"/>
      <c r="HT577" s="21"/>
      <c r="HU577" s="21"/>
      <c r="HV577" s="21"/>
      <c r="HW577" s="21"/>
      <c r="HX577" s="21"/>
      <c r="HY577" s="21"/>
      <c r="HZ577" s="21"/>
      <c r="IA577" s="21"/>
      <c r="IB577" s="21"/>
      <c r="IC577" s="21"/>
      <c r="ID577" s="21"/>
      <c r="IE577" s="21"/>
      <c r="IF577" s="21"/>
      <c r="IG577" s="21"/>
      <c r="IH577" s="21"/>
      <c r="II577" s="21"/>
      <c r="IJ577" s="21"/>
      <c r="IK577" s="21"/>
      <c r="IL577" s="21"/>
      <c r="IM577" s="21"/>
      <c r="IN577" s="21"/>
      <c r="IO577" s="21"/>
      <c r="IP577" s="21"/>
      <c r="IQ577" s="21"/>
      <c r="IR577" s="21"/>
      <c r="IS577" s="21"/>
      <c r="IT577" s="21"/>
      <c r="IU577" s="21"/>
      <c r="IV577" s="21"/>
      <c r="IW577" s="21"/>
      <c r="IX577" s="21"/>
      <c r="IY577" s="21"/>
      <c r="IZ577" s="21"/>
      <c r="JA577" s="21"/>
      <c r="JB577" s="21"/>
      <c r="JC577" s="21"/>
      <c r="JD577" s="21"/>
      <c r="JE577" s="21"/>
      <c r="JF577" s="21"/>
      <c r="JG577" s="21"/>
      <c r="JH577" s="21"/>
      <c r="JI577" s="21"/>
      <c r="JJ577" s="21"/>
      <c r="JK577" s="21"/>
      <c r="JL577" s="21"/>
    </row>
    <row r="578" spans="1:272" s="10" customFormat="1" ht="17.25" customHeight="1" x14ac:dyDescent="0.25">
      <c r="A578" s="138" t="s">
        <v>29</v>
      </c>
      <c r="B578" s="131" t="s">
        <v>1225</v>
      </c>
      <c r="C578" s="96" t="s">
        <v>1226</v>
      </c>
      <c r="D578" s="15"/>
      <c r="E578" s="36" t="s">
        <v>95</v>
      </c>
      <c r="F578" s="36" t="s">
        <v>1227</v>
      </c>
      <c r="G578" s="37" t="s">
        <v>1228</v>
      </c>
      <c r="H578" s="37" t="s">
        <v>1246</v>
      </c>
      <c r="I578" s="141" t="s">
        <v>1247</v>
      </c>
      <c r="J578" s="140" t="s">
        <v>1248</v>
      </c>
      <c r="K578" s="141" t="s">
        <v>1247</v>
      </c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21"/>
      <c r="CA578" s="21"/>
      <c r="CB578" s="21"/>
      <c r="CC578" s="21"/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1"/>
      <c r="CP578" s="21"/>
      <c r="CQ578" s="21"/>
      <c r="CR578" s="21"/>
      <c r="CS578" s="21"/>
      <c r="CT578" s="21"/>
      <c r="CU578" s="21"/>
      <c r="CV578" s="21"/>
      <c r="CW578" s="21"/>
      <c r="CX578" s="21"/>
      <c r="CY578" s="21"/>
      <c r="CZ578" s="21"/>
      <c r="DA578" s="21"/>
      <c r="DB578" s="21"/>
      <c r="DC578" s="21"/>
      <c r="DD578" s="21"/>
      <c r="DE578" s="21"/>
      <c r="DF578" s="21"/>
      <c r="DG578" s="21"/>
      <c r="DH578" s="21"/>
      <c r="DI578" s="21"/>
      <c r="DJ578" s="21"/>
      <c r="DK578" s="21"/>
      <c r="DL578" s="21"/>
      <c r="DM578" s="21"/>
      <c r="DN578" s="21"/>
      <c r="DO578" s="21"/>
      <c r="DP578" s="21"/>
      <c r="DQ578" s="21"/>
      <c r="DR578" s="21"/>
      <c r="DS578" s="21"/>
      <c r="DT578" s="21"/>
      <c r="DU578" s="21"/>
      <c r="DV578" s="21"/>
      <c r="DW578" s="21"/>
      <c r="DX578" s="21"/>
      <c r="DY578" s="21"/>
      <c r="DZ578" s="21"/>
      <c r="EA578" s="21"/>
      <c r="EB578" s="21"/>
      <c r="EC578" s="21"/>
      <c r="ED578" s="21"/>
      <c r="EE578" s="21"/>
      <c r="EF578" s="21"/>
      <c r="EG578" s="21"/>
      <c r="EH578" s="21"/>
      <c r="EI578" s="21"/>
      <c r="EJ578" s="21"/>
      <c r="EK578" s="21"/>
      <c r="EL578" s="21"/>
      <c r="EM578" s="21"/>
      <c r="EN578" s="21"/>
      <c r="EO578" s="21"/>
      <c r="EP578" s="21"/>
      <c r="EQ578" s="21"/>
      <c r="ER578" s="21"/>
      <c r="ES578" s="21"/>
      <c r="ET578" s="21"/>
      <c r="EU578" s="21"/>
      <c r="EV578" s="21"/>
      <c r="EW578" s="21"/>
      <c r="EX578" s="21"/>
      <c r="EY578" s="21"/>
      <c r="EZ578" s="21"/>
      <c r="FA578" s="21"/>
      <c r="FB578" s="21"/>
      <c r="FC578" s="21"/>
      <c r="FD578" s="21"/>
      <c r="FE578" s="21"/>
      <c r="FF578" s="21"/>
      <c r="FG578" s="21"/>
      <c r="FH578" s="21"/>
      <c r="FI578" s="21"/>
      <c r="FJ578" s="21"/>
      <c r="FK578" s="21"/>
      <c r="FL578" s="21"/>
      <c r="FM578" s="21"/>
      <c r="FN578" s="21"/>
      <c r="FO578" s="21"/>
      <c r="FP578" s="21"/>
      <c r="FQ578" s="21"/>
      <c r="FR578" s="21"/>
      <c r="FS578" s="21"/>
      <c r="FT578" s="21"/>
      <c r="FU578" s="21"/>
      <c r="FV578" s="21"/>
      <c r="FW578" s="21"/>
      <c r="FX578" s="21"/>
      <c r="FY578" s="21"/>
      <c r="FZ578" s="21"/>
      <c r="GA578" s="21"/>
      <c r="GB578" s="21"/>
      <c r="GC578" s="21"/>
      <c r="GD578" s="21"/>
      <c r="GE578" s="21"/>
      <c r="GF578" s="21"/>
      <c r="GG578" s="21"/>
      <c r="GH578" s="21"/>
      <c r="GI578" s="21"/>
      <c r="GJ578" s="21"/>
      <c r="GK578" s="21"/>
      <c r="GL578" s="21"/>
      <c r="GM578" s="21"/>
      <c r="GN578" s="21"/>
      <c r="GO578" s="21"/>
      <c r="GP578" s="21"/>
      <c r="GQ578" s="21"/>
      <c r="GR578" s="21"/>
      <c r="GS578" s="21"/>
      <c r="GT578" s="21"/>
      <c r="GU578" s="21"/>
      <c r="GV578" s="21"/>
      <c r="GW578" s="21"/>
      <c r="GX578" s="21"/>
      <c r="GY578" s="21"/>
      <c r="GZ578" s="21"/>
      <c r="HA578" s="21"/>
      <c r="HB578" s="21"/>
      <c r="HC578" s="21"/>
      <c r="HD578" s="21"/>
      <c r="HE578" s="21"/>
      <c r="HF578" s="21"/>
      <c r="HG578" s="21"/>
      <c r="HH578" s="21"/>
      <c r="HI578" s="21"/>
      <c r="HJ578" s="21"/>
      <c r="HK578" s="21"/>
      <c r="HL578" s="21"/>
      <c r="HM578" s="21"/>
      <c r="HN578" s="21"/>
      <c r="HO578" s="21"/>
      <c r="HP578" s="21"/>
      <c r="HQ578" s="21"/>
      <c r="HR578" s="21"/>
      <c r="HS578" s="21"/>
      <c r="HT578" s="21"/>
      <c r="HU578" s="21"/>
      <c r="HV578" s="21"/>
      <c r="HW578" s="21"/>
      <c r="HX578" s="21"/>
      <c r="HY578" s="21"/>
      <c r="HZ578" s="21"/>
      <c r="IA578" s="21"/>
      <c r="IB578" s="21"/>
      <c r="IC578" s="21"/>
      <c r="ID578" s="21"/>
      <c r="IE578" s="21"/>
      <c r="IF578" s="21"/>
      <c r="IG578" s="21"/>
      <c r="IH578" s="21"/>
      <c r="II578" s="21"/>
      <c r="IJ578" s="21"/>
      <c r="IK578" s="21"/>
      <c r="IL578" s="21"/>
      <c r="IM578" s="21"/>
      <c r="IN578" s="21"/>
      <c r="IO578" s="21"/>
      <c r="IP578" s="21"/>
      <c r="IQ578" s="21"/>
      <c r="IR578" s="21"/>
      <c r="IS578" s="21"/>
      <c r="IT578" s="21"/>
      <c r="IU578" s="21"/>
      <c r="IV578" s="21"/>
      <c r="IW578" s="21"/>
      <c r="IX578" s="21"/>
      <c r="IY578" s="21"/>
      <c r="IZ578" s="21"/>
      <c r="JA578" s="21"/>
      <c r="JB578" s="21"/>
      <c r="JC578" s="21"/>
      <c r="JD578" s="21"/>
      <c r="JE578" s="21"/>
      <c r="JF578" s="21"/>
      <c r="JG578" s="21"/>
      <c r="JH578" s="21"/>
      <c r="JI578" s="21"/>
      <c r="JJ578" s="21"/>
      <c r="JK578" s="21"/>
      <c r="JL578" s="21"/>
    </row>
    <row r="579" spans="1:272" s="10" customFormat="1" ht="17.25" customHeight="1" x14ac:dyDescent="0.25">
      <c r="A579" s="138" t="s">
        <v>29</v>
      </c>
      <c r="B579" s="131" t="s">
        <v>1225</v>
      </c>
      <c r="C579" s="96" t="s">
        <v>1226</v>
      </c>
      <c r="D579" s="15"/>
      <c r="E579" s="36" t="s">
        <v>95</v>
      </c>
      <c r="F579" s="36" t="s">
        <v>1227</v>
      </c>
      <c r="G579" s="37" t="s">
        <v>1228</v>
      </c>
      <c r="H579" s="37" t="s">
        <v>1249</v>
      </c>
      <c r="I579" s="141" t="s">
        <v>1250</v>
      </c>
      <c r="J579" s="140" t="s">
        <v>1251</v>
      </c>
      <c r="K579" s="141" t="s">
        <v>1250</v>
      </c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1"/>
      <c r="CP579" s="21"/>
      <c r="CQ579" s="21"/>
      <c r="CR579" s="21"/>
      <c r="CS579" s="21"/>
      <c r="CT579" s="21"/>
      <c r="CU579" s="21"/>
      <c r="CV579" s="21"/>
      <c r="CW579" s="21"/>
      <c r="CX579" s="21"/>
      <c r="CY579" s="21"/>
      <c r="CZ579" s="21"/>
      <c r="DA579" s="21"/>
      <c r="DB579" s="21"/>
      <c r="DC579" s="21"/>
      <c r="DD579" s="21"/>
      <c r="DE579" s="21"/>
      <c r="DF579" s="21"/>
      <c r="DG579" s="21"/>
      <c r="DH579" s="21"/>
      <c r="DI579" s="21"/>
      <c r="DJ579" s="21"/>
      <c r="DK579" s="21"/>
      <c r="DL579" s="21"/>
      <c r="DM579" s="21"/>
      <c r="DN579" s="21"/>
      <c r="DO579" s="21"/>
      <c r="DP579" s="21"/>
      <c r="DQ579" s="21"/>
      <c r="DR579" s="21"/>
      <c r="DS579" s="21"/>
      <c r="DT579" s="21"/>
      <c r="DU579" s="21"/>
      <c r="DV579" s="21"/>
      <c r="DW579" s="21"/>
      <c r="DX579" s="21"/>
      <c r="DY579" s="21"/>
      <c r="DZ579" s="21"/>
      <c r="EA579" s="21"/>
      <c r="EB579" s="21"/>
      <c r="EC579" s="21"/>
      <c r="ED579" s="21"/>
      <c r="EE579" s="21"/>
      <c r="EF579" s="21"/>
      <c r="EG579" s="21"/>
      <c r="EH579" s="21"/>
      <c r="EI579" s="21"/>
      <c r="EJ579" s="21"/>
      <c r="EK579" s="21"/>
      <c r="EL579" s="21"/>
      <c r="EM579" s="21"/>
      <c r="EN579" s="21"/>
      <c r="EO579" s="21"/>
      <c r="EP579" s="21"/>
      <c r="EQ579" s="21"/>
      <c r="ER579" s="21"/>
      <c r="ES579" s="21"/>
      <c r="ET579" s="21"/>
      <c r="EU579" s="21"/>
      <c r="EV579" s="21"/>
      <c r="EW579" s="21"/>
      <c r="EX579" s="21"/>
      <c r="EY579" s="21"/>
      <c r="EZ579" s="21"/>
      <c r="FA579" s="21"/>
      <c r="FB579" s="21"/>
      <c r="FC579" s="21"/>
      <c r="FD579" s="21"/>
      <c r="FE579" s="21"/>
      <c r="FF579" s="21"/>
      <c r="FG579" s="21"/>
      <c r="FH579" s="21"/>
      <c r="FI579" s="21"/>
      <c r="FJ579" s="21"/>
      <c r="FK579" s="21"/>
      <c r="FL579" s="21"/>
      <c r="FM579" s="21"/>
      <c r="FN579" s="21"/>
      <c r="FO579" s="21"/>
      <c r="FP579" s="21"/>
      <c r="FQ579" s="21"/>
      <c r="FR579" s="21"/>
      <c r="FS579" s="21"/>
      <c r="FT579" s="21"/>
      <c r="FU579" s="21"/>
      <c r="FV579" s="21"/>
      <c r="FW579" s="21"/>
      <c r="FX579" s="21"/>
      <c r="FY579" s="21"/>
      <c r="FZ579" s="21"/>
      <c r="GA579" s="21"/>
      <c r="GB579" s="21"/>
      <c r="GC579" s="21"/>
      <c r="GD579" s="21"/>
      <c r="GE579" s="21"/>
      <c r="GF579" s="21"/>
      <c r="GG579" s="21"/>
      <c r="GH579" s="21"/>
      <c r="GI579" s="21"/>
      <c r="GJ579" s="21"/>
      <c r="GK579" s="21"/>
      <c r="GL579" s="21"/>
      <c r="GM579" s="21"/>
      <c r="GN579" s="21"/>
      <c r="GO579" s="21"/>
      <c r="GP579" s="21"/>
      <c r="GQ579" s="21"/>
      <c r="GR579" s="21"/>
      <c r="GS579" s="21"/>
      <c r="GT579" s="21"/>
      <c r="GU579" s="21"/>
      <c r="GV579" s="21"/>
      <c r="GW579" s="21"/>
      <c r="GX579" s="21"/>
      <c r="GY579" s="21"/>
      <c r="GZ579" s="21"/>
      <c r="HA579" s="21"/>
      <c r="HB579" s="21"/>
      <c r="HC579" s="21"/>
      <c r="HD579" s="21"/>
      <c r="HE579" s="21"/>
      <c r="HF579" s="21"/>
      <c r="HG579" s="21"/>
      <c r="HH579" s="21"/>
      <c r="HI579" s="21"/>
      <c r="HJ579" s="21"/>
      <c r="HK579" s="21"/>
      <c r="HL579" s="21"/>
      <c r="HM579" s="21"/>
      <c r="HN579" s="21"/>
      <c r="HO579" s="21"/>
      <c r="HP579" s="21"/>
      <c r="HQ579" s="21"/>
      <c r="HR579" s="21"/>
      <c r="HS579" s="21"/>
      <c r="HT579" s="21"/>
      <c r="HU579" s="21"/>
      <c r="HV579" s="21"/>
      <c r="HW579" s="21"/>
      <c r="HX579" s="21"/>
      <c r="HY579" s="21"/>
      <c r="HZ579" s="21"/>
      <c r="IA579" s="21"/>
      <c r="IB579" s="21"/>
      <c r="IC579" s="21"/>
      <c r="ID579" s="21"/>
      <c r="IE579" s="21"/>
      <c r="IF579" s="21"/>
      <c r="IG579" s="21"/>
      <c r="IH579" s="21"/>
      <c r="II579" s="21"/>
      <c r="IJ579" s="21"/>
      <c r="IK579" s="21"/>
      <c r="IL579" s="21"/>
      <c r="IM579" s="21"/>
      <c r="IN579" s="21"/>
      <c r="IO579" s="21"/>
      <c r="IP579" s="21"/>
      <c r="IQ579" s="21"/>
      <c r="IR579" s="21"/>
      <c r="IS579" s="21"/>
      <c r="IT579" s="21"/>
      <c r="IU579" s="21"/>
      <c r="IV579" s="21"/>
      <c r="IW579" s="21"/>
      <c r="IX579" s="21"/>
      <c r="IY579" s="21"/>
      <c r="IZ579" s="21"/>
      <c r="JA579" s="21"/>
      <c r="JB579" s="21"/>
      <c r="JC579" s="21"/>
      <c r="JD579" s="21"/>
      <c r="JE579" s="21"/>
      <c r="JF579" s="21"/>
      <c r="JG579" s="21"/>
      <c r="JH579" s="21"/>
      <c r="JI579" s="21"/>
      <c r="JJ579" s="21"/>
      <c r="JK579" s="21"/>
      <c r="JL579" s="21"/>
    </row>
    <row r="580" spans="1:272" s="10" customFormat="1" ht="17.25" customHeight="1" x14ac:dyDescent="0.25">
      <c r="A580" s="138" t="s">
        <v>29</v>
      </c>
      <c r="B580" s="131" t="s">
        <v>1225</v>
      </c>
      <c r="C580" s="96" t="s">
        <v>1226</v>
      </c>
      <c r="D580" s="15"/>
      <c r="E580" s="36" t="s">
        <v>95</v>
      </c>
      <c r="F580" s="36" t="s">
        <v>1227</v>
      </c>
      <c r="G580" s="37" t="s">
        <v>1228</v>
      </c>
      <c r="H580" s="37" t="s">
        <v>1252</v>
      </c>
      <c r="I580" s="141" t="s">
        <v>1253</v>
      </c>
      <c r="J580" s="140" t="s">
        <v>1254</v>
      </c>
      <c r="K580" s="141" t="s">
        <v>1253</v>
      </c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21"/>
      <c r="CQ580" s="21"/>
      <c r="CR580" s="21"/>
      <c r="CS580" s="21"/>
      <c r="CT580" s="21"/>
      <c r="CU580" s="21"/>
      <c r="CV580" s="21"/>
      <c r="CW580" s="21"/>
      <c r="CX580" s="21"/>
      <c r="CY580" s="21"/>
      <c r="CZ580" s="21"/>
      <c r="DA580" s="21"/>
      <c r="DB580" s="21"/>
      <c r="DC580" s="21"/>
      <c r="DD580" s="21"/>
      <c r="DE580" s="21"/>
      <c r="DF580" s="21"/>
      <c r="DG580" s="21"/>
      <c r="DH580" s="21"/>
      <c r="DI580" s="21"/>
      <c r="DJ580" s="21"/>
      <c r="DK580" s="21"/>
      <c r="DL580" s="21"/>
      <c r="DM580" s="21"/>
      <c r="DN580" s="21"/>
      <c r="DO580" s="21"/>
      <c r="DP580" s="21"/>
      <c r="DQ580" s="21"/>
      <c r="DR580" s="21"/>
      <c r="DS580" s="21"/>
      <c r="DT580" s="21"/>
      <c r="DU580" s="21"/>
      <c r="DV580" s="21"/>
      <c r="DW580" s="21"/>
      <c r="DX580" s="21"/>
      <c r="DY580" s="21"/>
      <c r="DZ580" s="21"/>
      <c r="EA580" s="21"/>
      <c r="EB580" s="21"/>
      <c r="EC580" s="21"/>
      <c r="ED580" s="21"/>
      <c r="EE580" s="21"/>
      <c r="EF580" s="21"/>
      <c r="EG580" s="21"/>
      <c r="EH580" s="21"/>
      <c r="EI580" s="21"/>
      <c r="EJ580" s="21"/>
      <c r="EK580" s="21"/>
      <c r="EL580" s="21"/>
      <c r="EM580" s="21"/>
      <c r="EN580" s="21"/>
      <c r="EO580" s="21"/>
      <c r="EP580" s="21"/>
      <c r="EQ580" s="21"/>
      <c r="ER580" s="21"/>
      <c r="ES580" s="21"/>
      <c r="ET580" s="21"/>
      <c r="EU580" s="21"/>
      <c r="EV580" s="21"/>
      <c r="EW580" s="21"/>
      <c r="EX580" s="21"/>
      <c r="EY580" s="21"/>
      <c r="EZ580" s="21"/>
      <c r="FA580" s="21"/>
      <c r="FB580" s="21"/>
      <c r="FC580" s="21"/>
      <c r="FD580" s="21"/>
      <c r="FE580" s="21"/>
      <c r="FF580" s="21"/>
      <c r="FG580" s="21"/>
      <c r="FH580" s="21"/>
      <c r="FI580" s="21"/>
      <c r="FJ580" s="21"/>
      <c r="FK580" s="21"/>
      <c r="FL580" s="21"/>
      <c r="FM580" s="21"/>
      <c r="FN580" s="21"/>
      <c r="FO580" s="21"/>
      <c r="FP580" s="21"/>
      <c r="FQ580" s="21"/>
      <c r="FR580" s="21"/>
      <c r="FS580" s="21"/>
      <c r="FT580" s="21"/>
      <c r="FU580" s="21"/>
      <c r="FV580" s="21"/>
      <c r="FW580" s="21"/>
      <c r="FX580" s="21"/>
      <c r="FY580" s="21"/>
      <c r="FZ580" s="21"/>
      <c r="GA580" s="21"/>
      <c r="GB580" s="21"/>
      <c r="GC580" s="21"/>
      <c r="GD580" s="21"/>
      <c r="GE580" s="21"/>
      <c r="GF580" s="21"/>
      <c r="GG580" s="21"/>
      <c r="GH580" s="21"/>
      <c r="GI580" s="21"/>
      <c r="GJ580" s="21"/>
      <c r="GK580" s="21"/>
      <c r="GL580" s="21"/>
      <c r="GM580" s="21"/>
      <c r="GN580" s="21"/>
      <c r="GO580" s="21"/>
      <c r="GP580" s="21"/>
      <c r="GQ580" s="21"/>
      <c r="GR580" s="21"/>
      <c r="GS580" s="21"/>
      <c r="GT580" s="21"/>
      <c r="GU580" s="21"/>
      <c r="GV580" s="21"/>
      <c r="GW580" s="21"/>
      <c r="GX580" s="21"/>
      <c r="GY580" s="21"/>
      <c r="GZ580" s="21"/>
      <c r="HA580" s="21"/>
      <c r="HB580" s="21"/>
      <c r="HC580" s="21"/>
      <c r="HD580" s="21"/>
      <c r="HE580" s="21"/>
      <c r="HF580" s="21"/>
      <c r="HG580" s="21"/>
      <c r="HH580" s="21"/>
      <c r="HI580" s="21"/>
      <c r="HJ580" s="21"/>
      <c r="HK580" s="21"/>
      <c r="HL580" s="21"/>
      <c r="HM580" s="21"/>
      <c r="HN580" s="21"/>
      <c r="HO580" s="21"/>
      <c r="HP580" s="21"/>
      <c r="HQ580" s="21"/>
      <c r="HR580" s="21"/>
      <c r="HS580" s="21"/>
      <c r="HT580" s="21"/>
      <c r="HU580" s="21"/>
      <c r="HV580" s="21"/>
      <c r="HW580" s="21"/>
      <c r="HX580" s="21"/>
      <c r="HY580" s="21"/>
      <c r="HZ580" s="21"/>
      <c r="IA580" s="21"/>
      <c r="IB580" s="21"/>
      <c r="IC580" s="21"/>
      <c r="ID580" s="21"/>
      <c r="IE580" s="21"/>
      <c r="IF580" s="21"/>
      <c r="IG580" s="21"/>
      <c r="IH580" s="21"/>
      <c r="II580" s="21"/>
      <c r="IJ580" s="21"/>
      <c r="IK580" s="21"/>
      <c r="IL580" s="21"/>
      <c r="IM580" s="21"/>
      <c r="IN580" s="21"/>
      <c r="IO580" s="21"/>
      <c r="IP580" s="21"/>
      <c r="IQ580" s="21"/>
      <c r="IR580" s="21"/>
      <c r="IS580" s="21"/>
      <c r="IT580" s="21"/>
      <c r="IU580" s="21"/>
      <c r="IV580" s="21"/>
      <c r="IW580" s="21"/>
      <c r="IX580" s="21"/>
      <c r="IY580" s="21"/>
      <c r="IZ580" s="21"/>
      <c r="JA580" s="21"/>
      <c r="JB580" s="21"/>
      <c r="JC580" s="21"/>
      <c r="JD580" s="21"/>
      <c r="JE580" s="21"/>
      <c r="JF580" s="21"/>
      <c r="JG580" s="21"/>
      <c r="JH580" s="21"/>
      <c r="JI580" s="21"/>
      <c r="JJ580" s="21"/>
      <c r="JK580" s="21"/>
      <c r="JL580" s="21"/>
    </row>
    <row r="581" spans="1:272" s="10" customFormat="1" ht="17.25" customHeight="1" x14ac:dyDescent="0.25">
      <c r="A581" s="138" t="s">
        <v>29</v>
      </c>
      <c r="B581" s="131" t="s">
        <v>1225</v>
      </c>
      <c r="C581" s="96" t="s">
        <v>1226</v>
      </c>
      <c r="D581" s="15"/>
      <c r="E581" s="36" t="s">
        <v>95</v>
      </c>
      <c r="F581" s="36" t="s">
        <v>1227</v>
      </c>
      <c r="G581" s="37" t="s">
        <v>1228</v>
      </c>
      <c r="H581" s="37" t="s">
        <v>1255</v>
      </c>
      <c r="I581" s="141" t="s">
        <v>1256</v>
      </c>
      <c r="J581" s="140" t="s">
        <v>1257</v>
      </c>
      <c r="K581" s="141" t="s">
        <v>1256</v>
      </c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21"/>
      <c r="CQ581" s="21"/>
      <c r="CR581" s="21"/>
      <c r="CS581" s="21"/>
      <c r="CT581" s="21"/>
      <c r="CU581" s="21"/>
      <c r="CV581" s="21"/>
      <c r="CW581" s="21"/>
      <c r="CX581" s="21"/>
      <c r="CY581" s="21"/>
      <c r="CZ581" s="21"/>
      <c r="DA581" s="21"/>
      <c r="DB581" s="21"/>
      <c r="DC581" s="21"/>
      <c r="DD581" s="21"/>
      <c r="DE581" s="21"/>
      <c r="DF581" s="21"/>
      <c r="DG581" s="21"/>
      <c r="DH581" s="21"/>
      <c r="DI581" s="21"/>
      <c r="DJ581" s="21"/>
      <c r="DK581" s="21"/>
      <c r="DL581" s="21"/>
      <c r="DM581" s="21"/>
      <c r="DN581" s="21"/>
      <c r="DO581" s="21"/>
      <c r="DP581" s="21"/>
      <c r="DQ581" s="21"/>
      <c r="DR581" s="21"/>
      <c r="DS581" s="21"/>
      <c r="DT581" s="21"/>
      <c r="DU581" s="21"/>
      <c r="DV581" s="21"/>
      <c r="DW581" s="21"/>
      <c r="DX581" s="21"/>
      <c r="DY581" s="21"/>
      <c r="DZ581" s="21"/>
      <c r="EA581" s="21"/>
      <c r="EB581" s="21"/>
      <c r="EC581" s="21"/>
      <c r="ED581" s="21"/>
      <c r="EE581" s="21"/>
      <c r="EF581" s="21"/>
      <c r="EG581" s="21"/>
      <c r="EH581" s="21"/>
      <c r="EI581" s="21"/>
      <c r="EJ581" s="21"/>
      <c r="EK581" s="21"/>
      <c r="EL581" s="21"/>
      <c r="EM581" s="21"/>
      <c r="EN581" s="21"/>
      <c r="EO581" s="21"/>
      <c r="EP581" s="21"/>
      <c r="EQ581" s="21"/>
      <c r="ER581" s="21"/>
      <c r="ES581" s="21"/>
      <c r="ET581" s="21"/>
      <c r="EU581" s="21"/>
      <c r="EV581" s="21"/>
      <c r="EW581" s="21"/>
      <c r="EX581" s="21"/>
      <c r="EY581" s="21"/>
      <c r="EZ581" s="21"/>
      <c r="FA581" s="21"/>
      <c r="FB581" s="21"/>
      <c r="FC581" s="21"/>
      <c r="FD581" s="21"/>
      <c r="FE581" s="21"/>
      <c r="FF581" s="21"/>
      <c r="FG581" s="21"/>
      <c r="FH581" s="21"/>
      <c r="FI581" s="21"/>
      <c r="FJ581" s="21"/>
      <c r="FK581" s="21"/>
      <c r="FL581" s="21"/>
      <c r="FM581" s="21"/>
      <c r="FN581" s="21"/>
      <c r="FO581" s="21"/>
      <c r="FP581" s="21"/>
      <c r="FQ581" s="21"/>
      <c r="FR581" s="21"/>
      <c r="FS581" s="21"/>
      <c r="FT581" s="21"/>
      <c r="FU581" s="21"/>
      <c r="FV581" s="21"/>
      <c r="FW581" s="21"/>
      <c r="FX581" s="21"/>
      <c r="FY581" s="21"/>
      <c r="FZ581" s="21"/>
      <c r="GA581" s="21"/>
      <c r="GB581" s="21"/>
      <c r="GC581" s="21"/>
      <c r="GD581" s="21"/>
      <c r="GE581" s="21"/>
      <c r="GF581" s="21"/>
      <c r="GG581" s="21"/>
      <c r="GH581" s="21"/>
      <c r="GI581" s="21"/>
      <c r="GJ581" s="21"/>
      <c r="GK581" s="21"/>
      <c r="GL581" s="21"/>
      <c r="GM581" s="21"/>
      <c r="GN581" s="21"/>
      <c r="GO581" s="21"/>
      <c r="GP581" s="21"/>
      <c r="GQ581" s="21"/>
      <c r="GR581" s="21"/>
      <c r="GS581" s="21"/>
      <c r="GT581" s="21"/>
      <c r="GU581" s="21"/>
      <c r="GV581" s="21"/>
      <c r="GW581" s="21"/>
      <c r="GX581" s="21"/>
      <c r="GY581" s="21"/>
      <c r="GZ581" s="21"/>
      <c r="HA581" s="21"/>
      <c r="HB581" s="21"/>
      <c r="HC581" s="21"/>
      <c r="HD581" s="21"/>
      <c r="HE581" s="21"/>
      <c r="HF581" s="21"/>
      <c r="HG581" s="21"/>
      <c r="HH581" s="21"/>
      <c r="HI581" s="21"/>
      <c r="HJ581" s="21"/>
      <c r="HK581" s="21"/>
      <c r="HL581" s="21"/>
      <c r="HM581" s="21"/>
      <c r="HN581" s="21"/>
      <c r="HO581" s="21"/>
      <c r="HP581" s="21"/>
      <c r="HQ581" s="21"/>
      <c r="HR581" s="21"/>
      <c r="HS581" s="21"/>
      <c r="HT581" s="21"/>
      <c r="HU581" s="21"/>
      <c r="HV581" s="21"/>
      <c r="HW581" s="21"/>
      <c r="HX581" s="21"/>
      <c r="HY581" s="21"/>
      <c r="HZ581" s="21"/>
      <c r="IA581" s="21"/>
      <c r="IB581" s="21"/>
      <c r="IC581" s="21"/>
      <c r="ID581" s="21"/>
      <c r="IE581" s="21"/>
      <c r="IF581" s="21"/>
      <c r="IG581" s="21"/>
      <c r="IH581" s="21"/>
      <c r="II581" s="21"/>
      <c r="IJ581" s="21"/>
      <c r="IK581" s="21"/>
      <c r="IL581" s="21"/>
      <c r="IM581" s="21"/>
      <c r="IN581" s="21"/>
      <c r="IO581" s="21"/>
      <c r="IP581" s="21"/>
      <c r="IQ581" s="21"/>
      <c r="IR581" s="21"/>
      <c r="IS581" s="21"/>
      <c r="IT581" s="21"/>
      <c r="IU581" s="21"/>
      <c r="IV581" s="21"/>
      <c r="IW581" s="21"/>
      <c r="IX581" s="21"/>
      <c r="IY581" s="21"/>
      <c r="IZ581" s="21"/>
      <c r="JA581" s="21"/>
      <c r="JB581" s="21"/>
      <c r="JC581" s="21"/>
      <c r="JD581" s="21"/>
      <c r="JE581" s="21"/>
      <c r="JF581" s="21"/>
      <c r="JG581" s="21"/>
      <c r="JH581" s="21"/>
      <c r="JI581" s="21"/>
      <c r="JJ581" s="21"/>
      <c r="JK581" s="21"/>
      <c r="JL581" s="21"/>
    </row>
    <row r="582" spans="1:272" s="10" customFormat="1" ht="17.25" customHeight="1" x14ac:dyDescent="0.25">
      <c r="A582" s="138" t="s">
        <v>29</v>
      </c>
      <c r="B582" s="131" t="s">
        <v>1225</v>
      </c>
      <c r="C582" s="96" t="s">
        <v>1226</v>
      </c>
      <c r="D582" s="15"/>
      <c r="E582" s="36" t="s">
        <v>95</v>
      </c>
      <c r="F582" s="36" t="s">
        <v>1227</v>
      </c>
      <c r="G582" s="37" t="s">
        <v>1228</v>
      </c>
      <c r="H582" s="37" t="s">
        <v>1258</v>
      </c>
      <c r="I582" s="139" t="s">
        <v>1259</v>
      </c>
      <c r="J582" s="140" t="s">
        <v>1260</v>
      </c>
      <c r="K582" s="139" t="s">
        <v>1259</v>
      </c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21"/>
      <c r="CQ582" s="21"/>
      <c r="CR582" s="21"/>
      <c r="CS582" s="21"/>
      <c r="CT582" s="21"/>
      <c r="CU582" s="21"/>
      <c r="CV582" s="21"/>
      <c r="CW582" s="21"/>
      <c r="CX582" s="21"/>
      <c r="CY582" s="21"/>
      <c r="CZ582" s="21"/>
      <c r="DA582" s="21"/>
      <c r="DB582" s="21"/>
      <c r="DC582" s="21"/>
      <c r="DD582" s="21"/>
      <c r="DE582" s="21"/>
      <c r="DF582" s="21"/>
      <c r="DG582" s="21"/>
      <c r="DH582" s="21"/>
      <c r="DI582" s="21"/>
      <c r="DJ582" s="21"/>
      <c r="DK582" s="21"/>
      <c r="DL582" s="21"/>
      <c r="DM582" s="21"/>
      <c r="DN582" s="21"/>
      <c r="DO582" s="21"/>
      <c r="DP582" s="21"/>
      <c r="DQ582" s="21"/>
      <c r="DR582" s="21"/>
      <c r="DS582" s="21"/>
      <c r="DT582" s="21"/>
      <c r="DU582" s="21"/>
      <c r="DV582" s="21"/>
      <c r="DW582" s="21"/>
      <c r="DX582" s="21"/>
      <c r="DY582" s="21"/>
      <c r="DZ582" s="21"/>
      <c r="EA582" s="21"/>
      <c r="EB582" s="21"/>
      <c r="EC582" s="21"/>
      <c r="ED582" s="21"/>
      <c r="EE582" s="21"/>
      <c r="EF582" s="21"/>
      <c r="EG582" s="21"/>
      <c r="EH582" s="21"/>
      <c r="EI582" s="21"/>
      <c r="EJ582" s="21"/>
      <c r="EK582" s="21"/>
      <c r="EL582" s="21"/>
      <c r="EM582" s="21"/>
      <c r="EN582" s="21"/>
      <c r="EO582" s="21"/>
      <c r="EP582" s="21"/>
      <c r="EQ582" s="21"/>
      <c r="ER582" s="21"/>
      <c r="ES582" s="21"/>
      <c r="ET582" s="21"/>
      <c r="EU582" s="21"/>
      <c r="EV582" s="21"/>
      <c r="EW582" s="21"/>
      <c r="EX582" s="21"/>
      <c r="EY582" s="21"/>
      <c r="EZ582" s="21"/>
      <c r="FA582" s="21"/>
      <c r="FB582" s="21"/>
      <c r="FC582" s="21"/>
      <c r="FD582" s="21"/>
      <c r="FE582" s="21"/>
      <c r="FF582" s="21"/>
      <c r="FG582" s="21"/>
      <c r="FH582" s="21"/>
      <c r="FI582" s="21"/>
      <c r="FJ582" s="21"/>
      <c r="FK582" s="21"/>
      <c r="FL582" s="21"/>
      <c r="FM582" s="21"/>
      <c r="FN582" s="21"/>
      <c r="FO582" s="21"/>
      <c r="FP582" s="21"/>
      <c r="FQ582" s="21"/>
      <c r="FR582" s="21"/>
      <c r="FS582" s="21"/>
      <c r="FT582" s="21"/>
      <c r="FU582" s="21"/>
      <c r="FV582" s="21"/>
      <c r="FW582" s="21"/>
      <c r="FX582" s="21"/>
      <c r="FY582" s="21"/>
      <c r="FZ582" s="21"/>
      <c r="GA582" s="21"/>
      <c r="GB582" s="21"/>
      <c r="GC582" s="21"/>
      <c r="GD582" s="21"/>
      <c r="GE582" s="21"/>
      <c r="GF582" s="21"/>
      <c r="GG582" s="21"/>
      <c r="GH582" s="21"/>
      <c r="GI582" s="21"/>
      <c r="GJ582" s="21"/>
      <c r="GK582" s="21"/>
      <c r="GL582" s="21"/>
      <c r="GM582" s="21"/>
      <c r="GN582" s="21"/>
      <c r="GO582" s="21"/>
      <c r="GP582" s="21"/>
      <c r="GQ582" s="21"/>
      <c r="GR582" s="21"/>
      <c r="GS582" s="21"/>
      <c r="GT582" s="21"/>
      <c r="GU582" s="21"/>
      <c r="GV582" s="21"/>
      <c r="GW582" s="21"/>
      <c r="GX582" s="21"/>
      <c r="GY582" s="21"/>
      <c r="GZ582" s="21"/>
      <c r="HA582" s="21"/>
      <c r="HB582" s="21"/>
      <c r="HC582" s="21"/>
      <c r="HD582" s="21"/>
      <c r="HE582" s="21"/>
      <c r="HF582" s="21"/>
      <c r="HG582" s="21"/>
      <c r="HH582" s="21"/>
      <c r="HI582" s="21"/>
      <c r="HJ582" s="21"/>
      <c r="HK582" s="21"/>
      <c r="HL582" s="21"/>
      <c r="HM582" s="21"/>
      <c r="HN582" s="21"/>
      <c r="HO582" s="21"/>
      <c r="HP582" s="21"/>
      <c r="HQ582" s="21"/>
      <c r="HR582" s="21"/>
      <c r="HS582" s="21"/>
      <c r="HT582" s="21"/>
      <c r="HU582" s="21"/>
      <c r="HV582" s="21"/>
      <c r="HW582" s="21"/>
      <c r="HX582" s="21"/>
      <c r="HY582" s="21"/>
      <c r="HZ582" s="21"/>
      <c r="IA582" s="21"/>
      <c r="IB582" s="21"/>
      <c r="IC582" s="21"/>
      <c r="ID582" s="21"/>
      <c r="IE582" s="21"/>
      <c r="IF582" s="21"/>
      <c r="IG582" s="21"/>
      <c r="IH582" s="21"/>
      <c r="II582" s="21"/>
      <c r="IJ582" s="21"/>
      <c r="IK582" s="21"/>
      <c r="IL582" s="21"/>
      <c r="IM582" s="21"/>
      <c r="IN582" s="21"/>
      <c r="IO582" s="21"/>
      <c r="IP582" s="21"/>
      <c r="IQ582" s="21"/>
      <c r="IR582" s="21"/>
      <c r="IS582" s="21"/>
      <c r="IT582" s="21"/>
      <c r="IU582" s="21"/>
      <c r="IV582" s="21"/>
      <c r="IW582" s="21"/>
      <c r="IX582" s="21"/>
      <c r="IY582" s="21"/>
      <c r="IZ582" s="21"/>
      <c r="JA582" s="21"/>
      <c r="JB582" s="21"/>
      <c r="JC582" s="21"/>
      <c r="JD582" s="21"/>
      <c r="JE582" s="21"/>
      <c r="JF582" s="21"/>
      <c r="JG582" s="21"/>
      <c r="JH582" s="21"/>
      <c r="JI582" s="21"/>
      <c r="JJ582" s="21"/>
      <c r="JK582" s="21"/>
      <c r="JL582" s="21"/>
    </row>
    <row r="583" spans="1:272" s="10" customFormat="1" ht="17.25" customHeight="1" x14ac:dyDescent="0.25">
      <c r="A583" s="138" t="s">
        <v>29</v>
      </c>
      <c r="B583" s="131" t="s">
        <v>1225</v>
      </c>
      <c r="C583" s="96" t="s">
        <v>1226</v>
      </c>
      <c r="D583" s="15"/>
      <c r="E583" s="36" t="s">
        <v>95</v>
      </c>
      <c r="F583" s="36" t="s">
        <v>1227</v>
      </c>
      <c r="G583" s="37" t="s">
        <v>1228</v>
      </c>
      <c r="H583" s="37" t="s">
        <v>1261</v>
      </c>
      <c r="I583" s="141" t="s">
        <v>1259</v>
      </c>
      <c r="J583" s="140" t="s">
        <v>1262</v>
      </c>
      <c r="K583" s="141" t="s">
        <v>1259</v>
      </c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21"/>
      <c r="CQ583" s="21"/>
      <c r="CR583" s="21"/>
      <c r="CS583" s="21"/>
      <c r="CT583" s="21"/>
      <c r="CU583" s="21"/>
      <c r="CV583" s="21"/>
      <c r="CW583" s="21"/>
      <c r="CX583" s="21"/>
      <c r="CY583" s="21"/>
      <c r="CZ583" s="21"/>
      <c r="DA583" s="21"/>
      <c r="DB583" s="21"/>
      <c r="DC583" s="21"/>
      <c r="DD583" s="21"/>
      <c r="DE583" s="21"/>
      <c r="DF583" s="21"/>
      <c r="DG583" s="21"/>
      <c r="DH583" s="21"/>
      <c r="DI583" s="21"/>
      <c r="DJ583" s="21"/>
      <c r="DK583" s="21"/>
      <c r="DL583" s="21"/>
      <c r="DM583" s="21"/>
      <c r="DN583" s="21"/>
      <c r="DO583" s="21"/>
      <c r="DP583" s="21"/>
      <c r="DQ583" s="21"/>
      <c r="DR583" s="21"/>
      <c r="DS583" s="21"/>
      <c r="DT583" s="21"/>
      <c r="DU583" s="21"/>
      <c r="DV583" s="21"/>
      <c r="DW583" s="21"/>
      <c r="DX583" s="21"/>
      <c r="DY583" s="21"/>
      <c r="DZ583" s="21"/>
      <c r="EA583" s="21"/>
      <c r="EB583" s="21"/>
      <c r="EC583" s="21"/>
      <c r="ED583" s="21"/>
      <c r="EE583" s="21"/>
      <c r="EF583" s="21"/>
      <c r="EG583" s="21"/>
      <c r="EH583" s="21"/>
      <c r="EI583" s="21"/>
      <c r="EJ583" s="21"/>
      <c r="EK583" s="21"/>
      <c r="EL583" s="21"/>
      <c r="EM583" s="21"/>
      <c r="EN583" s="21"/>
      <c r="EO583" s="21"/>
      <c r="EP583" s="21"/>
      <c r="EQ583" s="21"/>
      <c r="ER583" s="21"/>
      <c r="ES583" s="21"/>
      <c r="ET583" s="21"/>
      <c r="EU583" s="21"/>
      <c r="EV583" s="21"/>
      <c r="EW583" s="21"/>
      <c r="EX583" s="21"/>
      <c r="EY583" s="21"/>
      <c r="EZ583" s="21"/>
      <c r="FA583" s="21"/>
      <c r="FB583" s="21"/>
      <c r="FC583" s="21"/>
      <c r="FD583" s="21"/>
      <c r="FE583" s="21"/>
      <c r="FF583" s="21"/>
      <c r="FG583" s="21"/>
      <c r="FH583" s="21"/>
      <c r="FI583" s="21"/>
      <c r="FJ583" s="21"/>
      <c r="FK583" s="21"/>
      <c r="FL583" s="21"/>
      <c r="FM583" s="21"/>
      <c r="FN583" s="21"/>
      <c r="FO583" s="21"/>
      <c r="FP583" s="21"/>
      <c r="FQ583" s="21"/>
      <c r="FR583" s="21"/>
      <c r="FS583" s="21"/>
      <c r="FT583" s="21"/>
      <c r="FU583" s="21"/>
      <c r="FV583" s="21"/>
      <c r="FW583" s="21"/>
      <c r="FX583" s="21"/>
      <c r="FY583" s="21"/>
      <c r="FZ583" s="21"/>
      <c r="GA583" s="21"/>
      <c r="GB583" s="21"/>
      <c r="GC583" s="21"/>
      <c r="GD583" s="21"/>
      <c r="GE583" s="21"/>
      <c r="GF583" s="21"/>
      <c r="GG583" s="21"/>
      <c r="GH583" s="21"/>
      <c r="GI583" s="21"/>
      <c r="GJ583" s="21"/>
      <c r="GK583" s="21"/>
      <c r="GL583" s="21"/>
      <c r="GM583" s="21"/>
      <c r="GN583" s="21"/>
      <c r="GO583" s="21"/>
      <c r="GP583" s="21"/>
      <c r="GQ583" s="21"/>
      <c r="GR583" s="21"/>
      <c r="GS583" s="21"/>
      <c r="GT583" s="21"/>
      <c r="GU583" s="21"/>
      <c r="GV583" s="21"/>
      <c r="GW583" s="21"/>
      <c r="GX583" s="21"/>
      <c r="GY583" s="21"/>
      <c r="GZ583" s="21"/>
      <c r="HA583" s="21"/>
      <c r="HB583" s="21"/>
      <c r="HC583" s="21"/>
      <c r="HD583" s="21"/>
      <c r="HE583" s="21"/>
      <c r="HF583" s="21"/>
      <c r="HG583" s="21"/>
      <c r="HH583" s="21"/>
      <c r="HI583" s="21"/>
      <c r="HJ583" s="21"/>
      <c r="HK583" s="21"/>
      <c r="HL583" s="21"/>
      <c r="HM583" s="21"/>
      <c r="HN583" s="21"/>
      <c r="HO583" s="21"/>
      <c r="HP583" s="21"/>
      <c r="HQ583" s="21"/>
      <c r="HR583" s="21"/>
      <c r="HS583" s="21"/>
      <c r="HT583" s="21"/>
      <c r="HU583" s="21"/>
      <c r="HV583" s="21"/>
      <c r="HW583" s="21"/>
      <c r="HX583" s="21"/>
      <c r="HY583" s="21"/>
      <c r="HZ583" s="21"/>
      <c r="IA583" s="21"/>
      <c r="IB583" s="21"/>
      <c r="IC583" s="21"/>
      <c r="ID583" s="21"/>
      <c r="IE583" s="21"/>
      <c r="IF583" s="21"/>
      <c r="IG583" s="21"/>
      <c r="IH583" s="21"/>
      <c r="II583" s="21"/>
      <c r="IJ583" s="21"/>
      <c r="IK583" s="21"/>
      <c r="IL583" s="21"/>
      <c r="IM583" s="21"/>
      <c r="IN583" s="21"/>
      <c r="IO583" s="21"/>
      <c r="IP583" s="21"/>
      <c r="IQ583" s="21"/>
      <c r="IR583" s="21"/>
      <c r="IS583" s="21"/>
      <c r="IT583" s="21"/>
      <c r="IU583" s="21"/>
      <c r="IV583" s="21"/>
      <c r="IW583" s="21"/>
      <c r="IX583" s="21"/>
      <c r="IY583" s="21"/>
      <c r="IZ583" s="21"/>
      <c r="JA583" s="21"/>
      <c r="JB583" s="21"/>
      <c r="JC583" s="21"/>
      <c r="JD583" s="21"/>
      <c r="JE583" s="21"/>
      <c r="JF583" s="21"/>
      <c r="JG583" s="21"/>
      <c r="JH583" s="21"/>
      <c r="JI583" s="21"/>
      <c r="JJ583" s="21"/>
      <c r="JK583" s="21"/>
      <c r="JL583" s="21"/>
    </row>
    <row r="584" spans="1:272" s="10" customFormat="1" ht="17.25" customHeight="1" x14ac:dyDescent="0.25">
      <c r="A584" s="138" t="s">
        <v>29</v>
      </c>
      <c r="B584" s="131" t="s">
        <v>1225</v>
      </c>
      <c r="C584" s="96" t="s">
        <v>1226</v>
      </c>
      <c r="D584" s="15"/>
      <c r="E584" s="36" t="s">
        <v>95</v>
      </c>
      <c r="F584" s="36" t="s">
        <v>1227</v>
      </c>
      <c r="G584" s="37" t="s">
        <v>1228</v>
      </c>
      <c r="H584" s="37" t="s">
        <v>1263</v>
      </c>
      <c r="I584" s="141" t="s">
        <v>1264</v>
      </c>
      <c r="J584" s="140" t="s">
        <v>1265</v>
      </c>
      <c r="K584" s="141" t="s">
        <v>1264</v>
      </c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21"/>
      <c r="CQ584" s="21"/>
      <c r="CR584" s="21"/>
      <c r="CS584" s="21"/>
      <c r="CT584" s="21"/>
      <c r="CU584" s="21"/>
      <c r="CV584" s="21"/>
      <c r="CW584" s="21"/>
      <c r="CX584" s="21"/>
      <c r="CY584" s="21"/>
      <c r="CZ584" s="21"/>
      <c r="DA584" s="21"/>
      <c r="DB584" s="21"/>
      <c r="DC584" s="21"/>
      <c r="DD584" s="21"/>
      <c r="DE584" s="21"/>
      <c r="DF584" s="21"/>
      <c r="DG584" s="21"/>
      <c r="DH584" s="21"/>
      <c r="DI584" s="21"/>
      <c r="DJ584" s="21"/>
      <c r="DK584" s="21"/>
      <c r="DL584" s="21"/>
      <c r="DM584" s="21"/>
      <c r="DN584" s="21"/>
      <c r="DO584" s="21"/>
      <c r="DP584" s="21"/>
      <c r="DQ584" s="21"/>
      <c r="DR584" s="21"/>
      <c r="DS584" s="21"/>
      <c r="DT584" s="21"/>
      <c r="DU584" s="21"/>
      <c r="DV584" s="21"/>
      <c r="DW584" s="21"/>
      <c r="DX584" s="21"/>
      <c r="DY584" s="21"/>
      <c r="DZ584" s="21"/>
      <c r="EA584" s="21"/>
      <c r="EB584" s="21"/>
      <c r="EC584" s="21"/>
      <c r="ED584" s="21"/>
      <c r="EE584" s="21"/>
      <c r="EF584" s="21"/>
      <c r="EG584" s="21"/>
      <c r="EH584" s="21"/>
      <c r="EI584" s="21"/>
      <c r="EJ584" s="21"/>
      <c r="EK584" s="21"/>
      <c r="EL584" s="21"/>
      <c r="EM584" s="21"/>
      <c r="EN584" s="21"/>
      <c r="EO584" s="21"/>
      <c r="EP584" s="21"/>
      <c r="EQ584" s="21"/>
      <c r="ER584" s="21"/>
      <c r="ES584" s="21"/>
      <c r="ET584" s="21"/>
      <c r="EU584" s="21"/>
      <c r="EV584" s="21"/>
      <c r="EW584" s="21"/>
      <c r="EX584" s="21"/>
      <c r="EY584" s="21"/>
      <c r="EZ584" s="21"/>
      <c r="FA584" s="21"/>
      <c r="FB584" s="21"/>
      <c r="FC584" s="21"/>
      <c r="FD584" s="21"/>
      <c r="FE584" s="21"/>
      <c r="FF584" s="21"/>
      <c r="FG584" s="21"/>
      <c r="FH584" s="21"/>
      <c r="FI584" s="21"/>
      <c r="FJ584" s="21"/>
      <c r="FK584" s="21"/>
      <c r="FL584" s="21"/>
      <c r="FM584" s="21"/>
      <c r="FN584" s="21"/>
      <c r="FO584" s="21"/>
      <c r="FP584" s="21"/>
      <c r="FQ584" s="21"/>
      <c r="FR584" s="21"/>
      <c r="FS584" s="21"/>
      <c r="FT584" s="21"/>
      <c r="FU584" s="21"/>
      <c r="FV584" s="21"/>
      <c r="FW584" s="21"/>
      <c r="FX584" s="21"/>
      <c r="FY584" s="21"/>
      <c r="FZ584" s="21"/>
      <c r="GA584" s="21"/>
      <c r="GB584" s="21"/>
      <c r="GC584" s="21"/>
      <c r="GD584" s="21"/>
      <c r="GE584" s="21"/>
      <c r="GF584" s="21"/>
      <c r="GG584" s="21"/>
      <c r="GH584" s="21"/>
      <c r="GI584" s="21"/>
      <c r="GJ584" s="21"/>
      <c r="GK584" s="21"/>
      <c r="GL584" s="21"/>
      <c r="GM584" s="21"/>
      <c r="GN584" s="21"/>
      <c r="GO584" s="21"/>
      <c r="GP584" s="21"/>
      <c r="GQ584" s="21"/>
      <c r="GR584" s="21"/>
      <c r="GS584" s="21"/>
      <c r="GT584" s="21"/>
      <c r="GU584" s="21"/>
      <c r="GV584" s="21"/>
      <c r="GW584" s="21"/>
      <c r="GX584" s="21"/>
      <c r="GY584" s="21"/>
      <c r="GZ584" s="21"/>
      <c r="HA584" s="21"/>
      <c r="HB584" s="21"/>
      <c r="HC584" s="21"/>
      <c r="HD584" s="21"/>
      <c r="HE584" s="21"/>
      <c r="HF584" s="21"/>
      <c r="HG584" s="21"/>
      <c r="HH584" s="21"/>
      <c r="HI584" s="21"/>
      <c r="HJ584" s="21"/>
      <c r="HK584" s="21"/>
      <c r="HL584" s="21"/>
      <c r="HM584" s="21"/>
      <c r="HN584" s="21"/>
      <c r="HO584" s="21"/>
      <c r="HP584" s="21"/>
      <c r="HQ584" s="21"/>
      <c r="HR584" s="21"/>
      <c r="HS584" s="21"/>
      <c r="HT584" s="21"/>
      <c r="HU584" s="21"/>
      <c r="HV584" s="21"/>
      <c r="HW584" s="21"/>
      <c r="HX584" s="21"/>
      <c r="HY584" s="21"/>
      <c r="HZ584" s="21"/>
      <c r="IA584" s="21"/>
      <c r="IB584" s="21"/>
      <c r="IC584" s="21"/>
      <c r="ID584" s="21"/>
      <c r="IE584" s="21"/>
      <c r="IF584" s="21"/>
      <c r="IG584" s="21"/>
      <c r="IH584" s="21"/>
      <c r="II584" s="21"/>
      <c r="IJ584" s="21"/>
      <c r="IK584" s="21"/>
      <c r="IL584" s="21"/>
      <c r="IM584" s="21"/>
      <c r="IN584" s="21"/>
      <c r="IO584" s="21"/>
      <c r="IP584" s="21"/>
      <c r="IQ584" s="21"/>
      <c r="IR584" s="21"/>
      <c r="IS584" s="21"/>
      <c r="IT584" s="21"/>
      <c r="IU584" s="21"/>
      <c r="IV584" s="21"/>
      <c r="IW584" s="21"/>
      <c r="IX584" s="21"/>
      <c r="IY584" s="21"/>
      <c r="IZ584" s="21"/>
      <c r="JA584" s="21"/>
      <c r="JB584" s="21"/>
      <c r="JC584" s="21"/>
      <c r="JD584" s="21"/>
      <c r="JE584" s="21"/>
      <c r="JF584" s="21"/>
      <c r="JG584" s="21"/>
      <c r="JH584" s="21"/>
      <c r="JI584" s="21"/>
      <c r="JJ584" s="21"/>
      <c r="JK584" s="21"/>
      <c r="JL584" s="21"/>
    </row>
    <row r="585" spans="1:272" s="10" customFormat="1" ht="17.25" customHeight="1" x14ac:dyDescent="0.25">
      <c r="A585" s="138" t="s">
        <v>29</v>
      </c>
      <c r="B585" s="131" t="s">
        <v>1225</v>
      </c>
      <c r="C585" s="96" t="s">
        <v>1226</v>
      </c>
      <c r="D585" s="15"/>
      <c r="E585" s="36" t="s">
        <v>95</v>
      </c>
      <c r="F585" s="36" t="s">
        <v>1227</v>
      </c>
      <c r="G585" s="37" t="s">
        <v>1228</v>
      </c>
      <c r="H585" s="37" t="s">
        <v>1266</v>
      </c>
      <c r="I585" s="141" t="s">
        <v>1267</v>
      </c>
      <c r="J585" s="140" t="s">
        <v>1268</v>
      </c>
      <c r="K585" s="141" t="s">
        <v>1267</v>
      </c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21"/>
      <c r="CQ585" s="21"/>
      <c r="CR585" s="21"/>
      <c r="CS585" s="21"/>
      <c r="CT585" s="21"/>
      <c r="CU585" s="21"/>
      <c r="CV585" s="21"/>
      <c r="CW585" s="21"/>
      <c r="CX585" s="21"/>
      <c r="CY585" s="21"/>
      <c r="CZ585" s="21"/>
      <c r="DA585" s="21"/>
      <c r="DB585" s="21"/>
      <c r="DC585" s="21"/>
      <c r="DD585" s="21"/>
      <c r="DE585" s="21"/>
      <c r="DF585" s="21"/>
      <c r="DG585" s="21"/>
      <c r="DH585" s="21"/>
      <c r="DI585" s="21"/>
      <c r="DJ585" s="21"/>
      <c r="DK585" s="21"/>
      <c r="DL585" s="21"/>
      <c r="DM585" s="21"/>
      <c r="DN585" s="21"/>
      <c r="DO585" s="21"/>
      <c r="DP585" s="21"/>
      <c r="DQ585" s="21"/>
      <c r="DR585" s="21"/>
      <c r="DS585" s="21"/>
      <c r="DT585" s="21"/>
      <c r="DU585" s="21"/>
      <c r="DV585" s="21"/>
      <c r="DW585" s="21"/>
      <c r="DX585" s="21"/>
      <c r="DY585" s="21"/>
      <c r="DZ585" s="21"/>
      <c r="EA585" s="21"/>
      <c r="EB585" s="21"/>
      <c r="EC585" s="21"/>
      <c r="ED585" s="21"/>
      <c r="EE585" s="21"/>
      <c r="EF585" s="21"/>
      <c r="EG585" s="21"/>
      <c r="EH585" s="21"/>
      <c r="EI585" s="21"/>
      <c r="EJ585" s="21"/>
      <c r="EK585" s="21"/>
      <c r="EL585" s="21"/>
      <c r="EM585" s="21"/>
      <c r="EN585" s="21"/>
      <c r="EO585" s="21"/>
      <c r="EP585" s="21"/>
      <c r="EQ585" s="21"/>
      <c r="ER585" s="21"/>
      <c r="ES585" s="21"/>
      <c r="ET585" s="21"/>
      <c r="EU585" s="21"/>
      <c r="EV585" s="21"/>
      <c r="EW585" s="21"/>
      <c r="EX585" s="21"/>
      <c r="EY585" s="21"/>
      <c r="EZ585" s="21"/>
      <c r="FA585" s="21"/>
      <c r="FB585" s="21"/>
      <c r="FC585" s="21"/>
      <c r="FD585" s="21"/>
      <c r="FE585" s="21"/>
      <c r="FF585" s="21"/>
      <c r="FG585" s="21"/>
      <c r="FH585" s="21"/>
      <c r="FI585" s="21"/>
      <c r="FJ585" s="21"/>
      <c r="FK585" s="21"/>
      <c r="FL585" s="21"/>
      <c r="FM585" s="21"/>
      <c r="FN585" s="21"/>
      <c r="FO585" s="21"/>
      <c r="FP585" s="21"/>
      <c r="FQ585" s="21"/>
      <c r="FR585" s="21"/>
      <c r="FS585" s="21"/>
      <c r="FT585" s="21"/>
      <c r="FU585" s="21"/>
      <c r="FV585" s="21"/>
      <c r="FW585" s="21"/>
      <c r="FX585" s="21"/>
      <c r="FY585" s="21"/>
      <c r="FZ585" s="21"/>
      <c r="GA585" s="21"/>
      <c r="GB585" s="21"/>
      <c r="GC585" s="21"/>
      <c r="GD585" s="21"/>
      <c r="GE585" s="21"/>
      <c r="GF585" s="21"/>
      <c r="GG585" s="21"/>
      <c r="GH585" s="21"/>
      <c r="GI585" s="21"/>
      <c r="GJ585" s="21"/>
      <c r="GK585" s="21"/>
      <c r="GL585" s="21"/>
      <c r="GM585" s="21"/>
      <c r="GN585" s="21"/>
      <c r="GO585" s="21"/>
      <c r="GP585" s="21"/>
      <c r="GQ585" s="21"/>
      <c r="GR585" s="21"/>
      <c r="GS585" s="21"/>
      <c r="GT585" s="21"/>
      <c r="GU585" s="21"/>
      <c r="GV585" s="21"/>
      <c r="GW585" s="21"/>
      <c r="GX585" s="21"/>
      <c r="GY585" s="21"/>
      <c r="GZ585" s="21"/>
      <c r="HA585" s="21"/>
      <c r="HB585" s="21"/>
      <c r="HC585" s="21"/>
      <c r="HD585" s="21"/>
      <c r="HE585" s="21"/>
      <c r="HF585" s="21"/>
      <c r="HG585" s="21"/>
      <c r="HH585" s="21"/>
      <c r="HI585" s="21"/>
      <c r="HJ585" s="21"/>
      <c r="HK585" s="21"/>
      <c r="HL585" s="21"/>
      <c r="HM585" s="21"/>
      <c r="HN585" s="21"/>
      <c r="HO585" s="21"/>
      <c r="HP585" s="21"/>
      <c r="HQ585" s="21"/>
      <c r="HR585" s="21"/>
      <c r="HS585" s="21"/>
      <c r="HT585" s="21"/>
      <c r="HU585" s="21"/>
      <c r="HV585" s="21"/>
      <c r="HW585" s="21"/>
      <c r="HX585" s="21"/>
      <c r="HY585" s="21"/>
      <c r="HZ585" s="21"/>
      <c r="IA585" s="21"/>
      <c r="IB585" s="21"/>
      <c r="IC585" s="21"/>
      <c r="ID585" s="21"/>
      <c r="IE585" s="21"/>
      <c r="IF585" s="21"/>
      <c r="IG585" s="21"/>
      <c r="IH585" s="21"/>
      <c r="II585" s="21"/>
      <c r="IJ585" s="21"/>
      <c r="IK585" s="21"/>
      <c r="IL585" s="21"/>
      <c r="IM585" s="21"/>
      <c r="IN585" s="21"/>
      <c r="IO585" s="21"/>
      <c r="IP585" s="21"/>
      <c r="IQ585" s="21"/>
      <c r="IR585" s="21"/>
      <c r="IS585" s="21"/>
      <c r="IT585" s="21"/>
      <c r="IU585" s="21"/>
      <c r="IV585" s="21"/>
      <c r="IW585" s="21"/>
      <c r="IX585" s="21"/>
      <c r="IY585" s="21"/>
      <c r="IZ585" s="21"/>
      <c r="JA585" s="21"/>
      <c r="JB585" s="21"/>
      <c r="JC585" s="21"/>
      <c r="JD585" s="21"/>
      <c r="JE585" s="21"/>
      <c r="JF585" s="21"/>
      <c r="JG585" s="21"/>
      <c r="JH585" s="21"/>
      <c r="JI585" s="21"/>
      <c r="JJ585" s="21"/>
      <c r="JK585" s="21"/>
      <c r="JL585" s="21"/>
    </row>
    <row r="586" spans="1:272" s="10" customFormat="1" ht="17.25" customHeight="1" x14ac:dyDescent="0.25">
      <c r="A586" s="138" t="s">
        <v>29</v>
      </c>
      <c r="B586" s="131" t="s">
        <v>1225</v>
      </c>
      <c r="C586" s="96" t="s">
        <v>1226</v>
      </c>
      <c r="D586" s="15"/>
      <c r="E586" s="36" t="s">
        <v>95</v>
      </c>
      <c r="F586" s="36" t="s">
        <v>1227</v>
      </c>
      <c r="G586" s="37" t="s">
        <v>1228</v>
      </c>
      <c r="H586" s="37" t="s">
        <v>1269</v>
      </c>
      <c r="I586" s="141" t="s">
        <v>1270</v>
      </c>
      <c r="J586" s="140" t="s">
        <v>1271</v>
      </c>
      <c r="K586" s="141" t="s">
        <v>1270</v>
      </c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21"/>
      <c r="CQ586" s="21"/>
      <c r="CR586" s="21"/>
      <c r="CS586" s="21"/>
      <c r="CT586" s="21"/>
      <c r="CU586" s="21"/>
      <c r="CV586" s="21"/>
      <c r="CW586" s="21"/>
      <c r="CX586" s="21"/>
      <c r="CY586" s="21"/>
      <c r="CZ586" s="21"/>
      <c r="DA586" s="21"/>
      <c r="DB586" s="21"/>
      <c r="DC586" s="21"/>
      <c r="DD586" s="21"/>
      <c r="DE586" s="21"/>
      <c r="DF586" s="21"/>
      <c r="DG586" s="21"/>
      <c r="DH586" s="21"/>
      <c r="DI586" s="21"/>
      <c r="DJ586" s="21"/>
      <c r="DK586" s="21"/>
      <c r="DL586" s="21"/>
      <c r="DM586" s="21"/>
      <c r="DN586" s="21"/>
      <c r="DO586" s="21"/>
      <c r="DP586" s="21"/>
      <c r="DQ586" s="21"/>
      <c r="DR586" s="21"/>
      <c r="DS586" s="21"/>
      <c r="DT586" s="21"/>
      <c r="DU586" s="21"/>
      <c r="DV586" s="21"/>
      <c r="DW586" s="21"/>
      <c r="DX586" s="21"/>
      <c r="DY586" s="21"/>
      <c r="DZ586" s="21"/>
      <c r="EA586" s="21"/>
      <c r="EB586" s="21"/>
      <c r="EC586" s="21"/>
      <c r="ED586" s="21"/>
      <c r="EE586" s="21"/>
      <c r="EF586" s="21"/>
      <c r="EG586" s="21"/>
      <c r="EH586" s="21"/>
      <c r="EI586" s="21"/>
      <c r="EJ586" s="21"/>
      <c r="EK586" s="21"/>
      <c r="EL586" s="21"/>
      <c r="EM586" s="21"/>
      <c r="EN586" s="21"/>
      <c r="EO586" s="21"/>
      <c r="EP586" s="21"/>
      <c r="EQ586" s="21"/>
      <c r="ER586" s="21"/>
      <c r="ES586" s="21"/>
      <c r="ET586" s="21"/>
      <c r="EU586" s="21"/>
      <c r="EV586" s="21"/>
      <c r="EW586" s="21"/>
      <c r="EX586" s="21"/>
      <c r="EY586" s="21"/>
      <c r="EZ586" s="21"/>
      <c r="FA586" s="21"/>
      <c r="FB586" s="21"/>
      <c r="FC586" s="21"/>
      <c r="FD586" s="21"/>
      <c r="FE586" s="21"/>
      <c r="FF586" s="21"/>
      <c r="FG586" s="21"/>
      <c r="FH586" s="21"/>
      <c r="FI586" s="21"/>
      <c r="FJ586" s="21"/>
      <c r="FK586" s="21"/>
      <c r="FL586" s="21"/>
      <c r="FM586" s="21"/>
      <c r="FN586" s="21"/>
      <c r="FO586" s="21"/>
      <c r="FP586" s="21"/>
      <c r="FQ586" s="21"/>
      <c r="FR586" s="21"/>
      <c r="FS586" s="21"/>
      <c r="FT586" s="21"/>
      <c r="FU586" s="21"/>
      <c r="FV586" s="21"/>
      <c r="FW586" s="21"/>
      <c r="FX586" s="21"/>
      <c r="FY586" s="21"/>
      <c r="FZ586" s="21"/>
      <c r="GA586" s="21"/>
      <c r="GB586" s="21"/>
      <c r="GC586" s="21"/>
      <c r="GD586" s="21"/>
      <c r="GE586" s="21"/>
      <c r="GF586" s="21"/>
      <c r="GG586" s="21"/>
      <c r="GH586" s="21"/>
      <c r="GI586" s="21"/>
      <c r="GJ586" s="21"/>
      <c r="GK586" s="21"/>
      <c r="GL586" s="21"/>
      <c r="GM586" s="21"/>
      <c r="GN586" s="21"/>
      <c r="GO586" s="21"/>
      <c r="GP586" s="21"/>
      <c r="GQ586" s="21"/>
      <c r="GR586" s="21"/>
      <c r="GS586" s="21"/>
      <c r="GT586" s="21"/>
      <c r="GU586" s="21"/>
      <c r="GV586" s="21"/>
      <c r="GW586" s="21"/>
      <c r="GX586" s="21"/>
      <c r="GY586" s="21"/>
      <c r="GZ586" s="21"/>
      <c r="HA586" s="21"/>
      <c r="HB586" s="21"/>
      <c r="HC586" s="21"/>
      <c r="HD586" s="21"/>
      <c r="HE586" s="21"/>
      <c r="HF586" s="21"/>
      <c r="HG586" s="21"/>
      <c r="HH586" s="21"/>
      <c r="HI586" s="21"/>
      <c r="HJ586" s="21"/>
      <c r="HK586" s="21"/>
      <c r="HL586" s="21"/>
      <c r="HM586" s="21"/>
      <c r="HN586" s="21"/>
      <c r="HO586" s="21"/>
      <c r="HP586" s="21"/>
      <c r="HQ586" s="21"/>
      <c r="HR586" s="21"/>
      <c r="HS586" s="21"/>
      <c r="HT586" s="21"/>
      <c r="HU586" s="21"/>
      <c r="HV586" s="21"/>
      <c r="HW586" s="21"/>
      <c r="HX586" s="21"/>
      <c r="HY586" s="21"/>
      <c r="HZ586" s="21"/>
      <c r="IA586" s="21"/>
      <c r="IB586" s="21"/>
      <c r="IC586" s="21"/>
      <c r="ID586" s="21"/>
      <c r="IE586" s="21"/>
      <c r="IF586" s="21"/>
      <c r="IG586" s="21"/>
      <c r="IH586" s="21"/>
      <c r="II586" s="21"/>
      <c r="IJ586" s="21"/>
      <c r="IK586" s="21"/>
      <c r="IL586" s="21"/>
      <c r="IM586" s="21"/>
      <c r="IN586" s="21"/>
      <c r="IO586" s="21"/>
      <c r="IP586" s="21"/>
      <c r="IQ586" s="21"/>
      <c r="IR586" s="21"/>
      <c r="IS586" s="21"/>
      <c r="IT586" s="21"/>
      <c r="IU586" s="21"/>
      <c r="IV586" s="21"/>
      <c r="IW586" s="21"/>
      <c r="IX586" s="21"/>
      <c r="IY586" s="21"/>
      <c r="IZ586" s="21"/>
      <c r="JA586" s="21"/>
      <c r="JB586" s="21"/>
      <c r="JC586" s="21"/>
      <c r="JD586" s="21"/>
      <c r="JE586" s="21"/>
      <c r="JF586" s="21"/>
      <c r="JG586" s="21"/>
      <c r="JH586" s="21"/>
      <c r="JI586" s="21"/>
      <c r="JJ586" s="21"/>
      <c r="JK586" s="21"/>
      <c r="JL586" s="21"/>
    </row>
    <row r="587" spans="1:272" s="10" customFormat="1" ht="17.25" customHeight="1" x14ac:dyDescent="0.25">
      <c r="A587" s="138" t="s">
        <v>29</v>
      </c>
      <c r="B587" s="131" t="s">
        <v>1225</v>
      </c>
      <c r="C587" s="96" t="s">
        <v>1226</v>
      </c>
      <c r="D587" s="15"/>
      <c r="E587" s="36" t="s">
        <v>95</v>
      </c>
      <c r="F587" s="36" t="s">
        <v>1227</v>
      </c>
      <c r="G587" s="37" t="s">
        <v>1228</v>
      </c>
      <c r="H587" s="37" t="s">
        <v>1272</v>
      </c>
      <c r="I587" s="141" t="s">
        <v>1273</v>
      </c>
      <c r="J587" s="140" t="s">
        <v>1274</v>
      </c>
      <c r="K587" s="141" t="s">
        <v>1273</v>
      </c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21"/>
      <c r="CQ587" s="21"/>
      <c r="CR587" s="21"/>
      <c r="CS587" s="21"/>
      <c r="CT587" s="21"/>
      <c r="CU587" s="21"/>
      <c r="CV587" s="21"/>
      <c r="CW587" s="21"/>
      <c r="CX587" s="21"/>
      <c r="CY587" s="21"/>
      <c r="CZ587" s="21"/>
      <c r="DA587" s="21"/>
      <c r="DB587" s="21"/>
      <c r="DC587" s="21"/>
      <c r="DD587" s="21"/>
      <c r="DE587" s="21"/>
      <c r="DF587" s="21"/>
      <c r="DG587" s="21"/>
      <c r="DH587" s="21"/>
      <c r="DI587" s="21"/>
      <c r="DJ587" s="21"/>
      <c r="DK587" s="21"/>
      <c r="DL587" s="21"/>
      <c r="DM587" s="21"/>
      <c r="DN587" s="21"/>
      <c r="DO587" s="21"/>
      <c r="DP587" s="21"/>
      <c r="DQ587" s="21"/>
      <c r="DR587" s="21"/>
      <c r="DS587" s="21"/>
      <c r="DT587" s="21"/>
      <c r="DU587" s="21"/>
      <c r="DV587" s="21"/>
      <c r="DW587" s="21"/>
      <c r="DX587" s="21"/>
      <c r="DY587" s="21"/>
      <c r="DZ587" s="21"/>
      <c r="EA587" s="21"/>
      <c r="EB587" s="21"/>
      <c r="EC587" s="21"/>
      <c r="ED587" s="21"/>
      <c r="EE587" s="21"/>
      <c r="EF587" s="21"/>
      <c r="EG587" s="21"/>
      <c r="EH587" s="21"/>
      <c r="EI587" s="21"/>
      <c r="EJ587" s="21"/>
      <c r="EK587" s="21"/>
      <c r="EL587" s="21"/>
      <c r="EM587" s="21"/>
      <c r="EN587" s="21"/>
      <c r="EO587" s="21"/>
      <c r="EP587" s="21"/>
      <c r="EQ587" s="21"/>
      <c r="ER587" s="21"/>
      <c r="ES587" s="21"/>
      <c r="ET587" s="21"/>
      <c r="EU587" s="21"/>
      <c r="EV587" s="21"/>
      <c r="EW587" s="21"/>
      <c r="EX587" s="21"/>
      <c r="EY587" s="21"/>
      <c r="EZ587" s="21"/>
      <c r="FA587" s="21"/>
      <c r="FB587" s="21"/>
      <c r="FC587" s="21"/>
      <c r="FD587" s="21"/>
      <c r="FE587" s="21"/>
      <c r="FF587" s="21"/>
      <c r="FG587" s="21"/>
      <c r="FH587" s="21"/>
      <c r="FI587" s="21"/>
      <c r="FJ587" s="21"/>
      <c r="FK587" s="21"/>
      <c r="FL587" s="21"/>
      <c r="FM587" s="21"/>
      <c r="FN587" s="21"/>
      <c r="FO587" s="21"/>
      <c r="FP587" s="21"/>
      <c r="FQ587" s="21"/>
      <c r="FR587" s="21"/>
      <c r="FS587" s="21"/>
      <c r="FT587" s="21"/>
      <c r="FU587" s="21"/>
      <c r="FV587" s="21"/>
      <c r="FW587" s="21"/>
      <c r="FX587" s="21"/>
      <c r="FY587" s="21"/>
      <c r="FZ587" s="21"/>
      <c r="GA587" s="21"/>
      <c r="GB587" s="21"/>
      <c r="GC587" s="21"/>
      <c r="GD587" s="21"/>
      <c r="GE587" s="21"/>
      <c r="GF587" s="21"/>
      <c r="GG587" s="21"/>
      <c r="GH587" s="21"/>
      <c r="GI587" s="21"/>
      <c r="GJ587" s="21"/>
      <c r="GK587" s="21"/>
      <c r="GL587" s="21"/>
      <c r="GM587" s="21"/>
      <c r="GN587" s="21"/>
      <c r="GO587" s="21"/>
      <c r="GP587" s="21"/>
      <c r="GQ587" s="21"/>
      <c r="GR587" s="21"/>
      <c r="GS587" s="21"/>
      <c r="GT587" s="21"/>
      <c r="GU587" s="21"/>
      <c r="GV587" s="21"/>
      <c r="GW587" s="21"/>
      <c r="GX587" s="21"/>
      <c r="GY587" s="21"/>
      <c r="GZ587" s="21"/>
      <c r="HA587" s="21"/>
      <c r="HB587" s="21"/>
      <c r="HC587" s="21"/>
      <c r="HD587" s="21"/>
      <c r="HE587" s="21"/>
      <c r="HF587" s="21"/>
      <c r="HG587" s="21"/>
      <c r="HH587" s="21"/>
      <c r="HI587" s="21"/>
      <c r="HJ587" s="21"/>
      <c r="HK587" s="21"/>
      <c r="HL587" s="21"/>
      <c r="HM587" s="21"/>
      <c r="HN587" s="21"/>
      <c r="HO587" s="21"/>
      <c r="HP587" s="21"/>
      <c r="HQ587" s="21"/>
      <c r="HR587" s="21"/>
      <c r="HS587" s="21"/>
      <c r="HT587" s="21"/>
      <c r="HU587" s="21"/>
      <c r="HV587" s="21"/>
      <c r="HW587" s="21"/>
      <c r="HX587" s="21"/>
      <c r="HY587" s="21"/>
      <c r="HZ587" s="21"/>
      <c r="IA587" s="21"/>
      <c r="IB587" s="21"/>
      <c r="IC587" s="21"/>
      <c r="ID587" s="21"/>
      <c r="IE587" s="21"/>
      <c r="IF587" s="21"/>
      <c r="IG587" s="21"/>
      <c r="IH587" s="21"/>
      <c r="II587" s="21"/>
      <c r="IJ587" s="21"/>
      <c r="IK587" s="21"/>
      <c r="IL587" s="21"/>
      <c r="IM587" s="21"/>
      <c r="IN587" s="21"/>
      <c r="IO587" s="21"/>
      <c r="IP587" s="21"/>
      <c r="IQ587" s="21"/>
      <c r="IR587" s="21"/>
      <c r="IS587" s="21"/>
      <c r="IT587" s="21"/>
      <c r="IU587" s="21"/>
      <c r="IV587" s="21"/>
      <c r="IW587" s="21"/>
      <c r="IX587" s="21"/>
      <c r="IY587" s="21"/>
      <c r="IZ587" s="21"/>
      <c r="JA587" s="21"/>
      <c r="JB587" s="21"/>
      <c r="JC587" s="21"/>
      <c r="JD587" s="21"/>
      <c r="JE587" s="21"/>
      <c r="JF587" s="21"/>
      <c r="JG587" s="21"/>
      <c r="JH587" s="21"/>
      <c r="JI587" s="21"/>
      <c r="JJ587" s="21"/>
      <c r="JK587" s="21"/>
      <c r="JL587" s="21"/>
    </row>
    <row r="588" spans="1:272" s="10" customFormat="1" ht="17.25" customHeight="1" x14ac:dyDescent="0.25">
      <c r="A588" s="138" t="s">
        <v>29</v>
      </c>
      <c r="B588" s="131" t="s">
        <v>1225</v>
      </c>
      <c r="C588" s="96" t="s">
        <v>1226</v>
      </c>
      <c r="D588" s="15"/>
      <c r="E588" s="36" t="s">
        <v>95</v>
      </c>
      <c r="F588" s="36" t="s">
        <v>1227</v>
      </c>
      <c r="G588" s="37" t="s">
        <v>1228</v>
      </c>
      <c r="H588" s="37" t="s">
        <v>1275</v>
      </c>
      <c r="I588" s="141" t="s">
        <v>1276</v>
      </c>
      <c r="J588" s="140" t="s">
        <v>1277</v>
      </c>
      <c r="K588" s="141" t="s">
        <v>1276</v>
      </c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21"/>
      <c r="CS588" s="21"/>
      <c r="CT588" s="21"/>
      <c r="CU588" s="21"/>
      <c r="CV588" s="21"/>
      <c r="CW588" s="21"/>
      <c r="CX588" s="21"/>
      <c r="CY588" s="21"/>
      <c r="CZ588" s="21"/>
      <c r="DA588" s="21"/>
      <c r="DB588" s="21"/>
      <c r="DC588" s="21"/>
      <c r="DD588" s="21"/>
      <c r="DE588" s="21"/>
      <c r="DF588" s="21"/>
      <c r="DG588" s="21"/>
      <c r="DH588" s="21"/>
      <c r="DI588" s="21"/>
      <c r="DJ588" s="21"/>
      <c r="DK588" s="21"/>
      <c r="DL588" s="21"/>
      <c r="DM588" s="21"/>
      <c r="DN588" s="21"/>
      <c r="DO588" s="21"/>
      <c r="DP588" s="21"/>
      <c r="DQ588" s="21"/>
      <c r="DR588" s="21"/>
      <c r="DS588" s="21"/>
      <c r="DT588" s="21"/>
      <c r="DU588" s="21"/>
      <c r="DV588" s="21"/>
      <c r="DW588" s="21"/>
      <c r="DX588" s="21"/>
      <c r="DY588" s="21"/>
      <c r="DZ588" s="21"/>
      <c r="EA588" s="21"/>
      <c r="EB588" s="21"/>
      <c r="EC588" s="21"/>
      <c r="ED588" s="21"/>
      <c r="EE588" s="21"/>
      <c r="EF588" s="21"/>
      <c r="EG588" s="21"/>
      <c r="EH588" s="21"/>
      <c r="EI588" s="21"/>
      <c r="EJ588" s="21"/>
      <c r="EK588" s="21"/>
      <c r="EL588" s="21"/>
      <c r="EM588" s="21"/>
      <c r="EN588" s="21"/>
      <c r="EO588" s="21"/>
      <c r="EP588" s="21"/>
      <c r="EQ588" s="21"/>
      <c r="ER588" s="21"/>
      <c r="ES588" s="21"/>
      <c r="ET588" s="21"/>
      <c r="EU588" s="21"/>
      <c r="EV588" s="21"/>
      <c r="EW588" s="21"/>
      <c r="EX588" s="21"/>
      <c r="EY588" s="21"/>
      <c r="EZ588" s="21"/>
      <c r="FA588" s="21"/>
      <c r="FB588" s="21"/>
      <c r="FC588" s="21"/>
      <c r="FD588" s="21"/>
      <c r="FE588" s="21"/>
      <c r="FF588" s="21"/>
      <c r="FG588" s="21"/>
      <c r="FH588" s="21"/>
      <c r="FI588" s="21"/>
      <c r="FJ588" s="21"/>
      <c r="FK588" s="21"/>
      <c r="FL588" s="21"/>
      <c r="FM588" s="21"/>
      <c r="FN588" s="21"/>
      <c r="FO588" s="21"/>
      <c r="FP588" s="21"/>
      <c r="FQ588" s="21"/>
      <c r="FR588" s="21"/>
      <c r="FS588" s="21"/>
      <c r="FT588" s="21"/>
      <c r="FU588" s="21"/>
      <c r="FV588" s="21"/>
      <c r="FW588" s="21"/>
      <c r="FX588" s="21"/>
      <c r="FY588" s="21"/>
      <c r="FZ588" s="21"/>
      <c r="GA588" s="21"/>
      <c r="GB588" s="21"/>
      <c r="GC588" s="21"/>
      <c r="GD588" s="21"/>
      <c r="GE588" s="21"/>
      <c r="GF588" s="21"/>
      <c r="GG588" s="21"/>
      <c r="GH588" s="21"/>
      <c r="GI588" s="21"/>
      <c r="GJ588" s="21"/>
      <c r="GK588" s="21"/>
      <c r="GL588" s="21"/>
      <c r="GM588" s="21"/>
      <c r="GN588" s="21"/>
      <c r="GO588" s="21"/>
      <c r="GP588" s="21"/>
      <c r="GQ588" s="21"/>
      <c r="GR588" s="21"/>
      <c r="GS588" s="21"/>
      <c r="GT588" s="21"/>
      <c r="GU588" s="21"/>
      <c r="GV588" s="21"/>
      <c r="GW588" s="21"/>
      <c r="GX588" s="21"/>
      <c r="GY588" s="21"/>
      <c r="GZ588" s="21"/>
      <c r="HA588" s="21"/>
      <c r="HB588" s="21"/>
      <c r="HC588" s="21"/>
      <c r="HD588" s="21"/>
      <c r="HE588" s="21"/>
      <c r="HF588" s="21"/>
      <c r="HG588" s="21"/>
      <c r="HH588" s="21"/>
      <c r="HI588" s="21"/>
      <c r="HJ588" s="21"/>
      <c r="HK588" s="21"/>
      <c r="HL588" s="21"/>
      <c r="HM588" s="21"/>
      <c r="HN588" s="21"/>
      <c r="HO588" s="21"/>
      <c r="HP588" s="21"/>
      <c r="HQ588" s="21"/>
      <c r="HR588" s="21"/>
      <c r="HS588" s="21"/>
      <c r="HT588" s="21"/>
      <c r="HU588" s="21"/>
      <c r="HV588" s="21"/>
      <c r="HW588" s="21"/>
      <c r="HX588" s="21"/>
      <c r="HY588" s="21"/>
      <c r="HZ588" s="21"/>
      <c r="IA588" s="21"/>
      <c r="IB588" s="21"/>
      <c r="IC588" s="21"/>
      <c r="ID588" s="21"/>
      <c r="IE588" s="21"/>
      <c r="IF588" s="21"/>
      <c r="IG588" s="21"/>
      <c r="IH588" s="21"/>
      <c r="II588" s="21"/>
      <c r="IJ588" s="21"/>
      <c r="IK588" s="21"/>
      <c r="IL588" s="21"/>
      <c r="IM588" s="21"/>
      <c r="IN588" s="21"/>
      <c r="IO588" s="21"/>
      <c r="IP588" s="21"/>
      <c r="IQ588" s="21"/>
      <c r="IR588" s="21"/>
      <c r="IS588" s="21"/>
      <c r="IT588" s="21"/>
      <c r="IU588" s="21"/>
      <c r="IV588" s="21"/>
      <c r="IW588" s="21"/>
      <c r="IX588" s="21"/>
      <c r="IY588" s="21"/>
      <c r="IZ588" s="21"/>
      <c r="JA588" s="21"/>
      <c r="JB588" s="21"/>
      <c r="JC588" s="21"/>
      <c r="JD588" s="21"/>
      <c r="JE588" s="21"/>
      <c r="JF588" s="21"/>
      <c r="JG588" s="21"/>
      <c r="JH588" s="21"/>
      <c r="JI588" s="21"/>
      <c r="JJ588" s="21"/>
      <c r="JK588" s="21"/>
      <c r="JL588" s="21"/>
    </row>
    <row r="589" spans="1:272" s="10" customFormat="1" ht="17.25" customHeight="1" x14ac:dyDescent="0.25">
      <c r="A589" s="138" t="s">
        <v>29</v>
      </c>
      <c r="B589" s="131" t="s">
        <v>1225</v>
      </c>
      <c r="C589" s="96" t="s">
        <v>1226</v>
      </c>
      <c r="D589" s="15"/>
      <c r="E589" s="36" t="s">
        <v>95</v>
      </c>
      <c r="F589" s="36" t="s">
        <v>1227</v>
      </c>
      <c r="G589" s="37" t="s">
        <v>1228</v>
      </c>
      <c r="H589" s="37" t="s">
        <v>1278</v>
      </c>
      <c r="I589" s="141" t="s">
        <v>1279</v>
      </c>
      <c r="J589" s="140" t="s">
        <v>1280</v>
      </c>
      <c r="K589" s="141" t="s">
        <v>1279</v>
      </c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  <c r="DW589" s="21"/>
      <c r="DX589" s="21"/>
      <c r="DY589" s="21"/>
      <c r="DZ589" s="21"/>
      <c r="EA589" s="21"/>
      <c r="EB589" s="21"/>
      <c r="EC589" s="21"/>
      <c r="ED589" s="21"/>
      <c r="EE589" s="21"/>
      <c r="EF589" s="21"/>
      <c r="EG589" s="21"/>
      <c r="EH589" s="21"/>
      <c r="EI589" s="21"/>
      <c r="EJ589" s="21"/>
      <c r="EK589" s="21"/>
      <c r="EL589" s="21"/>
      <c r="EM589" s="21"/>
      <c r="EN589" s="21"/>
      <c r="EO589" s="21"/>
      <c r="EP589" s="21"/>
      <c r="EQ589" s="21"/>
      <c r="ER589" s="21"/>
      <c r="ES589" s="21"/>
      <c r="ET589" s="21"/>
      <c r="EU589" s="21"/>
      <c r="EV589" s="21"/>
      <c r="EW589" s="21"/>
      <c r="EX589" s="21"/>
      <c r="EY589" s="21"/>
      <c r="EZ589" s="21"/>
      <c r="FA589" s="21"/>
      <c r="FB589" s="21"/>
      <c r="FC589" s="21"/>
      <c r="FD589" s="21"/>
      <c r="FE589" s="21"/>
      <c r="FF589" s="21"/>
      <c r="FG589" s="21"/>
      <c r="FH589" s="21"/>
      <c r="FI589" s="21"/>
      <c r="FJ589" s="21"/>
      <c r="FK589" s="21"/>
      <c r="FL589" s="21"/>
      <c r="FM589" s="21"/>
      <c r="FN589" s="21"/>
      <c r="FO589" s="21"/>
      <c r="FP589" s="21"/>
      <c r="FQ589" s="21"/>
      <c r="FR589" s="21"/>
      <c r="FS589" s="21"/>
      <c r="FT589" s="21"/>
      <c r="FU589" s="21"/>
      <c r="FV589" s="21"/>
      <c r="FW589" s="21"/>
      <c r="FX589" s="21"/>
      <c r="FY589" s="21"/>
      <c r="FZ589" s="21"/>
      <c r="GA589" s="21"/>
      <c r="GB589" s="21"/>
      <c r="GC589" s="21"/>
      <c r="GD589" s="21"/>
      <c r="GE589" s="21"/>
      <c r="GF589" s="21"/>
      <c r="GG589" s="21"/>
      <c r="GH589" s="21"/>
      <c r="GI589" s="21"/>
      <c r="GJ589" s="21"/>
      <c r="GK589" s="21"/>
      <c r="GL589" s="21"/>
      <c r="GM589" s="21"/>
      <c r="GN589" s="21"/>
      <c r="GO589" s="21"/>
      <c r="GP589" s="21"/>
      <c r="GQ589" s="21"/>
      <c r="GR589" s="21"/>
      <c r="GS589" s="21"/>
      <c r="GT589" s="21"/>
      <c r="GU589" s="21"/>
      <c r="GV589" s="21"/>
      <c r="GW589" s="21"/>
      <c r="GX589" s="21"/>
      <c r="GY589" s="21"/>
      <c r="GZ589" s="21"/>
      <c r="HA589" s="21"/>
      <c r="HB589" s="21"/>
      <c r="HC589" s="21"/>
      <c r="HD589" s="21"/>
      <c r="HE589" s="21"/>
      <c r="HF589" s="21"/>
      <c r="HG589" s="21"/>
      <c r="HH589" s="21"/>
      <c r="HI589" s="21"/>
      <c r="HJ589" s="21"/>
      <c r="HK589" s="21"/>
      <c r="HL589" s="21"/>
      <c r="HM589" s="21"/>
      <c r="HN589" s="21"/>
      <c r="HO589" s="21"/>
      <c r="HP589" s="21"/>
      <c r="HQ589" s="21"/>
      <c r="HR589" s="21"/>
      <c r="HS589" s="21"/>
      <c r="HT589" s="21"/>
      <c r="HU589" s="21"/>
      <c r="HV589" s="21"/>
      <c r="HW589" s="21"/>
      <c r="HX589" s="21"/>
      <c r="HY589" s="21"/>
      <c r="HZ589" s="21"/>
      <c r="IA589" s="21"/>
      <c r="IB589" s="21"/>
      <c r="IC589" s="21"/>
      <c r="ID589" s="21"/>
      <c r="IE589" s="21"/>
      <c r="IF589" s="21"/>
      <c r="IG589" s="21"/>
      <c r="IH589" s="21"/>
      <c r="II589" s="21"/>
      <c r="IJ589" s="21"/>
      <c r="IK589" s="21"/>
      <c r="IL589" s="21"/>
      <c r="IM589" s="21"/>
      <c r="IN589" s="21"/>
      <c r="IO589" s="21"/>
      <c r="IP589" s="21"/>
      <c r="IQ589" s="21"/>
      <c r="IR589" s="21"/>
      <c r="IS589" s="21"/>
      <c r="IT589" s="21"/>
      <c r="IU589" s="21"/>
      <c r="IV589" s="21"/>
      <c r="IW589" s="21"/>
      <c r="IX589" s="21"/>
      <c r="IY589" s="21"/>
      <c r="IZ589" s="21"/>
      <c r="JA589" s="21"/>
      <c r="JB589" s="21"/>
      <c r="JC589" s="21"/>
      <c r="JD589" s="21"/>
      <c r="JE589" s="21"/>
      <c r="JF589" s="21"/>
      <c r="JG589" s="21"/>
      <c r="JH589" s="21"/>
      <c r="JI589" s="21"/>
      <c r="JJ589" s="21"/>
      <c r="JK589" s="21"/>
      <c r="JL589" s="21"/>
    </row>
    <row r="590" spans="1:272" s="10" customFormat="1" ht="17.25" customHeight="1" x14ac:dyDescent="0.25">
      <c r="A590" s="138" t="s">
        <v>29</v>
      </c>
      <c r="B590" s="131" t="s">
        <v>1225</v>
      </c>
      <c r="C590" s="96" t="s">
        <v>1226</v>
      </c>
      <c r="D590" s="15"/>
      <c r="E590" s="36" t="s">
        <v>95</v>
      </c>
      <c r="F590" s="36" t="s">
        <v>1227</v>
      </c>
      <c r="G590" s="37" t="s">
        <v>1228</v>
      </c>
      <c r="H590" s="37" t="s">
        <v>1281</v>
      </c>
      <c r="I590" s="141" t="s">
        <v>1282</v>
      </c>
      <c r="J590" s="140" t="s">
        <v>1283</v>
      </c>
      <c r="K590" s="141" t="s">
        <v>1282</v>
      </c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21"/>
      <c r="CS590" s="21"/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  <c r="DW590" s="21"/>
      <c r="DX590" s="21"/>
      <c r="DY590" s="21"/>
      <c r="DZ590" s="21"/>
      <c r="EA590" s="21"/>
      <c r="EB590" s="21"/>
      <c r="EC590" s="21"/>
      <c r="ED590" s="21"/>
      <c r="EE590" s="21"/>
      <c r="EF590" s="21"/>
      <c r="EG590" s="21"/>
      <c r="EH590" s="21"/>
      <c r="EI590" s="21"/>
      <c r="EJ590" s="21"/>
      <c r="EK590" s="21"/>
      <c r="EL590" s="21"/>
      <c r="EM590" s="21"/>
      <c r="EN590" s="21"/>
      <c r="EO590" s="21"/>
      <c r="EP590" s="21"/>
      <c r="EQ590" s="21"/>
      <c r="ER590" s="21"/>
      <c r="ES590" s="21"/>
      <c r="ET590" s="21"/>
      <c r="EU590" s="21"/>
      <c r="EV590" s="21"/>
      <c r="EW590" s="21"/>
      <c r="EX590" s="21"/>
      <c r="EY590" s="21"/>
      <c r="EZ590" s="21"/>
      <c r="FA590" s="21"/>
      <c r="FB590" s="21"/>
      <c r="FC590" s="21"/>
      <c r="FD590" s="21"/>
      <c r="FE590" s="21"/>
      <c r="FF590" s="21"/>
      <c r="FG590" s="21"/>
      <c r="FH590" s="21"/>
      <c r="FI590" s="21"/>
      <c r="FJ590" s="21"/>
      <c r="FK590" s="21"/>
      <c r="FL590" s="21"/>
      <c r="FM590" s="21"/>
      <c r="FN590" s="21"/>
      <c r="FO590" s="21"/>
      <c r="FP590" s="21"/>
      <c r="FQ590" s="21"/>
      <c r="FR590" s="21"/>
      <c r="FS590" s="21"/>
      <c r="FT590" s="21"/>
      <c r="FU590" s="21"/>
      <c r="FV590" s="21"/>
      <c r="FW590" s="21"/>
      <c r="FX590" s="21"/>
      <c r="FY590" s="21"/>
      <c r="FZ590" s="21"/>
      <c r="GA590" s="21"/>
      <c r="GB590" s="21"/>
      <c r="GC590" s="21"/>
      <c r="GD590" s="21"/>
      <c r="GE590" s="21"/>
      <c r="GF590" s="21"/>
      <c r="GG590" s="21"/>
      <c r="GH590" s="21"/>
      <c r="GI590" s="21"/>
      <c r="GJ590" s="21"/>
      <c r="GK590" s="21"/>
      <c r="GL590" s="21"/>
      <c r="GM590" s="21"/>
      <c r="GN590" s="21"/>
      <c r="GO590" s="21"/>
      <c r="GP590" s="21"/>
      <c r="GQ590" s="21"/>
      <c r="GR590" s="21"/>
      <c r="GS590" s="21"/>
      <c r="GT590" s="21"/>
      <c r="GU590" s="21"/>
      <c r="GV590" s="21"/>
      <c r="GW590" s="21"/>
      <c r="GX590" s="21"/>
      <c r="GY590" s="21"/>
      <c r="GZ590" s="21"/>
      <c r="HA590" s="21"/>
      <c r="HB590" s="21"/>
      <c r="HC590" s="21"/>
      <c r="HD590" s="21"/>
      <c r="HE590" s="21"/>
      <c r="HF590" s="21"/>
      <c r="HG590" s="21"/>
      <c r="HH590" s="21"/>
      <c r="HI590" s="21"/>
      <c r="HJ590" s="21"/>
      <c r="HK590" s="21"/>
      <c r="HL590" s="21"/>
      <c r="HM590" s="21"/>
      <c r="HN590" s="21"/>
      <c r="HO590" s="21"/>
      <c r="HP590" s="21"/>
      <c r="HQ590" s="21"/>
      <c r="HR590" s="21"/>
      <c r="HS590" s="21"/>
      <c r="HT590" s="21"/>
      <c r="HU590" s="21"/>
      <c r="HV590" s="21"/>
      <c r="HW590" s="21"/>
      <c r="HX590" s="21"/>
      <c r="HY590" s="21"/>
      <c r="HZ590" s="21"/>
      <c r="IA590" s="21"/>
      <c r="IB590" s="21"/>
      <c r="IC590" s="21"/>
      <c r="ID590" s="21"/>
      <c r="IE590" s="21"/>
      <c r="IF590" s="21"/>
      <c r="IG590" s="21"/>
      <c r="IH590" s="21"/>
      <c r="II590" s="21"/>
      <c r="IJ590" s="21"/>
      <c r="IK590" s="21"/>
      <c r="IL590" s="21"/>
      <c r="IM590" s="21"/>
      <c r="IN590" s="21"/>
      <c r="IO590" s="21"/>
      <c r="IP590" s="21"/>
      <c r="IQ590" s="21"/>
      <c r="IR590" s="21"/>
      <c r="IS590" s="21"/>
      <c r="IT590" s="21"/>
      <c r="IU590" s="21"/>
      <c r="IV590" s="21"/>
      <c r="IW590" s="21"/>
      <c r="IX590" s="21"/>
      <c r="IY590" s="21"/>
      <c r="IZ590" s="21"/>
      <c r="JA590" s="21"/>
      <c r="JB590" s="21"/>
      <c r="JC590" s="21"/>
      <c r="JD590" s="21"/>
      <c r="JE590" s="21"/>
      <c r="JF590" s="21"/>
      <c r="JG590" s="21"/>
      <c r="JH590" s="21"/>
      <c r="JI590" s="21"/>
      <c r="JJ590" s="21"/>
      <c r="JK590" s="21"/>
      <c r="JL590" s="21"/>
    </row>
    <row r="591" spans="1:272" s="10" customFormat="1" ht="17.25" customHeight="1" x14ac:dyDescent="0.25">
      <c r="A591" s="138" t="s">
        <v>29</v>
      </c>
      <c r="B591" s="131" t="s">
        <v>1225</v>
      </c>
      <c r="C591" s="96" t="s">
        <v>1226</v>
      </c>
      <c r="D591" s="15"/>
      <c r="E591" s="36" t="s">
        <v>95</v>
      </c>
      <c r="F591" s="36" t="s">
        <v>1227</v>
      </c>
      <c r="G591" s="37" t="s">
        <v>1228</v>
      </c>
      <c r="H591" s="37" t="s">
        <v>1284</v>
      </c>
      <c r="I591" s="141" t="s">
        <v>1285</v>
      </c>
      <c r="J591" s="140" t="s">
        <v>1286</v>
      </c>
      <c r="K591" s="141" t="s">
        <v>1285</v>
      </c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21"/>
      <c r="CS591" s="21"/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  <c r="EB591" s="21"/>
      <c r="EC591" s="21"/>
      <c r="ED591" s="21"/>
      <c r="EE591" s="21"/>
      <c r="EF591" s="21"/>
      <c r="EG591" s="21"/>
      <c r="EH591" s="21"/>
      <c r="EI591" s="21"/>
      <c r="EJ591" s="21"/>
      <c r="EK591" s="21"/>
      <c r="EL591" s="21"/>
      <c r="EM591" s="21"/>
      <c r="EN591" s="21"/>
      <c r="EO591" s="21"/>
      <c r="EP591" s="21"/>
      <c r="EQ591" s="21"/>
      <c r="ER591" s="21"/>
      <c r="ES591" s="21"/>
      <c r="ET591" s="21"/>
      <c r="EU591" s="21"/>
      <c r="EV591" s="21"/>
      <c r="EW591" s="21"/>
      <c r="EX591" s="21"/>
      <c r="EY591" s="21"/>
      <c r="EZ591" s="21"/>
      <c r="FA591" s="21"/>
      <c r="FB591" s="21"/>
      <c r="FC591" s="21"/>
      <c r="FD591" s="21"/>
      <c r="FE591" s="21"/>
      <c r="FF591" s="21"/>
      <c r="FG591" s="21"/>
      <c r="FH591" s="21"/>
      <c r="FI591" s="21"/>
      <c r="FJ591" s="21"/>
      <c r="FK591" s="21"/>
      <c r="FL591" s="21"/>
      <c r="FM591" s="21"/>
      <c r="FN591" s="21"/>
      <c r="FO591" s="21"/>
      <c r="FP591" s="21"/>
      <c r="FQ591" s="21"/>
      <c r="FR591" s="21"/>
      <c r="FS591" s="21"/>
      <c r="FT591" s="21"/>
      <c r="FU591" s="21"/>
      <c r="FV591" s="21"/>
      <c r="FW591" s="21"/>
      <c r="FX591" s="21"/>
      <c r="FY591" s="21"/>
      <c r="FZ591" s="21"/>
      <c r="GA591" s="21"/>
      <c r="GB591" s="21"/>
      <c r="GC591" s="21"/>
      <c r="GD591" s="21"/>
      <c r="GE591" s="21"/>
      <c r="GF591" s="21"/>
      <c r="GG591" s="21"/>
      <c r="GH591" s="21"/>
      <c r="GI591" s="21"/>
      <c r="GJ591" s="21"/>
      <c r="GK591" s="21"/>
      <c r="GL591" s="21"/>
      <c r="GM591" s="21"/>
      <c r="GN591" s="21"/>
      <c r="GO591" s="21"/>
      <c r="GP591" s="21"/>
      <c r="GQ591" s="21"/>
      <c r="GR591" s="21"/>
      <c r="GS591" s="21"/>
      <c r="GT591" s="21"/>
      <c r="GU591" s="21"/>
      <c r="GV591" s="21"/>
      <c r="GW591" s="21"/>
      <c r="GX591" s="21"/>
      <c r="GY591" s="21"/>
      <c r="GZ591" s="21"/>
      <c r="HA591" s="21"/>
      <c r="HB591" s="21"/>
      <c r="HC591" s="21"/>
      <c r="HD591" s="21"/>
      <c r="HE591" s="21"/>
      <c r="HF591" s="21"/>
      <c r="HG591" s="21"/>
      <c r="HH591" s="21"/>
      <c r="HI591" s="21"/>
      <c r="HJ591" s="21"/>
      <c r="HK591" s="21"/>
      <c r="HL591" s="21"/>
      <c r="HM591" s="21"/>
      <c r="HN591" s="21"/>
      <c r="HO591" s="21"/>
      <c r="HP591" s="21"/>
      <c r="HQ591" s="21"/>
      <c r="HR591" s="21"/>
      <c r="HS591" s="21"/>
      <c r="HT591" s="21"/>
      <c r="HU591" s="21"/>
      <c r="HV591" s="21"/>
      <c r="HW591" s="21"/>
      <c r="HX591" s="21"/>
      <c r="HY591" s="21"/>
      <c r="HZ591" s="21"/>
      <c r="IA591" s="21"/>
      <c r="IB591" s="21"/>
      <c r="IC591" s="21"/>
      <c r="ID591" s="21"/>
      <c r="IE591" s="21"/>
      <c r="IF591" s="21"/>
      <c r="IG591" s="21"/>
      <c r="IH591" s="21"/>
      <c r="II591" s="21"/>
      <c r="IJ591" s="21"/>
      <c r="IK591" s="21"/>
      <c r="IL591" s="21"/>
      <c r="IM591" s="21"/>
      <c r="IN591" s="21"/>
      <c r="IO591" s="21"/>
      <c r="IP591" s="21"/>
      <c r="IQ591" s="21"/>
      <c r="IR591" s="21"/>
      <c r="IS591" s="21"/>
      <c r="IT591" s="21"/>
      <c r="IU591" s="21"/>
      <c r="IV591" s="21"/>
      <c r="IW591" s="21"/>
      <c r="IX591" s="21"/>
      <c r="IY591" s="21"/>
      <c r="IZ591" s="21"/>
      <c r="JA591" s="21"/>
      <c r="JB591" s="21"/>
      <c r="JC591" s="21"/>
      <c r="JD591" s="21"/>
      <c r="JE591" s="21"/>
      <c r="JF591" s="21"/>
      <c r="JG591" s="21"/>
      <c r="JH591" s="21"/>
      <c r="JI591" s="21"/>
      <c r="JJ591" s="21"/>
      <c r="JK591" s="21"/>
      <c r="JL591" s="21"/>
    </row>
    <row r="592" spans="1:272" s="10" customFormat="1" ht="17.25" customHeight="1" x14ac:dyDescent="0.25">
      <c r="A592" s="138" t="s">
        <v>29</v>
      </c>
      <c r="B592" s="131" t="s">
        <v>1225</v>
      </c>
      <c r="C592" s="96" t="s">
        <v>1226</v>
      </c>
      <c r="D592" s="15"/>
      <c r="E592" s="36" t="s">
        <v>95</v>
      </c>
      <c r="F592" s="36" t="s">
        <v>1227</v>
      </c>
      <c r="G592" s="37" t="s">
        <v>1228</v>
      </c>
      <c r="H592" s="37" t="s">
        <v>1287</v>
      </c>
      <c r="I592" s="141" t="s">
        <v>1288</v>
      </c>
      <c r="J592" s="140" t="s">
        <v>1289</v>
      </c>
      <c r="K592" s="141" t="s">
        <v>1288</v>
      </c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  <c r="CS592" s="21"/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  <c r="EB592" s="21"/>
      <c r="EC592" s="21"/>
      <c r="ED592" s="21"/>
      <c r="EE592" s="21"/>
      <c r="EF592" s="21"/>
      <c r="EG592" s="21"/>
      <c r="EH592" s="21"/>
      <c r="EI592" s="21"/>
      <c r="EJ592" s="21"/>
      <c r="EK592" s="21"/>
      <c r="EL592" s="21"/>
      <c r="EM592" s="21"/>
      <c r="EN592" s="21"/>
      <c r="EO592" s="21"/>
      <c r="EP592" s="21"/>
      <c r="EQ592" s="21"/>
      <c r="ER592" s="21"/>
      <c r="ES592" s="21"/>
      <c r="ET592" s="21"/>
      <c r="EU592" s="21"/>
      <c r="EV592" s="21"/>
      <c r="EW592" s="21"/>
      <c r="EX592" s="21"/>
      <c r="EY592" s="21"/>
      <c r="EZ592" s="21"/>
      <c r="FA592" s="21"/>
      <c r="FB592" s="21"/>
      <c r="FC592" s="21"/>
      <c r="FD592" s="21"/>
      <c r="FE592" s="21"/>
      <c r="FF592" s="21"/>
      <c r="FG592" s="21"/>
      <c r="FH592" s="21"/>
      <c r="FI592" s="21"/>
      <c r="FJ592" s="21"/>
      <c r="FK592" s="21"/>
      <c r="FL592" s="21"/>
      <c r="FM592" s="21"/>
      <c r="FN592" s="21"/>
      <c r="FO592" s="21"/>
      <c r="FP592" s="21"/>
      <c r="FQ592" s="21"/>
      <c r="FR592" s="21"/>
      <c r="FS592" s="21"/>
      <c r="FT592" s="21"/>
      <c r="FU592" s="21"/>
      <c r="FV592" s="21"/>
      <c r="FW592" s="21"/>
      <c r="FX592" s="21"/>
      <c r="FY592" s="21"/>
      <c r="FZ592" s="21"/>
      <c r="GA592" s="21"/>
      <c r="GB592" s="21"/>
      <c r="GC592" s="21"/>
      <c r="GD592" s="21"/>
      <c r="GE592" s="21"/>
      <c r="GF592" s="21"/>
      <c r="GG592" s="21"/>
      <c r="GH592" s="21"/>
      <c r="GI592" s="21"/>
      <c r="GJ592" s="21"/>
      <c r="GK592" s="21"/>
      <c r="GL592" s="21"/>
      <c r="GM592" s="21"/>
      <c r="GN592" s="21"/>
      <c r="GO592" s="21"/>
      <c r="GP592" s="21"/>
      <c r="GQ592" s="21"/>
      <c r="GR592" s="21"/>
      <c r="GS592" s="21"/>
      <c r="GT592" s="21"/>
      <c r="GU592" s="21"/>
      <c r="GV592" s="21"/>
      <c r="GW592" s="21"/>
      <c r="GX592" s="21"/>
      <c r="GY592" s="21"/>
      <c r="GZ592" s="21"/>
      <c r="HA592" s="21"/>
      <c r="HB592" s="21"/>
      <c r="HC592" s="21"/>
      <c r="HD592" s="21"/>
      <c r="HE592" s="21"/>
      <c r="HF592" s="21"/>
      <c r="HG592" s="21"/>
      <c r="HH592" s="21"/>
      <c r="HI592" s="21"/>
      <c r="HJ592" s="21"/>
      <c r="HK592" s="21"/>
      <c r="HL592" s="21"/>
      <c r="HM592" s="21"/>
      <c r="HN592" s="21"/>
      <c r="HO592" s="21"/>
      <c r="HP592" s="21"/>
      <c r="HQ592" s="21"/>
      <c r="HR592" s="21"/>
      <c r="HS592" s="21"/>
      <c r="HT592" s="21"/>
      <c r="HU592" s="21"/>
      <c r="HV592" s="21"/>
      <c r="HW592" s="21"/>
      <c r="HX592" s="21"/>
      <c r="HY592" s="21"/>
      <c r="HZ592" s="21"/>
      <c r="IA592" s="21"/>
      <c r="IB592" s="21"/>
      <c r="IC592" s="21"/>
      <c r="ID592" s="21"/>
      <c r="IE592" s="21"/>
      <c r="IF592" s="21"/>
      <c r="IG592" s="21"/>
      <c r="IH592" s="21"/>
      <c r="II592" s="21"/>
      <c r="IJ592" s="21"/>
      <c r="IK592" s="21"/>
      <c r="IL592" s="21"/>
      <c r="IM592" s="21"/>
      <c r="IN592" s="21"/>
      <c r="IO592" s="21"/>
      <c r="IP592" s="21"/>
      <c r="IQ592" s="21"/>
      <c r="IR592" s="21"/>
      <c r="IS592" s="21"/>
      <c r="IT592" s="21"/>
      <c r="IU592" s="21"/>
      <c r="IV592" s="21"/>
      <c r="IW592" s="21"/>
      <c r="IX592" s="21"/>
      <c r="IY592" s="21"/>
      <c r="IZ592" s="21"/>
      <c r="JA592" s="21"/>
      <c r="JB592" s="21"/>
      <c r="JC592" s="21"/>
      <c r="JD592" s="21"/>
      <c r="JE592" s="21"/>
      <c r="JF592" s="21"/>
      <c r="JG592" s="21"/>
      <c r="JH592" s="21"/>
      <c r="JI592" s="21"/>
      <c r="JJ592" s="21"/>
      <c r="JK592" s="21"/>
      <c r="JL592" s="21"/>
    </row>
    <row r="593" spans="1:272" s="10" customFormat="1" ht="17.25" customHeight="1" x14ac:dyDescent="0.25">
      <c r="A593" s="138" t="s">
        <v>29</v>
      </c>
      <c r="B593" s="131" t="s">
        <v>1225</v>
      </c>
      <c r="C593" s="96" t="s">
        <v>1226</v>
      </c>
      <c r="D593" s="15"/>
      <c r="E593" s="36" t="s">
        <v>95</v>
      </c>
      <c r="F593" s="36" t="s">
        <v>1227</v>
      </c>
      <c r="G593" s="37" t="s">
        <v>1228</v>
      </c>
      <c r="H593" s="37" t="s">
        <v>1290</v>
      </c>
      <c r="I593" s="141" t="s">
        <v>1291</v>
      </c>
      <c r="J593" s="140" t="s">
        <v>1292</v>
      </c>
      <c r="K593" s="141" t="s">
        <v>1291</v>
      </c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  <c r="CS593" s="21"/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  <c r="DW593" s="21"/>
      <c r="DX593" s="21"/>
      <c r="DY593" s="21"/>
      <c r="DZ593" s="21"/>
      <c r="EA593" s="21"/>
      <c r="EB593" s="21"/>
      <c r="EC593" s="21"/>
      <c r="ED593" s="21"/>
      <c r="EE593" s="21"/>
      <c r="EF593" s="21"/>
      <c r="EG593" s="21"/>
      <c r="EH593" s="21"/>
      <c r="EI593" s="21"/>
      <c r="EJ593" s="21"/>
      <c r="EK593" s="21"/>
      <c r="EL593" s="21"/>
      <c r="EM593" s="21"/>
      <c r="EN593" s="21"/>
      <c r="EO593" s="21"/>
      <c r="EP593" s="21"/>
      <c r="EQ593" s="21"/>
      <c r="ER593" s="21"/>
      <c r="ES593" s="21"/>
      <c r="ET593" s="21"/>
      <c r="EU593" s="21"/>
      <c r="EV593" s="21"/>
      <c r="EW593" s="21"/>
      <c r="EX593" s="21"/>
      <c r="EY593" s="21"/>
      <c r="EZ593" s="21"/>
      <c r="FA593" s="21"/>
      <c r="FB593" s="21"/>
      <c r="FC593" s="21"/>
      <c r="FD593" s="21"/>
      <c r="FE593" s="21"/>
      <c r="FF593" s="21"/>
      <c r="FG593" s="21"/>
      <c r="FH593" s="21"/>
      <c r="FI593" s="21"/>
      <c r="FJ593" s="21"/>
      <c r="FK593" s="21"/>
      <c r="FL593" s="21"/>
      <c r="FM593" s="21"/>
      <c r="FN593" s="21"/>
      <c r="FO593" s="21"/>
      <c r="FP593" s="21"/>
      <c r="FQ593" s="21"/>
      <c r="FR593" s="21"/>
      <c r="FS593" s="21"/>
      <c r="FT593" s="21"/>
      <c r="FU593" s="21"/>
      <c r="FV593" s="21"/>
      <c r="FW593" s="21"/>
      <c r="FX593" s="21"/>
      <c r="FY593" s="21"/>
      <c r="FZ593" s="21"/>
      <c r="GA593" s="21"/>
      <c r="GB593" s="21"/>
      <c r="GC593" s="21"/>
      <c r="GD593" s="21"/>
      <c r="GE593" s="21"/>
      <c r="GF593" s="21"/>
      <c r="GG593" s="21"/>
      <c r="GH593" s="21"/>
      <c r="GI593" s="21"/>
      <c r="GJ593" s="21"/>
      <c r="GK593" s="21"/>
      <c r="GL593" s="21"/>
      <c r="GM593" s="21"/>
      <c r="GN593" s="21"/>
      <c r="GO593" s="21"/>
      <c r="GP593" s="21"/>
      <c r="GQ593" s="21"/>
      <c r="GR593" s="21"/>
      <c r="GS593" s="21"/>
      <c r="GT593" s="21"/>
      <c r="GU593" s="21"/>
      <c r="GV593" s="21"/>
      <c r="GW593" s="21"/>
      <c r="GX593" s="21"/>
      <c r="GY593" s="21"/>
      <c r="GZ593" s="21"/>
      <c r="HA593" s="21"/>
      <c r="HB593" s="21"/>
      <c r="HC593" s="21"/>
      <c r="HD593" s="21"/>
      <c r="HE593" s="21"/>
      <c r="HF593" s="21"/>
      <c r="HG593" s="21"/>
      <c r="HH593" s="21"/>
      <c r="HI593" s="21"/>
      <c r="HJ593" s="21"/>
      <c r="HK593" s="21"/>
      <c r="HL593" s="21"/>
      <c r="HM593" s="21"/>
      <c r="HN593" s="21"/>
      <c r="HO593" s="21"/>
      <c r="HP593" s="21"/>
      <c r="HQ593" s="21"/>
      <c r="HR593" s="21"/>
      <c r="HS593" s="21"/>
      <c r="HT593" s="21"/>
      <c r="HU593" s="21"/>
      <c r="HV593" s="21"/>
      <c r="HW593" s="21"/>
      <c r="HX593" s="21"/>
      <c r="HY593" s="21"/>
      <c r="HZ593" s="21"/>
      <c r="IA593" s="21"/>
      <c r="IB593" s="21"/>
      <c r="IC593" s="21"/>
      <c r="ID593" s="21"/>
      <c r="IE593" s="21"/>
      <c r="IF593" s="21"/>
      <c r="IG593" s="21"/>
      <c r="IH593" s="21"/>
      <c r="II593" s="21"/>
      <c r="IJ593" s="21"/>
      <c r="IK593" s="21"/>
      <c r="IL593" s="21"/>
      <c r="IM593" s="21"/>
      <c r="IN593" s="21"/>
      <c r="IO593" s="21"/>
      <c r="IP593" s="21"/>
      <c r="IQ593" s="21"/>
      <c r="IR593" s="21"/>
      <c r="IS593" s="21"/>
      <c r="IT593" s="21"/>
      <c r="IU593" s="21"/>
      <c r="IV593" s="21"/>
      <c r="IW593" s="21"/>
      <c r="IX593" s="21"/>
      <c r="IY593" s="21"/>
      <c r="IZ593" s="21"/>
      <c r="JA593" s="21"/>
      <c r="JB593" s="21"/>
      <c r="JC593" s="21"/>
      <c r="JD593" s="21"/>
      <c r="JE593" s="21"/>
      <c r="JF593" s="21"/>
      <c r="JG593" s="21"/>
      <c r="JH593" s="21"/>
      <c r="JI593" s="21"/>
      <c r="JJ593" s="21"/>
      <c r="JK593" s="21"/>
      <c r="JL593" s="21"/>
    </row>
    <row r="594" spans="1:272" s="10" customFormat="1" ht="17.25" customHeight="1" x14ac:dyDescent="0.25">
      <c r="A594" s="138" t="s">
        <v>29</v>
      </c>
      <c r="B594" s="131" t="s">
        <v>1225</v>
      </c>
      <c r="C594" s="96" t="s">
        <v>1226</v>
      </c>
      <c r="D594" s="15"/>
      <c r="E594" s="36" t="s">
        <v>95</v>
      </c>
      <c r="F594" s="36" t="s">
        <v>1227</v>
      </c>
      <c r="G594" s="37" t="s">
        <v>1228</v>
      </c>
      <c r="H594" s="37" t="s">
        <v>1293</v>
      </c>
      <c r="I594" s="141" t="s">
        <v>1294</v>
      </c>
      <c r="J594" s="140" t="s">
        <v>1295</v>
      </c>
      <c r="K594" s="141" t="s">
        <v>1294</v>
      </c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  <c r="CS594" s="21"/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  <c r="DW594" s="21"/>
      <c r="DX594" s="21"/>
      <c r="DY594" s="21"/>
      <c r="DZ594" s="21"/>
      <c r="EA594" s="21"/>
      <c r="EB594" s="21"/>
      <c r="EC594" s="21"/>
      <c r="ED594" s="21"/>
      <c r="EE594" s="21"/>
      <c r="EF594" s="21"/>
      <c r="EG594" s="21"/>
      <c r="EH594" s="21"/>
      <c r="EI594" s="21"/>
      <c r="EJ594" s="21"/>
      <c r="EK594" s="21"/>
      <c r="EL594" s="21"/>
      <c r="EM594" s="21"/>
      <c r="EN594" s="21"/>
      <c r="EO594" s="21"/>
      <c r="EP594" s="21"/>
      <c r="EQ594" s="21"/>
      <c r="ER594" s="21"/>
      <c r="ES594" s="21"/>
      <c r="ET594" s="21"/>
      <c r="EU594" s="21"/>
      <c r="EV594" s="21"/>
      <c r="EW594" s="21"/>
      <c r="EX594" s="21"/>
      <c r="EY594" s="21"/>
      <c r="EZ594" s="21"/>
      <c r="FA594" s="21"/>
      <c r="FB594" s="21"/>
      <c r="FC594" s="21"/>
      <c r="FD594" s="21"/>
      <c r="FE594" s="21"/>
      <c r="FF594" s="21"/>
      <c r="FG594" s="21"/>
      <c r="FH594" s="21"/>
      <c r="FI594" s="21"/>
      <c r="FJ594" s="21"/>
      <c r="FK594" s="21"/>
      <c r="FL594" s="21"/>
      <c r="FM594" s="21"/>
      <c r="FN594" s="21"/>
      <c r="FO594" s="21"/>
      <c r="FP594" s="21"/>
      <c r="FQ594" s="21"/>
      <c r="FR594" s="21"/>
      <c r="FS594" s="21"/>
      <c r="FT594" s="21"/>
      <c r="FU594" s="21"/>
      <c r="FV594" s="21"/>
      <c r="FW594" s="21"/>
      <c r="FX594" s="21"/>
      <c r="FY594" s="21"/>
      <c r="FZ594" s="21"/>
      <c r="GA594" s="21"/>
      <c r="GB594" s="21"/>
      <c r="GC594" s="21"/>
      <c r="GD594" s="21"/>
      <c r="GE594" s="21"/>
      <c r="GF594" s="21"/>
      <c r="GG594" s="21"/>
      <c r="GH594" s="21"/>
      <c r="GI594" s="21"/>
      <c r="GJ594" s="21"/>
      <c r="GK594" s="21"/>
      <c r="GL594" s="21"/>
      <c r="GM594" s="21"/>
      <c r="GN594" s="21"/>
      <c r="GO594" s="21"/>
      <c r="GP594" s="21"/>
      <c r="GQ594" s="21"/>
      <c r="GR594" s="21"/>
      <c r="GS594" s="21"/>
      <c r="GT594" s="21"/>
      <c r="GU594" s="21"/>
      <c r="GV594" s="21"/>
      <c r="GW594" s="21"/>
      <c r="GX594" s="21"/>
      <c r="GY594" s="21"/>
      <c r="GZ594" s="21"/>
      <c r="HA594" s="21"/>
      <c r="HB594" s="21"/>
      <c r="HC594" s="21"/>
      <c r="HD594" s="21"/>
      <c r="HE594" s="21"/>
      <c r="HF594" s="21"/>
      <c r="HG594" s="21"/>
      <c r="HH594" s="21"/>
      <c r="HI594" s="21"/>
      <c r="HJ594" s="21"/>
      <c r="HK594" s="21"/>
      <c r="HL594" s="21"/>
      <c r="HM594" s="21"/>
      <c r="HN594" s="21"/>
      <c r="HO594" s="21"/>
      <c r="HP594" s="21"/>
      <c r="HQ594" s="21"/>
      <c r="HR594" s="21"/>
      <c r="HS594" s="21"/>
      <c r="HT594" s="21"/>
      <c r="HU594" s="21"/>
      <c r="HV594" s="21"/>
      <c r="HW594" s="21"/>
      <c r="HX594" s="21"/>
      <c r="HY594" s="21"/>
      <c r="HZ594" s="21"/>
      <c r="IA594" s="21"/>
      <c r="IB594" s="21"/>
      <c r="IC594" s="21"/>
      <c r="ID594" s="21"/>
      <c r="IE594" s="21"/>
      <c r="IF594" s="21"/>
      <c r="IG594" s="21"/>
      <c r="IH594" s="21"/>
      <c r="II594" s="21"/>
      <c r="IJ594" s="21"/>
      <c r="IK594" s="21"/>
      <c r="IL594" s="21"/>
      <c r="IM594" s="21"/>
      <c r="IN594" s="21"/>
      <c r="IO594" s="21"/>
      <c r="IP594" s="21"/>
      <c r="IQ594" s="21"/>
      <c r="IR594" s="21"/>
      <c r="IS594" s="21"/>
      <c r="IT594" s="21"/>
      <c r="IU594" s="21"/>
      <c r="IV594" s="21"/>
      <c r="IW594" s="21"/>
      <c r="IX594" s="21"/>
      <c r="IY594" s="21"/>
      <c r="IZ594" s="21"/>
      <c r="JA594" s="21"/>
      <c r="JB594" s="21"/>
      <c r="JC594" s="21"/>
      <c r="JD594" s="21"/>
      <c r="JE594" s="21"/>
      <c r="JF594" s="21"/>
      <c r="JG594" s="21"/>
      <c r="JH594" s="21"/>
      <c r="JI594" s="21"/>
      <c r="JJ594" s="21"/>
      <c r="JK594" s="21"/>
      <c r="JL594" s="21"/>
    </row>
    <row r="595" spans="1:272" s="10" customFormat="1" ht="17.25" customHeight="1" x14ac:dyDescent="0.25">
      <c r="A595" s="138" t="s">
        <v>29</v>
      </c>
      <c r="B595" s="131" t="s">
        <v>1225</v>
      </c>
      <c r="C595" s="96" t="s">
        <v>1226</v>
      </c>
      <c r="D595" s="15"/>
      <c r="E595" s="36" t="s">
        <v>95</v>
      </c>
      <c r="F595" s="36" t="s">
        <v>1227</v>
      </c>
      <c r="G595" s="37" t="s">
        <v>1228</v>
      </c>
      <c r="H595" s="37" t="s">
        <v>1296</v>
      </c>
      <c r="I595" s="139" t="s">
        <v>1297</v>
      </c>
      <c r="J595" s="140" t="s">
        <v>1298</v>
      </c>
      <c r="K595" s="139" t="s">
        <v>1297</v>
      </c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  <c r="CS595" s="21"/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  <c r="DW595" s="21"/>
      <c r="DX595" s="21"/>
      <c r="DY595" s="21"/>
      <c r="DZ595" s="21"/>
      <c r="EA595" s="21"/>
      <c r="EB595" s="21"/>
      <c r="EC595" s="21"/>
      <c r="ED595" s="21"/>
      <c r="EE595" s="21"/>
      <c r="EF595" s="21"/>
      <c r="EG595" s="21"/>
      <c r="EH595" s="21"/>
      <c r="EI595" s="21"/>
      <c r="EJ595" s="21"/>
      <c r="EK595" s="21"/>
      <c r="EL595" s="21"/>
      <c r="EM595" s="21"/>
      <c r="EN595" s="21"/>
      <c r="EO595" s="21"/>
      <c r="EP595" s="21"/>
      <c r="EQ595" s="21"/>
      <c r="ER595" s="21"/>
      <c r="ES595" s="21"/>
      <c r="ET595" s="21"/>
      <c r="EU595" s="21"/>
      <c r="EV595" s="21"/>
      <c r="EW595" s="21"/>
      <c r="EX595" s="21"/>
      <c r="EY595" s="21"/>
      <c r="EZ595" s="21"/>
      <c r="FA595" s="21"/>
      <c r="FB595" s="21"/>
      <c r="FC595" s="21"/>
      <c r="FD595" s="21"/>
      <c r="FE595" s="21"/>
      <c r="FF595" s="21"/>
      <c r="FG595" s="21"/>
      <c r="FH595" s="21"/>
      <c r="FI595" s="21"/>
      <c r="FJ595" s="21"/>
      <c r="FK595" s="21"/>
      <c r="FL595" s="21"/>
      <c r="FM595" s="21"/>
      <c r="FN595" s="21"/>
      <c r="FO595" s="21"/>
      <c r="FP595" s="21"/>
      <c r="FQ595" s="21"/>
      <c r="FR595" s="21"/>
      <c r="FS595" s="21"/>
      <c r="FT595" s="21"/>
      <c r="FU595" s="21"/>
      <c r="FV595" s="21"/>
      <c r="FW595" s="21"/>
      <c r="FX595" s="21"/>
      <c r="FY595" s="21"/>
      <c r="FZ595" s="21"/>
      <c r="GA595" s="21"/>
      <c r="GB595" s="21"/>
      <c r="GC595" s="21"/>
      <c r="GD595" s="21"/>
      <c r="GE595" s="21"/>
      <c r="GF595" s="21"/>
      <c r="GG595" s="21"/>
      <c r="GH595" s="21"/>
      <c r="GI595" s="21"/>
      <c r="GJ595" s="21"/>
      <c r="GK595" s="21"/>
      <c r="GL595" s="21"/>
      <c r="GM595" s="21"/>
      <c r="GN595" s="21"/>
      <c r="GO595" s="21"/>
      <c r="GP595" s="21"/>
      <c r="GQ595" s="21"/>
      <c r="GR595" s="21"/>
      <c r="GS595" s="21"/>
      <c r="GT595" s="21"/>
      <c r="GU595" s="21"/>
      <c r="GV595" s="21"/>
      <c r="GW595" s="21"/>
      <c r="GX595" s="21"/>
      <c r="GY595" s="21"/>
      <c r="GZ595" s="21"/>
      <c r="HA595" s="21"/>
      <c r="HB595" s="21"/>
      <c r="HC595" s="21"/>
      <c r="HD595" s="21"/>
      <c r="HE595" s="21"/>
      <c r="HF595" s="21"/>
      <c r="HG595" s="21"/>
      <c r="HH595" s="21"/>
      <c r="HI595" s="21"/>
      <c r="HJ595" s="21"/>
      <c r="HK595" s="21"/>
      <c r="HL595" s="21"/>
      <c r="HM595" s="21"/>
      <c r="HN595" s="21"/>
      <c r="HO595" s="21"/>
      <c r="HP595" s="21"/>
      <c r="HQ595" s="21"/>
      <c r="HR595" s="21"/>
      <c r="HS595" s="21"/>
      <c r="HT595" s="21"/>
      <c r="HU595" s="21"/>
      <c r="HV595" s="21"/>
      <c r="HW595" s="21"/>
      <c r="HX595" s="21"/>
      <c r="HY595" s="21"/>
      <c r="HZ595" s="21"/>
      <c r="IA595" s="21"/>
      <c r="IB595" s="21"/>
      <c r="IC595" s="21"/>
      <c r="ID595" s="21"/>
      <c r="IE595" s="21"/>
      <c r="IF595" s="21"/>
      <c r="IG595" s="21"/>
      <c r="IH595" s="21"/>
      <c r="II595" s="21"/>
      <c r="IJ595" s="21"/>
      <c r="IK595" s="21"/>
      <c r="IL595" s="21"/>
      <c r="IM595" s="21"/>
      <c r="IN595" s="21"/>
      <c r="IO595" s="21"/>
      <c r="IP595" s="21"/>
      <c r="IQ595" s="21"/>
      <c r="IR595" s="21"/>
      <c r="IS595" s="21"/>
      <c r="IT595" s="21"/>
      <c r="IU595" s="21"/>
      <c r="IV595" s="21"/>
      <c r="IW595" s="21"/>
      <c r="IX595" s="21"/>
      <c r="IY595" s="21"/>
      <c r="IZ595" s="21"/>
      <c r="JA595" s="21"/>
      <c r="JB595" s="21"/>
      <c r="JC595" s="21"/>
      <c r="JD595" s="21"/>
      <c r="JE595" s="21"/>
      <c r="JF595" s="21"/>
      <c r="JG595" s="21"/>
      <c r="JH595" s="21"/>
      <c r="JI595" s="21"/>
      <c r="JJ595" s="21"/>
      <c r="JK595" s="21"/>
      <c r="JL595" s="21"/>
    </row>
    <row r="596" spans="1:272" s="10" customFormat="1" ht="17.25" customHeight="1" x14ac:dyDescent="0.25">
      <c r="A596" s="138" t="s">
        <v>29</v>
      </c>
      <c r="B596" s="131" t="s">
        <v>1225</v>
      </c>
      <c r="C596" s="96" t="s">
        <v>1226</v>
      </c>
      <c r="D596" s="15"/>
      <c r="E596" s="36" t="s">
        <v>95</v>
      </c>
      <c r="F596" s="36" t="s">
        <v>1227</v>
      </c>
      <c r="G596" s="37" t="s">
        <v>1228</v>
      </c>
      <c r="H596" s="37" t="s">
        <v>1299</v>
      </c>
      <c r="I596" s="141" t="s">
        <v>1297</v>
      </c>
      <c r="J596" s="140" t="s">
        <v>1300</v>
      </c>
      <c r="K596" s="141" t="s">
        <v>1297</v>
      </c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  <c r="CS596" s="21"/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  <c r="DW596" s="21"/>
      <c r="DX596" s="21"/>
      <c r="DY596" s="21"/>
      <c r="DZ596" s="21"/>
      <c r="EA596" s="21"/>
      <c r="EB596" s="21"/>
      <c r="EC596" s="21"/>
      <c r="ED596" s="21"/>
      <c r="EE596" s="21"/>
      <c r="EF596" s="21"/>
      <c r="EG596" s="21"/>
      <c r="EH596" s="21"/>
      <c r="EI596" s="21"/>
      <c r="EJ596" s="21"/>
      <c r="EK596" s="21"/>
      <c r="EL596" s="21"/>
      <c r="EM596" s="21"/>
      <c r="EN596" s="21"/>
      <c r="EO596" s="21"/>
      <c r="EP596" s="21"/>
      <c r="EQ596" s="21"/>
      <c r="ER596" s="21"/>
      <c r="ES596" s="21"/>
      <c r="ET596" s="21"/>
      <c r="EU596" s="21"/>
      <c r="EV596" s="21"/>
      <c r="EW596" s="21"/>
      <c r="EX596" s="21"/>
      <c r="EY596" s="21"/>
      <c r="EZ596" s="21"/>
      <c r="FA596" s="21"/>
      <c r="FB596" s="21"/>
      <c r="FC596" s="21"/>
      <c r="FD596" s="21"/>
      <c r="FE596" s="21"/>
      <c r="FF596" s="21"/>
      <c r="FG596" s="21"/>
      <c r="FH596" s="21"/>
      <c r="FI596" s="21"/>
      <c r="FJ596" s="21"/>
      <c r="FK596" s="21"/>
      <c r="FL596" s="21"/>
      <c r="FM596" s="21"/>
      <c r="FN596" s="21"/>
      <c r="FO596" s="21"/>
      <c r="FP596" s="21"/>
      <c r="FQ596" s="21"/>
      <c r="FR596" s="21"/>
      <c r="FS596" s="21"/>
      <c r="FT596" s="21"/>
      <c r="FU596" s="21"/>
      <c r="FV596" s="21"/>
      <c r="FW596" s="21"/>
      <c r="FX596" s="21"/>
      <c r="FY596" s="21"/>
      <c r="FZ596" s="21"/>
      <c r="GA596" s="21"/>
      <c r="GB596" s="21"/>
      <c r="GC596" s="21"/>
      <c r="GD596" s="21"/>
      <c r="GE596" s="21"/>
      <c r="GF596" s="21"/>
      <c r="GG596" s="21"/>
      <c r="GH596" s="21"/>
      <c r="GI596" s="21"/>
      <c r="GJ596" s="21"/>
      <c r="GK596" s="21"/>
      <c r="GL596" s="21"/>
      <c r="GM596" s="21"/>
      <c r="GN596" s="21"/>
      <c r="GO596" s="21"/>
      <c r="GP596" s="21"/>
      <c r="GQ596" s="21"/>
      <c r="GR596" s="21"/>
      <c r="GS596" s="21"/>
      <c r="GT596" s="21"/>
      <c r="GU596" s="21"/>
      <c r="GV596" s="21"/>
      <c r="GW596" s="21"/>
      <c r="GX596" s="21"/>
      <c r="GY596" s="21"/>
      <c r="GZ596" s="21"/>
      <c r="HA596" s="21"/>
      <c r="HB596" s="21"/>
      <c r="HC596" s="21"/>
      <c r="HD596" s="21"/>
      <c r="HE596" s="21"/>
      <c r="HF596" s="21"/>
      <c r="HG596" s="21"/>
      <c r="HH596" s="21"/>
      <c r="HI596" s="21"/>
      <c r="HJ596" s="21"/>
      <c r="HK596" s="21"/>
      <c r="HL596" s="21"/>
      <c r="HM596" s="21"/>
      <c r="HN596" s="21"/>
      <c r="HO596" s="21"/>
      <c r="HP596" s="21"/>
      <c r="HQ596" s="21"/>
      <c r="HR596" s="21"/>
      <c r="HS596" s="21"/>
      <c r="HT596" s="21"/>
      <c r="HU596" s="21"/>
      <c r="HV596" s="21"/>
      <c r="HW596" s="21"/>
      <c r="HX596" s="21"/>
      <c r="HY596" s="21"/>
      <c r="HZ596" s="21"/>
      <c r="IA596" s="21"/>
      <c r="IB596" s="21"/>
      <c r="IC596" s="21"/>
      <c r="ID596" s="21"/>
      <c r="IE596" s="21"/>
      <c r="IF596" s="21"/>
      <c r="IG596" s="21"/>
      <c r="IH596" s="21"/>
      <c r="II596" s="21"/>
      <c r="IJ596" s="21"/>
      <c r="IK596" s="21"/>
      <c r="IL596" s="21"/>
      <c r="IM596" s="21"/>
      <c r="IN596" s="21"/>
      <c r="IO596" s="21"/>
      <c r="IP596" s="21"/>
      <c r="IQ596" s="21"/>
      <c r="IR596" s="21"/>
      <c r="IS596" s="21"/>
      <c r="IT596" s="21"/>
      <c r="IU596" s="21"/>
      <c r="IV596" s="21"/>
      <c r="IW596" s="21"/>
      <c r="IX596" s="21"/>
      <c r="IY596" s="21"/>
      <c r="IZ596" s="21"/>
      <c r="JA596" s="21"/>
      <c r="JB596" s="21"/>
      <c r="JC596" s="21"/>
      <c r="JD596" s="21"/>
      <c r="JE596" s="21"/>
      <c r="JF596" s="21"/>
      <c r="JG596" s="21"/>
      <c r="JH596" s="21"/>
      <c r="JI596" s="21"/>
      <c r="JJ596" s="21"/>
      <c r="JK596" s="21"/>
      <c r="JL596" s="21"/>
    </row>
    <row r="597" spans="1:272" s="10" customFormat="1" ht="17.25" customHeight="1" x14ac:dyDescent="0.25">
      <c r="A597" s="138" t="s">
        <v>29</v>
      </c>
      <c r="B597" s="131" t="s">
        <v>1225</v>
      </c>
      <c r="C597" s="96" t="s">
        <v>1226</v>
      </c>
      <c r="D597" s="15"/>
      <c r="E597" s="36" t="s">
        <v>95</v>
      </c>
      <c r="F597" s="36" t="s">
        <v>1227</v>
      </c>
      <c r="G597" s="37" t="s">
        <v>1228</v>
      </c>
      <c r="H597" s="37" t="s">
        <v>1301</v>
      </c>
      <c r="I597" s="141" t="s">
        <v>1302</v>
      </c>
      <c r="J597" s="140" t="s">
        <v>1303</v>
      </c>
      <c r="K597" s="141" t="s">
        <v>1302</v>
      </c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  <c r="CS597" s="21"/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  <c r="DW597" s="21"/>
      <c r="DX597" s="21"/>
      <c r="DY597" s="21"/>
      <c r="DZ597" s="21"/>
      <c r="EA597" s="21"/>
      <c r="EB597" s="21"/>
      <c r="EC597" s="21"/>
      <c r="ED597" s="21"/>
      <c r="EE597" s="21"/>
      <c r="EF597" s="21"/>
      <c r="EG597" s="21"/>
      <c r="EH597" s="21"/>
      <c r="EI597" s="21"/>
      <c r="EJ597" s="21"/>
      <c r="EK597" s="21"/>
      <c r="EL597" s="21"/>
      <c r="EM597" s="21"/>
      <c r="EN597" s="21"/>
      <c r="EO597" s="21"/>
      <c r="EP597" s="21"/>
      <c r="EQ597" s="21"/>
      <c r="ER597" s="21"/>
      <c r="ES597" s="21"/>
      <c r="ET597" s="21"/>
      <c r="EU597" s="21"/>
      <c r="EV597" s="21"/>
      <c r="EW597" s="21"/>
      <c r="EX597" s="21"/>
      <c r="EY597" s="21"/>
      <c r="EZ597" s="21"/>
      <c r="FA597" s="21"/>
      <c r="FB597" s="21"/>
      <c r="FC597" s="21"/>
      <c r="FD597" s="21"/>
      <c r="FE597" s="21"/>
      <c r="FF597" s="21"/>
      <c r="FG597" s="21"/>
      <c r="FH597" s="21"/>
      <c r="FI597" s="21"/>
      <c r="FJ597" s="21"/>
      <c r="FK597" s="21"/>
      <c r="FL597" s="21"/>
      <c r="FM597" s="21"/>
      <c r="FN597" s="21"/>
      <c r="FO597" s="21"/>
      <c r="FP597" s="21"/>
      <c r="FQ597" s="21"/>
      <c r="FR597" s="21"/>
      <c r="FS597" s="21"/>
      <c r="FT597" s="21"/>
      <c r="FU597" s="21"/>
      <c r="FV597" s="21"/>
      <c r="FW597" s="21"/>
      <c r="FX597" s="21"/>
      <c r="FY597" s="21"/>
      <c r="FZ597" s="21"/>
      <c r="GA597" s="21"/>
      <c r="GB597" s="21"/>
      <c r="GC597" s="21"/>
      <c r="GD597" s="21"/>
      <c r="GE597" s="21"/>
      <c r="GF597" s="21"/>
      <c r="GG597" s="21"/>
      <c r="GH597" s="21"/>
      <c r="GI597" s="21"/>
      <c r="GJ597" s="21"/>
      <c r="GK597" s="21"/>
      <c r="GL597" s="21"/>
      <c r="GM597" s="21"/>
      <c r="GN597" s="21"/>
      <c r="GO597" s="21"/>
      <c r="GP597" s="21"/>
      <c r="GQ597" s="21"/>
      <c r="GR597" s="21"/>
      <c r="GS597" s="21"/>
      <c r="GT597" s="21"/>
      <c r="GU597" s="21"/>
      <c r="GV597" s="21"/>
      <c r="GW597" s="21"/>
      <c r="GX597" s="21"/>
      <c r="GY597" s="21"/>
      <c r="GZ597" s="21"/>
      <c r="HA597" s="21"/>
      <c r="HB597" s="21"/>
      <c r="HC597" s="21"/>
      <c r="HD597" s="21"/>
      <c r="HE597" s="21"/>
      <c r="HF597" s="21"/>
      <c r="HG597" s="21"/>
      <c r="HH597" s="21"/>
      <c r="HI597" s="21"/>
      <c r="HJ597" s="21"/>
      <c r="HK597" s="21"/>
      <c r="HL597" s="21"/>
      <c r="HM597" s="21"/>
      <c r="HN597" s="21"/>
      <c r="HO597" s="21"/>
      <c r="HP597" s="21"/>
      <c r="HQ597" s="21"/>
      <c r="HR597" s="21"/>
      <c r="HS597" s="21"/>
      <c r="HT597" s="21"/>
      <c r="HU597" s="21"/>
      <c r="HV597" s="21"/>
      <c r="HW597" s="21"/>
      <c r="HX597" s="21"/>
      <c r="HY597" s="21"/>
      <c r="HZ597" s="21"/>
      <c r="IA597" s="21"/>
      <c r="IB597" s="21"/>
      <c r="IC597" s="21"/>
      <c r="ID597" s="21"/>
      <c r="IE597" s="21"/>
      <c r="IF597" s="21"/>
      <c r="IG597" s="21"/>
      <c r="IH597" s="21"/>
      <c r="II597" s="21"/>
      <c r="IJ597" s="21"/>
      <c r="IK597" s="21"/>
      <c r="IL597" s="21"/>
      <c r="IM597" s="21"/>
      <c r="IN597" s="21"/>
      <c r="IO597" s="21"/>
      <c r="IP597" s="21"/>
      <c r="IQ597" s="21"/>
      <c r="IR597" s="21"/>
      <c r="IS597" s="21"/>
      <c r="IT597" s="21"/>
      <c r="IU597" s="21"/>
      <c r="IV597" s="21"/>
      <c r="IW597" s="21"/>
      <c r="IX597" s="21"/>
      <c r="IY597" s="21"/>
      <c r="IZ597" s="21"/>
      <c r="JA597" s="21"/>
      <c r="JB597" s="21"/>
      <c r="JC597" s="21"/>
      <c r="JD597" s="21"/>
      <c r="JE597" s="21"/>
      <c r="JF597" s="21"/>
      <c r="JG597" s="21"/>
      <c r="JH597" s="21"/>
      <c r="JI597" s="21"/>
      <c r="JJ597" s="21"/>
      <c r="JK597" s="21"/>
      <c r="JL597" s="21"/>
    </row>
    <row r="598" spans="1:272" s="10" customFormat="1" ht="17.25" customHeight="1" x14ac:dyDescent="0.25">
      <c r="A598" s="138" t="s">
        <v>29</v>
      </c>
      <c r="B598" s="131" t="s">
        <v>1225</v>
      </c>
      <c r="C598" s="96" t="s">
        <v>1226</v>
      </c>
      <c r="D598" s="15"/>
      <c r="E598" s="36" t="s">
        <v>95</v>
      </c>
      <c r="F598" s="36" t="s">
        <v>1227</v>
      </c>
      <c r="G598" s="37" t="s">
        <v>1228</v>
      </c>
      <c r="H598" s="37" t="s">
        <v>1304</v>
      </c>
      <c r="I598" s="139" t="s">
        <v>1305</v>
      </c>
      <c r="J598" s="140" t="s">
        <v>1306</v>
      </c>
      <c r="K598" s="139" t="s">
        <v>1305</v>
      </c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21"/>
      <c r="CA598" s="21"/>
      <c r="CB598" s="21"/>
      <c r="CC598" s="21"/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  <c r="CS598" s="21"/>
      <c r="CT598" s="21"/>
      <c r="CU598" s="21"/>
      <c r="CV598" s="21"/>
      <c r="CW598" s="21"/>
      <c r="CX598" s="21"/>
      <c r="CY598" s="21"/>
      <c r="CZ598" s="21"/>
      <c r="DA598" s="21"/>
      <c r="DB598" s="21"/>
      <c r="DC598" s="21"/>
      <c r="DD598" s="21"/>
      <c r="DE598" s="21"/>
      <c r="DF598" s="21"/>
      <c r="DG598" s="21"/>
      <c r="DH598" s="21"/>
      <c r="DI598" s="21"/>
      <c r="DJ598" s="21"/>
      <c r="DK598" s="21"/>
      <c r="DL598" s="21"/>
      <c r="DM598" s="21"/>
      <c r="DN598" s="21"/>
      <c r="DO598" s="21"/>
      <c r="DP598" s="21"/>
      <c r="DQ598" s="21"/>
      <c r="DR598" s="21"/>
      <c r="DS598" s="21"/>
      <c r="DT598" s="21"/>
      <c r="DU598" s="21"/>
      <c r="DV598" s="21"/>
      <c r="DW598" s="21"/>
      <c r="DX598" s="21"/>
      <c r="DY598" s="21"/>
      <c r="DZ598" s="21"/>
      <c r="EA598" s="21"/>
      <c r="EB598" s="21"/>
      <c r="EC598" s="21"/>
      <c r="ED598" s="21"/>
      <c r="EE598" s="21"/>
      <c r="EF598" s="21"/>
      <c r="EG598" s="21"/>
      <c r="EH598" s="21"/>
      <c r="EI598" s="21"/>
      <c r="EJ598" s="21"/>
      <c r="EK598" s="21"/>
      <c r="EL598" s="21"/>
      <c r="EM598" s="21"/>
      <c r="EN598" s="21"/>
      <c r="EO598" s="21"/>
      <c r="EP598" s="21"/>
      <c r="EQ598" s="21"/>
      <c r="ER598" s="21"/>
      <c r="ES598" s="21"/>
      <c r="ET598" s="21"/>
      <c r="EU598" s="21"/>
      <c r="EV598" s="21"/>
      <c r="EW598" s="21"/>
      <c r="EX598" s="21"/>
      <c r="EY598" s="21"/>
      <c r="EZ598" s="21"/>
      <c r="FA598" s="21"/>
      <c r="FB598" s="21"/>
      <c r="FC598" s="21"/>
      <c r="FD598" s="21"/>
      <c r="FE598" s="21"/>
      <c r="FF598" s="21"/>
      <c r="FG598" s="21"/>
      <c r="FH598" s="21"/>
      <c r="FI598" s="21"/>
      <c r="FJ598" s="21"/>
      <c r="FK598" s="21"/>
      <c r="FL598" s="21"/>
      <c r="FM598" s="21"/>
      <c r="FN598" s="21"/>
      <c r="FO598" s="21"/>
      <c r="FP598" s="21"/>
      <c r="FQ598" s="21"/>
      <c r="FR598" s="21"/>
      <c r="FS598" s="21"/>
      <c r="FT598" s="21"/>
      <c r="FU598" s="21"/>
      <c r="FV598" s="21"/>
      <c r="FW598" s="21"/>
      <c r="FX598" s="21"/>
      <c r="FY598" s="21"/>
      <c r="FZ598" s="21"/>
      <c r="GA598" s="21"/>
      <c r="GB598" s="21"/>
      <c r="GC598" s="21"/>
      <c r="GD598" s="21"/>
      <c r="GE598" s="21"/>
      <c r="GF598" s="21"/>
      <c r="GG598" s="21"/>
      <c r="GH598" s="21"/>
      <c r="GI598" s="21"/>
      <c r="GJ598" s="21"/>
      <c r="GK598" s="21"/>
      <c r="GL598" s="21"/>
      <c r="GM598" s="21"/>
      <c r="GN598" s="21"/>
      <c r="GO598" s="21"/>
      <c r="GP598" s="21"/>
      <c r="GQ598" s="21"/>
      <c r="GR598" s="21"/>
      <c r="GS598" s="21"/>
      <c r="GT598" s="21"/>
      <c r="GU598" s="21"/>
      <c r="GV598" s="21"/>
      <c r="GW598" s="21"/>
      <c r="GX598" s="21"/>
      <c r="GY598" s="21"/>
      <c r="GZ598" s="21"/>
      <c r="HA598" s="21"/>
      <c r="HB598" s="21"/>
      <c r="HC598" s="21"/>
      <c r="HD598" s="21"/>
      <c r="HE598" s="21"/>
      <c r="HF598" s="21"/>
      <c r="HG598" s="21"/>
      <c r="HH598" s="21"/>
      <c r="HI598" s="21"/>
      <c r="HJ598" s="21"/>
      <c r="HK598" s="21"/>
      <c r="HL598" s="21"/>
      <c r="HM598" s="21"/>
      <c r="HN598" s="21"/>
      <c r="HO598" s="21"/>
      <c r="HP598" s="21"/>
      <c r="HQ598" s="21"/>
      <c r="HR598" s="21"/>
      <c r="HS598" s="21"/>
      <c r="HT598" s="21"/>
      <c r="HU598" s="21"/>
      <c r="HV598" s="21"/>
      <c r="HW598" s="21"/>
      <c r="HX598" s="21"/>
      <c r="HY598" s="21"/>
      <c r="HZ598" s="21"/>
      <c r="IA598" s="21"/>
      <c r="IB598" s="21"/>
      <c r="IC598" s="21"/>
      <c r="ID598" s="21"/>
      <c r="IE598" s="21"/>
      <c r="IF598" s="21"/>
      <c r="IG598" s="21"/>
      <c r="IH598" s="21"/>
      <c r="II598" s="21"/>
      <c r="IJ598" s="21"/>
      <c r="IK598" s="21"/>
      <c r="IL598" s="21"/>
      <c r="IM598" s="21"/>
      <c r="IN598" s="21"/>
      <c r="IO598" s="21"/>
      <c r="IP598" s="21"/>
      <c r="IQ598" s="21"/>
      <c r="IR598" s="21"/>
      <c r="IS598" s="21"/>
      <c r="IT598" s="21"/>
      <c r="IU598" s="21"/>
      <c r="IV598" s="21"/>
      <c r="IW598" s="21"/>
      <c r="IX598" s="21"/>
      <c r="IY598" s="21"/>
      <c r="IZ598" s="21"/>
      <c r="JA598" s="21"/>
      <c r="JB598" s="21"/>
      <c r="JC598" s="21"/>
      <c r="JD598" s="21"/>
      <c r="JE598" s="21"/>
      <c r="JF598" s="21"/>
      <c r="JG598" s="21"/>
      <c r="JH598" s="21"/>
      <c r="JI598" s="21"/>
      <c r="JJ598" s="21"/>
      <c r="JK598" s="21"/>
      <c r="JL598" s="21"/>
    </row>
    <row r="599" spans="1:272" s="10" customFormat="1" ht="17.25" customHeight="1" x14ac:dyDescent="0.25">
      <c r="A599" s="138" t="s">
        <v>29</v>
      </c>
      <c r="B599" s="131" t="s">
        <v>1225</v>
      </c>
      <c r="C599" s="96" t="s">
        <v>1226</v>
      </c>
      <c r="D599" s="15"/>
      <c r="E599" s="36" t="s">
        <v>95</v>
      </c>
      <c r="F599" s="36" t="s">
        <v>1227</v>
      </c>
      <c r="G599" s="37" t="s">
        <v>1228</v>
      </c>
      <c r="H599" s="37" t="s">
        <v>1307</v>
      </c>
      <c r="I599" s="141" t="s">
        <v>1305</v>
      </c>
      <c r="J599" s="140" t="s">
        <v>1308</v>
      </c>
      <c r="K599" s="141" t="s">
        <v>1305</v>
      </c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21"/>
      <c r="CA599" s="21"/>
      <c r="CB599" s="21"/>
      <c r="CC599" s="21"/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  <c r="CS599" s="21"/>
      <c r="CT599" s="21"/>
      <c r="CU599" s="21"/>
      <c r="CV599" s="21"/>
      <c r="CW599" s="21"/>
      <c r="CX599" s="21"/>
      <c r="CY599" s="21"/>
      <c r="CZ599" s="21"/>
      <c r="DA599" s="21"/>
      <c r="DB599" s="21"/>
      <c r="DC599" s="21"/>
      <c r="DD599" s="21"/>
      <c r="DE599" s="21"/>
      <c r="DF599" s="21"/>
      <c r="DG599" s="21"/>
      <c r="DH599" s="21"/>
      <c r="DI599" s="21"/>
      <c r="DJ599" s="21"/>
      <c r="DK599" s="21"/>
      <c r="DL599" s="21"/>
      <c r="DM599" s="21"/>
      <c r="DN599" s="21"/>
      <c r="DO599" s="21"/>
      <c r="DP599" s="21"/>
      <c r="DQ599" s="21"/>
      <c r="DR599" s="21"/>
      <c r="DS599" s="21"/>
      <c r="DT599" s="21"/>
      <c r="DU599" s="21"/>
      <c r="DV599" s="21"/>
      <c r="DW599" s="21"/>
      <c r="DX599" s="21"/>
      <c r="DY599" s="21"/>
      <c r="DZ599" s="21"/>
      <c r="EA599" s="21"/>
      <c r="EB599" s="21"/>
      <c r="EC599" s="21"/>
      <c r="ED599" s="21"/>
      <c r="EE599" s="21"/>
      <c r="EF599" s="21"/>
      <c r="EG599" s="21"/>
      <c r="EH599" s="21"/>
      <c r="EI599" s="21"/>
      <c r="EJ599" s="21"/>
      <c r="EK599" s="21"/>
      <c r="EL599" s="21"/>
      <c r="EM599" s="21"/>
      <c r="EN599" s="21"/>
      <c r="EO599" s="21"/>
      <c r="EP599" s="21"/>
      <c r="EQ599" s="21"/>
      <c r="ER599" s="21"/>
      <c r="ES599" s="21"/>
      <c r="ET599" s="21"/>
      <c r="EU599" s="21"/>
      <c r="EV599" s="21"/>
      <c r="EW599" s="21"/>
      <c r="EX599" s="21"/>
      <c r="EY599" s="21"/>
      <c r="EZ599" s="21"/>
      <c r="FA599" s="21"/>
      <c r="FB599" s="21"/>
      <c r="FC599" s="21"/>
      <c r="FD599" s="21"/>
      <c r="FE599" s="21"/>
      <c r="FF599" s="21"/>
      <c r="FG599" s="21"/>
      <c r="FH599" s="21"/>
      <c r="FI599" s="21"/>
      <c r="FJ599" s="21"/>
      <c r="FK599" s="21"/>
      <c r="FL599" s="21"/>
      <c r="FM599" s="21"/>
      <c r="FN599" s="21"/>
      <c r="FO599" s="21"/>
      <c r="FP599" s="21"/>
      <c r="FQ599" s="21"/>
      <c r="FR599" s="21"/>
      <c r="FS599" s="21"/>
      <c r="FT599" s="21"/>
      <c r="FU599" s="21"/>
      <c r="FV599" s="21"/>
      <c r="FW599" s="21"/>
      <c r="FX599" s="21"/>
      <c r="FY599" s="21"/>
      <c r="FZ599" s="21"/>
      <c r="GA599" s="21"/>
      <c r="GB599" s="21"/>
      <c r="GC599" s="21"/>
      <c r="GD599" s="21"/>
      <c r="GE599" s="21"/>
      <c r="GF599" s="21"/>
      <c r="GG599" s="21"/>
      <c r="GH599" s="21"/>
      <c r="GI599" s="21"/>
      <c r="GJ599" s="21"/>
      <c r="GK599" s="21"/>
      <c r="GL599" s="21"/>
      <c r="GM599" s="21"/>
      <c r="GN599" s="21"/>
      <c r="GO599" s="21"/>
      <c r="GP599" s="21"/>
      <c r="GQ599" s="21"/>
      <c r="GR599" s="21"/>
      <c r="GS599" s="21"/>
      <c r="GT599" s="21"/>
      <c r="GU599" s="21"/>
      <c r="GV599" s="21"/>
      <c r="GW599" s="21"/>
      <c r="GX599" s="21"/>
      <c r="GY599" s="21"/>
      <c r="GZ599" s="21"/>
      <c r="HA599" s="21"/>
      <c r="HB599" s="21"/>
      <c r="HC599" s="21"/>
      <c r="HD599" s="21"/>
      <c r="HE599" s="21"/>
      <c r="HF599" s="21"/>
      <c r="HG599" s="21"/>
      <c r="HH599" s="21"/>
      <c r="HI599" s="21"/>
      <c r="HJ599" s="21"/>
      <c r="HK599" s="21"/>
      <c r="HL599" s="21"/>
      <c r="HM599" s="21"/>
      <c r="HN599" s="21"/>
      <c r="HO599" s="21"/>
      <c r="HP599" s="21"/>
      <c r="HQ599" s="21"/>
      <c r="HR599" s="21"/>
      <c r="HS599" s="21"/>
      <c r="HT599" s="21"/>
      <c r="HU599" s="21"/>
      <c r="HV599" s="21"/>
      <c r="HW599" s="21"/>
      <c r="HX599" s="21"/>
      <c r="HY599" s="21"/>
      <c r="HZ599" s="21"/>
      <c r="IA599" s="21"/>
      <c r="IB599" s="21"/>
      <c r="IC599" s="21"/>
      <c r="ID599" s="21"/>
      <c r="IE599" s="21"/>
      <c r="IF599" s="21"/>
      <c r="IG599" s="21"/>
      <c r="IH599" s="21"/>
      <c r="II599" s="21"/>
      <c r="IJ599" s="21"/>
      <c r="IK599" s="21"/>
      <c r="IL599" s="21"/>
      <c r="IM599" s="21"/>
      <c r="IN599" s="21"/>
      <c r="IO599" s="21"/>
      <c r="IP599" s="21"/>
      <c r="IQ599" s="21"/>
      <c r="IR599" s="21"/>
      <c r="IS599" s="21"/>
      <c r="IT599" s="21"/>
      <c r="IU599" s="21"/>
      <c r="IV599" s="21"/>
      <c r="IW599" s="21"/>
      <c r="IX599" s="21"/>
      <c r="IY599" s="21"/>
      <c r="IZ599" s="21"/>
      <c r="JA599" s="21"/>
      <c r="JB599" s="21"/>
      <c r="JC599" s="21"/>
      <c r="JD599" s="21"/>
      <c r="JE599" s="21"/>
      <c r="JF599" s="21"/>
      <c r="JG599" s="21"/>
      <c r="JH599" s="21"/>
      <c r="JI599" s="21"/>
      <c r="JJ599" s="21"/>
      <c r="JK599" s="21"/>
      <c r="JL599" s="21"/>
    </row>
    <row r="600" spans="1:272" s="10" customFormat="1" ht="17.25" customHeight="1" x14ac:dyDescent="0.25">
      <c r="A600" s="138" t="s">
        <v>29</v>
      </c>
      <c r="B600" s="131" t="s">
        <v>1225</v>
      </c>
      <c r="C600" s="96" t="s">
        <v>1226</v>
      </c>
      <c r="D600" s="15"/>
      <c r="E600" s="36" t="s">
        <v>95</v>
      </c>
      <c r="F600" s="36" t="s">
        <v>1227</v>
      </c>
      <c r="G600" s="37" t="s">
        <v>1228</v>
      </c>
      <c r="H600" s="37" t="s">
        <v>1309</v>
      </c>
      <c r="I600" s="139" t="s">
        <v>1310</v>
      </c>
      <c r="J600" s="140" t="s">
        <v>1311</v>
      </c>
      <c r="K600" s="139" t="s">
        <v>1310</v>
      </c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21"/>
      <c r="CA600" s="21"/>
      <c r="CB600" s="21"/>
      <c r="CC600" s="21"/>
      <c r="CD600" s="21"/>
      <c r="CE600" s="21"/>
      <c r="CF600" s="21"/>
      <c r="CG600" s="21"/>
      <c r="CH600" s="21"/>
      <c r="CI600" s="21"/>
      <c r="CJ600" s="21"/>
      <c r="CK600" s="21"/>
      <c r="CL600" s="21"/>
      <c r="CM600" s="21"/>
      <c r="CN600" s="21"/>
      <c r="CO600" s="21"/>
      <c r="CP600" s="21"/>
      <c r="CQ600" s="21"/>
      <c r="CR600" s="21"/>
      <c r="CS600" s="21"/>
      <c r="CT600" s="21"/>
      <c r="CU600" s="21"/>
      <c r="CV600" s="21"/>
      <c r="CW600" s="21"/>
      <c r="CX600" s="21"/>
      <c r="CY600" s="21"/>
      <c r="CZ600" s="21"/>
      <c r="DA600" s="21"/>
      <c r="DB600" s="21"/>
      <c r="DC600" s="21"/>
      <c r="DD600" s="21"/>
      <c r="DE600" s="21"/>
      <c r="DF600" s="21"/>
      <c r="DG600" s="21"/>
      <c r="DH600" s="21"/>
      <c r="DI600" s="21"/>
      <c r="DJ600" s="21"/>
      <c r="DK600" s="21"/>
      <c r="DL600" s="21"/>
      <c r="DM600" s="21"/>
      <c r="DN600" s="21"/>
      <c r="DO600" s="21"/>
      <c r="DP600" s="21"/>
      <c r="DQ600" s="21"/>
      <c r="DR600" s="21"/>
      <c r="DS600" s="21"/>
      <c r="DT600" s="21"/>
      <c r="DU600" s="21"/>
      <c r="DV600" s="21"/>
      <c r="DW600" s="21"/>
      <c r="DX600" s="21"/>
      <c r="DY600" s="21"/>
      <c r="DZ600" s="21"/>
      <c r="EA600" s="21"/>
      <c r="EB600" s="21"/>
      <c r="EC600" s="21"/>
      <c r="ED600" s="21"/>
      <c r="EE600" s="21"/>
      <c r="EF600" s="21"/>
      <c r="EG600" s="21"/>
      <c r="EH600" s="21"/>
      <c r="EI600" s="21"/>
      <c r="EJ600" s="21"/>
      <c r="EK600" s="21"/>
      <c r="EL600" s="21"/>
      <c r="EM600" s="21"/>
      <c r="EN600" s="21"/>
      <c r="EO600" s="21"/>
      <c r="EP600" s="21"/>
      <c r="EQ600" s="21"/>
      <c r="ER600" s="21"/>
      <c r="ES600" s="21"/>
      <c r="ET600" s="21"/>
      <c r="EU600" s="21"/>
      <c r="EV600" s="21"/>
      <c r="EW600" s="21"/>
      <c r="EX600" s="21"/>
      <c r="EY600" s="21"/>
      <c r="EZ600" s="21"/>
      <c r="FA600" s="21"/>
      <c r="FB600" s="21"/>
      <c r="FC600" s="21"/>
      <c r="FD600" s="21"/>
      <c r="FE600" s="21"/>
      <c r="FF600" s="21"/>
      <c r="FG600" s="21"/>
      <c r="FH600" s="21"/>
      <c r="FI600" s="21"/>
      <c r="FJ600" s="21"/>
      <c r="FK600" s="21"/>
      <c r="FL600" s="21"/>
      <c r="FM600" s="21"/>
      <c r="FN600" s="21"/>
      <c r="FO600" s="21"/>
      <c r="FP600" s="21"/>
      <c r="FQ600" s="21"/>
      <c r="FR600" s="21"/>
      <c r="FS600" s="21"/>
      <c r="FT600" s="21"/>
      <c r="FU600" s="21"/>
      <c r="FV600" s="21"/>
      <c r="FW600" s="21"/>
      <c r="FX600" s="21"/>
      <c r="FY600" s="21"/>
      <c r="FZ600" s="21"/>
      <c r="GA600" s="21"/>
      <c r="GB600" s="21"/>
      <c r="GC600" s="21"/>
      <c r="GD600" s="21"/>
      <c r="GE600" s="21"/>
      <c r="GF600" s="21"/>
      <c r="GG600" s="21"/>
      <c r="GH600" s="21"/>
      <c r="GI600" s="21"/>
      <c r="GJ600" s="21"/>
      <c r="GK600" s="21"/>
      <c r="GL600" s="21"/>
      <c r="GM600" s="21"/>
      <c r="GN600" s="21"/>
      <c r="GO600" s="21"/>
      <c r="GP600" s="21"/>
      <c r="GQ600" s="21"/>
      <c r="GR600" s="21"/>
      <c r="GS600" s="21"/>
      <c r="GT600" s="21"/>
      <c r="GU600" s="21"/>
      <c r="GV600" s="21"/>
      <c r="GW600" s="21"/>
      <c r="GX600" s="21"/>
      <c r="GY600" s="21"/>
      <c r="GZ600" s="21"/>
      <c r="HA600" s="21"/>
      <c r="HB600" s="21"/>
      <c r="HC600" s="21"/>
      <c r="HD600" s="21"/>
      <c r="HE600" s="21"/>
      <c r="HF600" s="21"/>
      <c r="HG600" s="21"/>
      <c r="HH600" s="21"/>
      <c r="HI600" s="21"/>
      <c r="HJ600" s="21"/>
      <c r="HK600" s="21"/>
      <c r="HL600" s="21"/>
      <c r="HM600" s="21"/>
      <c r="HN600" s="21"/>
      <c r="HO600" s="21"/>
      <c r="HP600" s="21"/>
      <c r="HQ600" s="21"/>
      <c r="HR600" s="21"/>
      <c r="HS600" s="21"/>
      <c r="HT600" s="21"/>
      <c r="HU600" s="21"/>
      <c r="HV600" s="21"/>
      <c r="HW600" s="21"/>
      <c r="HX600" s="21"/>
      <c r="HY600" s="21"/>
      <c r="HZ600" s="21"/>
      <c r="IA600" s="21"/>
      <c r="IB600" s="21"/>
      <c r="IC600" s="21"/>
      <c r="ID600" s="21"/>
      <c r="IE600" s="21"/>
      <c r="IF600" s="21"/>
      <c r="IG600" s="21"/>
      <c r="IH600" s="21"/>
      <c r="II600" s="21"/>
      <c r="IJ600" s="21"/>
      <c r="IK600" s="21"/>
      <c r="IL600" s="21"/>
      <c r="IM600" s="21"/>
      <c r="IN600" s="21"/>
      <c r="IO600" s="21"/>
      <c r="IP600" s="21"/>
      <c r="IQ600" s="21"/>
      <c r="IR600" s="21"/>
      <c r="IS600" s="21"/>
      <c r="IT600" s="21"/>
      <c r="IU600" s="21"/>
      <c r="IV600" s="21"/>
      <c r="IW600" s="21"/>
      <c r="IX600" s="21"/>
      <c r="IY600" s="21"/>
      <c r="IZ600" s="21"/>
      <c r="JA600" s="21"/>
      <c r="JB600" s="21"/>
      <c r="JC600" s="21"/>
      <c r="JD600" s="21"/>
      <c r="JE600" s="21"/>
      <c r="JF600" s="21"/>
      <c r="JG600" s="21"/>
      <c r="JH600" s="21"/>
      <c r="JI600" s="21"/>
      <c r="JJ600" s="21"/>
      <c r="JK600" s="21"/>
      <c r="JL600" s="21"/>
    </row>
    <row r="601" spans="1:272" s="10" customFormat="1" ht="17.25" customHeight="1" x14ac:dyDescent="0.25">
      <c r="A601" s="138" t="s">
        <v>29</v>
      </c>
      <c r="B601" s="131" t="s">
        <v>1225</v>
      </c>
      <c r="C601" s="96" t="s">
        <v>1226</v>
      </c>
      <c r="D601" s="15"/>
      <c r="E601" s="36" t="s">
        <v>95</v>
      </c>
      <c r="F601" s="36" t="s">
        <v>1227</v>
      </c>
      <c r="G601" s="37" t="s">
        <v>1228</v>
      </c>
      <c r="H601" s="37" t="s">
        <v>1312</v>
      </c>
      <c r="I601" s="141" t="s">
        <v>1310</v>
      </c>
      <c r="J601" s="140" t="s">
        <v>1313</v>
      </c>
      <c r="K601" s="141" t="s">
        <v>1310</v>
      </c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21"/>
      <c r="CA601" s="21"/>
      <c r="CB601" s="21"/>
      <c r="CC601" s="21"/>
      <c r="CD601" s="21"/>
      <c r="CE601" s="21"/>
      <c r="CF601" s="21"/>
      <c r="CG601" s="21"/>
      <c r="CH601" s="21"/>
      <c r="CI601" s="21"/>
      <c r="CJ601" s="21"/>
      <c r="CK601" s="21"/>
      <c r="CL601" s="21"/>
      <c r="CM601" s="21"/>
      <c r="CN601" s="21"/>
      <c r="CO601" s="21"/>
      <c r="CP601" s="21"/>
      <c r="CQ601" s="21"/>
      <c r="CR601" s="21"/>
      <c r="CS601" s="21"/>
      <c r="CT601" s="21"/>
      <c r="CU601" s="21"/>
      <c r="CV601" s="21"/>
      <c r="CW601" s="21"/>
      <c r="CX601" s="21"/>
      <c r="CY601" s="21"/>
      <c r="CZ601" s="21"/>
      <c r="DA601" s="21"/>
      <c r="DB601" s="21"/>
      <c r="DC601" s="21"/>
      <c r="DD601" s="21"/>
      <c r="DE601" s="21"/>
      <c r="DF601" s="21"/>
      <c r="DG601" s="21"/>
      <c r="DH601" s="21"/>
      <c r="DI601" s="21"/>
      <c r="DJ601" s="21"/>
      <c r="DK601" s="21"/>
      <c r="DL601" s="21"/>
      <c r="DM601" s="21"/>
      <c r="DN601" s="21"/>
      <c r="DO601" s="21"/>
      <c r="DP601" s="21"/>
      <c r="DQ601" s="21"/>
      <c r="DR601" s="21"/>
      <c r="DS601" s="21"/>
      <c r="DT601" s="21"/>
      <c r="DU601" s="21"/>
      <c r="DV601" s="21"/>
      <c r="DW601" s="21"/>
      <c r="DX601" s="21"/>
      <c r="DY601" s="21"/>
      <c r="DZ601" s="21"/>
      <c r="EA601" s="21"/>
      <c r="EB601" s="21"/>
      <c r="EC601" s="21"/>
      <c r="ED601" s="21"/>
      <c r="EE601" s="21"/>
      <c r="EF601" s="21"/>
      <c r="EG601" s="21"/>
      <c r="EH601" s="21"/>
      <c r="EI601" s="21"/>
      <c r="EJ601" s="21"/>
      <c r="EK601" s="21"/>
      <c r="EL601" s="21"/>
      <c r="EM601" s="21"/>
      <c r="EN601" s="21"/>
      <c r="EO601" s="21"/>
      <c r="EP601" s="21"/>
      <c r="EQ601" s="21"/>
      <c r="ER601" s="21"/>
      <c r="ES601" s="21"/>
      <c r="ET601" s="21"/>
      <c r="EU601" s="21"/>
      <c r="EV601" s="21"/>
      <c r="EW601" s="21"/>
      <c r="EX601" s="21"/>
      <c r="EY601" s="21"/>
      <c r="EZ601" s="21"/>
      <c r="FA601" s="21"/>
      <c r="FB601" s="21"/>
      <c r="FC601" s="21"/>
      <c r="FD601" s="21"/>
      <c r="FE601" s="21"/>
      <c r="FF601" s="21"/>
      <c r="FG601" s="21"/>
      <c r="FH601" s="21"/>
      <c r="FI601" s="21"/>
      <c r="FJ601" s="21"/>
      <c r="FK601" s="21"/>
      <c r="FL601" s="21"/>
      <c r="FM601" s="21"/>
      <c r="FN601" s="21"/>
      <c r="FO601" s="21"/>
      <c r="FP601" s="21"/>
      <c r="FQ601" s="21"/>
      <c r="FR601" s="21"/>
      <c r="FS601" s="21"/>
      <c r="FT601" s="21"/>
      <c r="FU601" s="21"/>
      <c r="FV601" s="21"/>
      <c r="FW601" s="21"/>
      <c r="FX601" s="21"/>
      <c r="FY601" s="21"/>
      <c r="FZ601" s="21"/>
      <c r="GA601" s="21"/>
      <c r="GB601" s="21"/>
      <c r="GC601" s="21"/>
      <c r="GD601" s="21"/>
      <c r="GE601" s="21"/>
      <c r="GF601" s="21"/>
      <c r="GG601" s="21"/>
      <c r="GH601" s="21"/>
      <c r="GI601" s="21"/>
      <c r="GJ601" s="21"/>
      <c r="GK601" s="21"/>
      <c r="GL601" s="21"/>
      <c r="GM601" s="21"/>
      <c r="GN601" s="21"/>
      <c r="GO601" s="21"/>
      <c r="GP601" s="21"/>
      <c r="GQ601" s="21"/>
      <c r="GR601" s="21"/>
      <c r="GS601" s="21"/>
      <c r="GT601" s="21"/>
      <c r="GU601" s="21"/>
      <c r="GV601" s="21"/>
      <c r="GW601" s="21"/>
      <c r="GX601" s="21"/>
      <c r="GY601" s="21"/>
      <c r="GZ601" s="21"/>
      <c r="HA601" s="21"/>
      <c r="HB601" s="21"/>
      <c r="HC601" s="21"/>
      <c r="HD601" s="21"/>
      <c r="HE601" s="21"/>
      <c r="HF601" s="21"/>
      <c r="HG601" s="21"/>
      <c r="HH601" s="21"/>
      <c r="HI601" s="21"/>
      <c r="HJ601" s="21"/>
      <c r="HK601" s="21"/>
      <c r="HL601" s="21"/>
      <c r="HM601" s="21"/>
      <c r="HN601" s="21"/>
      <c r="HO601" s="21"/>
      <c r="HP601" s="21"/>
      <c r="HQ601" s="21"/>
      <c r="HR601" s="21"/>
      <c r="HS601" s="21"/>
      <c r="HT601" s="21"/>
      <c r="HU601" s="21"/>
      <c r="HV601" s="21"/>
      <c r="HW601" s="21"/>
      <c r="HX601" s="21"/>
      <c r="HY601" s="21"/>
      <c r="HZ601" s="21"/>
      <c r="IA601" s="21"/>
      <c r="IB601" s="21"/>
      <c r="IC601" s="21"/>
      <c r="ID601" s="21"/>
      <c r="IE601" s="21"/>
      <c r="IF601" s="21"/>
      <c r="IG601" s="21"/>
      <c r="IH601" s="21"/>
      <c r="II601" s="21"/>
      <c r="IJ601" s="21"/>
      <c r="IK601" s="21"/>
      <c r="IL601" s="21"/>
      <c r="IM601" s="21"/>
      <c r="IN601" s="21"/>
      <c r="IO601" s="21"/>
      <c r="IP601" s="21"/>
      <c r="IQ601" s="21"/>
      <c r="IR601" s="21"/>
      <c r="IS601" s="21"/>
      <c r="IT601" s="21"/>
      <c r="IU601" s="21"/>
      <c r="IV601" s="21"/>
      <c r="IW601" s="21"/>
      <c r="IX601" s="21"/>
      <c r="IY601" s="21"/>
      <c r="IZ601" s="21"/>
      <c r="JA601" s="21"/>
      <c r="JB601" s="21"/>
      <c r="JC601" s="21"/>
      <c r="JD601" s="21"/>
      <c r="JE601" s="21"/>
      <c r="JF601" s="21"/>
      <c r="JG601" s="21"/>
      <c r="JH601" s="21"/>
      <c r="JI601" s="21"/>
      <c r="JJ601" s="21"/>
      <c r="JK601" s="21"/>
      <c r="JL601" s="21"/>
    </row>
    <row r="602" spans="1:272" s="10" customFormat="1" ht="17.25" customHeight="1" x14ac:dyDescent="0.25">
      <c r="A602" s="138" t="s">
        <v>29</v>
      </c>
      <c r="B602" s="131" t="s">
        <v>1225</v>
      </c>
      <c r="C602" s="96" t="s">
        <v>1226</v>
      </c>
      <c r="D602" s="15"/>
      <c r="E602" s="36" t="s">
        <v>95</v>
      </c>
      <c r="F602" s="36" t="s">
        <v>1227</v>
      </c>
      <c r="G602" s="37" t="s">
        <v>1228</v>
      </c>
      <c r="H602" s="37" t="s">
        <v>1314</v>
      </c>
      <c r="I602" s="141" t="s">
        <v>1315</v>
      </c>
      <c r="J602" s="140" t="s">
        <v>1316</v>
      </c>
      <c r="K602" s="141" t="s">
        <v>1315</v>
      </c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21"/>
      <c r="CA602" s="21"/>
      <c r="CB602" s="21"/>
      <c r="CC602" s="21"/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  <c r="CS602" s="21"/>
      <c r="CT602" s="21"/>
      <c r="CU602" s="21"/>
      <c r="CV602" s="21"/>
      <c r="CW602" s="21"/>
      <c r="CX602" s="21"/>
      <c r="CY602" s="21"/>
      <c r="CZ602" s="21"/>
      <c r="DA602" s="21"/>
      <c r="DB602" s="21"/>
      <c r="DC602" s="21"/>
      <c r="DD602" s="21"/>
      <c r="DE602" s="21"/>
      <c r="DF602" s="21"/>
      <c r="DG602" s="21"/>
      <c r="DH602" s="21"/>
      <c r="DI602" s="21"/>
      <c r="DJ602" s="21"/>
      <c r="DK602" s="21"/>
      <c r="DL602" s="21"/>
      <c r="DM602" s="21"/>
      <c r="DN602" s="21"/>
      <c r="DO602" s="21"/>
      <c r="DP602" s="21"/>
      <c r="DQ602" s="21"/>
      <c r="DR602" s="21"/>
      <c r="DS602" s="21"/>
      <c r="DT602" s="21"/>
      <c r="DU602" s="21"/>
      <c r="DV602" s="21"/>
      <c r="DW602" s="21"/>
      <c r="DX602" s="21"/>
      <c r="DY602" s="21"/>
      <c r="DZ602" s="21"/>
      <c r="EA602" s="21"/>
      <c r="EB602" s="21"/>
      <c r="EC602" s="21"/>
      <c r="ED602" s="21"/>
      <c r="EE602" s="21"/>
      <c r="EF602" s="21"/>
      <c r="EG602" s="21"/>
      <c r="EH602" s="21"/>
      <c r="EI602" s="21"/>
      <c r="EJ602" s="21"/>
      <c r="EK602" s="21"/>
      <c r="EL602" s="21"/>
      <c r="EM602" s="21"/>
      <c r="EN602" s="21"/>
      <c r="EO602" s="21"/>
      <c r="EP602" s="21"/>
      <c r="EQ602" s="21"/>
      <c r="ER602" s="21"/>
      <c r="ES602" s="21"/>
      <c r="ET602" s="21"/>
      <c r="EU602" s="21"/>
      <c r="EV602" s="21"/>
      <c r="EW602" s="21"/>
      <c r="EX602" s="21"/>
      <c r="EY602" s="21"/>
      <c r="EZ602" s="21"/>
      <c r="FA602" s="21"/>
      <c r="FB602" s="21"/>
      <c r="FC602" s="21"/>
      <c r="FD602" s="21"/>
      <c r="FE602" s="21"/>
      <c r="FF602" s="21"/>
      <c r="FG602" s="21"/>
      <c r="FH602" s="21"/>
      <c r="FI602" s="21"/>
      <c r="FJ602" s="21"/>
      <c r="FK602" s="21"/>
      <c r="FL602" s="21"/>
      <c r="FM602" s="21"/>
      <c r="FN602" s="21"/>
      <c r="FO602" s="21"/>
      <c r="FP602" s="21"/>
      <c r="FQ602" s="21"/>
      <c r="FR602" s="21"/>
      <c r="FS602" s="21"/>
      <c r="FT602" s="21"/>
      <c r="FU602" s="21"/>
      <c r="FV602" s="21"/>
      <c r="FW602" s="21"/>
      <c r="FX602" s="21"/>
      <c r="FY602" s="21"/>
      <c r="FZ602" s="21"/>
      <c r="GA602" s="21"/>
      <c r="GB602" s="21"/>
      <c r="GC602" s="21"/>
      <c r="GD602" s="21"/>
      <c r="GE602" s="21"/>
      <c r="GF602" s="21"/>
      <c r="GG602" s="21"/>
      <c r="GH602" s="21"/>
      <c r="GI602" s="21"/>
      <c r="GJ602" s="21"/>
      <c r="GK602" s="21"/>
      <c r="GL602" s="21"/>
      <c r="GM602" s="21"/>
      <c r="GN602" s="21"/>
      <c r="GO602" s="21"/>
      <c r="GP602" s="21"/>
      <c r="GQ602" s="21"/>
      <c r="GR602" s="21"/>
      <c r="GS602" s="21"/>
      <c r="GT602" s="21"/>
      <c r="GU602" s="21"/>
      <c r="GV602" s="21"/>
      <c r="GW602" s="21"/>
      <c r="GX602" s="21"/>
      <c r="GY602" s="21"/>
      <c r="GZ602" s="21"/>
      <c r="HA602" s="21"/>
      <c r="HB602" s="21"/>
      <c r="HC602" s="21"/>
      <c r="HD602" s="21"/>
      <c r="HE602" s="21"/>
      <c r="HF602" s="21"/>
      <c r="HG602" s="21"/>
      <c r="HH602" s="21"/>
      <c r="HI602" s="21"/>
      <c r="HJ602" s="21"/>
      <c r="HK602" s="21"/>
      <c r="HL602" s="21"/>
      <c r="HM602" s="21"/>
      <c r="HN602" s="21"/>
      <c r="HO602" s="21"/>
      <c r="HP602" s="21"/>
      <c r="HQ602" s="21"/>
      <c r="HR602" s="21"/>
      <c r="HS602" s="21"/>
      <c r="HT602" s="21"/>
      <c r="HU602" s="21"/>
      <c r="HV602" s="21"/>
      <c r="HW602" s="21"/>
      <c r="HX602" s="21"/>
      <c r="HY602" s="21"/>
      <c r="HZ602" s="21"/>
      <c r="IA602" s="21"/>
      <c r="IB602" s="21"/>
      <c r="IC602" s="21"/>
      <c r="ID602" s="21"/>
      <c r="IE602" s="21"/>
      <c r="IF602" s="21"/>
      <c r="IG602" s="21"/>
      <c r="IH602" s="21"/>
      <c r="II602" s="21"/>
      <c r="IJ602" s="21"/>
      <c r="IK602" s="21"/>
      <c r="IL602" s="21"/>
      <c r="IM602" s="21"/>
      <c r="IN602" s="21"/>
      <c r="IO602" s="21"/>
      <c r="IP602" s="21"/>
      <c r="IQ602" s="21"/>
      <c r="IR602" s="21"/>
      <c r="IS602" s="21"/>
      <c r="IT602" s="21"/>
      <c r="IU602" s="21"/>
      <c r="IV602" s="21"/>
      <c r="IW602" s="21"/>
      <c r="IX602" s="21"/>
      <c r="IY602" s="21"/>
      <c r="IZ602" s="21"/>
      <c r="JA602" s="21"/>
      <c r="JB602" s="21"/>
      <c r="JC602" s="21"/>
      <c r="JD602" s="21"/>
      <c r="JE602" s="21"/>
      <c r="JF602" s="21"/>
      <c r="JG602" s="21"/>
      <c r="JH602" s="21"/>
      <c r="JI602" s="21"/>
      <c r="JJ602" s="21"/>
      <c r="JK602" s="21"/>
      <c r="JL602" s="21"/>
    </row>
    <row r="603" spans="1:272" s="10" customFormat="1" ht="17.25" customHeight="1" x14ac:dyDescent="0.25">
      <c r="A603" s="138" t="s">
        <v>29</v>
      </c>
      <c r="B603" s="131" t="s">
        <v>1225</v>
      </c>
      <c r="C603" s="96" t="s">
        <v>1226</v>
      </c>
      <c r="D603" s="15"/>
      <c r="E603" s="36" t="s">
        <v>95</v>
      </c>
      <c r="F603" s="36" t="s">
        <v>1227</v>
      </c>
      <c r="G603" s="37" t="s">
        <v>1228</v>
      </c>
      <c r="H603" s="37" t="s">
        <v>1317</v>
      </c>
      <c r="I603" s="141" t="s">
        <v>1318</v>
      </c>
      <c r="J603" s="140" t="s">
        <v>1319</v>
      </c>
      <c r="K603" s="141" t="s">
        <v>1318</v>
      </c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21"/>
      <c r="CA603" s="21"/>
      <c r="CB603" s="21"/>
      <c r="CC603" s="21"/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  <c r="CS603" s="21"/>
      <c r="CT603" s="21"/>
      <c r="CU603" s="21"/>
      <c r="CV603" s="21"/>
      <c r="CW603" s="21"/>
      <c r="CX603" s="21"/>
      <c r="CY603" s="21"/>
      <c r="CZ603" s="21"/>
      <c r="DA603" s="21"/>
      <c r="DB603" s="21"/>
      <c r="DC603" s="21"/>
      <c r="DD603" s="21"/>
      <c r="DE603" s="21"/>
      <c r="DF603" s="21"/>
      <c r="DG603" s="21"/>
      <c r="DH603" s="21"/>
      <c r="DI603" s="21"/>
      <c r="DJ603" s="21"/>
      <c r="DK603" s="21"/>
      <c r="DL603" s="21"/>
      <c r="DM603" s="21"/>
      <c r="DN603" s="21"/>
      <c r="DO603" s="21"/>
      <c r="DP603" s="21"/>
      <c r="DQ603" s="21"/>
      <c r="DR603" s="21"/>
      <c r="DS603" s="21"/>
      <c r="DT603" s="21"/>
      <c r="DU603" s="21"/>
      <c r="DV603" s="21"/>
      <c r="DW603" s="21"/>
      <c r="DX603" s="21"/>
      <c r="DY603" s="21"/>
      <c r="DZ603" s="21"/>
      <c r="EA603" s="21"/>
      <c r="EB603" s="21"/>
      <c r="EC603" s="21"/>
      <c r="ED603" s="21"/>
      <c r="EE603" s="21"/>
      <c r="EF603" s="21"/>
      <c r="EG603" s="21"/>
      <c r="EH603" s="21"/>
      <c r="EI603" s="21"/>
      <c r="EJ603" s="21"/>
      <c r="EK603" s="21"/>
      <c r="EL603" s="21"/>
      <c r="EM603" s="21"/>
      <c r="EN603" s="21"/>
      <c r="EO603" s="21"/>
      <c r="EP603" s="21"/>
      <c r="EQ603" s="21"/>
      <c r="ER603" s="21"/>
      <c r="ES603" s="21"/>
      <c r="ET603" s="21"/>
      <c r="EU603" s="21"/>
      <c r="EV603" s="21"/>
      <c r="EW603" s="21"/>
      <c r="EX603" s="21"/>
      <c r="EY603" s="21"/>
      <c r="EZ603" s="21"/>
      <c r="FA603" s="21"/>
      <c r="FB603" s="21"/>
      <c r="FC603" s="21"/>
      <c r="FD603" s="21"/>
      <c r="FE603" s="21"/>
      <c r="FF603" s="21"/>
      <c r="FG603" s="21"/>
      <c r="FH603" s="21"/>
      <c r="FI603" s="21"/>
      <c r="FJ603" s="21"/>
      <c r="FK603" s="21"/>
      <c r="FL603" s="21"/>
      <c r="FM603" s="21"/>
      <c r="FN603" s="21"/>
      <c r="FO603" s="21"/>
      <c r="FP603" s="21"/>
      <c r="FQ603" s="21"/>
      <c r="FR603" s="21"/>
      <c r="FS603" s="21"/>
      <c r="FT603" s="21"/>
      <c r="FU603" s="21"/>
      <c r="FV603" s="21"/>
      <c r="FW603" s="21"/>
      <c r="FX603" s="21"/>
      <c r="FY603" s="21"/>
      <c r="FZ603" s="21"/>
      <c r="GA603" s="21"/>
      <c r="GB603" s="21"/>
      <c r="GC603" s="21"/>
      <c r="GD603" s="21"/>
      <c r="GE603" s="21"/>
      <c r="GF603" s="21"/>
      <c r="GG603" s="21"/>
      <c r="GH603" s="21"/>
      <c r="GI603" s="21"/>
      <c r="GJ603" s="21"/>
      <c r="GK603" s="21"/>
      <c r="GL603" s="21"/>
      <c r="GM603" s="21"/>
      <c r="GN603" s="21"/>
      <c r="GO603" s="21"/>
      <c r="GP603" s="21"/>
      <c r="GQ603" s="21"/>
      <c r="GR603" s="21"/>
      <c r="GS603" s="21"/>
      <c r="GT603" s="21"/>
      <c r="GU603" s="21"/>
      <c r="GV603" s="21"/>
      <c r="GW603" s="21"/>
      <c r="GX603" s="21"/>
      <c r="GY603" s="21"/>
      <c r="GZ603" s="21"/>
      <c r="HA603" s="21"/>
      <c r="HB603" s="21"/>
      <c r="HC603" s="21"/>
      <c r="HD603" s="21"/>
      <c r="HE603" s="21"/>
      <c r="HF603" s="21"/>
      <c r="HG603" s="21"/>
      <c r="HH603" s="21"/>
      <c r="HI603" s="21"/>
      <c r="HJ603" s="21"/>
      <c r="HK603" s="21"/>
      <c r="HL603" s="21"/>
      <c r="HM603" s="21"/>
      <c r="HN603" s="21"/>
      <c r="HO603" s="21"/>
      <c r="HP603" s="21"/>
      <c r="HQ603" s="21"/>
      <c r="HR603" s="21"/>
      <c r="HS603" s="21"/>
      <c r="HT603" s="21"/>
      <c r="HU603" s="21"/>
      <c r="HV603" s="21"/>
      <c r="HW603" s="21"/>
      <c r="HX603" s="21"/>
      <c r="HY603" s="21"/>
      <c r="HZ603" s="21"/>
      <c r="IA603" s="21"/>
      <c r="IB603" s="21"/>
      <c r="IC603" s="21"/>
      <c r="ID603" s="21"/>
      <c r="IE603" s="21"/>
      <c r="IF603" s="21"/>
      <c r="IG603" s="21"/>
      <c r="IH603" s="21"/>
      <c r="II603" s="21"/>
      <c r="IJ603" s="21"/>
      <c r="IK603" s="21"/>
      <c r="IL603" s="21"/>
      <c r="IM603" s="21"/>
      <c r="IN603" s="21"/>
      <c r="IO603" s="21"/>
      <c r="IP603" s="21"/>
      <c r="IQ603" s="21"/>
      <c r="IR603" s="21"/>
      <c r="IS603" s="21"/>
      <c r="IT603" s="21"/>
      <c r="IU603" s="21"/>
      <c r="IV603" s="21"/>
      <c r="IW603" s="21"/>
      <c r="IX603" s="21"/>
      <c r="IY603" s="21"/>
      <c r="IZ603" s="21"/>
      <c r="JA603" s="21"/>
      <c r="JB603" s="21"/>
      <c r="JC603" s="21"/>
      <c r="JD603" s="21"/>
      <c r="JE603" s="21"/>
      <c r="JF603" s="21"/>
      <c r="JG603" s="21"/>
      <c r="JH603" s="21"/>
      <c r="JI603" s="21"/>
      <c r="JJ603" s="21"/>
      <c r="JK603" s="21"/>
      <c r="JL603" s="21"/>
    </row>
    <row r="604" spans="1:272" s="10" customFormat="1" ht="17.25" customHeight="1" x14ac:dyDescent="0.25">
      <c r="A604" s="138" t="s">
        <v>29</v>
      </c>
      <c r="B604" s="131" t="s">
        <v>1225</v>
      </c>
      <c r="C604" s="96" t="s">
        <v>1226</v>
      </c>
      <c r="D604" s="15"/>
      <c r="E604" s="36" t="s">
        <v>95</v>
      </c>
      <c r="F604" s="36" t="s">
        <v>1227</v>
      </c>
      <c r="G604" s="37" t="s">
        <v>1228</v>
      </c>
      <c r="H604" s="37" t="s">
        <v>1320</v>
      </c>
      <c r="I604" s="141" t="s">
        <v>1321</v>
      </c>
      <c r="J604" s="140" t="s">
        <v>1322</v>
      </c>
      <c r="K604" s="141" t="s">
        <v>1321</v>
      </c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21"/>
      <c r="CA604" s="21"/>
      <c r="CB604" s="21"/>
      <c r="CC604" s="21"/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  <c r="CS604" s="21"/>
      <c r="CT604" s="21"/>
      <c r="CU604" s="21"/>
      <c r="CV604" s="21"/>
      <c r="CW604" s="21"/>
      <c r="CX604" s="21"/>
      <c r="CY604" s="21"/>
      <c r="CZ604" s="21"/>
      <c r="DA604" s="21"/>
      <c r="DB604" s="21"/>
      <c r="DC604" s="21"/>
      <c r="DD604" s="21"/>
      <c r="DE604" s="21"/>
      <c r="DF604" s="21"/>
      <c r="DG604" s="21"/>
      <c r="DH604" s="21"/>
      <c r="DI604" s="21"/>
      <c r="DJ604" s="21"/>
      <c r="DK604" s="21"/>
      <c r="DL604" s="21"/>
      <c r="DM604" s="21"/>
      <c r="DN604" s="21"/>
      <c r="DO604" s="21"/>
      <c r="DP604" s="21"/>
      <c r="DQ604" s="21"/>
      <c r="DR604" s="21"/>
      <c r="DS604" s="21"/>
      <c r="DT604" s="21"/>
      <c r="DU604" s="21"/>
      <c r="DV604" s="21"/>
      <c r="DW604" s="21"/>
      <c r="DX604" s="21"/>
      <c r="DY604" s="21"/>
      <c r="DZ604" s="21"/>
      <c r="EA604" s="21"/>
      <c r="EB604" s="21"/>
      <c r="EC604" s="21"/>
      <c r="ED604" s="21"/>
      <c r="EE604" s="21"/>
      <c r="EF604" s="21"/>
      <c r="EG604" s="21"/>
      <c r="EH604" s="21"/>
      <c r="EI604" s="21"/>
      <c r="EJ604" s="21"/>
      <c r="EK604" s="21"/>
      <c r="EL604" s="21"/>
      <c r="EM604" s="21"/>
      <c r="EN604" s="21"/>
      <c r="EO604" s="21"/>
      <c r="EP604" s="21"/>
      <c r="EQ604" s="21"/>
      <c r="ER604" s="21"/>
      <c r="ES604" s="21"/>
      <c r="ET604" s="21"/>
      <c r="EU604" s="21"/>
      <c r="EV604" s="21"/>
      <c r="EW604" s="21"/>
      <c r="EX604" s="21"/>
      <c r="EY604" s="21"/>
      <c r="EZ604" s="21"/>
      <c r="FA604" s="21"/>
      <c r="FB604" s="21"/>
      <c r="FC604" s="21"/>
      <c r="FD604" s="21"/>
      <c r="FE604" s="21"/>
      <c r="FF604" s="21"/>
      <c r="FG604" s="21"/>
      <c r="FH604" s="21"/>
      <c r="FI604" s="21"/>
      <c r="FJ604" s="21"/>
      <c r="FK604" s="21"/>
      <c r="FL604" s="21"/>
      <c r="FM604" s="21"/>
      <c r="FN604" s="21"/>
      <c r="FO604" s="21"/>
      <c r="FP604" s="21"/>
      <c r="FQ604" s="21"/>
      <c r="FR604" s="21"/>
      <c r="FS604" s="21"/>
      <c r="FT604" s="21"/>
      <c r="FU604" s="21"/>
      <c r="FV604" s="21"/>
      <c r="FW604" s="21"/>
      <c r="FX604" s="21"/>
      <c r="FY604" s="21"/>
      <c r="FZ604" s="21"/>
      <c r="GA604" s="21"/>
      <c r="GB604" s="21"/>
      <c r="GC604" s="21"/>
      <c r="GD604" s="21"/>
      <c r="GE604" s="21"/>
      <c r="GF604" s="21"/>
      <c r="GG604" s="21"/>
      <c r="GH604" s="21"/>
      <c r="GI604" s="21"/>
      <c r="GJ604" s="21"/>
      <c r="GK604" s="21"/>
      <c r="GL604" s="21"/>
      <c r="GM604" s="21"/>
      <c r="GN604" s="21"/>
      <c r="GO604" s="21"/>
      <c r="GP604" s="21"/>
      <c r="GQ604" s="21"/>
      <c r="GR604" s="21"/>
      <c r="GS604" s="21"/>
      <c r="GT604" s="21"/>
      <c r="GU604" s="21"/>
      <c r="GV604" s="21"/>
      <c r="GW604" s="21"/>
      <c r="GX604" s="21"/>
      <c r="GY604" s="21"/>
      <c r="GZ604" s="21"/>
      <c r="HA604" s="21"/>
      <c r="HB604" s="21"/>
      <c r="HC604" s="21"/>
      <c r="HD604" s="21"/>
      <c r="HE604" s="21"/>
      <c r="HF604" s="21"/>
      <c r="HG604" s="21"/>
      <c r="HH604" s="21"/>
      <c r="HI604" s="21"/>
      <c r="HJ604" s="21"/>
      <c r="HK604" s="21"/>
      <c r="HL604" s="21"/>
      <c r="HM604" s="21"/>
      <c r="HN604" s="21"/>
      <c r="HO604" s="21"/>
      <c r="HP604" s="21"/>
      <c r="HQ604" s="21"/>
      <c r="HR604" s="21"/>
      <c r="HS604" s="21"/>
      <c r="HT604" s="21"/>
      <c r="HU604" s="21"/>
      <c r="HV604" s="21"/>
      <c r="HW604" s="21"/>
      <c r="HX604" s="21"/>
      <c r="HY604" s="21"/>
      <c r="HZ604" s="21"/>
      <c r="IA604" s="21"/>
      <c r="IB604" s="21"/>
      <c r="IC604" s="21"/>
      <c r="ID604" s="21"/>
      <c r="IE604" s="21"/>
      <c r="IF604" s="21"/>
      <c r="IG604" s="21"/>
      <c r="IH604" s="21"/>
      <c r="II604" s="21"/>
      <c r="IJ604" s="21"/>
      <c r="IK604" s="21"/>
      <c r="IL604" s="21"/>
      <c r="IM604" s="21"/>
      <c r="IN604" s="21"/>
      <c r="IO604" s="21"/>
      <c r="IP604" s="21"/>
      <c r="IQ604" s="21"/>
      <c r="IR604" s="21"/>
      <c r="IS604" s="21"/>
      <c r="IT604" s="21"/>
      <c r="IU604" s="21"/>
      <c r="IV604" s="21"/>
      <c r="IW604" s="21"/>
      <c r="IX604" s="21"/>
      <c r="IY604" s="21"/>
      <c r="IZ604" s="21"/>
      <c r="JA604" s="21"/>
      <c r="JB604" s="21"/>
      <c r="JC604" s="21"/>
      <c r="JD604" s="21"/>
      <c r="JE604" s="21"/>
      <c r="JF604" s="21"/>
      <c r="JG604" s="21"/>
      <c r="JH604" s="21"/>
      <c r="JI604" s="21"/>
      <c r="JJ604" s="21"/>
      <c r="JK604" s="21"/>
      <c r="JL604" s="21"/>
    </row>
    <row r="605" spans="1:272" s="10" customFormat="1" ht="17.25" customHeight="1" x14ac:dyDescent="0.25">
      <c r="A605" s="138" t="s">
        <v>29</v>
      </c>
      <c r="B605" s="131" t="s">
        <v>1225</v>
      </c>
      <c r="C605" s="96" t="s">
        <v>1226</v>
      </c>
      <c r="D605" s="15"/>
      <c r="E605" s="36" t="s">
        <v>95</v>
      </c>
      <c r="F605" s="36" t="s">
        <v>1227</v>
      </c>
      <c r="G605" s="37" t="s">
        <v>1228</v>
      </c>
      <c r="H605" s="37" t="s">
        <v>1323</v>
      </c>
      <c r="I605" s="141" t="s">
        <v>1324</v>
      </c>
      <c r="J605" s="140" t="s">
        <v>1325</v>
      </c>
      <c r="K605" s="141" t="s">
        <v>1324</v>
      </c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21"/>
      <c r="CA605" s="21"/>
      <c r="CB605" s="21"/>
      <c r="CC605" s="21"/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  <c r="CS605" s="21"/>
      <c r="CT605" s="21"/>
      <c r="CU605" s="21"/>
      <c r="CV605" s="21"/>
      <c r="CW605" s="21"/>
      <c r="CX605" s="21"/>
      <c r="CY605" s="21"/>
      <c r="CZ605" s="21"/>
      <c r="DA605" s="21"/>
      <c r="DB605" s="21"/>
      <c r="DC605" s="21"/>
      <c r="DD605" s="21"/>
      <c r="DE605" s="21"/>
      <c r="DF605" s="21"/>
      <c r="DG605" s="21"/>
      <c r="DH605" s="21"/>
      <c r="DI605" s="21"/>
      <c r="DJ605" s="21"/>
      <c r="DK605" s="21"/>
      <c r="DL605" s="21"/>
      <c r="DM605" s="21"/>
      <c r="DN605" s="21"/>
      <c r="DO605" s="21"/>
      <c r="DP605" s="21"/>
      <c r="DQ605" s="21"/>
      <c r="DR605" s="21"/>
      <c r="DS605" s="21"/>
      <c r="DT605" s="21"/>
      <c r="DU605" s="21"/>
      <c r="DV605" s="21"/>
      <c r="DW605" s="21"/>
      <c r="DX605" s="21"/>
      <c r="DY605" s="21"/>
      <c r="DZ605" s="21"/>
      <c r="EA605" s="21"/>
      <c r="EB605" s="21"/>
      <c r="EC605" s="21"/>
      <c r="ED605" s="21"/>
      <c r="EE605" s="21"/>
      <c r="EF605" s="21"/>
      <c r="EG605" s="21"/>
      <c r="EH605" s="21"/>
      <c r="EI605" s="21"/>
      <c r="EJ605" s="21"/>
      <c r="EK605" s="21"/>
      <c r="EL605" s="21"/>
      <c r="EM605" s="21"/>
      <c r="EN605" s="21"/>
      <c r="EO605" s="21"/>
      <c r="EP605" s="21"/>
      <c r="EQ605" s="21"/>
      <c r="ER605" s="21"/>
      <c r="ES605" s="21"/>
      <c r="ET605" s="21"/>
      <c r="EU605" s="21"/>
      <c r="EV605" s="21"/>
      <c r="EW605" s="21"/>
      <c r="EX605" s="21"/>
      <c r="EY605" s="21"/>
      <c r="EZ605" s="21"/>
      <c r="FA605" s="21"/>
      <c r="FB605" s="21"/>
      <c r="FC605" s="21"/>
      <c r="FD605" s="21"/>
      <c r="FE605" s="21"/>
      <c r="FF605" s="21"/>
      <c r="FG605" s="21"/>
      <c r="FH605" s="21"/>
      <c r="FI605" s="21"/>
      <c r="FJ605" s="21"/>
      <c r="FK605" s="21"/>
      <c r="FL605" s="21"/>
      <c r="FM605" s="21"/>
      <c r="FN605" s="21"/>
      <c r="FO605" s="21"/>
      <c r="FP605" s="21"/>
      <c r="FQ605" s="21"/>
      <c r="FR605" s="21"/>
      <c r="FS605" s="21"/>
      <c r="FT605" s="21"/>
      <c r="FU605" s="21"/>
      <c r="FV605" s="21"/>
      <c r="FW605" s="21"/>
      <c r="FX605" s="21"/>
      <c r="FY605" s="21"/>
      <c r="FZ605" s="21"/>
      <c r="GA605" s="21"/>
      <c r="GB605" s="21"/>
      <c r="GC605" s="21"/>
      <c r="GD605" s="21"/>
      <c r="GE605" s="21"/>
      <c r="GF605" s="21"/>
      <c r="GG605" s="21"/>
      <c r="GH605" s="21"/>
      <c r="GI605" s="21"/>
      <c r="GJ605" s="21"/>
      <c r="GK605" s="21"/>
      <c r="GL605" s="21"/>
      <c r="GM605" s="21"/>
      <c r="GN605" s="21"/>
      <c r="GO605" s="21"/>
      <c r="GP605" s="21"/>
      <c r="GQ605" s="21"/>
      <c r="GR605" s="21"/>
      <c r="GS605" s="21"/>
      <c r="GT605" s="21"/>
      <c r="GU605" s="21"/>
      <c r="GV605" s="21"/>
      <c r="GW605" s="21"/>
      <c r="GX605" s="21"/>
      <c r="GY605" s="21"/>
      <c r="GZ605" s="21"/>
      <c r="HA605" s="21"/>
      <c r="HB605" s="21"/>
      <c r="HC605" s="21"/>
      <c r="HD605" s="21"/>
      <c r="HE605" s="21"/>
      <c r="HF605" s="21"/>
      <c r="HG605" s="21"/>
      <c r="HH605" s="21"/>
      <c r="HI605" s="21"/>
      <c r="HJ605" s="21"/>
      <c r="HK605" s="21"/>
      <c r="HL605" s="21"/>
      <c r="HM605" s="21"/>
      <c r="HN605" s="21"/>
      <c r="HO605" s="21"/>
      <c r="HP605" s="21"/>
      <c r="HQ605" s="21"/>
      <c r="HR605" s="21"/>
      <c r="HS605" s="21"/>
      <c r="HT605" s="21"/>
      <c r="HU605" s="21"/>
      <c r="HV605" s="21"/>
      <c r="HW605" s="21"/>
      <c r="HX605" s="21"/>
      <c r="HY605" s="21"/>
      <c r="HZ605" s="21"/>
      <c r="IA605" s="21"/>
      <c r="IB605" s="21"/>
      <c r="IC605" s="21"/>
      <c r="ID605" s="21"/>
      <c r="IE605" s="21"/>
      <c r="IF605" s="21"/>
      <c r="IG605" s="21"/>
      <c r="IH605" s="21"/>
      <c r="II605" s="21"/>
      <c r="IJ605" s="21"/>
      <c r="IK605" s="21"/>
      <c r="IL605" s="21"/>
      <c r="IM605" s="21"/>
      <c r="IN605" s="21"/>
      <c r="IO605" s="21"/>
      <c r="IP605" s="21"/>
      <c r="IQ605" s="21"/>
      <c r="IR605" s="21"/>
      <c r="IS605" s="21"/>
      <c r="IT605" s="21"/>
      <c r="IU605" s="21"/>
      <c r="IV605" s="21"/>
      <c r="IW605" s="21"/>
      <c r="IX605" s="21"/>
      <c r="IY605" s="21"/>
      <c r="IZ605" s="21"/>
      <c r="JA605" s="21"/>
      <c r="JB605" s="21"/>
      <c r="JC605" s="21"/>
      <c r="JD605" s="21"/>
      <c r="JE605" s="21"/>
      <c r="JF605" s="21"/>
      <c r="JG605" s="21"/>
      <c r="JH605" s="21"/>
      <c r="JI605" s="21"/>
      <c r="JJ605" s="21"/>
      <c r="JK605" s="21"/>
      <c r="JL605" s="21"/>
    </row>
    <row r="606" spans="1:272" s="10" customFormat="1" ht="17.25" customHeight="1" x14ac:dyDescent="0.25">
      <c r="A606" s="138" t="s">
        <v>29</v>
      </c>
      <c r="B606" s="131" t="s">
        <v>1225</v>
      </c>
      <c r="C606" s="96" t="s">
        <v>1226</v>
      </c>
      <c r="D606" s="15"/>
      <c r="E606" s="36" t="s">
        <v>95</v>
      </c>
      <c r="F606" s="36" t="s">
        <v>1227</v>
      </c>
      <c r="G606" s="37" t="s">
        <v>1228</v>
      </c>
      <c r="H606" s="37" t="s">
        <v>1326</v>
      </c>
      <c r="I606" s="141" t="s">
        <v>1327</v>
      </c>
      <c r="J606" s="140" t="s">
        <v>1328</v>
      </c>
      <c r="K606" s="141" t="s">
        <v>1327</v>
      </c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21"/>
      <c r="CA606" s="21"/>
      <c r="CB606" s="21"/>
      <c r="CC606" s="21"/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  <c r="CS606" s="21"/>
      <c r="CT606" s="21"/>
      <c r="CU606" s="21"/>
      <c r="CV606" s="21"/>
      <c r="CW606" s="21"/>
      <c r="CX606" s="21"/>
      <c r="CY606" s="21"/>
      <c r="CZ606" s="21"/>
      <c r="DA606" s="21"/>
      <c r="DB606" s="21"/>
      <c r="DC606" s="21"/>
      <c r="DD606" s="21"/>
      <c r="DE606" s="21"/>
      <c r="DF606" s="21"/>
      <c r="DG606" s="21"/>
      <c r="DH606" s="21"/>
      <c r="DI606" s="21"/>
      <c r="DJ606" s="21"/>
      <c r="DK606" s="21"/>
      <c r="DL606" s="21"/>
      <c r="DM606" s="21"/>
      <c r="DN606" s="21"/>
      <c r="DO606" s="21"/>
      <c r="DP606" s="21"/>
      <c r="DQ606" s="21"/>
      <c r="DR606" s="21"/>
      <c r="DS606" s="21"/>
      <c r="DT606" s="21"/>
      <c r="DU606" s="21"/>
      <c r="DV606" s="21"/>
      <c r="DW606" s="21"/>
      <c r="DX606" s="21"/>
      <c r="DY606" s="21"/>
      <c r="DZ606" s="21"/>
      <c r="EA606" s="21"/>
      <c r="EB606" s="21"/>
      <c r="EC606" s="21"/>
      <c r="ED606" s="21"/>
      <c r="EE606" s="21"/>
      <c r="EF606" s="21"/>
      <c r="EG606" s="21"/>
      <c r="EH606" s="21"/>
      <c r="EI606" s="21"/>
      <c r="EJ606" s="21"/>
      <c r="EK606" s="21"/>
      <c r="EL606" s="21"/>
      <c r="EM606" s="21"/>
      <c r="EN606" s="21"/>
      <c r="EO606" s="21"/>
      <c r="EP606" s="21"/>
      <c r="EQ606" s="21"/>
      <c r="ER606" s="21"/>
      <c r="ES606" s="21"/>
      <c r="ET606" s="21"/>
      <c r="EU606" s="21"/>
      <c r="EV606" s="21"/>
      <c r="EW606" s="21"/>
      <c r="EX606" s="21"/>
      <c r="EY606" s="21"/>
      <c r="EZ606" s="21"/>
      <c r="FA606" s="21"/>
      <c r="FB606" s="21"/>
      <c r="FC606" s="21"/>
      <c r="FD606" s="21"/>
      <c r="FE606" s="21"/>
      <c r="FF606" s="21"/>
      <c r="FG606" s="21"/>
      <c r="FH606" s="21"/>
      <c r="FI606" s="21"/>
      <c r="FJ606" s="21"/>
      <c r="FK606" s="21"/>
      <c r="FL606" s="21"/>
      <c r="FM606" s="21"/>
      <c r="FN606" s="21"/>
      <c r="FO606" s="21"/>
      <c r="FP606" s="21"/>
      <c r="FQ606" s="21"/>
      <c r="FR606" s="21"/>
      <c r="FS606" s="21"/>
      <c r="FT606" s="21"/>
      <c r="FU606" s="21"/>
      <c r="FV606" s="21"/>
      <c r="FW606" s="21"/>
      <c r="FX606" s="21"/>
      <c r="FY606" s="21"/>
      <c r="FZ606" s="21"/>
      <c r="GA606" s="21"/>
      <c r="GB606" s="21"/>
      <c r="GC606" s="21"/>
      <c r="GD606" s="21"/>
      <c r="GE606" s="21"/>
      <c r="GF606" s="21"/>
      <c r="GG606" s="21"/>
      <c r="GH606" s="21"/>
      <c r="GI606" s="21"/>
      <c r="GJ606" s="21"/>
      <c r="GK606" s="21"/>
      <c r="GL606" s="21"/>
      <c r="GM606" s="21"/>
      <c r="GN606" s="21"/>
      <c r="GO606" s="21"/>
      <c r="GP606" s="21"/>
      <c r="GQ606" s="21"/>
      <c r="GR606" s="21"/>
      <c r="GS606" s="21"/>
      <c r="GT606" s="21"/>
      <c r="GU606" s="21"/>
      <c r="GV606" s="21"/>
      <c r="GW606" s="21"/>
      <c r="GX606" s="21"/>
      <c r="GY606" s="21"/>
      <c r="GZ606" s="21"/>
      <c r="HA606" s="21"/>
      <c r="HB606" s="21"/>
      <c r="HC606" s="21"/>
      <c r="HD606" s="21"/>
      <c r="HE606" s="21"/>
      <c r="HF606" s="21"/>
      <c r="HG606" s="21"/>
      <c r="HH606" s="21"/>
      <c r="HI606" s="21"/>
      <c r="HJ606" s="21"/>
      <c r="HK606" s="21"/>
      <c r="HL606" s="21"/>
      <c r="HM606" s="21"/>
      <c r="HN606" s="21"/>
      <c r="HO606" s="21"/>
      <c r="HP606" s="21"/>
      <c r="HQ606" s="21"/>
      <c r="HR606" s="21"/>
      <c r="HS606" s="21"/>
      <c r="HT606" s="21"/>
      <c r="HU606" s="21"/>
      <c r="HV606" s="21"/>
      <c r="HW606" s="21"/>
      <c r="HX606" s="21"/>
      <c r="HY606" s="21"/>
      <c r="HZ606" s="21"/>
      <c r="IA606" s="21"/>
      <c r="IB606" s="21"/>
      <c r="IC606" s="21"/>
      <c r="ID606" s="21"/>
      <c r="IE606" s="21"/>
      <c r="IF606" s="21"/>
      <c r="IG606" s="21"/>
      <c r="IH606" s="21"/>
      <c r="II606" s="21"/>
      <c r="IJ606" s="21"/>
      <c r="IK606" s="21"/>
      <c r="IL606" s="21"/>
      <c r="IM606" s="21"/>
      <c r="IN606" s="21"/>
      <c r="IO606" s="21"/>
      <c r="IP606" s="21"/>
      <c r="IQ606" s="21"/>
      <c r="IR606" s="21"/>
      <c r="IS606" s="21"/>
      <c r="IT606" s="21"/>
      <c r="IU606" s="21"/>
      <c r="IV606" s="21"/>
      <c r="IW606" s="21"/>
      <c r="IX606" s="21"/>
      <c r="IY606" s="21"/>
      <c r="IZ606" s="21"/>
      <c r="JA606" s="21"/>
      <c r="JB606" s="21"/>
      <c r="JC606" s="21"/>
      <c r="JD606" s="21"/>
      <c r="JE606" s="21"/>
      <c r="JF606" s="21"/>
      <c r="JG606" s="21"/>
      <c r="JH606" s="21"/>
      <c r="JI606" s="21"/>
      <c r="JJ606" s="21"/>
      <c r="JK606" s="21"/>
      <c r="JL606" s="21"/>
    </row>
    <row r="607" spans="1:272" s="10" customFormat="1" ht="17.25" customHeight="1" x14ac:dyDescent="0.25">
      <c r="A607" s="138" t="s">
        <v>29</v>
      </c>
      <c r="B607" s="131" t="s">
        <v>1225</v>
      </c>
      <c r="C607" s="96" t="s">
        <v>1226</v>
      </c>
      <c r="D607" s="15"/>
      <c r="E607" s="36" t="s">
        <v>95</v>
      </c>
      <c r="F607" s="36" t="s">
        <v>1227</v>
      </c>
      <c r="G607" s="37" t="s">
        <v>1228</v>
      </c>
      <c r="H607" s="37" t="s">
        <v>1329</v>
      </c>
      <c r="I607" s="141" t="s">
        <v>1330</v>
      </c>
      <c r="J607" s="140" t="s">
        <v>1331</v>
      </c>
      <c r="K607" s="141" t="s">
        <v>1330</v>
      </c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21"/>
      <c r="CA607" s="21"/>
      <c r="CB607" s="21"/>
      <c r="CC607" s="21"/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  <c r="CS607" s="21"/>
      <c r="CT607" s="21"/>
      <c r="CU607" s="21"/>
      <c r="CV607" s="21"/>
      <c r="CW607" s="21"/>
      <c r="CX607" s="21"/>
      <c r="CY607" s="21"/>
      <c r="CZ607" s="21"/>
      <c r="DA607" s="21"/>
      <c r="DB607" s="21"/>
      <c r="DC607" s="21"/>
      <c r="DD607" s="21"/>
      <c r="DE607" s="21"/>
      <c r="DF607" s="21"/>
      <c r="DG607" s="21"/>
      <c r="DH607" s="21"/>
      <c r="DI607" s="21"/>
      <c r="DJ607" s="21"/>
      <c r="DK607" s="21"/>
      <c r="DL607" s="21"/>
      <c r="DM607" s="21"/>
      <c r="DN607" s="21"/>
      <c r="DO607" s="21"/>
      <c r="DP607" s="21"/>
      <c r="DQ607" s="21"/>
      <c r="DR607" s="21"/>
      <c r="DS607" s="21"/>
      <c r="DT607" s="21"/>
      <c r="DU607" s="21"/>
      <c r="DV607" s="21"/>
      <c r="DW607" s="21"/>
      <c r="DX607" s="21"/>
      <c r="DY607" s="21"/>
      <c r="DZ607" s="21"/>
      <c r="EA607" s="21"/>
      <c r="EB607" s="21"/>
      <c r="EC607" s="21"/>
      <c r="ED607" s="21"/>
      <c r="EE607" s="21"/>
      <c r="EF607" s="21"/>
      <c r="EG607" s="21"/>
      <c r="EH607" s="21"/>
      <c r="EI607" s="21"/>
      <c r="EJ607" s="21"/>
      <c r="EK607" s="21"/>
      <c r="EL607" s="21"/>
      <c r="EM607" s="21"/>
      <c r="EN607" s="21"/>
      <c r="EO607" s="21"/>
      <c r="EP607" s="21"/>
      <c r="EQ607" s="21"/>
      <c r="ER607" s="21"/>
      <c r="ES607" s="21"/>
      <c r="ET607" s="21"/>
      <c r="EU607" s="21"/>
      <c r="EV607" s="21"/>
      <c r="EW607" s="21"/>
      <c r="EX607" s="21"/>
      <c r="EY607" s="21"/>
      <c r="EZ607" s="21"/>
      <c r="FA607" s="21"/>
      <c r="FB607" s="21"/>
      <c r="FC607" s="21"/>
      <c r="FD607" s="21"/>
      <c r="FE607" s="21"/>
      <c r="FF607" s="21"/>
      <c r="FG607" s="21"/>
      <c r="FH607" s="21"/>
      <c r="FI607" s="21"/>
      <c r="FJ607" s="21"/>
      <c r="FK607" s="21"/>
      <c r="FL607" s="21"/>
      <c r="FM607" s="21"/>
      <c r="FN607" s="21"/>
      <c r="FO607" s="21"/>
      <c r="FP607" s="21"/>
      <c r="FQ607" s="21"/>
      <c r="FR607" s="21"/>
      <c r="FS607" s="21"/>
      <c r="FT607" s="21"/>
      <c r="FU607" s="21"/>
      <c r="FV607" s="21"/>
      <c r="FW607" s="21"/>
      <c r="FX607" s="21"/>
      <c r="FY607" s="21"/>
      <c r="FZ607" s="21"/>
      <c r="GA607" s="21"/>
      <c r="GB607" s="21"/>
      <c r="GC607" s="21"/>
      <c r="GD607" s="21"/>
      <c r="GE607" s="21"/>
      <c r="GF607" s="21"/>
      <c r="GG607" s="21"/>
      <c r="GH607" s="21"/>
      <c r="GI607" s="21"/>
      <c r="GJ607" s="21"/>
      <c r="GK607" s="21"/>
      <c r="GL607" s="21"/>
      <c r="GM607" s="21"/>
      <c r="GN607" s="21"/>
      <c r="GO607" s="21"/>
      <c r="GP607" s="21"/>
      <c r="GQ607" s="21"/>
      <c r="GR607" s="21"/>
      <c r="GS607" s="21"/>
      <c r="GT607" s="21"/>
      <c r="GU607" s="21"/>
      <c r="GV607" s="21"/>
      <c r="GW607" s="21"/>
      <c r="GX607" s="21"/>
      <c r="GY607" s="21"/>
      <c r="GZ607" s="21"/>
      <c r="HA607" s="21"/>
      <c r="HB607" s="21"/>
      <c r="HC607" s="21"/>
      <c r="HD607" s="21"/>
      <c r="HE607" s="21"/>
      <c r="HF607" s="21"/>
      <c r="HG607" s="21"/>
      <c r="HH607" s="21"/>
      <c r="HI607" s="21"/>
      <c r="HJ607" s="21"/>
      <c r="HK607" s="21"/>
      <c r="HL607" s="21"/>
      <c r="HM607" s="21"/>
      <c r="HN607" s="21"/>
      <c r="HO607" s="21"/>
      <c r="HP607" s="21"/>
      <c r="HQ607" s="21"/>
      <c r="HR607" s="21"/>
      <c r="HS607" s="21"/>
      <c r="HT607" s="21"/>
      <c r="HU607" s="21"/>
      <c r="HV607" s="21"/>
      <c r="HW607" s="21"/>
      <c r="HX607" s="21"/>
      <c r="HY607" s="21"/>
      <c r="HZ607" s="21"/>
      <c r="IA607" s="21"/>
      <c r="IB607" s="21"/>
      <c r="IC607" s="21"/>
      <c r="ID607" s="21"/>
      <c r="IE607" s="21"/>
      <c r="IF607" s="21"/>
      <c r="IG607" s="21"/>
      <c r="IH607" s="21"/>
      <c r="II607" s="21"/>
      <c r="IJ607" s="21"/>
      <c r="IK607" s="21"/>
      <c r="IL607" s="21"/>
      <c r="IM607" s="21"/>
      <c r="IN607" s="21"/>
      <c r="IO607" s="21"/>
      <c r="IP607" s="21"/>
      <c r="IQ607" s="21"/>
      <c r="IR607" s="21"/>
      <c r="IS607" s="21"/>
      <c r="IT607" s="21"/>
      <c r="IU607" s="21"/>
      <c r="IV607" s="21"/>
      <c r="IW607" s="21"/>
      <c r="IX607" s="21"/>
      <c r="IY607" s="21"/>
      <c r="IZ607" s="21"/>
      <c r="JA607" s="21"/>
      <c r="JB607" s="21"/>
      <c r="JC607" s="21"/>
      <c r="JD607" s="21"/>
      <c r="JE607" s="21"/>
      <c r="JF607" s="21"/>
      <c r="JG607" s="21"/>
      <c r="JH607" s="21"/>
      <c r="JI607" s="21"/>
      <c r="JJ607" s="21"/>
      <c r="JK607" s="21"/>
      <c r="JL607" s="21"/>
    </row>
    <row r="608" spans="1:272" s="10" customFormat="1" ht="17.25" customHeight="1" x14ac:dyDescent="0.25">
      <c r="A608" s="138" t="s">
        <v>29</v>
      </c>
      <c r="B608" s="131" t="s">
        <v>1225</v>
      </c>
      <c r="C608" s="96" t="s">
        <v>1226</v>
      </c>
      <c r="D608" s="15"/>
      <c r="E608" s="36" t="s">
        <v>95</v>
      </c>
      <c r="F608" s="36" t="s">
        <v>1227</v>
      </c>
      <c r="G608" s="37" t="s">
        <v>1228</v>
      </c>
      <c r="H608" s="37" t="s">
        <v>1332</v>
      </c>
      <c r="I608" s="141" t="s">
        <v>1333</v>
      </c>
      <c r="J608" s="140" t="s">
        <v>1334</v>
      </c>
      <c r="K608" s="141" t="s">
        <v>1333</v>
      </c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  <c r="CS608" s="21"/>
      <c r="CT608" s="21"/>
      <c r="CU608" s="21"/>
      <c r="CV608" s="21"/>
      <c r="CW608" s="21"/>
      <c r="CX608" s="21"/>
      <c r="CY608" s="21"/>
      <c r="CZ608" s="21"/>
      <c r="DA608" s="21"/>
      <c r="DB608" s="21"/>
      <c r="DC608" s="21"/>
      <c r="DD608" s="21"/>
      <c r="DE608" s="21"/>
      <c r="DF608" s="21"/>
      <c r="DG608" s="21"/>
      <c r="DH608" s="21"/>
      <c r="DI608" s="21"/>
      <c r="DJ608" s="21"/>
      <c r="DK608" s="21"/>
      <c r="DL608" s="21"/>
      <c r="DM608" s="21"/>
      <c r="DN608" s="21"/>
      <c r="DO608" s="21"/>
      <c r="DP608" s="21"/>
      <c r="DQ608" s="21"/>
      <c r="DR608" s="21"/>
      <c r="DS608" s="21"/>
      <c r="DT608" s="21"/>
      <c r="DU608" s="21"/>
      <c r="DV608" s="21"/>
      <c r="DW608" s="21"/>
      <c r="DX608" s="21"/>
      <c r="DY608" s="21"/>
      <c r="DZ608" s="21"/>
      <c r="EA608" s="21"/>
      <c r="EB608" s="21"/>
      <c r="EC608" s="21"/>
      <c r="ED608" s="21"/>
      <c r="EE608" s="21"/>
      <c r="EF608" s="21"/>
      <c r="EG608" s="21"/>
      <c r="EH608" s="21"/>
      <c r="EI608" s="21"/>
      <c r="EJ608" s="21"/>
      <c r="EK608" s="21"/>
      <c r="EL608" s="21"/>
      <c r="EM608" s="21"/>
      <c r="EN608" s="21"/>
      <c r="EO608" s="21"/>
      <c r="EP608" s="21"/>
      <c r="EQ608" s="21"/>
      <c r="ER608" s="21"/>
      <c r="ES608" s="21"/>
      <c r="ET608" s="21"/>
      <c r="EU608" s="21"/>
      <c r="EV608" s="21"/>
      <c r="EW608" s="21"/>
      <c r="EX608" s="21"/>
      <c r="EY608" s="21"/>
      <c r="EZ608" s="21"/>
      <c r="FA608" s="21"/>
      <c r="FB608" s="21"/>
      <c r="FC608" s="21"/>
      <c r="FD608" s="21"/>
      <c r="FE608" s="21"/>
      <c r="FF608" s="21"/>
      <c r="FG608" s="21"/>
      <c r="FH608" s="21"/>
      <c r="FI608" s="21"/>
      <c r="FJ608" s="21"/>
      <c r="FK608" s="21"/>
      <c r="FL608" s="21"/>
      <c r="FM608" s="21"/>
      <c r="FN608" s="21"/>
      <c r="FO608" s="21"/>
      <c r="FP608" s="21"/>
      <c r="FQ608" s="21"/>
      <c r="FR608" s="21"/>
      <c r="FS608" s="21"/>
      <c r="FT608" s="21"/>
      <c r="FU608" s="21"/>
      <c r="FV608" s="21"/>
      <c r="FW608" s="21"/>
      <c r="FX608" s="21"/>
      <c r="FY608" s="21"/>
      <c r="FZ608" s="21"/>
      <c r="GA608" s="21"/>
      <c r="GB608" s="21"/>
      <c r="GC608" s="21"/>
      <c r="GD608" s="21"/>
      <c r="GE608" s="21"/>
      <c r="GF608" s="21"/>
      <c r="GG608" s="21"/>
      <c r="GH608" s="21"/>
      <c r="GI608" s="21"/>
      <c r="GJ608" s="21"/>
      <c r="GK608" s="21"/>
      <c r="GL608" s="21"/>
      <c r="GM608" s="21"/>
      <c r="GN608" s="21"/>
      <c r="GO608" s="21"/>
      <c r="GP608" s="21"/>
      <c r="GQ608" s="21"/>
      <c r="GR608" s="21"/>
      <c r="GS608" s="21"/>
      <c r="GT608" s="21"/>
      <c r="GU608" s="21"/>
      <c r="GV608" s="21"/>
      <c r="GW608" s="21"/>
      <c r="GX608" s="21"/>
      <c r="GY608" s="21"/>
      <c r="GZ608" s="21"/>
      <c r="HA608" s="21"/>
      <c r="HB608" s="21"/>
      <c r="HC608" s="21"/>
      <c r="HD608" s="21"/>
      <c r="HE608" s="21"/>
      <c r="HF608" s="21"/>
      <c r="HG608" s="21"/>
      <c r="HH608" s="21"/>
      <c r="HI608" s="21"/>
      <c r="HJ608" s="21"/>
      <c r="HK608" s="21"/>
      <c r="HL608" s="21"/>
      <c r="HM608" s="21"/>
      <c r="HN608" s="21"/>
      <c r="HO608" s="21"/>
      <c r="HP608" s="21"/>
      <c r="HQ608" s="21"/>
      <c r="HR608" s="21"/>
      <c r="HS608" s="21"/>
      <c r="HT608" s="21"/>
      <c r="HU608" s="21"/>
      <c r="HV608" s="21"/>
      <c r="HW608" s="21"/>
      <c r="HX608" s="21"/>
      <c r="HY608" s="21"/>
      <c r="HZ608" s="21"/>
      <c r="IA608" s="21"/>
      <c r="IB608" s="21"/>
      <c r="IC608" s="21"/>
      <c r="ID608" s="21"/>
      <c r="IE608" s="21"/>
      <c r="IF608" s="21"/>
      <c r="IG608" s="21"/>
      <c r="IH608" s="21"/>
      <c r="II608" s="21"/>
      <c r="IJ608" s="21"/>
      <c r="IK608" s="21"/>
      <c r="IL608" s="21"/>
      <c r="IM608" s="21"/>
      <c r="IN608" s="21"/>
      <c r="IO608" s="21"/>
      <c r="IP608" s="21"/>
      <c r="IQ608" s="21"/>
      <c r="IR608" s="21"/>
      <c r="IS608" s="21"/>
      <c r="IT608" s="21"/>
      <c r="IU608" s="21"/>
      <c r="IV608" s="21"/>
      <c r="IW608" s="21"/>
      <c r="IX608" s="21"/>
      <c r="IY608" s="21"/>
      <c r="IZ608" s="21"/>
      <c r="JA608" s="21"/>
      <c r="JB608" s="21"/>
      <c r="JC608" s="21"/>
      <c r="JD608" s="21"/>
      <c r="JE608" s="21"/>
      <c r="JF608" s="21"/>
      <c r="JG608" s="21"/>
      <c r="JH608" s="21"/>
      <c r="JI608" s="21"/>
      <c r="JJ608" s="21"/>
      <c r="JK608" s="21"/>
      <c r="JL608" s="21"/>
    </row>
    <row r="609" spans="1:272" s="10" customFormat="1" ht="17.25" customHeight="1" x14ac:dyDescent="0.25">
      <c r="A609" s="138" t="s">
        <v>29</v>
      </c>
      <c r="B609" s="131" t="s">
        <v>1225</v>
      </c>
      <c r="C609" s="96" t="s">
        <v>1226</v>
      </c>
      <c r="D609" s="15"/>
      <c r="E609" s="36" t="s">
        <v>95</v>
      </c>
      <c r="F609" s="36" t="s">
        <v>1227</v>
      </c>
      <c r="G609" s="37" t="s">
        <v>1228</v>
      </c>
      <c r="H609" s="37" t="s">
        <v>1335</v>
      </c>
      <c r="I609" s="141" t="s">
        <v>1336</v>
      </c>
      <c r="J609" s="140" t="s">
        <v>1337</v>
      </c>
      <c r="K609" s="141" t="s">
        <v>1336</v>
      </c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  <c r="CS609" s="21"/>
      <c r="CT609" s="21"/>
      <c r="CU609" s="21"/>
      <c r="CV609" s="21"/>
      <c r="CW609" s="21"/>
      <c r="CX609" s="21"/>
      <c r="CY609" s="21"/>
      <c r="CZ609" s="21"/>
      <c r="DA609" s="21"/>
      <c r="DB609" s="21"/>
      <c r="DC609" s="21"/>
      <c r="DD609" s="21"/>
      <c r="DE609" s="21"/>
      <c r="DF609" s="21"/>
      <c r="DG609" s="21"/>
      <c r="DH609" s="21"/>
      <c r="DI609" s="21"/>
      <c r="DJ609" s="21"/>
      <c r="DK609" s="21"/>
      <c r="DL609" s="21"/>
      <c r="DM609" s="21"/>
      <c r="DN609" s="21"/>
      <c r="DO609" s="21"/>
      <c r="DP609" s="21"/>
      <c r="DQ609" s="21"/>
      <c r="DR609" s="21"/>
      <c r="DS609" s="21"/>
      <c r="DT609" s="21"/>
      <c r="DU609" s="21"/>
      <c r="DV609" s="21"/>
      <c r="DW609" s="21"/>
      <c r="DX609" s="21"/>
      <c r="DY609" s="21"/>
      <c r="DZ609" s="21"/>
      <c r="EA609" s="21"/>
      <c r="EB609" s="21"/>
      <c r="EC609" s="21"/>
      <c r="ED609" s="21"/>
      <c r="EE609" s="21"/>
      <c r="EF609" s="21"/>
      <c r="EG609" s="21"/>
      <c r="EH609" s="21"/>
      <c r="EI609" s="21"/>
      <c r="EJ609" s="21"/>
      <c r="EK609" s="21"/>
      <c r="EL609" s="21"/>
      <c r="EM609" s="21"/>
      <c r="EN609" s="21"/>
      <c r="EO609" s="21"/>
      <c r="EP609" s="21"/>
      <c r="EQ609" s="21"/>
      <c r="ER609" s="21"/>
      <c r="ES609" s="21"/>
      <c r="ET609" s="21"/>
      <c r="EU609" s="21"/>
      <c r="EV609" s="21"/>
      <c r="EW609" s="21"/>
      <c r="EX609" s="21"/>
      <c r="EY609" s="21"/>
      <c r="EZ609" s="21"/>
      <c r="FA609" s="21"/>
      <c r="FB609" s="21"/>
      <c r="FC609" s="21"/>
      <c r="FD609" s="21"/>
      <c r="FE609" s="21"/>
      <c r="FF609" s="21"/>
      <c r="FG609" s="21"/>
      <c r="FH609" s="21"/>
      <c r="FI609" s="21"/>
      <c r="FJ609" s="21"/>
      <c r="FK609" s="21"/>
      <c r="FL609" s="21"/>
      <c r="FM609" s="21"/>
      <c r="FN609" s="21"/>
      <c r="FO609" s="21"/>
      <c r="FP609" s="21"/>
      <c r="FQ609" s="21"/>
      <c r="FR609" s="21"/>
      <c r="FS609" s="21"/>
      <c r="FT609" s="21"/>
      <c r="FU609" s="21"/>
      <c r="FV609" s="21"/>
      <c r="FW609" s="21"/>
      <c r="FX609" s="21"/>
      <c r="FY609" s="21"/>
      <c r="FZ609" s="21"/>
      <c r="GA609" s="21"/>
      <c r="GB609" s="21"/>
      <c r="GC609" s="21"/>
      <c r="GD609" s="21"/>
      <c r="GE609" s="21"/>
      <c r="GF609" s="21"/>
      <c r="GG609" s="21"/>
      <c r="GH609" s="21"/>
      <c r="GI609" s="21"/>
      <c r="GJ609" s="21"/>
      <c r="GK609" s="21"/>
      <c r="GL609" s="21"/>
      <c r="GM609" s="21"/>
      <c r="GN609" s="21"/>
      <c r="GO609" s="21"/>
      <c r="GP609" s="21"/>
      <c r="GQ609" s="21"/>
      <c r="GR609" s="21"/>
      <c r="GS609" s="21"/>
      <c r="GT609" s="21"/>
      <c r="GU609" s="21"/>
      <c r="GV609" s="21"/>
      <c r="GW609" s="21"/>
      <c r="GX609" s="21"/>
      <c r="GY609" s="21"/>
      <c r="GZ609" s="21"/>
      <c r="HA609" s="21"/>
      <c r="HB609" s="21"/>
      <c r="HC609" s="21"/>
      <c r="HD609" s="21"/>
      <c r="HE609" s="21"/>
      <c r="HF609" s="21"/>
      <c r="HG609" s="21"/>
      <c r="HH609" s="21"/>
      <c r="HI609" s="21"/>
      <c r="HJ609" s="21"/>
      <c r="HK609" s="21"/>
      <c r="HL609" s="21"/>
      <c r="HM609" s="21"/>
      <c r="HN609" s="21"/>
      <c r="HO609" s="21"/>
      <c r="HP609" s="21"/>
      <c r="HQ609" s="21"/>
      <c r="HR609" s="21"/>
      <c r="HS609" s="21"/>
      <c r="HT609" s="21"/>
      <c r="HU609" s="21"/>
      <c r="HV609" s="21"/>
      <c r="HW609" s="21"/>
      <c r="HX609" s="21"/>
      <c r="HY609" s="21"/>
      <c r="HZ609" s="21"/>
      <c r="IA609" s="21"/>
      <c r="IB609" s="21"/>
      <c r="IC609" s="21"/>
      <c r="ID609" s="21"/>
      <c r="IE609" s="21"/>
      <c r="IF609" s="21"/>
      <c r="IG609" s="21"/>
      <c r="IH609" s="21"/>
      <c r="II609" s="21"/>
      <c r="IJ609" s="21"/>
      <c r="IK609" s="21"/>
      <c r="IL609" s="21"/>
      <c r="IM609" s="21"/>
      <c r="IN609" s="21"/>
      <c r="IO609" s="21"/>
      <c r="IP609" s="21"/>
      <c r="IQ609" s="21"/>
      <c r="IR609" s="21"/>
      <c r="IS609" s="21"/>
      <c r="IT609" s="21"/>
      <c r="IU609" s="21"/>
      <c r="IV609" s="21"/>
      <c r="IW609" s="21"/>
      <c r="IX609" s="21"/>
      <c r="IY609" s="21"/>
      <c r="IZ609" s="21"/>
      <c r="JA609" s="21"/>
      <c r="JB609" s="21"/>
      <c r="JC609" s="21"/>
      <c r="JD609" s="21"/>
      <c r="JE609" s="21"/>
      <c r="JF609" s="21"/>
      <c r="JG609" s="21"/>
      <c r="JH609" s="21"/>
      <c r="JI609" s="21"/>
      <c r="JJ609" s="21"/>
      <c r="JK609" s="21"/>
      <c r="JL609" s="21"/>
    </row>
    <row r="610" spans="1:272" s="10" customFormat="1" ht="17.25" customHeight="1" x14ac:dyDescent="0.25">
      <c r="A610" s="138" t="s">
        <v>29</v>
      </c>
      <c r="B610" s="131" t="s">
        <v>1225</v>
      </c>
      <c r="C610" s="96" t="s">
        <v>1226</v>
      </c>
      <c r="D610" s="15"/>
      <c r="E610" s="36" t="s">
        <v>95</v>
      </c>
      <c r="F610" s="36" t="s">
        <v>1227</v>
      </c>
      <c r="G610" s="37" t="s">
        <v>1228</v>
      </c>
      <c r="H610" s="37" t="s">
        <v>1338</v>
      </c>
      <c r="I610" s="142" t="s">
        <v>1339</v>
      </c>
      <c r="J610" s="140" t="s">
        <v>1340</v>
      </c>
      <c r="K610" s="142" t="s">
        <v>1339</v>
      </c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  <c r="CS610" s="21"/>
      <c r="CT610" s="21"/>
      <c r="CU610" s="21"/>
      <c r="CV610" s="21"/>
      <c r="CW610" s="21"/>
      <c r="CX610" s="21"/>
      <c r="CY610" s="21"/>
      <c r="CZ610" s="21"/>
      <c r="DA610" s="21"/>
      <c r="DB610" s="21"/>
      <c r="DC610" s="21"/>
      <c r="DD610" s="21"/>
      <c r="DE610" s="21"/>
      <c r="DF610" s="21"/>
      <c r="DG610" s="21"/>
      <c r="DH610" s="21"/>
      <c r="DI610" s="21"/>
      <c r="DJ610" s="21"/>
      <c r="DK610" s="21"/>
      <c r="DL610" s="21"/>
      <c r="DM610" s="21"/>
      <c r="DN610" s="21"/>
      <c r="DO610" s="21"/>
      <c r="DP610" s="21"/>
      <c r="DQ610" s="21"/>
      <c r="DR610" s="21"/>
      <c r="DS610" s="21"/>
      <c r="DT610" s="21"/>
      <c r="DU610" s="21"/>
      <c r="DV610" s="21"/>
      <c r="DW610" s="21"/>
      <c r="DX610" s="21"/>
      <c r="DY610" s="21"/>
      <c r="DZ610" s="21"/>
      <c r="EA610" s="21"/>
      <c r="EB610" s="21"/>
      <c r="EC610" s="21"/>
      <c r="ED610" s="21"/>
      <c r="EE610" s="21"/>
      <c r="EF610" s="21"/>
      <c r="EG610" s="21"/>
      <c r="EH610" s="21"/>
      <c r="EI610" s="21"/>
      <c r="EJ610" s="21"/>
      <c r="EK610" s="21"/>
      <c r="EL610" s="21"/>
      <c r="EM610" s="21"/>
      <c r="EN610" s="21"/>
      <c r="EO610" s="21"/>
      <c r="EP610" s="21"/>
      <c r="EQ610" s="21"/>
      <c r="ER610" s="21"/>
      <c r="ES610" s="21"/>
      <c r="ET610" s="21"/>
      <c r="EU610" s="21"/>
      <c r="EV610" s="21"/>
      <c r="EW610" s="21"/>
      <c r="EX610" s="21"/>
      <c r="EY610" s="21"/>
      <c r="EZ610" s="21"/>
      <c r="FA610" s="21"/>
      <c r="FB610" s="21"/>
      <c r="FC610" s="21"/>
      <c r="FD610" s="21"/>
      <c r="FE610" s="21"/>
      <c r="FF610" s="21"/>
      <c r="FG610" s="21"/>
      <c r="FH610" s="21"/>
      <c r="FI610" s="21"/>
      <c r="FJ610" s="21"/>
      <c r="FK610" s="21"/>
      <c r="FL610" s="21"/>
      <c r="FM610" s="21"/>
      <c r="FN610" s="21"/>
      <c r="FO610" s="21"/>
      <c r="FP610" s="21"/>
      <c r="FQ610" s="21"/>
      <c r="FR610" s="21"/>
      <c r="FS610" s="21"/>
      <c r="FT610" s="21"/>
      <c r="FU610" s="21"/>
      <c r="FV610" s="21"/>
      <c r="FW610" s="21"/>
      <c r="FX610" s="21"/>
      <c r="FY610" s="21"/>
      <c r="FZ610" s="21"/>
      <c r="GA610" s="21"/>
      <c r="GB610" s="21"/>
      <c r="GC610" s="21"/>
      <c r="GD610" s="21"/>
      <c r="GE610" s="21"/>
      <c r="GF610" s="21"/>
      <c r="GG610" s="21"/>
      <c r="GH610" s="21"/>
      <c r="GI610" s="21"/>
      <c r="GJ610" s="21"/>
      <c r="GK610" s="21"/>
      <c r="GL610" s="21"/>
      <c r="GM610" s="21"/>
      <c r="GN610" s="21"/>
      <c r="GO610" s="21"/>
      <c r="GP610" s="21"/>
      <c r="GQ610" s="21"/>
      <c r="GR610" s="21"/>
      <c r="GS610" s="21"/>
      <c r="GT610" s="21"/>
      <c r="GU610" s="21"/>
      <c r="GV610" s="21"/>
      <c r="GW610" s="21"/>
      <c r="GX610" s="21"/>
      <c r="GY610" s="21"/>
      <c r="GZ610" s="21"/>
      <c r="HA610" s="21"/>
      <c r="HB610" s="21"/>
      <c r="HC610" s="21"/>
      <c r="HD610" s="21"/>
      <c r="HE610" s="21"/>
      <c r="HF610" s="21"/>
      <c r="HG610" s="21"/>
      <c r="HH610" s="21"/>
      <c r="HI610" s="21"/>
      <c r="HJ610" s="21"/>
      <c r="HK610" s="21"/>
      <c r="HL610" s="21"/>
      <c r="HM610" s="21"/>
      <c r="HN610" s="21"/>
      <c r="HO610" s="21"/>
      <c r="HP610" s="21"/>
      <c r="HQ610" s="21"/>
      <c r="HR610" s="21"/>
      <c r="HS610" s="21"/>
      <c r="HT610" s="21"/>
      <c r="HU610" s="21"/>
      <c r="HV610" s="21"/>
      <c r="HW610" s="21"/>
      <c r="HX610" s="21"/>
      <c r="HY610" s="21"/>
      <c r="HZ610" s="21"/>
      <c r="IA610" s="21"/>
      <c r="IB610" s="21"/>
      <c r="IC610" s="21"/>
      <c r="ID610" s="21"/>
      <c r="IE610" s="21"/>
      <c r="IF610" s="21"/>
      <c r="IG610" s="21"/>
      <c r="IH610" s="21"/>
      <c r="II610" s="21"/>
      <c r="IJ610" s="21"/>
      <c r="IK610" s="21"/>
      <c r="IL610" s="21"/>
      <c r="IM610" s="21"/>
      <c r="IN610" s="21"/>
      <c r="IO610" s="21"/>
      <c r="IP610" s="21"/>
      <c r="IQ610" s="21"/>
      <c r="IR610" s="21"/>
      <c r="IS610" s="21"/>
      <c r="IT610" s="21"/>
      <c r="IU610" s="21"/>
      <c r="IV610" s="21"/>
      <c r="IW610" s="21"/>
      <c r="IX610" s="21"/>
      <c r="IY610" s="21"/>
      <c r="IZ610" s="21"/>
      <c r="JA610" s="21"/>
      <c r="JB610" s="21"/>
      <c r="JC610" s="21"/>
      <c r="JD610" s="21"/>
      <c r="JE610" s="21"/>
      <c r="JF610" s="21"/>
      <c r="JG610" s="21"/>
      <c r="JH610" s="21"/>
      <c r="JI610" s="21"/>
      <c r="JJ610" s="21"/>
      <c r="JK610" s="21"/>
      <c r="JL610" s="21"/>
    </row>
    <row r="611" spans="1:272" s="10" customFormat="1" ht="17.25" customHeight="1" x14ac:dyDescent="0.25">
      <c r="A611" s="138" t="s">
        <v>29</v>
      </c>
      <c r="B611" s="131" t="s">
        <v>1225</v>
      </c>
      <c r="C611" s="96" t="s">
        <v>1226</v>
      </c>
      <c r="D611" s="15"/>
      <c r="E611" s="36" t="s">
        <v>95</v>
      </c>
      <c r="F611" s="36" t="s">
        <v>1227</v>
      </c>
      <c r="G611" s="37" t="s">
        <v>1228</v>
      </c>
      <c r="H611" s="37" t="s">
        <v>1341</v>
      </c>
      <c r="I611" s="141" t="s">
        <v>1342</v>
      </c>
      <c r="J611" s="140" t="s">
        <v>1343</v>
      </c>
      <c r="K611" s="141" t="s">
        <v>1342</v>
      </c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  <c r="CS611" s="21"/>
      <c r="CT611" s="21"/>
      <c r="CU611" s="21"/>
      <c r="CV611" s="21"/>
      <c r="CW611" s="21"/>
      <c r="CX611" s="21"/>
      <c r="CY611" s="21"/>
      <c r="CZ611" s="21"/>
      <c r="DA611" s="21"/>
      <c r="DB611" s="21"/>
      <c r="DC611" s="21"/>
      <c r="DD611" s="21"/>
      <c r="DE611" s="21"/>
      <c r="DF611" s="21"/>
      <c r="DG611" s="21"/>
      <c r="DH611" s="21"/>
      <c r="DI611" s="21"/>
      <c r="DJ611" s="21"/>
      <c r="DK611" s="21"/>
      <c r="DL611" s="21"/>
      <c r="DM611" s="21"/>
      <c r="DN611" s="21"/>
      <c r="DO611" s="21"/>
      <c r="DP611" s="21"/>
      <c r="DQ611" s="21"/>
      <c r="DR611" s="21"/>
      <c r="DS611" s="21"/>
      <c r="DT611" s="21"/>
      <c r="DU611" s="21"/>
      <c r="DV611" s="21"/>
      <c r="DW611" s="21"/>
      <c r="DX611" s="21"/>
      <c r="DY611" s="21"/>
      <c r="DZ611" s="21"/>
      <c r="EA611" s="21"/>
      <c r="EB611" s="21"/>
      <c r="EC611" s="21"/>
      <c r="ED611" s="21"/>
      <c r="EE611" s="21"/>
      <c r="EF611" s="21"/>
      <c r="EG611" s="21"/>
      <c r="EH611" s="21"/>
      <c r="EI611" s="21"/>
      <c r="EJ611" s="21"/>
      <c r="EK611" s="21"/>
      <c r="EL611" s="21"/>
      <c r="EM611" s="21"/>
      <c r="EN611" s="21"/>
      <c r="EO611" s="21"/>
      <c r="EP611" s="21"/>
      <c r="EQ611" s="21"/>
      <c r="ER611" s="21"/>
      <c r="ES611" s="21"/>
      <c r="ET611" s="21"/>
      <c r="EU611" s="21"/>
      <c r="EV611" s="21"/>
      <c r="EW611" s="21"/>
      <c r="EX611" s="21"/>
      <c r="EY611" s="21"/>
      <c r="EZ611" s="21"/>
      <c r="FA611" s="21"/>
      <c r="FB611" s="21"/>
      <c r="FC611" s="21"/>
      <c r="FD611" s="21"/>
      <c r="FE611" s="21"/>
      <c r="FF611" s="21"/>
      <c r="FG611" s="21"/>
      <c r="FH611" s="21"/>
      <c r="FI611" s="21"/>
      <c r="FJ611" s="21"/>
      <c r="FK611" s="21"/>
      <c r="FL611" s="21"/>
      <c r="FM611" s="21"/>
      <c r="FN611" s="21"/>
      <c r="FO611" s="21"/>
      <c r="FP611" s="21"/>
      <c r="FQ611" s="21"/>
      <c r="FR611" s="21"/>
      <c r="FS611" s="21"/>
      <c r="FT611" s="21"/>
      <c r="FU611" s="21"/>
      <c r="FV611" s="21"/>
      <c r="FW611" s="21"/>
      <c r="FX611" s="21"/>
      <c r="FY611" s="21"/>
      <c r="FZ611" s="21"/>
      <c r="GA611" s="21"/>
      <c r="GB611" s="21"/>
      <c r="GC611" s="21"/>
      <c r="GD611" s="21"/>
      <c r="GE611" s="21"/>
      <c r="GF611" s="21"/>
      <c r="GG611" s="21"/>
      <c r="GH611" s="21"/>
      <c r="GI611" s="21"/>
      <c r="GJ611" s="21"/>
      <c r="GK611" s="21"/>
      <c r="GL611" s="21"/>
      <c r="GM611" s="21"/>
      <c r="GN611" s="21"/>
      <c r="GO611" s="21"/>
      <c r="GP611" s="21"/>
      <c r="GQ611" s="21"/>
      <c r="GR611" s="21"/>
      <c r="GS611" s="21"/>
      <c r="GT611" s="21"/>
      <c r="GU611" s="21"/>
      <c r="GV611" s="21"/>
      <c r="GW611" s="21"/>
      <c r="GX611" s="21"/>
      <c r="GY611" s="21"/>
      <c r="GZ611" s="21"/>
      <c r="HA611" s="21"/>
      <c r="HB611" s="21"/>
      <c r="HC611" s="21"/>
      <c r="HD611" s="21"/>
      <c r="HE611" s="21"/>
      <c r="HF611" s="21"/>
      <c r="HG611" s="21"/>
      <c r="HH611" s="21"/>
      <c r="HI611" s="21"/>
      <c r="HJ611" s="21"/>
      <c r="HK611" s="21"/>
      <c r="HL611" s="21"/>
      <c r="HM611" s="21"/>
      <c r="HN611" s="21"/>
      <c r="HO611" s="21"/>
      <c r="HP611" s="21"/>
      <c r="HQ611" s="21"/>
      <c r="HR611" s="21"/>
      <c r="HS611" s="21"/>
      <c r="HT611" s="21"/>
      <c r="HU611" s="21"/>
      <c r="HV611" s="21"/>
      <c r="HW611" s="21"/>
      <c r="HX611" s="21"/>
      <c r="HY611" s="21"/>
      <c r="HZ611" s="21"/>
      <c r="IA611" s="21"/>
      <c r="IB611" s="21"/>
      <c r="IC611" s="21"/>
      <c r="ID611" s="21"/>
      <c r="IE611" s="21"/>
      <c r="IF611" s="21"/>
      <c r="IG611" s="21"/>
      <c r="IH611" s="21"/>
      <c r="II611" s="21"/>
      <c r="IJ611" s="21"/>
      <c r="IK611" s="21"/>
      <c r="IL611" s="21"/>
      <c r="IM611" s="21"/>
      <c r="IN611" s="21"/>
      <c r="IO611" s="21"/>
      <c r="IP611" s="21"/>
      <c r="IQ611" s="21"/>
      <c r="IR611" s="21"/>
      <c r="IS611" s="21"/>
      <c r="IT611" s="21"/>
      <c r="IU611" s="21"/>
      <c r="IV611" s="21"/>
      <c r="IW611" s="21"/>
      <c r="IX611" s="21"/>
      <c r="IY611" s="21"/>
      <c r="IZ611" s="21"/>
      <c r="JA611" s="21"/>
      <c r="JB611" s="21"/>
      <c r="JC611" s="21"/>
      <c r="JD611" s="21"/>
      <c r="JE611" s="21"/>
      <c r="JF611" s="21"/>
      <c r="JG611" s="21"/>
      <c r="JH611" s="21"/>
      <c r="JI611" s="21"/>
      <c r="JJ611" s="21"/>
      <c r="JK611" s="21"/>
      <c r="JL611" s="21"/>
    </row>
    <row r="612" spans="1:272" s="10" customFormat="1" ht="17.25" customHeight="1" x14ac:dyDescent="0.25">
      <c r="A612" s="138" t="s">
        <v>29</v>
      </c>
      <c r="B612" s="131" t="s">
        <v>1225</v>
      </c>
      <c r="C612" s="96" t="s">
        <v>1226</v>
      </c>
      <c r="D612" s="15"/>
      <c r="E612" s="36" t="s">
        <v>95</v>
      </c>
      <c r="F612" s="36" t="s">
        <v>1227</v>
      </c>
      <c r="G612" s="37" t="s">
        <v>1228</v>
      </c>
      <c r="H612" s="37" t="s">
        <v>1344</v>
      </c>
      <c r="I612" s="141" t="s">
        <v>1345</v>
      </c>
      <c r="J612" s="140" t="s">
        <v>1346</v>
      </c>
      <c r="K612" s="141" t="s">
        <v>1345</v>
      </c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  <c r="CS612" s="21"/>
      <c r="CT612" s="21"/>
      <c r="CU612" s="21"/>
      <c r="CV612" s="21"/>
      <c r="CW612" s="21"/>
      <c r="CX612" s="21"/>
      <c r="CY612" s="21"/>
      <c r="CZ612" s="21"/>
      <c r="DA612" s="21"/>
      <c r="DB612" s="21"/>
      <c r="DC612" s="21"/>
      <c r="DD612" s="21"/>
      <c r="DE612" s="21"/>
      <c r="DF612" s="21"/>
      <c r="DG612" s="21"/>
      <c r="DH612" s="21"/>
      <c r="DI612" s="21"/>
      <c r="DJ612" s="21"/>
      <c r="DK612" s="21"/>
      <c r="DL612" s="21"/>
      <c r="DM612" s="21"/>
      <c r="DN612" s="21"/>
      <c r="DO612" s="21"/>
      <c r="DP612" s="21"/>
      <c r="DQ612" s="21"/>
      <c r="DR612" s="21"/>
      <c r="DS612" s="21"/>
      <c r="DT612" s="21"/>
      <c r="DU612" s="21"/>
      <c r="DV612" s="21"/>
      <c r="DW612" s="21"/>
      <c r="DX612" s="21"/>
      <c r="DY612" s="21"/>
      <c r="DZ612" s="21"/>
      <c r="EA612" s="21"/>
      <c r="EB612" s="21"/>
      <c r="EC612" s="21"/>
      <c r="ED612" s="21"/>
      <c r="EE612" s="21"/>
      <c r="EF612" s="21"/>
      <c r="EG612" s="21"/>
      <c r="EH612" s="21"/>
      <c r="EI612" s="21"/>
      <c r="EJ612" s="21"/>
      <c r="EK612" s="21"/>
      <c r="EL612" s="21"/>
      <c r="EM612" s="21"/>
      <c r="EN612" s="21"/>
      <c r="EO612" s="21"/>
      <c r="EP612" s="21"/>
      <c r="EQ612" s="21"/>
      <c r="ER612" s="21"/>
      <c r="ES612" s="21"/>
      <c r="ET612" s="21"/>
      <c r="EU612" s="21"/>
      <c r="EV612" s="21"/>
      <c r="EW612" s="21"/>
      <c r="EX612" s="21"/>
      <c r="EY612" s="21"/>
      <c r="EZ612" s="21"/>
      <c r="FA612" s="21"/>
      <c r="FB612" s="21"/>
      <c r="FC612" s="21"/>
      <c r="FD612" s="21"/>
      <c r="FE612" s="21"/>
      <c r="FF612" s="21"/>
      <c r="FG612" s="21"/>
      <c r="FH612" s="21"/>
      <c r="FI612" s="21"/>
      <c r="FJ612" s="21"/>
      <c r="FK612" s="21"/>
      <c r="FL612" s="21"/>
      <c r="FM612" s="21"/>
      <c r="FN612" s="21"/>
      <c r="FO612" s="21"/>
      <c r="FP612" s="21"/>
      <c r="FQ612" s="21"/>
      <c r="FR612" s="21"/>
      <c r="FS612" s="21"/>
      <c r="FT612" s="21"/>
      <c r="FU612" s="21"/>
      <c r="FV612" s="21"/>
      <c r="FW612" s="21"/>
      <c r="FX612" s="21"/>
      <c r="FY612" s="21"/>
      <c r="FZ612" s="21"/>
      <c r="GA612" s="21"/>
      <c r="GB612" s="21"/>
      <c r="GC612" s="21"/>
      <c r="GD612" s="21"/>
      <c r="GE612" s="21"/>
      <c r="GF612" s="21"/>
      <c r="GG612" s="21"/>
      <c r="GH612" s="21"/>
      <c r="GI612" s="21"/>
      <c r="GJ612" s="21"/>
      <c r="GK612" s="21"/>
      <c r="GL612" s="21"/>
      <c r="GM612" s="21"/>
      <c r="GN612" s="21"/>
      <c r="GO612" s="21"/>
      <c r="GP612" s="21"/>
      <c r="GQ612" s="21"/>
      <c r="GR612" s="21"/>
      <c r="GS612" s="21"/>
      <c r="GT612" s="21"/>
      <c r="GU612" s="21"/>
      <c r="GV612" s="21"/>
      <c r="GW612" s="21"/>
      <c r="GX612" s="21"/>
      <c r="GY612" s="21"/>
      <c r="GZ612" s="21"/>
      <c r="HA612" s="21"/>
      <c r="HB612" s="21"/>
      <c r="HC612" s="21"/>
      <c r="HD612" s="21"/>
      <c r="HE612" s="21"/>
      <c r="HF612" s="21"/>
      <c r="HG612" s="21"/>
      <c r="HH612" s="21"/>
      <c r="HI612" s="21"/>
      <c r="HJ612" s="21"/>
      <c r="HK612" s="21"/>
      <c r="HL612" s="21"/>
      <c r="HM612" s="21"/>
      <c r="HN612" s="21"/>
      <c r="HO612" s="21"/>
      <c r="HP612" s="21"/>
      <c r="HQ612" s="21"/>
      <c r="HR612" s="21"/>
      <c r="HS612" s="21"/>
      <c r="HT612" s="21"/>
      <c r="HU612" s="21"/>
      <c r="HV612" s="21"/>
      <c r="HW612" s="21"/>
      <c r="HX612" s="21"/>
      <c r="HY612" s="21"/>
      <c r="HZ612" s="21"/>
      <c r="IA612" s="21"/>
      <c r="IB612" s="21"/>
      <c r="IC612" s="21"/>
      <c r="ID612" s="21"/>
      <c r="IE612" s="21"/>
      <c r="IF612" s="21"/>
      <c r="IG612" s="21"/>
      <c r="IH612" s="21"/>
      <c r="II612" s="21"/>
      <c r="IJ612" s="21"/>
      <c r="IK612" s="21"/>
      <c r="IL612" s="21"/>
      <c r="IM612" s="21"/>
      <c r="IN612" s="21"/>
      <c r="IO612" s="21"/>
      <c r="IP612" s="21"/>
      <c r="IQ612" s="21"/>
      <c r="IR612" s="21"/>
      <c r="IS612" s="21"/>
      <c r="IT612" s="21"/>
      <c r="IU612" s="21"/>
      <c r="IV612" s="21"/>
      <c r="IW612" s="21"/>
      <c r="IX612" s="21"/>
      <c r="IY612" s="21"/>
      <c r="IZ612" s="21"/>
      <c r="JA612" s="21"/>
      <c r="JB612" s="21"/>
      <c r="JC612" s="21"/>
      <c r="JD612" s="21"/>
      <c r="JE612" s="21"/>
      <c r="JF612" s="21"/>
      <c r="JG612" s="21"/>
      <c r="JH612" s="21"/>
      <c r="JI612" s="21"/>
      <c r="JJ612" s="21"/>
      <c r="JK612" s="21"/>
      <c r="JL612" s="21"/>
    </row>
    <row r="613" spans="1:272" s="10" customFormat="1" ht="17.25" customHeight="1" x14ac:dyDescent="0.25">
      <c r="A613" s="138" t="s">
        <v>29</v>
      </c>
      <c r="B613" s="131" t="s">
        <v>1225</v>
      </c>
      <c r="C613" s="96" t="s">
        <v>1226</v>
      </c>
      <c r="D613" s="15"/>
      <c r="E613" s="36" t="s">
        <v>95</v>
      </c>
      <c r="F613" s="36" t="s">
        <v>1227</v>
      </c>
      <c r="G613" s="37" t="s">
        <v>1228</v>
      </c>
      <c r="H613" s="37" t="s">
        <v>1347</v>
      </c>
      <c r="I613" s="141" t="s">
        <v>1348</v>
      </c>
      <c r="J613" s="140" t="s">
        <v>1349</v>
      </c>
      <c r="K613" s="141" t="s">
        <v>1348</v>
      </c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21"/>
      <c r="CA613" s="21"/>
      <c r="CB613" s="21"/>
      <c r="CC613" s="21"/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  <c r="CS613" s="21"/>
      <c r="CT613" s="21"/>
      <c r="CU613" s="21"/>
      <c r="CV613" s="21"/>
      <c r="CW613" s="21"/>
      <c r="CX613" s="21"/>
      <c r="CY613" s="21"/>
      <c r="CZ613" s="21"/>
      <c r="DA613" s="21"/>
      <c r="DB613" s="21"/>
      <c r="DC613" s="21"/>
      <c r="DD613" s="21"/>
      <c r="DE613" s="21"/>
      <c r="DF613" s="21"/>
      <c r="DG613" s="21"/>
      <c r="DH613" s="21"/>
      <c r="DI613" s="21"/>
      <c r="DJ613" s="21"/>
      <c r="DK613" s="21"/>
      <c r="DL613" s="21"/>
      <c r="DM613" s="21"/>
      <c r="DN613" s="21"/>
      <c r="DO613" s="21"/>
      <c r="DP613" s="21"/>
      <c r="DQ613" s="21"/>
      <c r="DR613" s="21"/>
      <c r="DS613" s="21"/>
      <c r="DT613" s="21"/>
      <c r="DU613" s="21"/>
      <c r="DV613" s="21"/>
      <c r="DW613" s="21"/>
      <c r="DX613" s="21"/>
      <c r="DY613" s="21"/>
      <c r="DZ613" s="21"/>
      <c r="EA613" s="21"/>
      <c r="EB613" s="21"/>
      <c r="EC613" s="21"/>
      <c r="ED613" s="21"/>
      <c r="EE613" s="21"/>
      <c r="EF613" s="21"/>
      <c r="EG613" s="21"/>
      <c r="EH613" s="21"/>
      <c r="EI613" s="21"/>
      <c r="EJ613" s="21"/>
      <c r="EK613" s="21"/>
      <c r="EL613" s="21"/>
      <c r="EM613" s="21"/>
      <c r="EN613" s="21"/>
      <c r="EO613" s="21"/>
      <c r="EP613" s="21"/>
      <c r="EQ613" s="21"/>
      <c r="ER613" s="21"/>
      <c r="ES613" s="21"/>
      <c r="ET613" s="21"/>
      <c r="EU613" s="21"/>
      <c r="EV613" s="21"/>
      <c r="EW613" s="21"/>
      <c r="EX613" s="21"/>
      <c r="EY613" s="21"/>
      <c r="EZ613" s="21"/>
      <c r="FA613" s="21"/>
      <c r="FB613" s="21"/>
      <c r="FC613" s="21"/>
      <c r="FD613" s="21"/>
      <c r="FE613" s="21"/>
      <c r="FF613" s="21"/>
      <c r="FG613" s="21"/>
      <c r="FH613" s="21"/>
      <c r="FI613" s="21"/>
      <c r="FJ613" s="21"/>
      <c r="FK613" s="21"/>
      <c r="FL613" s="21"/>
      <c r="FM613" s="21"/>
      <c r="FN613" s="21"/>
      <c r="FO613" s="21"/>
      <c r="FP613" s="21"/>
      <c r="FQ613" s="21"/>
      <c r="FR613" s="21"/>
      <c r="FS613" s="21"/>
      <c r="FT613" s="21"/>
      <c r="FU613" s="21"/>
      <c r="FV613" s="21"/>
      <c r="FW613" s="21"/>
      <c r="FX613" s="21"/>
      <c r="FY613" s="21"/>
      <c r="FZ613" s="21"/>
      <c r="GA613" s="21"/>
      <c r="GB613" s="21"/>
      <c r="GC613" s="21"/>
      <c r="GD613" s="21"/>
      <c r="GE613" s="21"/>
      <c r="GF613" s="21"/>
      <c r="GG613" s="21"/>
      <c r="GH613" s="21"/>
      <c r="GI613" s="21"/>
      <c r="GJ613" s="21"/>
      <c r="GK613" s="21"/>
      <c r="GL613" s="21"/>
      <c r="GM613" s="21"/>
      <c r="GN613" s="21"/>
      <c r="GO613" s="21"/>
      <c r="GP613" s="21"/>
      <c r="GQ613" s="21"/>
      <c r="GR613" s="21"/>
      <c r="GS613" s="21"/>
      <c r="GT613" s="21"/>
      <c r="GU613" s="21"/>
      <c r="GV613" s="21"/>
      <c r="GW613" s="21"/>
      <c r="GX613" s="21"/>
      <c r="GY613" s="21"/>
      <c r="GZ613" s="21"/>
      <c r="HA613" s="21"/>
      <c r="HB613" s="21"/>
      <c r="HC613" s="21"/>
      <c r="HD613" s="21"/>
      <c r="HE613" s="21"/>
      <c r="HF613" s="21"/>
      <c r="HG613" s="21"/>
      <c r="HH613" s="21"/>
      <c r="HI613" s="21"/>
      <c r="HJ613" s="21"/>
      <c r="HK613" s="21"/>
      <c r="HL613" s="21"/>
      <c r="HM613" s="21"/>
      <c r="HN613" s="21"/>
      <c r="HO613" s="21"/>
      <c r="HP613" s="21"/>
      <c r="HQ613" s="21"/>
      <c r="HR613" s="21"/>
      <c r="HS613" s="21"/>
      <c r="HT613" s="21"/>
      <c r="HU613" s="21"/>
      <c r="HV613" s="21"/>
      <c r="HW613" s="21"/>
      <c r="HX613" s="21"/>
      <c r="HY613" s="21"/>
      <c r="HZ613" s="21"/>
      <c r="IA613" s="21"/>
      <c r="IB613" s="21"/>
      <c r="IC613" s="21"/>
      <c r="ID613" s="21"/>
      <c r="IE613" s="21"/>
      <c r="IF613" s="21"/>
      <c r="IG613" s="21"/>
      <c r="IH613" s="21"/>
      <c r="II613" s="21"/>
      <c r="IJ613" s="21"/>
      <c r="IK613" s="21"/>
      <c r="IL613" s="21"/>
      <c r="IM613" s="21"/>
      <c r="IN613" s="21"/>
      <c r="IO613" s="21"/>
      <c r="IP613" s="21"/>
      <c r="IQ613" s="21"/>
      <c r="IR613" s="21"/>
      <c r="IS613" s="21"/>
      <c r="IT613" s="21"/>
      <c r="IU613" s="21"/>
      <c r="IV613" s="21"/>
      <c r="IW613" s="21"/>
      <c r="IX613" s="21"/>
      <c r="IY613" s="21"/>
      <c r="IZ613" s="21"/>
      <c r="JA613" s="21"/>
      <c r="JB613" s="21"/>
      <c r="JC613" s="21"/>
      <c r="JD613" s="21"/>
      <c r="JE613" s="21"/>
      <c r="JF613" s="21"/>
      <c r="JG613" s="21"/>
      <c r="JH613" s="21"/>
      <c r="JI613" s="21"/>
      <c r="JJ613" s="21"/>
      <c r="JK613" s="21"/>
      <c r="JL613" s="21"/>
    </row>
    <row r="614" spans="1:272" s="10" customFormat="1" ht="17.25" customHeight="1" x14ac:dyDescent="0.25">
      <c r="A614" s="138" t="s">
        <v>29</v>
      </c>
      <c r="B614" s="131" t="s">
        <v>1225</v>
      </c>
      <c r="C614" s="96" t="s">
        <v>1226</v>
      </c>
      <c r="D614" s="15"/>
      <c r="E614" s="36" t="s">
        <v>95</v>
      </c>
      <c r="F614" s="36" t="s">
        <v>1227</v>
      </c>
      <c r="G614" s="37" t="s">
        <v>1228</v>
      </c>
      <c r="H614" s="37" t="s">
        <v>1350</v>
      </c>
      <c r="I614" s="141" t="s">
        <v>1351</v>
      </c>
      <c r="J614" s="140" t="s">
        <v>1352</v>
      </c>
      <c r="K614" s="141" t="s">
        <v>1351</v>
      </c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21"/>
      <c r="CA614" s="21"/>
      <c r="CB614" s="21"/>
      <c r="CC614" s="21"/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  <c r="CS614" s="21"/>
      <c r="CT614" s="21"/>
      <c r="CU614" s="21"/>
      <c r="CV614" s="21"/>
      <c r="CW614" s="21"/>
      <c r="CX614" s="21"/>
      <c r="CY614" s="21"/>
      <c r="CZ614" s="21"/>
      <c r="DA614" s="21"/>
      <c r="DB614" s="21"/>
      <c r="DC614" s="21"/>
      <c r="DD614" s="21"/>
      <c r="DE614" s="21"/>
      <c r="DF614" s="21"/>
      <c r="DG614" s="21"/>
      <c r="DH614" s="21"/>
      <c r="DI614" s="21"/>
      <c r="DJ614" s="21"/>
      <c r="DK614" s="21"/>
      <c r="DL614" s="21"/>
      <c r="DM614" s="21"/>
      <c r="DN614" s="21"/>
      <c r="DO614" s="21"/>
      <c r="DP614" s="21"/>
      <c r="DQ614" s="21"/>
      <c r="DR614" s="21"/>
      <c r="DS614" s="21"/>
      <c r="DT614" s="21"/>
      <c r="DU614" s="21"/>
      <c r="DV614" s="21"/>
      <c r="DW614" s="21"/>
      <c r="DX614" s="21"/>
      <c r="DY614" s="21"/>
      <c r="DZ614" s="21"/>
      <c r="EA614" s="21"/>
      <c r="EB614" s="21"/>
      <c r="EC614" s="21"/>
      <c r="ED614" s="21"/>
      <c r="EE614" s="21"/>
      <c r="EF614" s="21"/>
      <c r="EG614" s="21"/>
      <c r="EH614" s="21"/>
      <c r="EI614" s="21"/>
      <c r="EJ614" s="21"/>
      <c r="EK614" s="21"/>
      <c r="EL614" s="21"/>
      <c r="EM614" s="21"/>
      <c r="EN614" s="21"/>
      <c r="EO614" s="21"/>
      <c r="EP614" s="21"/>
      <c r="EQ614" s="21"/>
      <c r="ER614" s="21"/>
      <c r="ES614" s="21"/>
      <c r="ET614" s="21"/>
      <c r="EU614" s="21"/>
      <c r="EV614" s="21"/>
      <c r="EW614" s="21"/>
      <c r="EX614" s="21"/>
      <c r="EY614" s="21"/>
      <c r="EZ614" s="21"/>
      <c r="FA614" s="21"/>
      <c r="FB614" s="21"/>
      <c r="FC614" s="21"/>
      <c r="FD614" s="21"/>
      <c r="FE614" s="21"/>
      <c r="FF614" s="21"/>
      <c r="FG614" s="21"/>
      <c r="FH614" s="21"/>
      <c r="FI614" s="21"/>
      <c r="FJ614" s="21"/>
      <c r="FK614" s="21"/>
      <c r="FL614" s="21"/>
      <c r="FM614" s="21"/>
      <c r="FN614" s="21"/>
      <c r="FO614" s="21"/>
      <c r="FP614" s="21"/>
      <c r="FQ614" s="21"/>
      <c r="FR614" s="21"/>
      <c r="FS614" s="21"/>
      <c r="FT614" s="21"/>
      <c r="FU614" s="21"/>
      <c r="FV614" s="21"/>
      <c r="FW614" s="21"/>
      <c r="FX614" s="21"/>
      <c r="FY614" s="21"/>
      <c r="FZ614" s="21"/>
      <c r="GA614" s="21"/>
      <c r="GB614" s="21"/>
      <c r="GC614" s="21"/>
      <c r="GD614" s="21"/>
      <c r="GE614" s="21"/>
      <c r="GF614" s="21"/>
      <c r="GG614" s="21"/>
      <c r="GH614" s="21"/>
      <c r="GI614" s="21"/>
      <c r="GJ614" s="21"/>
      <c r="GK614" s="21"/>
      <c r="GL614" s="21"/>
      <c r="GM614" s="21"/>
      <c r="GN614" s="21"/>
      <c r="GO614" s="21"/>
      <c r="GP614" s="21"/>
      <c r="GQ614" s="21"/>
      <c r="GR614" s="21"/>
      <c r="GS614" s="21"/>
      <c r="GT614" s="21"/>
      <c r="GU614" s="21"/>
      <c r="GV614" s="21"/>
      <c r="GW614" s="21"/>
      <c r="GX614" s="21"/>
      <c r="GY614" s="21"/>
      <c r="GZ614" s="21"/>
      <c r="HA614" s="21"/>
      <c r="HB614" s="21"/>
      <c r="HC614" s="21"/>
      <c r="HD614" s="21"/>
      <c r="HE614" s="21"/>
      <c r="HF614" s="21"/>
      <c r="HG614" s="21"/>
      <c r="HH614" s="21"/>
      <c r="HI614" s="21"/>
      <c r="HJ614" s="21"/>
      <c r="HK614" s="21"/>
      <c r="HL614" s="21"/>
      <c r="HM614" s="21"/>
      <c r="HN614" s="21"/>
      <c r="HO614" s="21"/>
      <c r="HP614" s="21"/>
      <c r="HQ614" s="21"/>
      <c r="HR614" s="21"/>
      <c r="HS614" s="21"/>
      <c r="HT614" s="21"/>
      <c r="HU614" s="21"/>
      <c r="HV614" s="21"/>
      <c r="HW614" s="21"/>
      <c r="HX614" s="21"/>
      <c r="HY614" s="21"/>
      <c r="HZ614" s="21"/>
      <c r="IA614" s="21"/>
      <c r="IB614" s="21"/>
      <c r="IC614" s="21"/>
      <c r="ID614" s="21"/>
      <c r="IE614" s="21"/>
      <c r="IF614" s="21"/>
      <c r="IG614" s="21"/>
      <c r="IH614" s="21"/>
      <c r="II614" s="21"/>
      <c r="IJ614" s="21"/>
      <c r="IK614" s="21"/>
      <c r="IL614" s="21"/>
      <c r="IM614" s="21"/>
      <c r="IN614" s="21"/>
      <c r="IO614" s="21"/>
      <c r="IP614" s="21"/>
      <c r="IQ614" s="21"/>
      <c r="IR614" s="21"/>
      <c r="IS614" s="21"/>
      <c r="IT614" s="21"/>
      <c r="IU614" s="21"/>
      <c r="IV614" s="21"/>
      <c r="IW614" s="21"/>
      <c r="IX614" s="21"/>
      <c r="IY614" s="21"/>
      <c r="IZ614" s="21"/>
      <c r="JA614" s="21"/>
      <c r="JB614" s="21"/>
      <c r="JC614" s="21"/>
      <c r="JD614" s="21"/>
      <c r="JE614" s="21"/>
      <c r="JF614" s="21"/>
      <c r="JG614" s="21"/>
      <c r="JH614" s="21"/>
      <c r="JI614" s="21"/>
      <c r="JJ614" s="21"/>
      <c r="JK614" s="21"/>
      <c r="JL614" s="21"/>
    </row>
    <row r="615" spans="1:272" s="10" customFormat="1" ht="17.25" customHeight="1" x14ac:dyDescent="0.25">
      <c r="A615" s="138" t="s">
        <v>29</v>
      </c>
      <c r="B615" s="131" t="s">
        <v>1225</v>
      </c>
      <c r="C615" s="96" t="s">
        <v>1226</v>
      </c>
      <c r="D615" s="15"/>
      <c r="E615" s="36" t="s">
        <v>95</v>
      </c>
      <c r="F615" s="36" t="s">
        <v>1227</v>
      </c>
      <c r="G615" s="37" t="s">
        <v>1228</v>
      </c>
      <c r="H615" s="37" t="s">
        <v>1353</v>
      </c>
      <c r="I615" s="141" t="s">
        <v>1354</v>
      </c>
      <c r="J615" s="140" t="s">
        <v>1355</v>
      </c>
      <c r="K615" s="141" t="s">
        <v>1354</v>
      </c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21"/>
      <c r="CA615" s="21"/>
      <c r="CB615" s="21"/>
      <c r="CC615" s="21"/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  <c r="CS615" s="21"/>
      <c r="CT615" s="21"/>
      <c r="CU615" s="21"/>
      <c r="CV615" s="21"/>
      <c r="CW615" s="21"/>
      <c r="CX615" s="21"/>
      <c r="CY615" s="21"/>
      <c r="CZ615" s="21"/>
      <c r="DA615" s="21"/>
      <c r="DB615" s="21"/>
      <c r="DC615" s="21"/>
      <c r="DD615" s="21"/>
      <c r="DE615" s="21"/>
      <c r="DF615" s="21"/>
      <c r="DG615" s="21"/>
      <c r="DH615" s="21"/>
      <c r="DI615" s="21"/>
      <c r="DJ615" s="21"/>
      <c r="DK615" s="21"/>
      <c r="DL615" s="21"/>
      <c r="DM615" s="21"/>
      <c r="DN615" s="21"/>
      <c r="DO615" s="21"/>
      <c r="DP615" s="21"/>
      <c r="DQ615" s="21"/>
      <c r="DR615" s="21"/>
      <c r="DS615" s="21"/>
      <c r="DT615" s="21"/>
      <c r="DU615" s="21"/>
      <c r="DV615" s="21"/>
      <c r="DW615" s="21"/>
      <c r="DX615" s="21"/>
      <c r="DY615" s="21"/>
      <c r="DZ615" s="21"/>
      <c r="EA615" s="21"/>
      <c r="EB615" s="21"/>
      <c r="EC615" s="21"/>
      <c r="ED615" s="21"/>
      <c r="EE615" s="21"/>
      <c r="EF615" s="21"/>
      <c r="EG615" s="21"/>
      <c r="EH615" s="21"/>
      <c r="EI615" s="21"/>
      <c r="EJ615" s="21"/>
      <c r="EK615" s="21"/>
      <c r="EL615" s="21"/>
      <c r="EM615" s="21"/>
      <c r="EN615" s="21"/>
      <c r="EO615" s="21"/>
      <c r="EP615" s="21"/>
      <c r="EQ615" s="21"/>
      <c r="ER615" s="21"/>
      <c r="ES615" s="21"/>
      <c r="ET615" s="21"/>
      <c r="EU615" s="21"/>
      <c r="EV615" s="21"/>
      <c r="EW615" s="21"/>
      <c r="EX615" s="21"/>
      <c r="EY615" s="21"/>
      <c r="EZ615" s="21"/>
      <c r="FA615" s="21"/>
      <c r="FB615" s="21"/>
      <c r="FC615" s="21"/>
      <c r="FD615" s="21"/>
      <c r="FE615" s="21"/>
      <c r="FF615" s="21"/>
      <c r="FG615" s="21"/>
      <c r="FH615" s="21"/>
      <c r="FI615" s="21"/>
      <c r="FJ615" s="21"/>
      <c r="FK615" s="21"/>
      <c r="FL615" s="21"/>
      <c r="FM615" s="21"/>
      <c r="FN615" s="21"/>
      <c r="FO615" s="21"/>
      <c r="FP615" s="21"/>
      <c r="FQ615" s="21"/>
      <c r="FR615" s="21"/>
      <c r="FS615" s="21"/>
      <c r="FT615" s="21"/>
      <c r="FU615" s="21"/>
      <c r="FV615" s="21"/>
      <c r="FW615" s="21"/>
      <c r="FX615" s="21"/>
      <c r="FY615" s="21"/>
      <c r="FZ615" s="21"/>
      <c r="GA615" s="21"/>
      <c r="GB615" s="21"/>
      <c r="GC615" s="21"/>
      <c r="GD615" s="21"/>
      <c r="GE615" s="21"/>
      <c r="GF615" s="21"/>
      <c r="GG615" s="21"/>
      <c r="GH615" s="21"/>
      <c r="GI615" s="21"/>
      <c r="GJ615" s="21"/>
      <c r="GK615" s="21"/>
      <c r="GL615" s="21"/>
      <c r="GM615" s="21"/>
      <c r="GN615" s="21"/>
      <c r="GO615" s="21"/>
      <c r="GP615" s="21"/>
      <c r="GQ615" s="21"/>
      <c r="GR615" s="21"/>
      <c r="GS615" s="21"/>
      <c r="GT615" s="21"/>
      <c r="GU615" s="21"/>
      <c r="GV615" s="21"/>
      <c r="GW615" s="21"/>
      <c r="GX615" s="21"/>
      <c r="GY615" s="21"/>
      <c r="GZ615" s="21"/>
      <c r="HA615" s="21"/>
      <c r="HB615" s="21"/>
      <c r="HC615" s="21"/>
      <c r="HD615" s="21"/>
      <c r="HE615" s="21"/>
      <c r="HF615" s="21"/>
      <c r="HG615" s="21"/>
      <c r="HH615" s="21"/>
      <c r="HI615" s="21"/>
      <c r="HJ615" s="21"/>
      <c r="HK615" s="21"/>
      <c r="HL615" s="21"/>
      <c r="HM615" s="21"/>
      <c r="HN615" s="21"/>
      <c r="HO615" s="21"/>
      <c r="HP615" s="21"/>
      <c r="HQ615" s="21"/>
      <c r="HR615" s="21"/>
      <c r="HS615" s="21"/>
      <c r="HT615" s="21"/>
      <c r="HU615" s="21"/>
      <c r="HV615" s="21"/>
      <c r="HW615" s="21"/>
      <c r="HX615" s="21"/>
      <c r="HY615" s="21"/>
      <c r="HZ615" s="21"/>
      <c r="IA615" s="21"/>
      <c r="IB615" s="21"/>
      <c r="IC615" s="21"/>
      <c r="ID615" s="21"/>
      <c r="IE615" s="21"/>
      <c r="IF615" s="21"/>
      <c r="IG615" s="21"/>
      <c r="IH615" s="21"/>
      <c r="II615" s="21"/>
      <c r="IJ615" s="21"/>
      <c r="IK615" s="21"/>
      <c r="IL615" s="21"/>
      <c r="IM615" s="21"/>
      <c r="IN615" s="21"/>
      <c r="IO615" s="21"/>
      <c r="IP615" s="21"/>
      <c r="IQ615" s="21"/>
      <c r="IR615" s="21"/>
      <c r="IS615" s="21"/>
      <c r="IT615" s="21"/>
      <c r="IU615" s="21"/>
      <c r="IV615" s="21"/>
      <c r="IW615" s="21"/>
      <c r="IX615" s="21"/>
      <c r="IY615" s="21"/>
      <c r="IZ615" s="21"/>
      <c r="JA615" s="21"/>
      <c r="JB615" s="21"/>
      <c r="JC615" s="21"/>
      <c r="JD615" s="21"/>
      <c r="JE615" s="21"/>
      <c r="JF615" s="21"/>
      <c r="JG615" s="21"/>
      <c r="JH615" s="21"/>
      <c r="JI615" s="21"/>
      <c r="JJ615" s="21"/>
      <c r="JK615" s="21"/>
      <c r="JL615" s="21"/>
    </row>
    <row r="616" spans="1:272" s="10" customFormat="1" ht="17.25" customHeight="1" x14ac:dyDescent="0.25">
      <c r="A616" s="138" t="s">
        <v>29</v>
      </c>
      <c r="B616" s="131" t="s">
        <v>1225</v>
      </c>
      <c r="C616" s="96" t="s">
        <v>1226</v>
      </c>
      <c r="D616" s="15"/>
      <c r="E616" s="36" t="s">
        <v>95</v>
      </c>
      <c r="F616" s="36" t="s">
        <v>1227</v>
      </c>
      <c r="G616" s="37" t="s">
        <v>1228</v>
      </c>
      <c r="H616" s="37" t="s">
        <v>1356</v>
      </c>
      <c r="I616" s="141" t="s">
        <v>1357</v>
      </c>
      <c r="J616" s="140" t="s">
        <v>1358</v>
      </c>
      <c r="K616" s="141" t="s">
        <v>1357</v>
      </c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21"/>
      <c r="CA616" s="21"/>
      <c r="CB616" s="21"/>
      <c r="CC616" s="21"/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  <c r="CS616" s="21"/>
      <c r="CT616" s="21"/>
      <c r="CU616" s="21"/>
      <c r="CV616" s="21"/>
      <c r="CW616" s="21"/>
      <c r="CX616" s="21"/>
      <c r="CY616" s="21"/>
      <c r="CZ616" s="21"/>
      <c r="DA616" s="21"/>
      <c r="DB616" s="21"/>
      <c r="DC616" s="21"/>
      <c r="DD616" s="21"/>
      <c r="DE616" s="21"/>
      <c r="DF616" s="21"/>
      <c r="DG616" s="21"/>
      <c r="DH616" s="21"/>
      <c r="DI616" s="21"/>
      <c r="DJ616" s="21"/>
      <c r="DK616" s="21"/>
      <c r="DL616" s="21"/>
      <c r="DM616" s="21"/>
      <c r="DN616" s="21"/>
      <c r="DO616" s="21"/>
      <c r="DP616" s="21"/>
      <c r="DQ616" s="21"/>
      <c r="DR616" s="21"/>
      <c r="DS616" s="21"/>
      <c r="DT616" s="21"/>
      <c r="DU616" s="21"/>
      <c r="DV616" s="21"/>
      <c r="DW616" s="21"/>
      <c r="DX616" s="21"/>
      <c r="DY616" s="21"/>
      <c r="DZ616" s="21"/>
      <c r="EA616" s="21"/>
      <c r="EB616" s="21"/>
      <c r="EC616" s="21"/>
      <c r="ED616" s="21"/>
      <c r="EE616" s="21"/>
      <c r="EF616" s="21"/>
      <c r="EG616" s="21"/>
      <c r="EH616" s="21"/>
      <c r="EI616" s="21"/>
      <c r="EJ616" s="21"/>
      <c r="EK616" s="21"/>
      <c r="EL616" s="21"/>
      <c r="EM616" s="21"/>
      <c r="EN616" s="21"/>
      <c r="EO616" s="21"/>
      <c r="EP616" s="21"/>
      <c r="EQ616" s="21"/>
      <c r="ER616" s="21"/>
      <c r="ES616" s="21"/>
      <c r="ET616" s="21"/>
      <c r="EU616" s="21"/>
      <c r="EV616" s="21"/>
      <c r="EW616" s="21"/>
      <c r="EX616" s="21"/>
      <c r="EY616" s="21"/>
      <c r="EZ616" s="21"/>
      <c r="FA616" s="21"/>
      <c r="FB616" s="21"/>
      <c r="FC616" s="21"/>
      <c r="FD616" s="21"/>
      <c r="FE616" s="21"/>
      <c r="FF616" s="21"/>
      <c r="FG616" s="21"/>
      <c r="FH616" s="21"/>
      <c r="FI616" s="21"/>
      <c r="FJ616" s="21"/>
      <c r="FK616" s="21"/>
      <c r="FL616" s="21"/>
      <c r="FM616" s="21"/>
      <c r="FN616" s="21"/>
      <c r="FO616" s="21"/>
      <c r="FP616" s="21"/>
      <c r="FQ616" s="21"/>
      <c r="FR616" s="21"/>
      <c r="FS616" s="21"/>
      <c r="FT616" s="21"/>
      <c r="FU616" s="21"/>
      <c r="FV616" s="21"/>
      <c r="FW616" s="21"/>
      <c r="FX616" s="21"/>
      <c r="FY616" s="21"/>
      <c r="FZ616" s="21"/>
      <c r="GA616" s="21"/>
      <c r="GB616" s="21"/>
      <c r="GC616" s="21"/>
      <c r="GD616" s="21"/>
      <c r="GE616" s="21"/>
      <c r="GF616" s="21"/>
      <c r="GG616" s="21"/>
      <c r="GH616" s="21"/>
      <c r="GI616" s="21"/>
      <c r="GJ616" s="21"/>
      <c r="GK616" s="21"/>
      <c r="GL616" s="21"/>
      <c r="GM616" s="21"/>
      <c r="GN616" s="21"/>
      <c r="GO616" s="21"/>
      <c r="GP616" s="21"/>
      <c r="GQ616" s="21"/>
      <c r="GR616" s="21"/>
      <c r="GS616" s="21"/>
      <c r="GT616" s="21"/>
      <c r="GU616" s="21"/>
      <c r="GV616" s="21"/>
      <c r="GW616" s="21"/>
      <c r="GX616" s="21"/>
      <c r="GY616" s="21"/>
      <c r="GZ616" s="21"/>
      <c r="HA616" s="21"/>
      <c r="HB616" s="21"/>
      <c r="HC616" s="21"/>
      <c r="HD616" s="21"/>
      <c r="HE616" s="21"/>
      <c r="HF616" s="21"/>
      <c r="HG616" s="21"/>
      <c r="HH616" s="21"/>
      <c r="HI616" s="21"/>
      <c r="HJ616" s="21"/>
      <c r="HK616" s="21"/>
      <c r="HL616" s="21"/>
      <c r="HM616" s="21"/>
      <c r="HN616" s="21"/>
      <c r="HO616" s="21"/>
      <c r="HP616" s="21"/>
      <c r="HQ616" s="21"/>
      <c r="HR616" s="21"/>
      <c r="HS616" s="21"/>
      <c r="HT616" s="21"/>
      <c r="HU616" s="21"/>
      <c r="HV616" s="21"/>
      <c r="HW616" s="21"/>
      <c r="HX616" s="21"/>
      <c r="HY616" s="21"/>
      <c r="HZ616" s="21"/>
      <c r="IA616" s="21"/>
      <c r="IB616" s="21"/>
      <c r="IC616" s="21"/>
      <c r="ID616" s="21"/>
      <c r="IE616" s="21"/>
      <c r="IF616" s="21"/>
      <c r="IG616" s="21"/>
      <c r="IH616" s="21"/>
      <c r="II616" s="21"/>
      <c r="IJ616" s="21"/>
      <c r="IK616" s="21"/>
      <c r="IL616" s="21"/>
      <c r="IM616" s="21"/>
      <c r="IN616" s="21"/>
      <c r="IO616" s="21"/>
      <c r="IP616" s="21"/>
      <c r="IQ616" s="21"/>
      <c r="IR616" s="21"/>
      <c r="IS616" s="21"/>
      <c r="IT616" s="21"/>
      <c r="IU616" s="21"/>
      <c r="IV616" s="21"/>
      <c r="IW616" s="21"/>
      <c r="IX616" s="21"/>
      <c r="IY616" s="21"/>
      <c r="IZ616" s="21"/>
      <c r="JA616" s="21"/>
      <c r="JB616" s="21"/>
      <c r="JC616" s="21"/>
      <c r="JD616" s="21"/>
      <c r="JE616" s="21"/>
      <c r="JF616" s="21"/>
      <c r="JG616" s="21"/>
      <c r="JH616" s="21"/>
      <c r="JI616" s="21"/>
      <c r="JJ616" s="21"/>
      <c r="JK616" s="21"/>
      <c r="JL616" s="21"/>
    </row>
    <row r="617" spans="1:272" s="10" customFormat="1" ht="17.25" customHeight="1" x14ac:dyDescent="0.25">
      <c r="A617" s="138" t="s">
        <v>29</v>
      </c>
      <c r="B617" s="131" t="s">
        <v>1225</v>
      </c>
      <c r="C617" s="96" t="s">
        <v>1226</v>
      </c>
      <c r="D617" s="15"/>
      <c r="E617" s="36" t="s">
        <v>95</v>
      </c>
      <c r="F617" s="36" t="s">
        <v>1227</v>
      </c>
      <c r="G617" s="37" t="s">
        <v>1228</v>
      </c>
      <c r="H617" s="37" t="s">
        <v>1359</v>
      </c>
      <c r="I617" s="141" t="s">
        <v>1360</v>
      </c>
      <c r="J617" s="140" t="s">
        <v>1361</v>
      </c>
      <c r="K617" s="141" t="s">
        <v>1360</v>
      </c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21"/>
      <c r="CA617" s="21"/>
      <c r="CB617" s="21"/>
      <c r="CC617" s="21"/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  <c r="CS617" s="21"/>
      <c r="CT617" s="21"/>
      <c r="CU617" s="21"/>
      <c r="CV617" s="21"/>
      <c r="CW617" s="21"/>
      <c r="CX617" s="21"/>
      <c r="CY617" s="21"/>
      <c r="CZ617" s="21"/>
      <c r="DA617" s="21"/>
      <c r="DB617" s="21"/>
      <c r="DC617" s="21"/>
      <c r="DD617" s="21"/>
      <c r="DE617" s="21"/>
      <c r="DF617" s="21"/>
      <c r="DG617" s="21"/>
      <c r="DH617" s="21"/>
      <c r="DI617" s="21"/>
      <c r="DJ617" s="21"/>
      <c r="DK617" s="21"/>
      <c r="DL617" s="21"/>
      <c r="DM617" s="21"/>
      <c r="DN617" s="21"/>
      <c r="DO617" s="21"/>
      <c r="DP617" s="21"/>
      <c r="DQ617" s="21"/>
      <c r="DR617" s="21"/>
      <c r="DS617" s="21"/>
      <c r="DT617" s="21"/>
      <c r="DU617" s="21"/>
      <c r="DV617" s="21"/>
      <c r="DW617" s="21"/>
      <c r="DX617" s="21"/>
      <c r="DY617" s="21"/>
      <c r="DZ617" s="21"/>
      <c r="EA617" s="21"/>
      <c r="EB617" s="21"/>
      <c r="EC617" s="21"/>
      <c r="ED617" s="21"/>
      <c r="EE617" s="21"/>
      <c r="EF617" s="21"/>
      <c r="EG617" s="21"/>
      <c r="EH617" s="21"/>
      <c r="EI617" s="21"/>
      <c r="EJ617" s="21"/>
      <c r="EK617" s="21"/>
      <c r="EL617" s="21"/>
      <c r="EM617" s="21"/>
      <c r="EN617" s="21"/>
      <c r="EO617" s="21"/>
      <c r="EP617" s="21"/>
      <c r="EQ617" s="21"/>
      <c r="ER617" s="21"/>
      <c r="ES617" s="21"/>
      <c r="ET617" s="21"/>
      <c r="EU617" s="21"/>
      <c r="EV617" s="21"/>
      <c r="EW617" s="21"/>
      <c r="EX617" s="21"/>
      <c r="EY617" s="21"/>
      <c r="EZ617" s="21"/>
      <c r="FA617" s="21"/>
      <c r="FB617" s="21"/>
      <c r="FC617" s="21"/>
      <c r="FD617" s="21"/>
      <c r="FE617" s="21"/>
      <c r="FF617" s="21"/>
      <c r="FG617" s="21"/>
      <c r="FH617" s="21"/>
      <c r="FI617" s="21"/>
      <c r="FJ617" s="21"/>
      <c r="FK617" s="21"/>
      <c r="FL617" s="21"/>
      <c r="FM617" s="21"/>
      <c r="FN617" s="21"/>
      <c r="FO617" s="21"/>
      <c r="FP617" s="21"/>
      <c r="FQ617" s="21"/>
      <c r="FR617" s="21"/>
      <c r="FS617" s="21"/>
      <c r="FT617" s="21"/>
      <c r="FU617" s="21"/>
      <c r="FV617" s="21"/>
      <c r="FW617" s="21"/>
      <c r="FX617" s="21"/>
      <c r="FY617" s="21"/>
      <c r="FZ617" s="21"/>
      <c r="GA617" s="21"/>
      <c r="GB617" s="21"/>
      <c r="GC617" s="21"/>
      <c r="GD617" s="21"/>
      <c r="GE617" s="21"/>
      <c r="GF617" s="21"/>
      <c r="GG617" s="21"/>
      <c r="GH617" s="21"/>
      <c r="GI617" s="21"/>
      <c r="GJ617" s="21"/>
      <c r="GK617" s="21"/>
      <c r="GL617" s="21"/>
      <c r="GM617" s="21"/>
      <c r="GN617" s="21"/>
      <c r="GO617" s="21"/>
      <c r="GP617" s="21"/>
      <c r="GQ617" s="21"/>
      <c r="GR617" s="21"/>
      <c r="GS617" s="21"/>
      <c r="GT617" s="21"/>
      <c r="GU617" s="21"/>
      <c r="GV617" s="21"/>
      <c r="GW617" s="21"/>
      <c r="GX617" s="21"/>
      <c r="GY617" s="21"/>
      <c r="GZ617" s="21"/>
      <c r="HA617" s="21"/>
      <c r="HB617" s="21"/>
      <c r="HC617" s="21"/>
      <c r="HD617" s="21"/>
      <c r="HE617" s="21"/>
      <c r="HF617" s="21"/>
      <c r="HG617" s="21"/>
      <c r="HH617" s="21"/>
      <c r="HI617" s="21"/>
      <c r="HJ617" s="21"/>
      <c r="HK617" s="21"/>
      <c r="HL617" s="21"/>
      <c r="HM617" s="21"/>
      <c r="HN617" s="21"/>
      <c r="HO617" s="21"/>
      <c r="HP617" s="21"/>
      <c r="HQ617" s="21"/>
      <c r="HR617" s="21"/>
      <c r="HS617" s="21"/>
      <c r="HT617" s="21"/>
      <c r="HU617" s="21"/>
      <c r="HV617" s="21"/>
      <c r="HW617" s="21"/>
      <c r="HX617" s="21"/>
      <c r="HY617" s="21"/>
      <c r="HZ617" s="21"/>
      <c r="IA617" s="21"/>
      <c r="IB617" s="21"/>
      <c r="IC617" s="21"/>
      <c r="ID617" s="21"/>
      <c r="IE617" s="21"/>
      <c r="IF617" s="21"/>
      <c r="IG617" s="21"/>
      <c r="IH617" s="21"/>
      <c r="II617" s="21"/>
      <c r="IJ617" s="21"/>
      <c r="IK617" s="21"/>
      <c r="IL617" s="21"/>
      <c r="IM617" s="21"/>
      <c r="IN617" s="21"/>
      <c r="IO617" s="21"/>
      <c r="IP617" s="21"/>
      <c r="IQ617" s="21"/>
      <c r="IR617" s="21"/>
      <c r="IS617" s="21"/>
      <c r="IT617" s="21"/>
      <c r="IU617" s="21"/>
      <c r="IV617" s="21"/>
      <c r="IW617" s="21"/>
      <c r="IX617" s="21"/>
      <c r="IY617" s="21"/>
      <c r="IZ617" s="21"/>
      <c r="JA617" s="21"/>
      <c r="JB617" s="21"/>
      <c r="JC617" s="21"/>
      <c r="JD617" s="21"/>
      <c r="JE617" s="21"/>
      <c r="JF617" s="21"/>
      <c r="JG617" s="21"/>
      <c r="JH617" s="21"/>
      <c r="JI617" s="21"/>
      <c r="JJ617" s="21"/>
      <c r="JK617" s="21"/>
      <c r="JL617" s="21"/>
    </row>
    <row r="618" spans="1:272" s="10" customFormat="1" ht="17.25" customHeight="1" x14ac:dyDescent="0.25">
      <c r="A618" s="138" t="s">
        <v>29</v>
      </c>
      <c r="B618" s="131" t="s">
        <v>1225</v>
      </c>
      <c r="C618" s="96" t="s">
        <v>1226</v>
      </c>
      <c r="D618" s="15"/>
      <c r="E618" s="36" t="s">
        <v>95</v>
      </c>
      <c r="F618" s="36" t="s">
        <v>1227</v>
      </c>
      <c r="G618" s="37" t="s">
        <v>1228</v>
      </c>
      <c r="H618" s="37" t="s">
        <v>1362</v>
      </c>
      <c r="I618" s="141" t="s">
        <v>1363</v>
      </c>
      <c r="J618" s="140" t="s">
        <v>1364</v>
      </c>
      <c r="K618" s="141" t="s">
        <v>1363</v>
      </c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21"/>
      <c r="CA618" s="21"/>
      <c r="CB618" s="21"/>
      <c r="CC618" s="21"/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  <c r="CS618" s="21"/>
      <c r="CT618" s="21"/>
      <c r="CU618" s="21"/>
      <c r="CV618" s="21"/>
      <c r="CW618" s="21"/>
      <c r="CX618" s="21"/>
      <c r="CY618" s="21"/>
      <c r="CZ618" s="21"/>
      <c r="DA618" s="21"/>
      <c r="DB618" s="21"/>
      <c r="DC618" s="21"/>
      <c r="DD618" s="21"/>
      <c r="DE618" s="21"/>
      <c r="DF618" s="21"/>
      <c r="DG618" s="21"/>
      <c r="DH618" s="21"/>
      <c r="DI618" s="21"/>
      <c r="DJ618" s="21"/>
      <c r="DK618" s="21"/>
      <c r="DL618" s="21"/>
      <c r="DM618" s="21"/>
      <c r="DN618" s="21"/>
      <c r="DO618" s="21"/>
      <c r="DP618" s="21"/>
      <c r="DQ618" s="21"/>
      <c r="DR618" s="21"/>
      <c r="DS618" s="21"/>
      <c r="DT618" s="21"/>
      <c r="DU618" s="21"/>
      <c r="DV618" s="21"/>
      <c r="DW618" s="21"/>
      <c r="DX618" s="21"/>
      <c r="DY618" s="21"/>
      <c r="DZ618" s="21"/>
      <c r="EA618" s="21"/>
      <c r="EB618" s="21"/>
      <c r="EC618" s="21"/>
      <c r="ED618" s="21"/>
      <c r="EE618" s="21"/>
      <c r="EF618" s="21"/>
      <c r="EG618" s="21"/>
      <c r="EH618" s="21"/>
      <c r="EI618" s="21"/>
      <c r="EJ618" s="21"/>
      <c r="EK618" s="21"/>
      <c r="EL618" s="21"/>
      <c r="EM618" s="21"/>
      <c r="EN618" s="21"/>
      <c r="EO618" s="21"/>
      <c r="EP618" s="21"/>
      <c r="EQ618" s="21"/>
      <c r="ER618" s="21"/>
      <c r="ES618" s="21"/>
      <c r="ET618" s="21"/>
      <c r="EU618" s="21"/>
      <c r="EV618" s="21"/>
      <c r="EW618" s="21"/>
      <c r="EX618" s="21"/>
      <c r="EY618" s="21"/>
      <c r="EZ618" s="21"/>
      <c r="FA618" s="21"/>
      <c r="FB618" s="21"/>
      <c r="FC618" s="21"/>
      <c r="FD618" s="21"/>
      <c r="FE618" s="21"/>
      <c r="FF618" s="21"/>
      <c r="FG618" s="21"/>
      <c r="FH618" s="21"/>
      <c r="FI618" s="21"/>
      <c r="FJ618" s="21"/>
      <c r="FK618" s="21"/>
      <c r="FL618" s="21"/>
      <c r="FM618" s="21"/>
      <c r="FN618" s="21"/>
      <c r="FO618" s="21"/>
      <c r="FP618" s="21"/>
      <c r="FQ618" s="21"/>
      <c r="FR618" s="21"/>
      <c r="FS618" s="21"/>
      <c r="FT618" s="21"/>
      <c r="FU618" s="21"/>
      <c r="FV618" s="21"/>
      <c r="FW618" s="21"/>
      <c r="FX618" s="21"/>
      <c r="FY618" s="21"/>
      <c r="FZ618" s="21"/>
      <c r="GA618" s="21"/>
      <c r="GB618" s="21"/>
      <c r="GC618" s="21"/>
      <c r="GD618" s="21"/>
      <c r="GE618" s="21"/>
      <c r="GF618" s="21"/>
      <c r="GG618" s="21"/>
      <c r="GH618" s="21"/>
      <c r="GI618" s="21"/>
      <c r="GJ618" s="21"/>
      <c r="GK618" s="21"/>
      <c r="GL618" s="21"/>
      <c r="GM618" s="21"/>
      <c r="GN618" s="21"/>
      <c r="GO618" s="21"/>
      <c r="GP618" s="21"/>
      <c r="GQ618" s="21"/>
      <c r="GR618" s="21"/>
      <c r="GS618" s="21"/>
      <c r="GT618" s="21"/>
      <c r="GU618" s="21"/>
      <c r="GV618" s="21"/>
      <c r="GW618" s="21"/>
      <c r="GX618" s="21"/>
      <c r="GY618" s="21"/>
      <c r="GZ618" s="21"/>
      <c r="HA618" s="21"/>
      <c r="HB618" s="21"/>
      <c r="HC618" s="21"/>
      <c r="HD618" s="21"/>
      <c r="HE618" s="21"/>
      <c r="HF618" s="21"/>
      <c r="HG618" s="21"/>
      <c r="HH618" s="21"/>
      <c r="HI618" s="21"/>
      <c r="HJ618" s="21"/>
      <c r="HK618" s="21"/>
      <c r="HL618" s="21"/>
      <c r="HM618" s="21"/>
      <c r="HN618" s="21"/>
      <c r="HO618" s="21"/>
      <c r="HP618" s="21"/>
      <c r="HQ618" s="21"/>
      <c r="HR618" s="21"/>
      <c r="HS618" s="21"/>
      <c r="HT618" s="21"/>
      <c r="HU618" s="21"/>
      <c r="HV618" s="21"/>
      <c r="HW618" s="21"/>
      <c r="HX618" s="21"/>
      <c r="HY618" s="21"/>
      <c r="HZ618" s="21"/>
      <c r="IA618" s="21"/>
      <c r="IB618" s="21"/>
      <c r="IC618" s="21"/>
      <c r="ID618" s="21"/>
      <c r="IE618" s="21"/>
      <c r="IF618" s="21"/>
      <c r="IG618" s="21"/>
      <c r="IH618" s="21"/>
      <c r="II618" s="21"/>
      <c r="IJ618" s="21"/>
      <c r="IK618" s="21"/>
      <c r="IL618" s="21"/>
      <c r="IM618" s="21"/>
      <c r="IN618" s="21"/>
      <c r="IO618" s="21"/>
      <c r="IP618" s="21"/>
      <c r="IQ618" s="21"/>
      <c r="IR618" s="21"/>
      <c r="IS618" s="21"/>
      <c r="IT618" s="21"/>
      <c r="IU618" s="21"/>
      <c r="IV618" s="21"/>
      <c r="IW618" s="21"/>
      <c r="IX618" s="21"/>
      <c r="IY618" s="21"/>
      <c r="IZ618" s="21"/>
      <c r="JA618" s="21"/>
      <c r="JB618" s="21"/>
      <c r="JC618" s="21"/>
      <c r="JD618" s="21"/>
      <c r="JE618" s="21"/>
      <c r="JF618" s="21"/>
      <c r="JG618" s="21"/>
      <c r="JH618" s="21"/>
      <c r="JI618" s="21"/>
      <c r="JJ618" s="21"/>
      <c r="JK618" s="21"/>
      <c r="JL618" s="21"/>
    </row>
    <row r="619" spans="1:272" s="10" customFormat="1" ht="17.25" customHeight="1" x14ac:dyDescent="0.25">
      <c r="A619" s="138" t="s">
        <v>29</v>
      </c>
      <c r="B619" s="131" t="s">
        <v>1225</v>
      </c>
      <c r="C619" s="96" t="s">
        <v>1226</v>
      </c>
      <c r="D619" s="15"/>
      <c r="E619" s="36" t="s">
        <v>95</v>
      </c>
      <c r="F619" s="36" t="s">
        <v>1227</v>
      </c>
      <c r="G619" s="37" t="s">
        <v>1228</v>
      </c>
      <c r="H619" s="37" t="s">
        <v>1365</v>
      </c>
      <c r="I619" s="141" t="s">
        <v>1366</v>
      </c>
      <c r="J619" s="140" t="s">
        <v>1367</v>
      </c>
      <c r="K619" s="141" t="s">
        <v>1366</v>
      </c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21"/>
      <c r="CA619" s="21"/>
      <c r="CB619" s="21"/>
      <c r="CC619" s="21"/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  <c r="CS619" s="21"/>
      <c r="CT619" s="21"/>
      <c r="CU619" s="21"/>
      <c r="CV619" s="21"/>
      <c r="CW619" s="21"/>
      <c r="CX619" s="21"/>
      <c r="CY619" s="21"/>
      <c r="CZ619" s="21"/>
      <c r="DA619" s="21"/>
      <c r="DB619" s="21"/>
      <c r="DC619" s="21"/>
      <c r="DD619" s="21"/>
      <c r="DE619" s="21"/>
      <c r="DF619" s="21"/>
      <c r="DG619" s="21"/>
      <c r="DH619" s="21"/>
      <c r="DI619" s="21"/>
      <c r="DJ619" s="21"/>
      <c r="DK619" s="21"/>
      <c r="DL619" s="21"/>
      <c r="DM619" s="21"/>
      <c r="DN619" s="21"/>
      <c r="DO619" s="21"/>
      <c r="DP619" s="21"/>
      <c r="DQ619" s="21"/>
      <c r="DR619" s="21"/>
      <c r="DS619" s="21"/>
      <c r="DT619" s="21"/>
      <c r="DU619" s="21"/>
      <c r="DV619" s="21"/>
      <c r="DW619" s="21"/>
      <c r="DX619" s="21"/>
      <c r="DY619" s="21"/>
      <c r="DZ619" s="21"/>
      <c r="EA619" s="21"/>
      <c r="EB619" s="21"/>
      <c r="EC619" s="21"/>
      <c r="ED619" s="21"/>
      <c r="EE619" s="21"/>
      <c r="EF619" s="21"/>
      <c r="EG619" s="21"/>
      <c r="EH619" s="21"/>
      <c r="EI619" s="21"/>
      <c r="EJ619" s="21"/>
      <c r="EK619" s="21"/>
      <c r="EL619" s="21"/>
      <c r="EM619" s="21"/>
      <c r="EN619" s="21"/>
      <c r="EO619" s="21"/>
      <c r="EP619" s="21"/>
      <c r="EQ619" s="21"/>
      <c r="ER619" s="21"/>
      <c r="ES619" s="21"/>
      <c r="ET619" s="21"/>
      <c r="EU619" s="21"/>
      <c r="EV619" s="21"/>
      <c r="EW619" s="21"/>
      <c r="EX619" s="21"/>
      <c r="EY619" s="21"/>
      <c r="EZ619" s="21"/>
      <c r="FA619" s="21"/>
      <c r="FB619" s="21"/>
      <c r="FC619" s="21"/>
      <c r="FD619" s="21"/>
      <c r="FE619" s="21"/>
      <c r="FF619" s="21"/>
      <c r="FG619" s="21"/>
      <c r="FH619" s="21"/>
      <c r="FI619" s="21"/>
      <c r="FJ619" s="21"/>
      <c r="FK619" s="21"/>
      <c r="FL619" s="21"/>
      <c r="FM619" s="21"/>
      <c r="FN619" s="21"/>
      <c r="FO619" s="21"/>
      <c r="FP619" s="21"/>
      <c r="FQ619" s="21"/>
      <c r="FR619" s="21"/>
      <c r="FS619" s="21"/>
      <c r="FT619" s="21"/>
      <c r="FU619" s="21"/>
      <c r="FV619" s="21"/>
      <c r="FW619" s="21"/>
      <c r="FX619" s="21"/>
      <c r="FY619" s="21"/>
      <c r="FZ619" s="21"/>
      <c r="GA619" s="21"/>
      <c r="GB619" s="21"/>
      <c r="GC619" s="21"/>
      <c r="GD619" s="21"/>
      <c r="GE619" s="21"/>
      <c r="GF619" s="21"/>
      <c r="GG619" s="21"/>
      <c r="GH619" s="21"/>
      <c r="GI619" s="21"/>
      <c r="GJ619" s="21"/>
      <c r="GK619" s="21"/>
      <c r="GL619" s="21"/>
      <c r="GM619" s="21"/>
      <c r="GN619" s="21"/>
      <c r="GO619" s="21"/>
      <c r="GP619" s="21"/>
      <c r="GQ619" s="21"/>
      <c r="GR619" s="21"/>
      <c r="GS619" s="21"/>
      <c r="GT619" s="21"/>
      <c r="GU619" s="21"/>
      <c r="GV619" s="21"/>
      <c r="GW619" s="21"/>
      <c r="GX619" s="21"/>
      <c r="GY619" s="21"/>
      <c r="GZ619" s="21"/>
      <c r="HA619" s="21"/>
      <c r="HB619" s="21"/>
      <c r="HC619" s="21"/>
      <c r="HD619" s="21"/>
      <c r="HE619" s="21"/>
      <c r="HF619" s="21"/>
      <c r="HG619" s="21"/>
      <c r="HH619" s="21"/>
      <c r="HI619" s="21"/>
      <c r="HJ619" s="21"/>
      <c r="HK619" s="21"/>
      <c r="HL619" s="21"/>
      <c r="HM619" s="21"/>
      <c r="HN619" s="21"/>
      <c r="HO619" s="21"/>
      <c r="HP619" s="21"/>
      <c r="HQ619" s="21"/>
      <c r="HR619" s="21"/>
      <c r="HS619" s="21"/>
      <c r="HT619" s="21"/>
      <c r="HU619" s="21"/>
      <c r="HV619" s="21"/>
      <c r="HW619" s="21"/>
      <c r="HX619" s="21"/>
      <c r="HY619" s="21"/>
      <c r="HZ619" s="21"/>
      <c r="IA619" s="21"/>
      <c r="IB619" s="21"/>
      <c r="IC619" s="21"/>
      <c r="ID619" s="21"/>
      <c r="IE619" s="21"/>
      <c r="IF619" s="21"/>
      <c r="IG619" s="21"/>
      <c r="IH619" s="21"/>
      <c r="II619" s="21"/>
      <c r="IJ619" s="21"/>
      <c r="IK619" s="21"/>
      <c r="IL619" s="21"/>
      <c r="IM619" s="21"/>
      <c r="IN619" s="21"/>
      <c r="IO619" s="21"/>
      <c r="IP619" s="21"/>
      <c r="IQ619" s="21"/>
      <c r="IR619" s="21"/>
      <c r="IS619" s="21"/>
      <c r="IT619" s="21"/>
      <c r="IU619" s="21"/>
      <c r="IV619" s="21"/>
      <c r="IW619" s="21"/>
      <c r="IX619" s="21"/>
      <c r="IY619" s="21"/>
      <c r="IZ619" s="21"/>
      <c r="JA619" s="21"/>
      <c r="JB619" s="21"/>
      <c r="JC619" s="21"/>
      <c r="JD619" s="21"/>
      <c r="JE619" s="21"/>
      <c r="JF619" s="21"/>
      <c r="JG619" s="21"/>
      <c r="JH619" s="21"/>
      <c r="JI619" s="21"/>
      <c r="JJ619" s="21"/>
      <c r="JK619" s="21"/>
      <c r="JL619" s="21"/>
    </row>
    <row r="620" spans="1:272" s="10" customFormat="1" ht="17.25" customHeight="1" x14ac:dyDescent="0.25">
      <c r="A620" s="138" t="s">
        <v>29</v>
      </c>
      <c r="B620" s="131" t="s">
        <v>1225</v>
      </c>
      <c r="C620" s="96" t="s">
        <v>1226</v>
      </c>
      <c r="D620" s="15"/>
      <c r="E620" s="36" t="s">
        <v>95</v>
      </c>
      <c r="F620" s="36" t="s">
        <v>1227</v>
      </c>
      <c r="G620" s="37" t="s">
        <v>1228</v>
      </c>
      <c r="H620" s="37" t="s">
        <v>1368</v>
      </c>
      <c r="I620" s="141" t="s">
        <v>1369</v>
      </c>
      <c r="J620" s="140" t="s">
        <v>1370</v>
      </c>
      <c r="K620" s="141" t="s">
        <v>1369</v>
      </c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21"/>
      <c r="CA620" s="21"/>
      <c r="CB620" s="21"/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  <c r="CS620" s="21"/>
      <c r="CT620" s="21"/>
      <c r="CU620" s="21"/>
      <c r="CV620" s="21"/>
      <c r="CW620" s="21"/>
      <c r="CX620" s="21"/>
      <c r="CY620" s="21"/>
      <c r="CZ620" s="21"/>
      <c r="DA620" s="21"/>
      <c r="DB620" s="21"/>
      <c r="DC620" s="21"/>
      <c r="DD620" s="21"/>
      <c r="DE620" s="21"/>
      <c r="DF620" s="21"/>
      <c r="DG620" s="21"/>
      <c r="DH620" s="21"/>
      <c r="DI620" s="21"/>
      <c r="DJ620" s="21"/>
      <c r="DK620" s="21"/>
      <c r="DL620" s="21"/>
      <c r="DM620" s="21"/>
      <c r="DN620" s="21"/>
      <c r="DO620" s="21"/>
      <c r="DP620" s="21"/>
      <c r="DQ620" s="21"/>
      <c r="DR620" s="21"/>
      <c r="DS620" s="21"/>
      <c r="DT620" s="21"/>
      <c r="DU620" s="21"/>
      <c r="DV620" s="21"/>
      <c r="DW620" s="21"/>
      <c r="DX620" s="21"/>
      <c r="DY620" s="21"/>
      <c r="DZ620" s="21"/>
      <c r="EA620" s="21"/>
      <c r="EB620" s="21"/>
      <c r="EC620" s="21"/>
      <c r="ED620" s="21"/>
      <c r="EE620" s="21"/>
      <c r="EF620" s="21"/>
      <c r="EG620" s="21"/>
      <c r="EH620" s="21"/>
      <c r="EI620" s="21"/>
      <c r="EJ620" s="21"/>
      <c r="EK620" s="21"/>
      <c r="EL620" s="21"/>
      <c r="EM620" s="21"/>
      <c r="EN620" s="21"/>
      <c r="EO620" s="21"/>
      <c r="EP620" s="21"/>
      <c r="EQ620" s="21"/>
      <c r="ER620" s="21"/>
      <c r="ES620" s="21"/>
      <c r="ET620" s="21"/>
      <c r="EU620" s="21"/>
      <c r="EV620" s="21"/>
      <c r="EW620" s="21"/>
      <c r="EX620" s="21"/>
      <c r="EY620" s="21"/>
      <c r="EZ620" s="21"/>
      <c r="FA620" s="21"/>
      <c r="FB620" s="21"/>
      <c r="FC620" s="21"/>
      <c r="FD620" s="21"/>
      <c r="FE620" s="21"/>
      <c r="FF620" s="21"/>
      <c r="FG620" s="21"/>
      <c r="FH620" s="21"/>
      <c r="FI620" s="21"/>
      <c r="FJ620" s="21"/>
      <c r="FK620" s="21"/>
      <c r="FL620" s="21"/>
      <c r="FM620" s="21"/>
      <c r="FN620" s="21"/>
      <c r="FO620" s="21"/>
      <c r="FP620" s="21"/>
      <c r="FQ620" s="21"/>
      <c r="FR620" s="21"/>
      <c r="FS620" s="21"/>
      <c r="FT620" s="21"/>
      <c r="FU620" s="21"/>
      <c r="FV620" s="21"/>
      <c r="FW620" s="21"/>
      <c r="FX620" s="21"/>
      <c r="FY620" s="21"/>
      <c r="FZ620" s="21"/>
      <c r="GA620" s="21"/>
      <c r="GB620" s="21"/>
      <c r="GC620" s="21"/>
      <c r="GD620" s="21"/>
      <c r="GE620" s="21"/>
      <c r="GF620" s="21"/>
      <c r="GG620" s="21"/>
      <c r="GH620" s="21"/>
      <c r="GI620" s="21"/>
      <c r="GJ620" s="21"/>
      <c r="GK620" s="21"/>
      <c r="GL620" s="21"/>
      <c r="GM620" s="21"/>
      <c r="GN620" s="21"/>
      <c r="GO620" s="21"/>
      <c r="GP620" s="21"/>
      <c r="GQ620" s="21"/>
      <c r="GR620" s="21"/>
      <c r="GS620" s="21"/>
      <c r="GT620" s="21"/>
      <c r="GU620" s="21"/>
      <c r="GV620" s="21"/>
      <c r="GW620" s="21"/>
      <c r="GX620" s="21"/>
      <c r="GY620" s="21"/>
      <c r="GZ620" s="21"/>
      <c r="HA620" s="21"/>
      <c r="HB620" s="21"/>
      <c r="HC620" s="21"/>
      <c r="HD620" s="21"/>
      <c r="HE620" s="21"/>
      <c r="HF620" s="21"/>
      <c r="HG620" s="21"/>
      <c r="HH620" s="21"/>
      <c r="HI620" s="21"/>
      <c r="HJ620" s="21"/>
      <c r="HK620" s="21"/>
      <c r="HL620" s="21"/>
      <c r="HM620" s="21"/>
      <c r="HN620" s="21"/>
      <c r="HO620" s="21"/>
      <c r="HP620" s="21"/>
      <c r="HQ620" s="21"/>
      <c r="HR620" s="21"/>
      <c r="HS620" s="21"/>
      <c r="HT620" s="21"/>
      <c r="HU620" s="21"/>
      <c r="HV620" s="21"/>
      <c r="HW620" s="21"/>
      <c r="HX620" s="21"/>
      <c r="HY620" s="21"/>
      <c r="HZ620" s="21"/>
      <c r="IA620" s="21"/>
      <c r="IB620" s="21"/>
      <c r="IC620" s="21"/>
      <c r="ID620" s="21"/>
      <c r="IE620" s="21"/>
      <c r="IF620" s="21"/>
      <c r="IG620" s="21"/>
      <c r="IH620" s="21"/>
      <c r="II620" s="21"/>
      <c r="IJ620" s="21"/>
      <c r="IK620" s="21"/>
      <c r="IL620" s="21"/>
      <c r="IM620" s="21"/>
      <c r="IN620" s="21"/>
      <c r="IO620" s="21"/>
      <c r="IP620" s="21"/>
      <c r="IQ620" s="21"/>
      <c r="IR620" s="21"/>
      <c r="IS620" s="21"/>
      <c r="IT620" s="21"/>
      <c r="IU620" s="21"/>
      <c r="IV620" s="21"/>
      <c r="IW620" s="21"/>
      <c r="IX620" s="21"/>
      <c r="IY620" s="21"/>
      <c r="IZ620" s="21"/>
      <c r="JA620" s="21"/>
      <c r="JB620" s="21"/>
      <c r="JC620" s="21"/>
      <c r="JD620" s="21"/>
      <c r="JE620" s="21"/>
      <c r="JF620" s="21"/>
      <c r="JG620" s="21"/>
      <c r="JH620" s="21"/>
      <c r="JI620" s="21"/>
      <c r="JJ620" s="21"/>
      <c r="JK620" s="21"/>
      <c r="JL620" s="21"/>
    </row>
    <row r="621" spans="1:272" s="10" customFormat="1" ht="17.25" customHeight="1" x14ac:dyDescent="0.25">
      <c r="A621" s="138" t="s">
        <v>29</v>
      </c>
      <c r="B621" s="131" t="s">
        <v>1225</v>
      </c>
      <c r="C621" s="96" t="s">
        <v>1226</v>
      </c>
      <c r="D621" s="15"/>
      <c r="E621" s="36" t="s">
        <v>95</v>
      </c>
      <c r="F621" s="36" t="s">
        <v>1227</v>
      </c>
      <c r="G621" s="37" t="s">
        <v>1228</v>
      </c>
      <c r="H621" s="37" t="s">
        <v>1371</v>
      </c>
      <c r="I621" s="141" t="s">
        <v>1372</v>
      </c>
      <c r="J621" s="140" t="s">
        <v>1373</v>
      </c>
      <c r="K621" s="141" t="s">
        <v>1372</v>
      </c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21"/>
      <c r="CA621" s="21"/>
      <c r="CB621" s="21"/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  <c r="CS621" s="21"/>
      <c r="CT621" s="21"/>
      <c r="CU621" s="21"/>
      <c r="CV621" s="21"/>
      <c r="CW621" s="21"/>
      <c r="CX621" s="21"/>
      <c r="CY621" s="21"/>
      <c r="CZ621" s="21"/>
      <c r="DA621" s="21"/>
      <c r="DB621" s="21"/>
      <c r="DC621" s="21"/>
      <c r="DD621" s="21"/>
      <c r="DE621" s="21"/>
      <c r="DF621" s="21"/>
      <c r="DG621" s="21"/>
      <c r="DH621" s="21"/>
      <c r="DI621" s="21"/>
      <c r="DJ621" s="21"/>
      <c r="DK621" s="21"/>
      <c r="DL621" s="21"/>
      <c r="DM621" s="21"/>
      <c r="DN621" s="21"/>
      <c r="DO621" s="21"/>
      <c r="DP621" s="21"/>
      <c r="DQ621" s="21"/>
      <c r="DR621" s="21"/>
      <c r="DS621" s="21"/>
      <c r="DT621" s="21"/>
      <c r="DU621" s="21"/>
      <c r="DV621" s="21"/>
      <c r="DW621" s="21"/>
      <c r="DX621" s="21"/>
      <c r="DY621" s="21"/>
      <c r="DZ621" s="21"/>
      <c r="EA621" s="21"/>
      <c r="EB621" s="21"/>
      <c r="EC621" s="21"/>
      <c r="ED621" s="21"/>
      <c r="EE621" s="21"/>
      <c r="EF621" s="21"/>
      <c r="EG621" s="21"/>
      <c r="EH621" s="21"/>
      <c r="EI621" s="21"/>
      <c r="EJ621" s="21"/>
      <c r="EK621" s="21"/>
      <c r="EL621" s="21"/>
      <c r="EM621" s="21"/>
      <c r="EN621" s="21"/>
      <c r="EO621" s="21"/>
      <c r="EP621" s="21"/>
      <c r="EQ621" s="21"/>
      <c r="ER621" s="21"/>
      <c r="ES621" s="21"/>
      <c r="ET621" s="21"/>
      <c r="EU621" s="21"/>
      <c r="EV621" s="21"/>
      <c r="EW621" s="21"/>
      <c r="EX621" s="21"/>
      <c r="EY621" s="21"/>
      <c r="EZ621" s="21"/>
      <c r="FA621" s="21"/>
      <c r="FB621" s="21"/>
      <c r="FC621" s="21"/>
      <c r="FD621" s="21"/>
      <c r="FE621" s="21"/>
      <c r="FF621" s="21"/>
      <c r="FG621" s="21"/>
      <c r="FH621" s="21"/>
      <c r="FI621" s="21"/>
      <c r="FJ621" s="21"/>
      <c r="FK621" s="21"/>
      <c r="FL621" s="21"/>
      <c r="FM621" s="21"/>
      <c r="FN621" s="21"/>
      <c r="FO621" s="21"/>
      <c r="FP621" s="21"/>
      <c r="FQ621" s="21"/>
      <c r="FR621" s="21"/>
      <c r="FS621" s="21"/>
      <c r="FT621" s="21"/>
      <c r="FU621" s="21"/>
      <c r="FV621" s="21"/>
      <c r="FW621" s="21"/>
      <c r="FX621" s="21"/>
      <c r="FY621" s="21"/>
      <c r="FZ621" s="21"/>
      <c r="GA621" s="21"/>
      <c r="GB621" s="21"/>
      <c r="GC621" s="21"/>
      <c r="GD621" s="21"/>
      <c r="GE621" s="21"/>
      <c r="GF621" s="21"/>
      <c r="GG621" s="21"/>
      <c r="GH621" s="21"/>
      <c r="GI621" s="21"/>
      <c r="GJ621" s="21"/>
      <c r="GK621" s="21"/>
      <c r="GL621" s="21"/>
      <c r="GM621" s="21"/>
      <c r="GN621" s="21"/>
      <c r="GO621" s="21"/>
      <c r="GP621" s="21"/>
      <c r="GQ621" s="21"/>
      <c r="GR621" s="21"/>
      <c r="GS621" s="21"/>
      <c r="GT621" s="21"/>
      <c r="GU621" s="21"/>
      <c r="GV621" s="21"/>
      <c r="GW621" s="21"/>
      <c r="GX621" s="21"/>
      <c r="GY621" s="21"/>
      <c r="GZ621" s="21"/>
      <c r="HA621" s="21"/>
      <c r="HB621" s="21"/>
      <c r="HC621" s="21"/>
      <c r="HD621" s="21"/>
      <c r="HE621" s="21"/>
      <c r="HF621" s="21"/>
      <c r="HG621" s="21"/>
      <c r="HH621" s="21"/>
      <c r="HI621" s="21"/>
      <c r="HJ621" s="21"/>
      <c r="HK621" s="21"/>
      <c r="HL621" s="21"/>
      <c r="HM621" s="21"/>
      <c r="HN621" s="21"/>
      <c r="HO621" s="21"/>
      <c r="HP621" s="21"/>
      <c r="HQ621" s="21"/>
      <c r="HR621" s="21"/>
      <c r="HS621" s="21"/>
      <c r="HT621" s="21"/>
      <c r="HU621" s="21"/>
      <c r="HV621" s="21"/>
      <c r="HW621" s="21"/>
      <c r="HX621" s="21"/>
      <c r="HY621" s="21"/>
      <c r="HZ621" s="21"/>
      <c r="IA621" s="21"/>
      <c r="IB621" s="21"/>
      <c r="IC621" s="21"/>
      <c r="ID621" s="21"/>
      <c r="IE621" s="21"/>
      <c r="IF621" s="21"/>
      <c r="IG621" s="21"/>
      <c r="IH621" s="21"/>
      <c r="II621" s="21"/>
      <c r="IJ621" s="21"/>
      <c r="IK621" s="21"/>
      <c r="IL621" s="21"/>
      <c r="IM621" s="21"/>
      <c r="IN621" s="21"/>
      <c r="IO621" s="21"/>
      <c r="IP621" s="21"/>
      <c r="IQ621" s="21"/>
      <c r="IR621" s="21"/>
      <c r="IS621" s="21"/>
      <c r="IT621" s="21"/>
      <c r="IU621" s="21"/>
      <c r="IV621" s="21"/>
      <c r="IW621" s="21"/>
      <c r="IX621" s="21"/>
      <c r="IY621" s="21"/>
      <c r="IZ621" s="21"/>
      <c r="JA621" s="21"/>
      <c r="JB621" s="21"/>
      <c r="JC621" s="21"/>
      <c r="JD621" s="21"/>
      <c r="JE621" s="21"/>
      <c r="JF621" s="21"/>
      <c r="JG621" s="21"/>
      <c r="JH621" s="21"/>
      <c r="JI621" s="21"/>
      <c r="JJ621" s="21"/>
      <c r="JK621" s="21"/>
      <c r="JL621" s="21"/>
    </row>
    <row r="622" spans="1:272" s="10" customFormat="1" ht="17.25" customHeight="1" x14ac:dyDescent="0.25">
      <c r="A622" s="138" t="s">
        <v>29</v>
      </c>
      <c r="B622" s="131" t="s">
        <v>1225</v>
      </c>
      <c r="C622" s="96" t="s">
        <v>1226</v>
      </c>
      <c r="D622" s="15"/>
      <c r="E622" s="36" t="s">
        <v>95</v>
      </c>
      <c r="F622" s="36" t="s">
        <v>1227</v>
      </c>
      <c r="G622" s="37" t="s">
        <v>1228</v>
      </c>
      <c r="H622" s="37" t="s">
        <v>1374</v>
      </c>
      <c r="I622" s="141" t="s">
        <v>1375</v>
      </c>
      <c r="J622" s="140" t="s">
        <v>1376</v>
      </c>
      <c r="K622" s="141" t="s">
        <v>1375</v>
      </c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21"/>
      <c r="CA622" s="21"/>
      <c r="CB622" s="21"/>
      <c r="CC622" s="21"/>
      <c r="CD622" s="21"/>
      <c r="CE622" s="21"/>
      <c r="CF622" s="21"/>
      <c r="CG622" s="21"/>
      <c r="CH622" s="21"/>
      <c r="CI622" s="21"/>
      <c r="CJ622" s="21"/>
      <c r="CK622" s="21"/>
      <c r="CL622" s="21"/>
      <c r="CM622" s="21"/>
      <c r="CN622" s="21"/>
      <c r="CO622" s="21"/>
      <c r="CP622" s="21"/>
      <c r="CQ622" s="21"/>
      <c r="CR622" s="21"/>
      <c r="CS622" s="21"/>
      <c r="CT622" s="21"/>
      <c r="CU622" s="21"/>
      <c r="CV622" s="21"/>
      <c r="CW622" s="21"/>
      <c r="CX622" s="21"/>
      <c r="CY622" s="21"/>
      <c r="CZ622" s="21"/>
      <c r="DA622" s="21"/>
      <c r="DB622" s="21"/>
      <c r="DC622" s="21"/>
      <c r="DD622" s="21"/>
      <c r="DE622" s="21"/>
      <c r="DF622" s="21"/>
      <c r="DG622" s="21"/>
      <c r="DH622" s="21"/>
      <c r="DI622" s="21"/>
      <c r="DJ622" s="21"/>
      <c r="DK622" s="21"/>
      <c r="DL622" s="21"/>
      <c r="DM622" s="21"/>
      <c r="DN622" s="21"/>
      <c r="DO622" s="21"/>
      <c r="DP622" s="21"/>
      <c r="DQ622" s="21"/>
      <c r="DR622" s="21"/>
      <c r="DS622" s="21"/>
      <c r="DT622" s="21"/>
      <c r="DU622" s="21"/>
      <c r="DV622" s="21"/>
      <c r="DW622" s="21"/>
      <c r="DX622" s="21"/>
      <c r="DY622" s="21"/>
      <c r="DZ622" s="21"/>
      <c r="EA622" s="21"/>
      <c r="EB622" s="21"/>
      <c r="EC622" s="21"/>
      <c r="ED622" s="21"/>
      <c r="EE622" s="21"/>
      <c r="EF622" s="21"/>
      <c r="EG622" s="21"/>
      <c r="EH622" s="21"/>
      <c r="EI622" s="21"/>
      <c r="EJ622" s="21"/>
      <c r="EK622" s="21"/>
      <c r="EL622" s="21"/>
      <c r="EM622" s="21"/>
      <c r="EN622" s="21"/>
      <c r="EO622" s="21"/>
      <c r="EP622" s="21"/>
      <c r="EQ622" s="21"/>
      <c r="ER622" s="21"/>
      <c r="ES622" s="21"/>
      <c r="ET622" s="21"/>
      <c r="EU622" s="21"/>
      <c r="EV622" s="21"/>
      <c r="EW622" s="21"/>
      <c r="EX622" s="21"/>
      <c r="EY622" s="21"/>
      <c r="EZ622" s="21"/>
      <c r="FA622" s="21"/>
      <c r="FB622" s="21"/>
      <c r="FC622" s="21"/>
      <c r="FD622" s="21"/>
      <c r="FE622" s="21"/>
      <c r="FF622" s="21"/>
      <c r="FG622" s="21"/>
      <c r="FH622" s="21"/>
      <c r="FI622" s="21"/>
      <c r="FJ622" s="21"/>
      <c r="FK622" s="21"/>
      <c r="FL622" s="21"/>
      <c r="FM622" s="21"/>
      <c r="FN622" s="21"/>
      <c r="FO622" s="21"/>
      <c r="FP622" s="21"/>
      <c r="FQ622" s="21"/>
      <c r="FR622" s="21"/>
      <c r="FS622" s="21"/>
      <c r="FT622" s="21"/>
      <c r="FU622" s="21"/>
      <c r="FV622" s="21"/>
      <c r="FW622" s="21"/>
      <c r="FX622" s="21"/>
      <c r="FY622" s="21"/>
      <c r="FZ622" s="21"/>
      <c r="GA622" s="21"/>
      <c r="GB622" s="21"/>
      <c r="GC622" s="21"/>
      <c r="GD622" s="21"/>
      <c r="GE622" s="21"/>
      <c r="GF622" s="21"/>
      <c r="GG622" s="21"/>
      <c r="GH622" s="21"/>
      <c r="GI622" s="21"/>
      <c r="GJ622" s="21"/>
      <c r="GK622" s="21"/>
      <c r="GL622" s="21"/>
      <c r="GM622" s="21"/>
      <c r="GN622" s="21"/>
      <c r="GO622" s="21"/>
      <c r="GP622" s="21"/>
      <c r="GQ622" s="21"/>
      <c r="GR622" s="21"/>
      <c r="GS622" s="21"/>
      <c r="GT622" s="21"/>
      <c r="GU622" s="21"/>
      <c r="GV622" s="21"/>
      <c r="GW622" s="21"/>
      <c r="GX622" s="21"/>
      <c r="GY622" s="21"/>
      <c r="GZ622" s="21"/>
      <c r="HA622" s="21"/>
      <c r="HB622" s="21"/>
      <c r="HC622" s="21"/>
      <c r="HD622" s="21"/>
      <c r="HE622" s="21"/>
      <c r="HF622" s="21"/>
      <c r="HG622" s="21"/>
      <c r="HH622" s="21"/>
      <c r="HI622" s="21"/>
      <c r="HJ622" s="21"/>
      <c r="HK622" s="21"/>
      <c r="HL622" s="21"/>
      <c r="HM622" s="21"/>
      <c r="HN622" s="21"/>
      <c r="HO622" s="21"/>
      <c r="HP622" s="21"/>
      <c r="HQ622" s="21"/>
      <c r="HR622" s="21"/>
      <c r="HS622" s="21"/>
      <c r="HT622" s="21"/>
      <c r="HU622" s="21"/>
      <c r="HV622" s="21"/>
      <c r="HW622" s="21"/>
      <c r="HX622" s="21"/>
      <c r="HY622" s="21"/>
      <c r="HZ622" s="21"/>
      <c r="IA622" s="21"/>
      <c r="IB622" s="21"/>
      <c r="IC622" s="21"/>
      <c r="ID622" s="21"/>
      <c r="IE622" s="21"/>
      <c r="IF622" s="21"/>
      <c r="IG622" s="21"/>
      <c r="IH622" s="21"/>
      <c r="II622" s="21"/>
      <c r="IJ622" s="21"/>
      <c r="IK622" s="21"/>
      <c r="IL622" s="21"/>
      <c r="IM622" s="21"/>
      <c r="IN622" s="21"/>
      <c r="IO622" s="21"/>
      <c r="IP622" s="21"/>
      <c r="IQ622" s="21"/>
      <c r="IR622" s="21"/>
      <c r="IS622" s="21"/>
      <c r="IT622" s="21"/>
      <c r="IU622" s="21"/>
      <c r="IV622" s="21"/>
      <c r="IW622" s="21"/>
      <c r="IX622" s="21"/>
      <c r="IY622" s="21"/>
      <c r="IZ622" s="21"/>
      <c r="JA622" s="21"/>
      <c r="JB622" s="21"/>
      <c r="JC622" s="21"/>
      <c r="JD622" s="21"/>
      <c r="JE622" s="21"/>
      <c r="JF622" s="21"/>
      <c r="JG622" s="21"/>
      <c r="JH622" s="21"/>
      <c r="JI622" s="21"/>
      <c r="JJ622" s="21"/>
      <c r="JK622" s="21"/>
      <c r="JL622" s="21"/>
    </row>
    <row r="623" spans="1:272" s="10" customFormat="1" ht="17.25" customHeight="1" x14ac:dyDescent="0.25">
      <c r="A623" s="138" t="s">
        <v>29</v>
      </c>
      <c r="B623" s="131" t="s">
        <v>1225</v>
      </c>
      <c r="C623" s="96" t="s">
        <v>1226</v>
      </c>
      <c r="D623" s="15"/>
      <c r="E623" s="36" t="s">
        <v>95</v>
      </c>
      <c r="F623" s="36" t="s">
        <v>1227</v>
      </c>
      <c r="G623" s="37" t="s">
        <v>1228</v>
      </c>
      <c r="H623" s="37" t="s">
        <v>1377</v>
      </c>
      <c r="I623" s="141" t="s">
        <v>1378</v>
      </c>
      <c r="J623" s="140" t="s">
        <v>1379</v>
      </c>
      <c r="K623" s="141" t="s">
        <v>1378</v>
      </c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21"/>
      <c r="CA623" s="21"/>
      <c r="CB623" s="21"/>
      <c r="CC623" s="21"/>
      <c r="CD623" s="21"/>
      <c r="CE623" s="21"/>
      <c r="CF623" s="21"/>
      <c r="CG623" s="21"/>
      <c r="CH623" s="21"/>
      <c r="CI623" s="21"/>
      <c r="CJ623" s="21"/>
      <c r="CK623" s="21"/>
      <c r="CL623" s="21"/>
      <c r="CM623" s="21"/>
      <c r="CN623" s="21"/>
      <c r="CO623" s="21"/>
      <c r="CP623" s="21"/>
      <c r="CQ623" s="21"/>
      <c r="CR623" s="21"/>
      <c r="CS623" s="21"/>
      <c r="CT623" s="21"/>
      <c r="CU623" s="21"/>
      <c r="CV623" s="21"/>
      <c r="CW623" s="21"/>
      <c r="CX623" s="21"/>
      <c r="CY623" s="21"/>
      <c r="CZ623" s="21"/>
      <c r="DA623" s="21"/>
      <c r="DB623" s="21"/>
      <c r="DC623" s="21"/>
      <c r="DD623" s="21"/>
      <c r="DE623" s="21"/>
      <c r="DF623" s="21"/>
      <c r="DG623" s="21"/>
      <c r="DH623" s="21"/>
      <c r="DI623" s="21"/>
      <c r="DJ623" s="21"/>
      <c r="DK623" s="21"/>
      <c r="DL623" s="21"/>
      <c r="DM623" s="21"/>
      <c r="DN623" s="21"/>
      <c r="DO623" s="21"/>
      <c r="DP623" s="21"/>
      <c r="DQ623" s="21"/>
      <c r="DR623" s="21"/>
      <c r="DS623" s="21"/>
      <c r="DT623" s="21"/>
      <c r="DU623" s="21"/>
      <c r="DV623" s="21"/>
      <c r="DW623" s="21"/>
      <c r="DX623" s="21"/>
      <c r="DY623" s="21"/>
      <c r="DZ623" s="21"/>
      <c r="EA623" s="21"/>
      <c r="EB623" s="21"/>
      <c r="EC623" s="21"/>
      <c r="ED623" s="21"/>
      <c r="EE623" s="21"/>
      <c r="EF623" s="21"/>
      <c r="EG623" s="21"/>
      <c r="EH623" s="21"/>
      <c r="EI623" s="21"/>
      <c r="EJ623" s="21"/>
      <c r="EK623" s="21"/>
      <c r="EL623" s="21"/>
      <c r="EM623" s="21"/>
      <c r="EN623" s="21"/>
      <c r="EO623" s="21"/>
      <c r="EP623" s="21"/>
      <c r="EQ623" s="21"/>
      <c r="ER623" s="21"/>
      <c r="ES623" s="21"/>
      <c r="ET623" s="21"/>
      <c r="EU623" s="21"/>
      <c r="EV623" s="21"/>
      <c r="EW623" s="21"/>
      <c r="EX623" s="21"/>
      <c r="EY623" s="21"/>
      <c r="EZ623" s="21"/>
      <c r="FA623" s="21"/>
      <c r="FB623" s="21"/>
      <c r="FC623" s="21"/>
      <c r="FD623" s="21"/>
      <c r="FE623" s="21"/>
      <c r="FF623" s="21"/>
      <c r="FG623" s="21"/>
      <c r="FH623" s="21"/>
      <c r="FI623" s="21"/>
      <c r="FJ623" s="21"/>
      <c r="FK623" s="21"/>
      <c r="FL623" s="21"/>
      <c r="FM623" s="21"/>
      <c r="FN623" s="21"/>
      <c r="FO623" s="21"/>
      <c r="FP623" s="21"/>
      <c r="FQ623" s="21"/>
      <c r="FR623" s="21"/>
      <c r="FS623" s="21"/>
      <c r="FT623" s="21"/>
      <c r="FU623" s="21"/>
      <c r="FV623" s="21"/>
      <c r="FW623" s="21"/>
      <c r="FX623" s="21"/>
      <c r="FY623" s="21"/>
      <c r="FZ623" s="21"/>
      <c r="GA623" s="21"/>
      <c r="GB623" s="21"/>
      <c r="GC623" s="21"/>
      <c r="GD623" s="21"/>
      <c r="GE623" s="21"/>
      <c r="GF623" s="21"/>
      <c r="GG623" s="21"/>
      <c r="GH623" s="21"/>
      <c r="GI623" s="21"/>
      <c r="GJ623" s="21"/>
      <c r="GK623" s="21"/>
      <c r="GL623" s="21"/>
      <c r="GM623" s="21"/>
      <c r="GN623" s="21"/>
      <c r="GO623" s="21"/>
      <c r="GP623" s="21"/>
      <c r="GQ623" s="21"/>
      <c r="GR623" s="21"/>
      <c r="GS623" s="21"/>
      <c r="GT623" s="21"/>
      <c r="GU623" s="21"/>
      <c r="GV623" s="21"/>
      <c r="GW623" s="21"/>
      <c r="GX623" s="21"/>
      <c r="GY623" s="21"/>
      <c r="GZ623" s="21"/>
      <c r="HA623" s="21"/>
      <c r="HB623" s="21"/>
      <c r="HC623" s="21"/>
      <c r="HD623" s="21"/>
      <c r="HE623" s="21"/>
      <c r="HF623" s="21"/>
      <c r="HG623" s="21"/>
      <c r="HH623" s="21"/>
      <c r="HI623" s="21"/>
      <c r="HJ623" s="21"/>
      <c r="HK623" s="21"/>
      <c r="HL623" s="21"/>
      <c r="HM623" s="21"/>
      <c r="HN623" s="21"/>
      <c r="HO623" s="21"/>
      <c r="HP623" s="21"/>
      <c r="HQ623" s="21"/>
      <c r="HR623" s="21"/>
      <c r="HS623" s="21"/>
      <c r="HT623" s="21"/>
      <c r="HU623" s="21"/>
      <c r="HV623" s="21"/>
      <c r="HW623" s="21"/>
      <c r="HX623" s="21"/>
      <c r="HY623" s="21"/>
      <c r="HZ623" s="21"/>
      <c r="IA623" s="21"/>
      <c r="IB623" s="21"/>
      <c r="IC623" s="21"/>
      <c r="ID623" s="21"/>
      <c r="IE623" s="21"/>
      <c r="IF623" s="21"/>
      <c r="IG623" s="21"/>
      <c r="IH623" s="21"/>
      <c r="II623" s="21"/>
      <c r="IJ623" s="21"/>
      <c r="IK623" s="21"/>
      <c r="IL623" s="21"/>
      <c r="IM623" s="21"/>
      <c r="IN623" s="21"/>
      <c r="IO623" s="21"/>
      <c r="IP623" s="21"/>
      <c r="IQ623" s="21"/>
      <c r="IR623" s="21"/>
      <c r="IS623" s="21"/>
      <c r="IT623" s="21"/>
      <c r="IU623" s="21"/>
      <c r="IV623" s="21"/>
      <c r="IW623" s="21"/>
      <c r="IX623" s="21"/>
      <c r="IY623" s="21"/>
      <c r="IZ623" s="21"/>
      <c r="JA623" s="21"/>
      <c r="JB623" s="21"/>
      <c r="JC623" s="21"/>
      <c r="JD623" s="21"/>
      <c r="JE623" s="21"/>
      <c r="JF623" s="21"/>
      <c r="JG623" s="21"/>
      <c r="JH623" s="21"/>
      <c r="JI623" s="21"/>
      <c r="JJ623" s="21"/>
      <c r="JK623" s="21"/>
      <c r="JL623" s="21"/>
    </row>
    <row r="624" spans="1:272" s="10" customFormat="1" ht="17.25" customHeight="1" x14ac:dyDescent="0.25">
      <c r="A624" s="138" t="s">
        <v>29</v>
      </c>
      <c r="B624" s="131" t="s">
        <v>1225</v>
      </c>
      <c r="C624" s="96" t="s">
        <v>1226</v>
      </c>
      <c r="D624" s="15"/>
      <c r="E624" s="36" t="s">
        <v>95</v>
      </c>
      <c r="F624" s="36" t="s">
        <v>1227</v>
      </c>
      <c r="G624" s="37" t="s">
        <v>1228</v>
      </c>
      <c r="H624" s="37" t="s">
        <v>1380</v>
      </c>
      <c r="I624" s="141" t="s">
        <v>1381</v>
      </c>
      <c r="J624" s="140" t="s">
        <v>1382</v>
      </c>
      <c r="K624" s="141" t="s">
        <v>1381</v>
      </c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21"/>
      <c r="CA624" s="21"/>
      <c r="CB624" s="21"/>
      <c r="CC624" s="21"/>
      <c r="CD624" s="21"/>
      <c r="CE624" s="21"/>
      <c r="CF624" s="21"/>
      <c r="CG624" s="21"/>
      <c r="CH624" s="21"/>
      <c r="CI624" s="21"/>
      <c r="CJ624" s="21"/>
      <c r="CK624" s="21"/>
      <c r="CL624" s="21"/>
      <c r="CM624" s="21"/>
      <c r="CN624" s="21"/>
      <c r="CO624" s="21"/>
      <c r="CP624" s="21"/>
      <c r="CQ624" s="21"/>
      <c r="CR624" s="21"/>
      <c r="CS624" s="21"/>
      <c r="CT624" s="21"/>
      <c r="CU624" s="21"/>
      <c r="CV624" s="21"/>
      <c r="CW624" s="21"/>
      <c r="CX624" s="21"/>
      <c r="CY624" s="21"/>
      <c r="CZ624" s="21"/>
      <c r="DA624" s="21"/>
      <c r="DB624" s="21"/>
      <c r="DC624" s="21"/>
      <c r="DD624" s="21"/>
      <c r="DE624" s="21"/>
      <c r="DF624" s="21"/>
      <c r="DG624" s="21"/>
      <c r="DH624" s="21"/>
      <c r="DI624" s="21"/>
      <c r="DJ624" s="21"/>
      <c r="DK624" s="21"/>
      <c r="DL624" s="21"/>
      <c r="DM624" s="21"/>
      <c r="DN624" s="21"/>
      <c r="DO624" s="21"/>
      <c r="DP624" s="21"/>
      <c r="DQ624" s="21"/>
      <c r="DR624" s="21"/>
      <c r="DS624" s="21"/>
      <c r="DT624" s="21"/>
      <c r="DU624" s="21"/>
      <c r="DV624" s="21"/>
      <c r="DW624" s="21"/>
      <c r="DX624" s="21"/>
      <c r="DY624" s="21"/>
      <c r="DZ624" s="21"/>
      <c r="EA624" s="21"/>
      <c r="EB624" s="21"/>
      <c r="EC624" s="21"/>
      <c r="ED624" s="21"/>
      <c r="EE624" s="21"/>
      <c r="EF624" s="21"/>
      <c r="EG624" s="21"/>
      <c r="EH624" s="21"/>
      <c r="EI624" s="21"/>
      <c r="EJ624" s="21"/>
      <c r="EK624" s="21"/>
      <c r="EL624" s="21"/>
      <c r="EM624" s="21"/>
      <c r="EN624" s="21"/>
      <c r="EO624" s="21"/>
      <c r="EP624" s="21"/>
      <c r="EQ624" s="21"/>
      <c r="ER624" s="21"/>
      <c r="ES624" s="21"/>
      <c r="ET624" s="21"/>
      <c r="EU624" s="21"/>
      <c r="EV624" s="21"/>
      <c r="EW624" s="21"/>
      <c r="EX624" s="21"/>
      <c r="EY624" s="21"/>
      <c r="EZ624" s="21"/>
      <c r="FA624" s="21"/>
      <c r="FB624" s="21"/>
      <c r="FC624" s="21"/>
      <c r="FD624" s="21"/>
      <c r="FE624" s="21"/>
      <c r="FF624" s="21"/>
      <c r="FG624" s="21"/>
      <c r="FH624" s="21"/>
      <c r="FI624" s="21"/>
      <c r="FJ624" s="21"/>
      <c r="FK624" s="21"/>
      <c r="FL624" s="21"/>
      <c r="FM624" s="21"/>
      <c r="FN624" s="21"/>
      <c r="FO624" s="21"/>
      <c r="FP624" s="21"/>
      <c r="FQ624" s="21"/>
      <c r="FR624" s="21"/>
      <c r="FS624" s="21"/>
      <c r="FT624" s="21"/>
      <c r="FU624" s="21"/>
      <c r="FV624" s="21"/>
      <c r="FW624" s="21"/>
      <c r="FX624" s="21"/>
      <c r="FY624" s="21"/>
      <c r="FZ624" s="21"/>
      <c r="GA624" s="21"/>
      <c r="GB624" s="21"/>
      <c r="GC624" s="21"/>
      <c r="GD624" s="21"/>
      <c r="GE624" s="21"/>
      <c r="GF624" s="21"/>
      <c r="GG624" s="21"/>
      <c r="GH624" s="21"/>
      <c r="GI624" s="21"/>
      <c r="GJ624" s="21"/>
      <c r="GK624" s="21"/>
      <c r="GL624" s="21"/>
      <c r="GM624" s="21"/>
      <c r="GN624" s="21"/>
      <c r="GO624" s="21"/>
      <c r="GP624" s="21"/>
      <c r="GQ624" s="21"/>
      <c r="GR624" s="21"/>
      <c r="GS624" s="21"/>
      <c r="GT624" s="21"/>
      <c r="GU624" s="21"/>
      <c r="GV624" s="21"/>
      <c r="GW624" s="21"/>
      <c r="GX624" s="21"/>
      <c r="GY624" s="21"/>
      <c r="GZ624" s="21"/>
      <c r="HA624" s="21"/>
      <c r="HB624" s="21"/>
      <c r="HC624" s="21"/>
      <c r="HD624" s="21"/>
      <c r="HE624" s="21"/>
      <c r="HF624" s="21"/>
      <c r="HG624" s="21"/>
      <c r="HH624" s="21"/>
      <c r="HI624" s="21"/>
      <c r="HJ624" s="21"/>
      <c r="HK624" s="21"/>
      <c r="HL624" s="21"/>
      <c r="HM624" s="21"/>
      <c r="HN624" s="21"/>
      <c r="HO624" s="21"/>
      <c r="HP624" s="21"/>
      <c r="HQ624" s="21"/>
      <c r="HR624" s="21"/>
      <c r="HS624" s="21"/>
      <c r="HT624" s="21"/>
      <c r="HU624" s="21"/>
      <c r="HV624" s="21"/>
      <c r="HW624" s="21"/>
      <c r="HX624" s="21"/>
      <c r="HY624" s="21"/>
      <c r="HZ624" s="21"/>
      <c r="IA624" s="21"/>
      <c r="IB624" s="21"/>
      <c r="IC624" s="21"/>
      <c r="ID624" s="21"/>
      <c r="IE624" s="21"/>
      <c r="IF624" s="21"/>
      <c r="IG624" s="21"/>
      <c r="IH624" s="21"/>
      <c r="II624" s="21"/>
      <c r="IJ624" s="21"/>
      <c r="IK624" s="21"/>
      <c r="IL624" s="21"/>
      <c r="IM624" s="21"/>
      <c r="IN624" s="21"/>
      <c r="IO624" s="21"/>
      <c r="IP624" s="21"/>
      <c r="IQ624" s="21"/>
      <c r="IR624" s="21"/>
      <c r="IS624" s="21"/>
      <c r="IT624" s="21"/>
      <c r="IU624" s="21"/>
      <c r="IV624" s="21"/>
      <c r="IW624" s="21"/>
      <c r="IX624" s="21"/>
      <c r="IY624" s="21"/>
      <c r="IZ624" s="21"/>
      <c r="JA624" s="21"/>
      <c r="JB624" s="21"/>
      <c r="JC624" s="21"/>
      <c r="JD624" s="21"/>
      <c r="JE624" s="21"/>
      <c r="JF624" s="21"/>
      <c r="JG624" s="21"/>
      <c r="JH624" s="21"/>
      <c r="JI624" s="21"/>
      <c r="JJ624" s="21"/>
      <c r="JK624" s="21"/>
      <c r="JL624" s="21"/>
    </row>
    <row r="625" spans="1:272" s="10" customFormat="1" ht="17.25" customHeight="1" x14ac:dyDescent="0.25">
      <c r="A625" s="138" t="s">
        <v>29</v>
      </c>
      <c r="B625" s="131" t="s">
        <v>1225</v>
      </c>
      <c r="C625" s="96" t="s">
        <v>1226</v>
      </c>
      <c r="D625" s="15"/>
      <c r="E625" s="36" t="s">
        <v>95</v>
      </c>
      <c r="F625" s="36" t="s">
        <v>1227</v>
      </c>
      <c r="G625" s="37" t="s">
        <v>1228</v>
      </c>
      <c r="H625" s="37" t="s">
        <v>1383</v>
      </c>
      <c r="I625" s="142" t="s">
        <v>1384</v>
      </c>
      <c r="J625" s="140" t="s">
        <v>1385</v>
      </c>
      <c r="K625" s="142" t="s">
        <v>1384</v>
      </c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21"/>
      <c r="CA625" s="21"/>
      <c r="CB625" s="21"/>
      <c r="CC625" s="21"/>
      <c r="CD625" s="21"/>
      <c r="CE625" s="21"/>
      <c r="CF625" s="21"/>
      <c r="CG625" s="21"/>
      <c r="CH625" s="21"/>
      <c r="CI625" s="21"/>
      <c r="CJ625" s="21"/>
      <c r="CK625" s="21"/>
      <c r="CL625" s="21"/>
      <c r="CM625" s="21"/>
      <c r="CN625" s="21"/>
      <c r="CO625" s="21"/>
      <c r="CP625" s="21"/>
      <c r="CQ625" s="21"/>
      <c r="CR625" s="21"/>
      <c r="CS625" s="21"/>
      <c r="CT625" s="21"/>
      <c r="CU625" s="21"/>
      <c r="CV625" s="21"/>
      <c r="CW625" s="21"/>
      <c r="CX625" s="21"/>
      <c r="CY625" s="21"/>
      <c r="CZ625" s="21"/>
      <c r="DA625" s="21"/>
      <c r="DB625" s="21"/>
      <c r="DC625" s="21"/>
      <c r="DD625" s="21"/>
      <c r="DE625" s="21"/>
      <c r="DF625" s="21"/>
      <c r="DG625" s="21"/>
      <c r="DH625" s="21"/>
      <c r="DI625" s="21"/>
      <c r="DJ625" s="21"/>
      <c r="DK625" s="21"/>
      <c r="DL625" s="21"/>
      <c r="DM625" s="21"/>
      <c r="DN625" s="21"/>
      <c r="DO625" s="21"/>
      <c r="DP625" s="21"/>
      <c r="DQ625" s="21"/>
      <c r="DR625" s="21"/>
      <c r="DS625" s="21"/>
      <c r="DT625" s="21"/>
      <c r="DU625" s="21"/>
      <c r="DV625" s="21"/>
      <c r="DW625" s="21"/>
      <c r="DX625" s="21"/>
      <c r="DY625" s="21"/>
      <c r="DZ625" s="21"/>
      <c r="EA625" s="21"/>
      <c r="EB625" s="21"/>
      <c r="EC625" s="21"/>
      <c r="ED625" s="21"/>
      <c r="EE625" s="21"/>
      <c r="EF625" s="21"/>
      <c r="EG625" s="21"/>
      <c r="EH625" s="21"/>
      <c r="EI625" s="21"/>
      <c r="EJ625" s="21"/>
      <c r="EK625" s="21"/>
      <c r="EL625" s="21"/>
      <c r="EM625" s="21"/>
      <c r="EN625" s="21"/>
      <c r="EO625" s="21"/>
      <c r="EP625" s="21"/>
      <c r="EQ625" s="21"/>
      <c r="ER625" s="21"/>
      <c r="ES625" s="21"/>
      <c r="ET625" s="21"/>
      <c r="EU625" s="21"/>
      <c r="EV625" s="21"/>
      <c r="EW625" s="21"/>
      <c r="EX625" s="21"/>
      <c r="EY625" s="21"/>
      <c r="EZ625" s="21"/>
      <c r="FA625" s="21"/>
      <c r="FB625" s="21"/>
      <c r="FC625" s="21"/>
      <c r="FD625" s="21"/>
      <c r="FE625" s="21"/>
      <c r="FF625" s="21"/>
      <c r="FG625" s="21"/>
      <c r="FH625" s="21"/>
      <c r="FI625" s="21"/>
      <c r="FJ625" s="21"/>
      <c r="FK625" s="21"/>
      <c r="FL625" s="21"/>
      <c r="FM625" s="21"/>
      <c r="FN625" s="21"/>
      <c r="FO625" s="21"/>
      <c r="FP625" s="21"/>
      <c r="FQ625" s="21"/>
      <c r="FR625" s="21"/>
      <c r="FS625" s="21"/>
      <c r="FT625" s="21"/>
      <c r="FU625" s="21"/>
      <c r="FV625" s="21"/>
      <c r="FW625" s="21"/>
      <c r="FX625" s="21"/>
      <c r="FY625" s="21"/>
      <c r="FZ625" s="21"/>
      <c r="GA625" s="21"/>
      <c r="GB625" s="21"/>
      <c r="GC625" s="21"/>
      <c r="GD625" s="21"/>
      <c r="GE625" s="21"/>
      <c r="GF625" s="21"/>
      <c r="GG625" s="21"/>
      <c r="GH625" s="21"/>
      <c r="GI625" s="21"/>
      <c r="GJ625" s="21"/>
      <c r="GK625" s="21"/>
      <c r="GL625" s="21"/>
      <c r="GM625" s="21"/>
      <c r="GN625" s="21"/>
      <c r="GO625" s="21"/>
      <c r="GP625" s="21"/>
      <c r="GQ625" s="21"/>
      <c r="GR625" s="21"/>
      <c r="GS625" s="21"/>
      <c r="GT625" s="21"/>
      <c r="GU625" s="21"/>
      <c r="GV625" s="21"/>
      <c r="GW625" s="21"/>
      <c r="GX625" s="21"/>
      <c r="GY625" s="21"/>
      <c r="GZ625" s="21"/>
      <c r="HA625" s="21"/>
      <c r="HB625" s="21"/>
      <c r="HC625" s="21"/>
      <c r="HD625" s="21"/>
      <c r="HE625" s="21"/>
      <c r="HF625" s="21"/>
      <c r="HG625" s="21"/>
      <c r="HH625" s="21"/>
      <c r="HI625" s="21"/>
      <c r="HJ625" s="21"/>
      <c r="HK625" s="21"/>
      <c r="HL625" s="21"/>
      <c r="HM625" s="21"/>
      <c r="HN625" s="21"/>
      <c r="HO625" s="21"/>
      <c r="HP625" s="21"/>
      <c r="HQ625" s="21"/>
      <c r="HR625" s="21"/>
      <c r="HS625" s="21"/>
      <c r="HT625" s="21"/>
      <c r="HU625" s="21"/>
      <c r="HV625" s="21"/>
      <c r="HW625" s="21"/>
      <c r="HX625" s="21"/>
      <c r="HY625" s="21"/>
      <c r="HZ625" s="21"/>
      <c r="IA625" s="21"/>
      <c r="IB625" s="21"/>
      <c r="IC625" s="21"/>
      <c r="ID625" s="21"/>
      <c r="IE625" s="21"/>
      <c r="IF625" s="21"/>
      <c r="IG625" s="21"/>
      <c r="IH625" s="21"/>
      <c r="II625" s="21"/>
      <c r="IJ625" s="21"/>
      <c r="IK625" s="21"/>
      <c r="IL625" s="21"/>
      <c r="IM625" s="21"/>
      <c r="IN625" s="21"/>
      <c r="IO625" s="21"/>
      <c r="IP625" s="21"/>
      <c r="IQ625" s="21"/>
      <c r="IR625" s="21"/>
      <c r="IS625" s="21"/>
      <c r="IT625" s="21"/>
      <c r="IU625" s="21"/>
      <c r="IV625" s="21"/>
      <c r="IW625" s="21"/>
      <c r="IX625" s="21"/>
      <c r="IY625" s="21"/>
      <c r="IZ625" s="21"/>
      <c r="JA625" s="21"/>
      <c r="JB625" s="21"/>
      <c r="JC625" s="21"/>
      <c r="JD625" s="21"/>
      <c r="JE625" s="21"/>
      <c r="JF625" s="21"/>
      <c r="JG625" s="21"/>
      <c r="JH625" s="21"/>
      <c r="JI625" s="21"/>
      <c r="JJ625" s="21"/>
      <c r="JK625" s="21"/>
      <c r="JL625" s="21"/>
    </row>
  </sheetData>
  <sheetProtection selectLockedCells="1" selectUnlockedCells="1"/>
  <mergeCells count="1">
    <mergeCell ref="M33:N33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INDUK COADEPTR1-IPK-Progr</vt:lpstr>
      <vt:lpstr>INDUK COA DEPT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</dc:creator>
  <cp:lastModifiedBy>SH2</cp:lastModifiedBy>
  <dcterms:created xsi:type="dcterms:W3CDTF">2019-02-07T03:39:28Z</dcterms:created>
  <dcterms:modified xsi:type="dcterms:W3CDTF">2019-08-14T04:39:01Z</dcterms:modified>
</cp:coreProperties>
</file>