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S\1\Blok G\Danau\"/>
    </mc:Choice>
  </mc:AlternateContent>
  <bookViews>
    <workbookView xWindow="0" yWindow="0" windowWidth="20490" windowHeight="7770"/>
  </bookViews>
  <sheets>
    <sheet name="Summary" sheetId="1" r:id="rId1"/>
    <sheet name="Pricelist" sheetId="2" r:id="rId2"/>
    <sheet name="AHS" sheetId="3" r:id="rId3"/>
  </sheets>
  <definedNames>
    <definedName name="_xlnm.Print_Area" localSheetId="0">Summary!$A$1:$G$24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F19" i="3"/>
  <c r="F10" i="3"/>
  <c r="D20" i="3"/>
  <c r="D9" i="3"/>
  <c r="D10" i="3"/>
  <c r="G15" i="1"/>
  <c r="L19" i="1"/>
  <c r="M19" i="1" s="1"/>
  <c r="P19" i="1" s="1"/>
  <c r="M22" i="1"/>
  <c r="P22" i="1" s="1"/>
  <c r="J24" i="1"/>
  <c r="J23" i="1"/>
  <c r="J22" i="1"/>
  <c r="I24" i="1"/>
  <c r="K24" i="1" s="1"/>
  <c r="I23" i="1"/>
  <c r="I22" i="1"/>
  <c r="K22" i="1" s="1"/>
  <c r="I17" i="1"/>
  <c r="I15" i="1"/>
  <c r="I19" i="1" s="1"/>
  <c r="E10" i="1"/>
  <c r="G13" i="1"/>
  <c r="F9" i="3"/>
  <c r="D19" i="3"/>
  <c r="F25" i="3"/>
  <c r="F24" i="3"/>
  <c r="F23" i="3"/>
  <c r="F22" i="3"/>
  <c r="F21" i="3"/>
  <c r="K23" i="1" l="1"/>
  <c r="P24" i="1"/>
  <c r="L22" i="1"/>
  <c r="N22" i="1" s="1"/>
  <c r="F26" i="3"/>
  <c r="F14" i="3"/>
  <c r="F12" i="3"/>
  <c r="F13" i="3"/>
  <c r="F11" i="3"/>
  <c r="F15" i="3"/>
  <c r="E34" i="2"/>
  <c r="E33" i="2"/>
  <c r="E32" i="2"/>
  <c r="E31" i="2"/>
  <c r="E30" i="2"/>
  <c r="F34" i="2"/>
  <c r="G34" i="2" s="1"/>
  <c r="F33" i="2"/>
  <c r="G33" i="2" s="1"/>
  <c r="F32" i="2"/>
  <c r="G32" i="2" s="1"/>
  <c r="F31" i="2"/>
  <c r="G31" i="2" s="1"/>
  <c r="F30" i="2"/>
  <c r="G30" i="2" s="1"/>
  <c r="F16" i="3" l="1"/>
  <c r="G35" i="2"/>
  <c r="G6" i="1" l="1"/>
  <c r="G14" i="1"/>
  <c r="F27" i="2"/>
  <c r="G27" i="2" s="1"/>
  <c r="F26" i="2"/>
  <c r="G26" i="2" s="1"/>
  <c r="F25" i="2"/>
  <c r="G25" i="2" s="1"/>
  <c r="E27" i="2"/>
  <c r="E26" i="2"/>
  <c r="E25" i="2"/>
  <c r="E24" i="2"/>
  <c r="F24" i="2" s="1"/>
  <c r="G24" i="2" s="1"/>
  <c r="E23" i="2"/>
  <c r="F23" i="2"/>
  <c r="G23" i="2" s="1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G10" i="1"/>
  <c r="G28" i="2" l="1"/>
  <c r="G9" i="1" l="1"/>
  <c r="E7" i="1"/>
  <c r="G7" i="1" s="1"/>
  <c r="G12" i="1"/>
  <c r="G11" i="1"/>
  <c r="G8" i="1"/>
  <c r="G17" i="1" l="1"/>
  <c r="G18" i="1" s="1"/>
  <c r="G19" i="1" l="1"/>
  <c r="G20" i="1" s="1"/>
</calcChain>
</file>

<file path=xl/sharedStrings.xml><?xml version="1.0" encoding="utf-8"?>
<sst xmlns="http://schemas.openxmlformats.org/spreadsheetml/2006/main" count="124" uniqueCount="72">
  <si>
    <t>PERUMAHAN CITRAGRAND CIBUBUR CBD</t>
  </si>
  <si>
    <t>NO</t>
  </si>
  <si>
    <t>ITEM PEKERJAAN</t>
  </si>
  <si>
    <t>SPESIFIKASI</t>
  </si>
  <si>
    <t>SAT</t>
  </si>
  <si>
    <t>VOL</t>
  </si>
  <si>
    <t>UNIT PRICE TIP</t>
  </si>
  <si>
    <t>TOTAL PRICE TIP</t>
  </si>
  <si>
    <t>M3</t>
  </si>
  <si>
    <t>RC Converter Slab</t>
  </si>
  <si>
    <t>Unit</t>
  </si>
  <si>
    <t>RC Surround</t>
  </si>
  <si>
    <t>RC Cover</t>
  </si>
  <si>
    <t>Tangga Monyet Galvanis</t>
  </si>
  <si>
    <t>Bak Kontrol 1, pipa galvanis 1"</t>
  </si>
  <si>
    <t>M'</t>
  </si>
  <si>
    <t>SUB TOTAL</t>
  </si>
  <si>
    <t>PPN 10%</t>
  </si>
  <si>
    <t>TOTAL</t>
  </si>
  <si>
    <t>Gorong-gorong 400 NR</t>
  </si>
  <si>
    <t>Ex. Witera</t>
  </si>
  <si>
    <t>KOMPONEN MANHOLE (Manhole Component) PC I</t>
  </si>
  <si>
    <t>Item Produk</t>
  </si>
  <si>
    <t>Tinggi</t>
  </si>
  <si>
    <t>Berat</t>
  </si>
  <si>
    <t>Netto</t>
  </si>
  <si>
    <t>(mm)</t>
  </si>
  <si>
    <t>Kg</t>
  </si>
  <si>
    <t>LD</t>
  </si>
  <si>
    <t>HD</t>
  </si>
  <si>
    <t>sama</t>
  </si>
  <si>
    <t xml:space="preserve">RC Surround </t>
  </si>
  <si>
    <t>RC Make Up Ring</t>
  </si>
  <si>
    <t>NRC Shaft</t>
  </si>
  <si>
    <t>Perhitungan :</t>
  </si>
  <si>
    <t>Exclude PPN 10%</t>
  </si>
  <si>
    <t>Disc. 11.5%</t>
  </si>
  <si>
    <t>RC COVER</t>
  </si>
  <si>
    <t>NRC Shaft ex. Dusaspun h=1.2m+0.3m, RC Converter Slab h=0.15m, RC Make Up Ring h=0.225m, RC Surround h=0.19m + RC Cover, ex. Dusaspun</t>
  </si>
  <si>
    <t>Bak Kontrol ukuran 119.4cm x 101.4cm x 2.1m</t>
  </si>
  <si>
    <t>Bak Kontrol ukuran 119.4cm x 101.4cm x 2.9m</t>
  </si>
  <si>
    <t>Outlet Batu Kali</t>
  </si>
  <si>
    <t>pcs</t>
  </si>
  <si>
    <t>Bak Kontrol 2, pipa galvanis 1"</t>
  </si>
  <si>
    <t>RC Conveter Slab</t>
  </si>
  <si>
    <t>NRC SHAFT</t>
  </si>
  <si>
    <t>119.4cm x 101.4cm x 2.1m</t>
  </si>
  <si>
    <t>As Built Drawing</t>
  </si>
  <si>
    <t>LS</t>
  </si>
  <si>
    <t>Besi Channel U &amp; Plat Strip</t>
  </si>
  <si>
    <t>Saringan/Trashrack uk. 80cm x 80cm</t>
  </si>
  <si>
    <t>Saringan/Trashrack uk. 80cm x 80cm berikut bak kontrol penampung sampah</t>
  </si>
  <si>
    <t>Bak Kontrol H=1.25 meter, tebal dinding 20cm K225, tul diam. 13-150mm</t>
  </si>
  <si>
    <t>BoQ PEKERJAAN BAK KONTROL &amp; PIPA OVERFLOW DANAU CLUSTER GRANBURY</t>
  </si>
  <si>
    <t>119.4cm x 101.4cm x 2.9m</t>
  </si>
  <si>
    <t>ANALISA HARGA SATUAN PEKERJAAN JALAN &amp; SALURAN</t>
  </si>
  <si>
    <t>No.</t>
  </si>
  <si>
    <t>SAT.</t>
  </si>
  <si>
    <t>VOLUME</t>
  </si>
  <si>
    <t>HARGA</t>
  </si>
  <si>
    <t>TOTAL HARGA</t>
  </si>
  <si>
    <t>Lantai Kerja, t=5cm</t>
  </si>
  <si>
    <t>HARGA / UNIT</t>
  </si>
  <si>
    <t>Saringan Outlet 60cm x 60cm x 80cm</t>
  </si>
  <si>
    <t>BH</t>
  </si>
  <si>
    <t>BESI</t>
  </si>
  <si>
    <t>(include plester + Aci)</t>
  </si>
  <si>
    <t>kg</t>
  </si>
  <si>
    <t>Siku 4x4, besi diam. 13mm jarak 5cm</t>
  </si>
  <si>
    <t>NRC Shaft ex. Dusaspun h=1.2m+0.3m, RC Converter Slab h=0.15m, RC Make Up Ring h=0.225m, RC Surround h=0.19m + RC Cover, ex. Dusaspun (include lantai kerja t=5cm, urugan pasir t=10cm)</t>
  </si>
  <si>
    <t>Urugan Pasir, t=10cm</t>
  </si>
  <si>
    <t>PEMBULATAN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</si>
</sst>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_(* #,##0.000_);_(* \(#,##0.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entury Gothic"/>
      <family val="2"/>
    </font>
    <font>
      <sz val="10"/>
      <name val="Century Gothic"/>
      <family val="2"/>
    </font>
    <font>
      <sz val="9"/>
      <name val="Century Gothic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1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4" fontId="0" fillId="0" borderId="1" xfId="1" applyNumberFormat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43" fontId="0" fillId="0" borderId="0" xfId="0" applyNumberFormat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65" fontId="6" fillId="0" borderId="17" xfId="1" applyNumberFormat="1" applyFont="1" applyFill="1" applyBorder="1" applyAlignment="1">
      <alignment horizontal="center" vertical="center"/>
    </xf>
    <xf numFmtId="165" fontId="6" fillId="0" borderId="15" xfId="1" applyNumberFormat="1" applyFont="1" applyFill="1" applyBorder="1"/>
    <xf numFmtId="165" fontId="6" fillId="0" borderId="17" xfId="1" quotePrefix="1" applyNumberFormat="1" applyFont="1" applyFill="1" applyBorder="1" applyAlignment="1">
      <alignment horizontal="center"/>
    </xf>
    <xf numFmtId="165" fontId="5" fillId="0" borderId="15" xfId="1" applyNumberFormat="1" applyFont="1" applyFill="1" applyBorder="1"/>
    <xf numFmtId="0" fontId="6" fillId="2" borderId="13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" fontId="6" fillId="2" borderId="17" xfId="0" applyNumberFormat="1" applyFont="1" applyFill="1" applyBorder="1" applyAlignment="1">
      <alignment horizontal="center" vertical="center"/>
    </xf>
    <xf numFmtId="165" fontId="6" fillId="2" borderId="17" xfId="1" applyNumberFormat="1" applyFont="1" applyFill="1" applyBorder="1" applyAlignment="1">
      <alignment horizontal="center" vertical="center"/>
    </xf>
    <xf numFmtId="165" fontId="6" fillId="2" borderId="15" xfId="1" applyNumberFormat="1" applyFont="1" applyFill="1" applyBorder="1"/>
    <xf numFmtId="165" fontId="6" fillId="2" borderId="17" xfId="1" quotePrefix="1" applyNumberFormat="1" applyFont="1" applyFill="1" applyBorder="1" applyAlignment="1">
      <alignment horizontal="center"/>
    </xf>
    <xf numFmtId="165" fontId="5" fillId="2" borderId="15" xfId="1" applyNumberFormat="1" applyFont="1" applyFill="1" applyBorder="1"/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165" fontId="6" fillId="0" borderId="17" xfId="1" applyNumberFormat="1" applyFont="1" applyBorder="1" applyAlignment="1">
      <alignment horizontal="center" vertical="center"/>
    </xf>
    <xf numFmtId="165" fontId="6" fillId="0" borderId="15" xfId="1" applyNumberFormat="1" applyFont="1" applyBorder="1"/>
    <xf numFmtId="165" fontId="6" fillId="0" borderId="17" xfId="1" quotePrefix="1" applyNumberFormat="1" applyFont="1" applyBorder="1" applyAlignment="1">
      <alignment horizontal="center"/>
    </xf>
    <xf numFmtId="165" fontId="5" fillId="0" borderId="15" xfId="1" applyNumberFormat="1" applyFont="1" applyBorder="1"/>
    <xf numFmtId="1" fontId="6" fillId="0" borderId="15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165" fontId="6" fillId="0" borderId="21" xfId="1" applyNumberFormat="1" applyFont="1" applyBorder="1" applyAlignment="1">
      <alignment horizontal="center" vertical="center"/>
    </xf>
    <xf numFmtId="165" fontId="6" fillId="0" borderId="20" xfId="1" applyNumberFormat="1" applyFont="1" applyBorder="1"/>
    <xf numFmtId="165" fontId="6" fillId="0" borderId="21" xfId="1" quotePrefix="1" applyNumberFormat="1" applyFont="1" applyBorder="1" applyAlignment="1">
      <alignment horizontal="center"/>
    </xf>
    <xf numFmtId="165" fontId="5" fillId="0" borderId="20" xfId="1" applyNumberFormat="1" applyFont="1" applyBorder="1"/>
    <xf numFmtId="165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4" fontId="0" fillId="0" borderId="0" xfId="0" applyNumberFormat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10" fillId="0" borderId="24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166" fontId="10" fillId="0" borderId="0" xfId="2" applyNumberFormat="1" applyFont="1" applyBorder="1" applyAlignment="1">
      <alignment vertical="center"/>
    </xf>
    <xf numFmtId="43" fontId="10" fillId="0" borderId="0" xfId="2" applyFont="1" applyBorder="1" applyAlignment="1">
      <alignment vertical="center"/>
    </xf>
    <xf numFmtId="164" fontId="10" fillId="0" borderId="25" xfId="2" applyNumberFormat="1" applyFont="1" applyBorder="1" applyAlignment="1">
      <alignment vertical="center"/>
    </xf>
    <xf numFmtId="0" fontId="9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166" fontId="9" fillId="0" borderId="27" xfId="2" applyNumberFormat="1" applyFont="1" applyBorder="1" applyAlignment="1">
      <alignment horizontal="center" vertical="center"/>
    </xf>
    <xf numFmtId="43" fontId="9" fillId="0" borderId="27" xfId="2" applyFont="1" applyBorder="1" applyAlignment="1">
      <alignment horizontal="center" vertical="center"/>
    </xf>
    <xf numFmtId="164" fontId="9" fillId="0" borderId="28" xfId="2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166" fontId="9" fillId="0" borderId="12" xfId="2" applyNumberFormat="1" applyFont="1" applyBorder="1" applyAlignment="1">
      <alignment horizontal="center" vertical="center"/>
    </xf>
    <xf numFmtId="43" fontId="9" fillId="0" borderId="12" xfId="2" applyFont="1" applyBorder="1" applyAlignment="1">
      <alignment horizontal="center" vertical="center"/>
    </xf>
    <xf numFmtId="164" fontId="9" fillId="0" borderId="30" xfId="2" applyNumberFormat="1" applyFont="1" applyBorder="1" applyAlignment="1">
      <alignment horizontal="center" vertical="center"/>
    </xf>
    <xf numFmtId="0" fontId="10" fillId="0" borderId="22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/>
    </xf>
    <xf numFmtId="166" fontId="10" fillId="0" borderId="22" xfId="2" applyNumberFormat="1" applyFont="1" applyBorder="1" applyAlignment="1">
      <alignment vertical="center"/>
    </xf>
    <xf numFmtId="43" fontId="10" fillId="0" borderId="22" xfId="2" applyFont="1" applyBorder="1" applyAlignment="1">
      <alignment vertical="center"/>
    </xf>
    <xf numFmtId="164" fontId="10" fillId="0" borderId="32" xfId="2" applyNumberFormat="1" applyFont="1" applyBorder="1" applyAlignment="1">
      <alignment vertical="center"/>
    </xf>
    <xf numFmtId="164" fontId="9" fillId="0" borderId="28" xfId="2" applyNumberFormat="1" applyFont="1" applyFill="1" applyBorder="1" applyAlignment="1">
      <alignment vertical="center"/>
    </xf>
    <xf numFmtId="164" fontId="9" fillId="0" borderId="34" xfId="2" applyNumberFormat="1" applyFont="1" applyFill="1" applyBorder="1" applyAlignment="1">
      <alignment vertical="center"/>
    </xf>
    <xf numFmtId="0" fontId="11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43" fontId="10" fillId="0" borderId="7" xfId="2" applyFont="1" applyBorder="1" applyAlignment="1">
      <alignment vertical="center"/>
    </xf>
    <xf numFmtId="43" fontId="9" fillId="0" borderId="7" xfId="2" applyFont="1" applyBorder="1" applyAlignment="1">
      <alignment horizontal="center" vertical="center"/>
    </xf>
    <xf numFmtId="0" fontId="10" fillId="0" borderId="7" xfId="0" applyFont="1" applyBorder="1" applyAlignment="1">
      <alignment vertical="center" wrapText="1"/>
    </xf>
    <xf numFmtId="164" fontId="10" fillId="0" borderId="34" xfId="2" applyNumberFormat="1" applyFont="1" applyBorder="1" applyAlignment="1">
      <alignment vertical="center"/>
    </xf>
    <xf numFmtId="0" fontId="10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43" fontId="10" fillId="0" borderId="36" xfId="2" applyFont="1" applyBorder="1" applyAlignment="1">
      <alignment vertical="center"/>
    </xf>
    <xf numFmtId="43" fontId="9" fillId="0" borderId="36" xfId="2" applyFont="1" applyBorder="1" applyAlignment="1">
      <alignment horizontal="center" vertical="center"/>
    </xf>
    <xf numFmtId="164" fontId="9" fillId="0" borderId="37" xfId="2" applyNumberFormat="1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164" fontId="10" fillId="0" borderId="0" xfId="2" applyNumberFormat="1" applyFont="1" applyAlignment="1">
      <alignment vertical="center"/>
    </xf>
    <xf numFmtId="164" fontId="10" fillId="0" borderId="7" xfId="1" applyNumberFormat="1" applyFont="1" applyBorder="1" applyAlignment="1">
      <alignment horizontal="center" vertical="center"/>
    </xf>
    <xf numFmtId="164" fontId="9" fillId="0" borderId="7" xfId="1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9" fontId="5" fillId="0" borderId="7" xfId="0" applyNumberFormat="1" applyFont="1" applyBorder="1" applyAlignment="1" applyProtection="1">
      <alignment horizontal="center" vertical="center"/>
      <protection locked="0"/>
    </xf>
    <xf numFmtId="9" fontId="5" fillId="0" borderId="12" xfId="0" applyNumberFormat="1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</cellXfs>
  <cellStyles count="31">
    <cellStyle name="Comma" xfId="1" builtinId="3"/>
    <cellStyle name="Comma [0] 2" xfId="14"/>
    <cellStyle name="Comma [0] 2 2" xfId="26"/>
    <cellStyle name="Comma [0] 3" xfId="8"/>
    <cellStyle name="Comma [0] 3 2" xfId="15"/>
    <cellStyle name="Comma [0] 4" xfId="22"/>
    <cellStyle name="Comma [0] 5" xfId="6"/>
    <cellStyle name="Comma [0] 6" xfId="24"/>
    <cellStyle name="Comma [0] 7" xfId="3"/>
    <cellStyle name="Comma 10" xfId="10"/>
    <cellStyle name="Comma 10 2" xfId="17"/>
    <cellStyle name="Comma 11" xfId="30"/>
    <cellStyle name="Comma 12" xfId="2"/>
    <cellStyle name="Comma 2" xfId="13"/>
    <cellStyle name="Comma 2 10" xfId="11"/>
    <cellStyle name="Comma 2 10 2" xfId="18"/>
    <cellStyle name="Comma 2 2" xfId="29"/>
    <cellStyle name="Comma 3" xfId="9"/>
    <cellStyle name="Comma 3 2" xfId="16"/>
    <cellStyle name="Comma 3 3" xfId="28"/>
    <cellStyle name="Comma 4" xfId="12"/>
    <cellStyle name="Comma 5" xfId="20"/>
    <cellStyle name="Comma 6" xfId="19"/>
    <cellStyle name="Comma 7" xfId="21"/>
    <cellStyle name="Comma 8" xfId="5"/>
    <cellStyle name="Comma 9" xfId="23"/>
    <cellStyle name="Normal" xfId="0" builtinId="0"/>
    <cellStyle name="Normal 2" xfId="4"/>
    <cellStyle name="Normal 2 2" xfId="25"/>
    <cellStyle name="Normal 3" xfId="7"/>
    <cellStyle name="Percent 2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view="pageBreakPreview" zoomScaleNormal="100" zoomScaleSheetLayoutView="100" workbookViewId="0">
      <selection activeCell="F4" sqref="F4"/>
    </sheetView>
  </sheetViews>
  <sheetFormatPr defaultRowHeight="15" x14ac:dyDescent="0.25"/>
  <cols>
    <col min="1" max="1" width="7.85546875" style="4" customWidth="1"/>
    <col min="2" max="2" width="27.5703125" style="3" customWidth="1"/>
    <col min="3" max="3" width="47.140625" style="3" bestFit="1" customWidth="1"/>
    <col min="4" max="5" width="9.140625" style="4"/>
    <col min="6" max="6" width="18.28515625" style="5" customWidth="1"/>
    <col min="7" max="7" width="17.28515625" style="5" customWidth="1"/>
    <col min="8" max="8" width="9.140625" style="2"/>
    <col min="9" max="9" width="13.28515625" style="2" bestFit="1" customWidth="1"/>
    <col min="10" max="14" width="9.140625" style="2"/>
    <col min="15" max="15" width="10.5703125" style="2" bestFit="1" customWidth="1"/>
    <col min="16" max="16" width="11.5703125" style="2" bestFit="1" customWidth="1"/>
    <col min="17" max="16384" width="9.140625" style="2"/>
  </cols>
  <sheetData>
    <row r="1" spans="1:9" x14ac:dyDescent="0.25">
      <c r="A1" s="1" t="s">
        <v>53</v>
      </c>
    </row>
    <row r="2" spans="1:9" x14ac:dyDescent="0.25">
      <c r="A2" s="1" t="s">
        <v>0</v>
      </c>
    </row>
    <row r="4" spans="1:9" x14ac:dyDescent="0.25">
      <c r="A4" s="6" t="s">
        <v>1</v>
      </c>
      <c r="B4" s="7" t="s">
        <v>2</v>
      </c>
      <c r="C4" s="7" t="s">
        <v>3</v>
      </c>
      <c r="D4" s="6" t="s">
        <v>4</v>
      </c>
      <c r="E4" s="6" t="s">
        <v>5</v>
      </c>
      <c r="F4" s="8" t="s">
        <v>6</v>
      </c>
      <c r="G4" s="8" t="s">
        <v>7</v>
      </c>
    </row>
    <row r="5" spans="1:9" x14ac:dyDescent="0.25">
      <c r="A5" s="9"/>
      <c r="B5" s="10"/>
      <c r="C5" s="10"/>
      <c r="D5" s="9"/>
      <c r="E5" s="9"/>
      <c r="F5" s="11"/>
      <c r="G5" s="11"/>
    </row>
    <row r="6" spans="1:9" x14ac:dyDescent="0.25">
      <c r="A6" s="9">
        <v>1</v>
      </c>
      <c r="B6" s="10" t="s">
        <v>47</v>
      </c>
      <c r="C6" s="10"/>
      <c r="D6" s="9" t="s">
        <v>48</v>
      </c>
      <c r="E6" s="9">
        <v>1</v>
      </c>
      <c r="F6" s="11"/>
      <c r="G6" s="11">
        <f t="shared" ref="G6:G12" si="0">E6*F6</f>
        <v>0</v>
      </c>
    </row>
    <row r="7" spans="1:9" x14ac:dyDescent="0.25">
      <c r="A7" s="9">
        <v>2</v>
      </c>
      <c r="B7" s="10" t="s">
        <v>19</v>
      </c>
      <c r="C7" s="10" t="s">
        <v>20</v>
      </c>
      <c r="D7" s="9" t="s">
        <v>15</v>
      </c>
      <c r="E7" s="9">
        <f>14.3+3.4+6+5</f>
        <v>28.7</v>
      </c>
      <c r="F7" s="11"/>
      <c r="G7" s="11">
        <f t="shared" si="0"/>
        <v>0</v>
      </c>
    </row>
    <row r="8" spans="1:9" ht="75" x14ac:dyDescent="0.25">
      <c r="A8" s="9">
        <v>3</v>
      </c>
      <c r="B8" s="10" t="s">
        <v>39</v>
      </c>
      <c r="C8" s="10" t="s">
        <v>69</v>
      </c>
      <c r="D8" s="9" t="s">
        <v>42</v>
      </c>
      <c r="E8" s="9">
        <v>1</v>
      </c>
      <c r="F8" s="12"/>
      <c r="G8" s="11">
        <f t="shared" si="0"/>
        <v>0</v>
      </c>
      <c r="I8" s="13"/>
    </row>
    <row r="9" spans="1:9" ht="75" x14ac:dyDescent="0.25">
      <c r="A9" s="9">
        <v>4</v>
      </c>
      <c r="B9" s="10" t="s">
        <v>40</v>
      </c>
      <c r="C9" s="10" t="s">
        <v>69</v>
      </c>
      <c r="D9" s="9" t="s">
        <v>42</v>
      </c>
      <c r="E9" s="9">
        <v>1</v>
      </c>
      <c r="F9" s="12"/>
      <c r="G9" s="11">
        <f t="shared" si="0"/>
        <v>0</v>
      </c>
    </row>
    <row r="10" spans="1:9" x14ac:dyDescent="0.25">
      <c r="A10" s="9">
        <v>5</v>
      </c>
      <c r="B10" s="10" t="s">
        <v>41</v>
      </c>
      <c r="C10" s="10" t="s">
        <v>66</v>
      </c>
      <c r="D10" s="9" t="s">
        <v>8</v>
      </c>
      <c r="E10" s="9">
        <f>((0.8*0.2)+((0.85-0.2)*0.2)+((1.45-0.2)*0.2))*1.1</f>
        <v>0.59400000000000008</v>
      </c>
      <c r="F10" s="11"/>
      <c r="G10" s="11">
        <f t="shared" si="0"/>
        <v>0</v>
      </c>
    </row>
    <row r="11" spans="1:9" x14ac:dyDescent="0.25">
      <c r="A11" s="9">
        <v>6</v>
      </c>
      <c r="B11" s="10" t="s">
        <v>13</v>
      </c>
      <c r="C11" s="10" t="s">
        <v>14</v>
      </c>
      <c r="D11" s="9" t="s">
        <v>10</v>
      </c>
      <c r="E11" s="9">
        <v>1</v>
      </c>
      <c r="F11" s="12"/>
      <c r="G11" s="11">
        <f t="shared" si="0"/>
        <v>0</v>
      </c>
    </row>
    <row r="12" spans="1:9" x14ac:dyDescent="0.25">
      <c r="A12" s="9">
        <v>7</v>
      </c>
      <c r="B12" s="10" t="s">
        <v>13</v>
      </c>
      <c r="C12" s="10" t="s">
        <v>43</v>
      </c>
      <c r="D12" s="9" t="s">
        <v>10</v>
      </c>
      <c r="E12" s="9">
        <v>1</v>
      </c>
      <c r="F12" s="12"/>
      <c r="G12" s="11">
        <f t="shared" si="0"/>
        <v>0</v>
      </c>
    </row>
    <row r="13" spans="1:9" ht="30" x14ac:dyDescent="0.25">
      <c r="A13" s="9">
        <v>8</v>
      </c>
      <c r="B13" s="10" t="s">
        <v>50</v>
      </c>
      <c r="C13" s="10" t="s">
        <v>49</v>
      </c>
      <c r="D13" s="9" t="s">
        <v>64</v>
      </c>
      <c r="E13" s="9">
        <v>1</v>
      </c>
      <c r="F13" s="11"/>
      <c r="G13" s="11">
        <f>E13*F13</f>
        <v>0</v>
      </c>
    </row>
    <row r="14" spans="1:9" ht="45" x14ac:dyDescent="0.25">
      <c r="A14" s="9">
        <v>9</v>
      </c>
      <c r="B14" s="10" t="s">
        <v>51</v>
      </c>
      <c r="C14" s="10" t="s">
        <v>52</v>
      </c>
      <c r="D14" s="9" t="s">
        <v>64</v>
      </c>
      <c r="E14" s="9">
        <v>1</v>
      </c>
      <c r="F14" s="11"/>
      <c r="G14" s="11">
        <f>E14*F14</f>
        <v>0</v>
      </c>
    </row>
    <row r="15" spans="1:9" s="65" customFormat="1" ht="30" x14ac:dyDescent="0.25">
      <c r="A15" s="9">
        <v>10</v>
      </c>
      <c r="B15" s="10" t="s">
        <v>63</v>
      </c>
      <c r="C15" s="10" t="s">
        <v>68</v>
      </c>
      <c r="D15" s="9" t="s">
        <v>64</v>
      </c>
      <c r="E15" s="9">
        <v>1</v>
      </c>
      <c r="F15" s="11"/>
      <c r="G15" s="11">
        <f>E15*F15</f>
        <v>0</v>
      </c>
      <c r="I15" s="65">
        <f>(0.6+0.8)*2</f>
        <v>2.8</v>
      </c>
    </row>
    <row r="16" spans="1:9" s="65" customFormat="1" x14ac:dyDescent="0.25">
      <c r="A16" s="9"/>
      <c r="B16" s="10"/>
      <c r="C16" s="10"/>
      <c r="D16" s="9"/>
      <c r="E16" s="9"/>
      <c r="F16" s="11"/>
      <c r="G16" s="11"/>
      <c r="I16" s="65">
        <v>0.8</v>
      </c>
    </row>
    <row r="17" spans="1:16" x14ac:dyDescent="0.25">
      <c r="A17" s="9"/>
      <c r="B17" s="10"/>
      <c r="C17" s="14" t="s">
        <v>16</v>
      </c>
      <c r="D17" s="9"/>
      <c r="E17" s="9"/>
      <c r="F17" s="11"/>
      <c r="G17" s="11">
        <f>SUM(G6:G15)</f>
        <v>0</v>
      </c>
      <c r="I17" s="2">
        <f>0.6*2</f>
        <v>1.2</v>
      </c>
    </row>
    <row r="18" spans="1:16" s="65" customFormat="1" x14ac:dyDescent="0.25">
      <c r="A18" s="9"/>
      <c r="B18" s="10"/>
      <c r="C18" s="14" t="s">
        <v>71</v>
      </c>
      <c r="D18" s="9"/>
      <c r="E18" s="9"/>
      <c r="F18" s="11"/>
      <c r="G18" s="11">
        <f>ROUNDDOWN(G17,-5)</f>
        <v>0</v>
      </c>
      <c r="I18" s="2">
        <v>2</v>
      </c>
      <c r="J18" s="2"/>
      <c r="K18" s="2"/>
      <c r="L18" s="2"/>
      <c r="M18" s="2"/>
      <c r="N18" s="2"/>
      <c r="O18" s="2"/>
      <c r="P18" s="2"/>
    </row>
    <row r="19" spans="1:16" x14ac:dyDescent="0.25">
      <c r="A19" s="9"/>
      <c r="B19" s="10"/>
      <c r="C19" s="14" t="s">
        <v>17</v>
      </c>
      <c r="D19" s="9"/>
      <c r="E19" s="9"/>
      <c r="F19" s="11"/>
      <c r="G19" s="11">
        <f>G18*0.1</f>
        <v>0</v>
      </c>
      <c r="I19" s="2">
        <f>SUM(I15:I18)</f>
        <v>6.8</v>
      </c>
      <c r="K19" s="2">
        <v>12</v>
      </c>
      <c r="L19" s="2">
        <f>(14.5/6)</f>
        <v>2.4166666666666665</v>
      </c>
      <c r="M19" s="4">
        <f>K19*L19</f>
        <v>29</v>
      </c>
      <c r="N19" s="4" t="s">
        <v>67</v>
      </c>
      <c r="O19" s="5">
        <v>25000</v>
      </c>
      <c r="P19" s="5">
        <f>M19*O19</f>
        <v>725000</v>
      </c>
    </row>
    <row r="20" spans="1:16" x14ac:dyDescent="0.25">
      <c r="A20" s="9"/>
      <c r="B20" s="10"/>
      <c r="C20" s="14" t="s">
        <v>18</v>
      </c>
      <c r="D20" s="9"/>
      <c r="E20" s="9"/>
      <c r="F20" s="11"/>
      <c r="G20" s="11">
        <f>SUM(G18:G19)</f>
        <v>0</v>
      </c>
      <c r="O20" s="5"/>
      <c r="P20" s="5"/>
    </row>
    <row r="21" spans="1:16" x14ac:dyDescent="0.25">
      <c r="A21" s="9"/>
      <c r="B21" s="10"/>
      <c r="C21" s="10"/>
      <c r="D21" s="9"/>
      <c r="E21" s="9"/>
      <c r="F21" s="11"/>
      <c r="G21" s="11"/>
      <c r="I21" s="2" t="s">
        <v>65</v>
      </c>
      <c r="O21" s="5"/>
      <c r="P21" s="5"/>
    </row>
    <row r="22" spans="1:16" x14ac:dyDescent="0.25">
      <c r="I22" s="2">
        <f>80/5</f>
        <v>16</v>
      </c>
      <c r="J22" s="2">
        <f>0.6</f>
        <v>0.6</v>
      </c>
      <c r="K22" s="2">
        <f>I22*J22</f>
        <v>9.6</v>
      </c>
      <c r="L22" s="2">
        <f>SUM(K22:K24)</f>
        <v>26.4</v>
      </c>
      <c r="M22" s="2">
        <f>0.006165*13*13</f>
        <v>1.0418850000000002</v>
      </c>
      <c r="N22" s="2">
        <f>L22*M22</f>
        <v>27.505764000000003</v>
      </c>
      <c r="O22" s="5">
        <v>25000</v>
      </c>
      <c r="P22" s="5">
        <f>M22*O22</f>
        <v>26047.125000000004</v>
      </c>
    </row>
    <row r="23" spans="1:16" x14ac:dyDescent="0.25">
      <c r="I23" s="2">
        <f>80/5</f>
        <v>16</v>
      </c>
      <c r="J23" s="2">
        <f>0.6</f>
        <v>0.6</v>
      </c>
      <c r="K23" s="65">
        <f t="shared" ref="K23:K24" si="1">I23*J23</f>
        <v>9.6</v>
      </c>
      <c r="O23" s="5"/>
      <c r="P23" s="5"/>
    </row>
    <row r="24" spans="1:16" x14ac:dyDescent="0.25">
      <c r="I24" s="2">
        <f>60*2/5</f>
        <v>24</v>
      </c>
      <c r="J24" s="2">
        <f>0.6/2</f>
        <v>0.3</v>
      </c>
      <c r="K24" s="65">
        <f t="shared" si="1"/>
        <v>7.1999999999999993</v>
      </c>
      <c r="O24" s="5"/>
      <c r="P24" s="5">
        <f>SUM(P19:P23)</f>
        <v>751047.125</v>
      </c>
    </row>
  </sheetData>
  <pageMargins left="0.7" right="0.7" top="0.75" bottom="0.75" header="0.3" footer="0.3"/>
  <pageSetup paperSize="9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5"/>
  <sheetViews>
    <sheetView workbookViewId="0">
      <selection activeCell="B23" sqref="B23"/>
    </sheetView>
  </sheetViews>
  <sheetFormatPr defaultRowHeight="15" x14ac:dyDescent="0.25"/>
  <cols>
    <col min="1" max="1" width="2.28515625" customWidth="1"/>
    <col min="2" max="2" width="26.28515625" customWidth="1"/>
    <col min="3" max="3" width="3.28515625" style="4" customWidth="1"/>
    <col min="4" max="4" width="30.42578125" customWidth="1"/>
    <col min="5" max="5" width="11.28515625" customWidth="1"/>
    <col min="6" max="6" width="15.28515625" bestFit="1" customWidth="1"/>
    <col min="7" max="7" width="11.5703125" customWidth="1"/>
    <col min="8" max="8" width="10.140625" customWidth="1"/>
    <col min="9" max="9" width="10.7109375" customWidth="1"/>
    <col min="10" max="10" width="10.5703125" customWidth="1"/>
  </cols>
  <sheetData>
    <row r="4" spans="2:11" x14ac:dyDescent="0.25">
      <c r="B4" s="15" t="s">
        <v>21</v>
      </c>
      <c r="C4" s="16"/>
    </row>
    <row r="5" spans="2:11" ht="15.75" thickBot="1" x14ac:dyDescent="0.3">
      <c r="E5" s="17"/>
      <c r="F5" s="17"/>
      <c r="G5" s="17"/>
      <c r="H5" s="17"/>
      <c r="I5" s="17"/>
      <c r="J5" s="17"/>
    </row>
    <row r="6" spans="2:11" x14ac:dyDescent="0.25">
      <c r="B6" s="18" t="s">
        <v>22</v>
      </c>
      <c r="C6" s="19"/>
      <c r="D6" s="20" t="s">
        <v>23</v>
      </c>
      <c r="E6" s="21" t="s">
        <v>24</v>
      </c>
      <c r="F6" s="110" t="s">
        <v>25</v>
      </c>
      <c r="G6" s="112">
        <v>0.1</v>
      </c>
      <c r="H6" s="112">
        <v>0.15</v>
      </c>
      <c r="I6" s="112">
        <v>0.2</v>
      </c>
      <c r="J6" s="112">
        <v>0.25</v>
      </c>
    </row>
    <row r="7" spans="2:11" ht="15.75" thickBot="1" x14ac:dyDescent="0.3">
      <c r="B7" s="22"/>
      <c r="C7" s="23"/>
      <c r="D7" s="24" t="s">
        <v>26</v>
      </c>
      <c r="E7" s="25" t="s">
        <v>27</v>
      </c>
      <c r="F7" s="111"/>
      <c r="G7" s="113"/>
      <c r="H7" s="113"/>
      <c r="I7" s="113"/>
      <c r="J7" s="113"/>
    </row>
    <row r="8" spans="2:11" ht="16.5" thickTop="1" x14ac:dyDescent="0.3">
      <c r="B8" s="26" t="s">
        <v>12</v>
      </c>
      <c r="C8" s="27" t="s">
        <v>28</v>
      </c>
      <c r="D8" s="28">
        <v>80</v>
      </c>
      <c r="E8" s="29">
        <v>77</v>
      </c>
      <c r="F8" s="30">
        <v>157000</v>
      </c>
      <c r="G8" s="30">
        <f>CEILING(F8/0.9,100)</f>
        <v>174500</v>
      </c>
      <c r="H8" s="31">
        <f>CEILING(F8/0.85,100)</f>
        <v>184800</v>
      </c>
      <c r="I8" s="32">
        <f>CEILING(F8/0.8,100)</f>
        <v>196300</v>
      </c>
      <c r="J8" s="33">
        <f>CEILING(F8/0.75,100)</f>
        <v>209400</v>
      </c>
    </row>
    <row r="9" spans="2:11" ht="15.75" x14ac:dyDescent="0.3">
      <c r="B9" s="34" t="s">
        <v>12</v>
      </c>
      <c r="C9" s="35" t="s">
        <v>29</v>
      </c>
      <c r="D9" s="36">
        <v>25</v>
      </c>
      <c r="E9" s="37">
        <v>110</v>
      </c>
      <c r="F9" s="38">
        <v>210900</v>
      </c>
      <c r="G9" s="38">
        <f t="shared" ref="G9:G19" si="0">CEILING(F9/0.9,100)</f>
        <v>234400</v>
      </c>
      <c r="H9" s="39">
        <f>CEILING(F9/0.85,100)</f>
        <v>248200</v>
      </c>
      <c r="I9" s="40">
        <f>CEILING(F9/0.8,100)</f>
        <v>263700</v>
      </c>
      <c r="J9" s="41">
        <f>CEILING(F9/0.75,100)</f>
        <v>281200</v>
      </c>
      <c r="K9" t="s">
        <v>30</v>
      </c>
    </row>
    <row r="10" spans="2:11" ht="15.75" x14ac:dyDescent="0.3">
      <c r="B10" s="42" t="s">
        <v>11</v>
      </c>
      <c r="C10" s="43" t="s">
        <v>28</v>
      </c>
      <c r="D10" s="44">
        <v>162</v>
      </c>
      <c r="E10" s="45">
        <v>115</v>
      </c>
      <c r="F10" s="46">
        <v>262200</v>
      </c>
      <c r="G10" s="46">
        <f t="shared" si="0"/>
        <v>291400</v>
      </c>
      <c r="H10" s="47">
        <f>CEILING(F10/0.85,100)</f>
        <v>308500</v>
      </c>
      <c r="I10" s="48">
        <f>CEILING(F10/0.8,100)</f>
        <v>327800</v>
      </c>
      <c r="J10" s="49">
        <f>CEILING(F10/0.75,100)</f>
        <v>349600</v>
      </c>
    </row>
    <row r="11" spans="2:11" ht="15.75" x14ac:dyDescent="0.3">
      <c r="B11" s="34" t="s">
        <v>31</v>
      </c>
      <c r="C11" s="35" t="s">
        <v>29</v>
      </c>
      <c r="D11" s="36">
        <v>190</v>
      </c>
      <c r="E11" s="37">
        <v>145</v>
      </c>
      <c r="F11" s="38">
        <v>322700</v>
      </c>
      <c r="G11" s="38">
        <f t="shared" si="0"/>
        <v>358600</v>
      </c>
      <c r="H11" s="39">
        <f t="shared" ref="H11:H19" si="1">CEILING(F11/0.85,100)</f>
        <v>379700</v>
      </c>
      <c r="I11" s="40">
        <f t="shared" ref="I11:I19" si="2">CEILING(F11/0.8,100)</f>
        <v>403400</v>
      </c>
      <c r="J11" s="41">
        <f t="shared" ref="J11:J19" si="3">CEILING(F11/0.75,100)</f>
        <v>430300</v>
      </c>
      <c r="K11" t="s">
        <v>30</v>
      </c>
    </row>
    <row r="12" spans="2:11" ht="15.75" x14ac:dyDescent="0.3">
      <c r="B12" s="42" t="s">
        <v>32</v>
      </c>
      <c r="C12" s="43"/>
      <c r="D12" s="44">
        <v>75</v>
      </c>
      <c r="E12" s="45">
        <v>71</v>
      </c>
      <c r="F12" s="46">
        <v>147200</v>
      </c>
      <c r="G12" s="46">
        <f t="shared" si="0"/>
        <v>163600</v>
      </c>
      <c r="H12" s="47">
        <f t="shared" si="1"/>
        <v>173200</v>
      </c>
      <c r="I12" s="48">
        <f t="shared" si="2"/>
        <v>184000</v>
      </c>
      <c r="J12" s="49">
        <f t="shared" si="3"/>
        <v>196300</v>
      </c>
    </row>
    <row r="13" spans="2:11" ht="15.75" x14ac:dyDescent="0.3">
      <c r="B13" s="42" t="s">
        <v>32</v>
      </c>
      <c r="C13" s="43"/>
      <c r="D13" s="44">
        <v>150</v>
      </c>
      <c r="E13" s="45">
        <v>140</v>
      </c>
      <c r="F13" s="46">
        <v>263800</v>
      </c>
      <c r="G13" s="46">
        <f t="shared" si="0"/>
        <v>293200</v>
      </c>
      <c r="H13" s="47">
        <f t="shared" si="1"/>
        <v>310400</v>
      </c>
      <c r="I13" s="48">
        <f t="shared" si="2"/>
        <v>329800</v>
      </c>
      <c r="J13" s="49">
        <f t="shared" si="3"/>
        <v>351800</v>
      </c>
    </row>
    <row r="14" spans="2:11" ht="15.75" x14ac:dyDescent="0.3">
      <c r="B14" s="34" t="s">
        <v>32</v>
      </c>
      <c r="C14" s="35"/>
      <c r="D14" s="36">
        <v>225</v>
      </c>
      <c r="E14" s="63">
        <v>205</v>
      </c>
      <c r="F14" s="38">
        <v>366200</v>
      </c>
      <c r="G14" s="38">
        <f t="shared" si="0"/>
        <v>406900</v>
      </c>
      <c r="H14" s="39">
        <f t="shared" si="1"/>
        <v>430900</v>
      </c>
      <c r="I14" s="40">
        <f t="shared" si="2"/>
        <v>457800</v>
      </c>
      <c r="J14" s="41">
        <f t="shared" si="3"/>
        <v>488300</v>
      </c>
    </row>
    <row r="15" spans="2:11" ht="15.75" x14ac:dyDescent="0.3">
      <c r="B15" s="34" t="s">
        <v>9</v>
      </c>
      <c r="C15" s="35"/>
      <c r="D15" s="36">
        <v>150</v>
      </c>
      <c r="E15" s="63">
        <v>330</v>
      </c>
      <c r="F15" s="38">
        <v>761500</v>
      </c>
      <c r="G15" s="38">
        <f t="shared" si="0"/>
        <v>846200</v>
      </c>
      <c r="H15" s="39">
        <f t="shared" si="1"/>
        <v>895900</v>
      </c>
      <c r="I15" s="40">
        <f t="shared" si="2"/>
        <v>951900</v>
      </c>
      <c r="J15" s="41">
        <f t="shared" si="3"/>
        <v>1015400</v>
      </c>
    </row>
    <row r="16" spans="2:11" ht="15.75" x14ac:dyDescent="0.3">
      <c r="B16" s="34" t="s">
        <v>33</v>
      </c>
      <c r="C16" s="35"/>
      <c r="D16" s="36">
        <v>300</v>
      </c>
      <c r="E16" s="63">
        <v>220</v>
      </c>
      <c r="F16" s="38">
        <v>361200</v>
      </c>
      <c r="G16" s="38">
        <f t="shared" si="0"/>
        <v>401400</v>
      </c>
      <c r="H16" s="39">
        <f t="shared" si="1"/>
        <v>425000</v>
      </c>
      <c r="I16" s="40">
        <f t="shared" si="2"/>
        <v>451500</v>
      </c>
      <c r="J16" s="41">
        <f t="shared" si="3"/>
        <v>481600</v>
      </c>
    </row>
    <row r="17" spans="2:10" ht="15.75" x14ac:dyDescent="0.3">
      <c r="B17" s="42"/>
      <c r="C17" s="43"/>
      <c r="D17" s="44">
        <v>600</v>
      </c>
      <c r="E17" s="50">
        <v>450</v>
      </c>
      <c r="F17" s="46">
        <v>657500</v>
      </c>
      <c r="G17" s="46">
        <f t="shared" si="0"/>
        <v>730600</v>
      </c>
      <c r="H17" s="47">
        <f t="shared" si="1"/>
        <v>773600</v>
      </c>
      <c r="I17" s="48">
        <f t="shared" si="2"/>
        <v>821900</v>
      </c>
      <c r="J17" s="49">
        <f t="shared" si="3"/>
        <v>876700</v>
      </c>
    </row>
    <row r="18" spans="2:10" ht="15.75" x14ac:dyDescent="0.3">
      <c r="B18" s="42"/>
      <c r="C18" s="43"/>
      <c r="D18" s="44">
        <v>900</v>
      </c>
      <c r="E18" s="50">
        <v>665</v>
      </c>
      <c r="F18" s="46">
        <v>945600</v>
      </c>
      <c r="G18" s="46">
        <f t="shared" si="0"/>
        <v>1050700</v>
      </c>
      <c r="H18" s="47">
        <f t="shared" si="1"/>
        <v>1112500</v>
      </c>
      <c r="I18" s="48">
        <f t="shared" si="2"/>
        <v>1182000</v>
      </c>
      <c r="J18" s="49">
        <f t="shared" si="3"/>
        <v>1260800</v>
      </c>
    </row>
    <row r="19" spans="2:10" ht="15.75" x14ac:dyDescent="0.3">
      <c r="B19" s="34"/>
      <c r="C19" s="35"/>
      <c r="D19" s="36">
        <v>1200</v>
      </c>
      <c r="E19" s="63">
        <v>890</v>
      </c>
      <c r="F19" s="38">
        <v>1296200</v>
      </c>
      <c r="G19" s="38">
        <f t="shared" si="0"/>
        <v>1440300</v>
      </c>
      <c r="H19" s="39">
        <f t="shared" si="1"/>
        <v>1525000</v>
      </c>
      <c r="I19" s="40">
        <f t="shared" si="2"/>
        <v>1620300</v>
      </c>
      <c r="J19" s="41">
        <f t="shared" si="3"/>
        <v>1728300</v>
      </c>
    </row>
    <row r="20" spans="2:10" ht="16.5" thickBot="1" x14ac:dyDescent="0.35">
      <c r="B20" s="51"/>
      <c r="C20" s="52"/>
      <c r="D20" s="53"/>
      <c r="E20" s="54"/>
      <c r="F20" s="55"/>
      <c r="G20" s="55"/>
      <c r="H20" s="56"/>
      <c r="I20" s="57"/>
      <c r="J20" s="58"/>
    </row>
    <row r="22" spans="2:10" x14ac:dyDescent="0.25">
      <c r="B22" t="s">
        <v>34</v>
      </c>
      <c r="F22" t="s">
        <v>35</v>
      </c>
      <c r="G22" t="s">
        <v>36</v>
      </c>
    </row>
    <row r="23" spans="2:10" x14ac:dyDescent="0.25">
      <c r="B23" t="s">
        <v>45</v>
      </c>
      <c r="C23" s="4">
        <v>1</v>
      </c>
      <c r="D23" t="s">
        <v>37</v>
      </c>
      <c r="E23" s="59">
        <f>F9</f>
        <v>210900</v>
      </c>
      <c r="F23" s="60">
        <f>E23*1.15/1.1</f>
        <v>220486.36363636359</v>
      </c>
      <c r="G23" s="61">
        <f>F23*(88.5/100)</f>
        <v>195130.43181818177</v>
      </c>
    </row>
    <row r="24" spans="2:10" x14ac:dyDescent="0.25">
      <c r="B24" t="s">
        <v>46</v>
      </c>
      <c r="C24" s="4">
        <v>2</v>
      </c>
      <c r="D24" t="s">
        <v>11</v>
      </c>
      <c r="E24" s="59">
        <f>F11</f>
        <v>322700</v>
      </c>
      <c r="F24" s="60">
        <f>E24*1.15/1.1</f>
        <v>337368.18181818177</v>
      </c>
      <c r="G24" s="61">
        <f>F24*(88.5/100)</f>
        <v>298570.84090909088</v>
      </c>
    </row>
    <row r="25" spans="2:10" x14ac:dyDescent="0.25">
      <c r="C25" s="4">
        <v>3</v>
      </c>
      <c r="D25" t="s">
        <v>32</v>
      </c>
      <c r="E25" s="59">
        <f>F14</f>
        <v>366200</v>
      </c>
      <c r="F25" s="60">
        <f>E25*1.15/1.1</f>
        <v>382845.45454545447</v>
      </c>
      <c r="G25" s="61">
        <f>F25*(88.5/100)</f>
        <v>338818.22727272724</v>
      </c>
    </row>
    <row r="26" spans="2:10" x14ac:dyDescent="0.25">
      <c r="C26" s="4">
        <v>4</v>
      </c>
      <c r="D26" t="s">
        <v>44</v>
      </c>
      <c r="E26" s="59">
        <f>F15</f>
        <v>761500</v>
      </c>
      <c r="F26" s="60">
        <f>E26*1.15/1.1</f>
        <v>796113.63636363624</v>
      </c>
      <c r="G26" s="61">
        <f>F26*(88.5/100)</f>
        <v>704560.56818181812</v>
      </c>
    </row>
    <row r="27" spans="2:10" x14ac:dyDescent="0.25">
      <c r="C27" s="4">
        <v>5</v>
      </c>
      <c r="D27" t="s">
        <v>33</v>
      </c>
      <c r="E27" s="59">
        <f>F16+F19</f>
        <v>1657400</v>
      </c>
      <c r="F27" s="60">
        <f>E27*1.15/1.1</f>
        <v>1732736.3636363633</v>
      </c>
      <c r="G27" s="61">
        <f>F27*(88.5/100)</f>
        <v>1533471.6818181816</v>
      </c>
    </row>
    <row r="28" spans="2:10" x14ac:dyDescent="0.25">
      <c r="F28" s="4" t="s">
        <v>18</v>
      </c>
      <c r="G28" s="62">
        <f>SUM(G23:G27)</f>
        <v>3070551.7499999995</v>
      </c>
    </row>
    <row r="30" spans="2:10" x14ac:dyDescent="0.25">
      <c r="B30" t="s">
        <v>45</v>
      </c>
      <c r="C30" s="4">
        <v>1</v>
      </c>
      <c r="D30" t="s">
        <v>37</v>
      </c>
      <c r="E30" s="59">
        <f>E23</f>
        <v>210900</v>
      </c>
      <c r="F30" s="60">
        <f>E30*1.15/1.1</f>
        <v>220486.36363636359</v>
      </c>
      <c r="G30" s="61">
        <f>F30*(88.5/100)</f>
        <v>195130.43181818177</v>
      </c>
    </row>
    <row r="31" spans="2:10" x14ac:dyDescent="0.25">
      <c r="B31" t="s">
        <v>54</v>
      </c>
      <c r="C31" s="4">
        <v>2</v>
      </c>
      <c r="D31" t="s">
        <v>11</v>
      </c>
      <c r="E31" s="59">
        <f>E24</f>
        <v>322700</v>
      </c>
      <c r="F31" s="60">
        <f>E31*1.15/1.1</f>
        <v>337368.18181818177</v>
      </c>
      <c r="G31" s="61">
        <f>F31*(88.5/100)</f>
        <v>298570.84090909088</v>
      </c>
    </row>
    <row r="32" spans="2:10" x14ac:dyDescent="0.25">
      <c r="C32" s="4">
        <v>3</v>
      </c>
      <c r="D32" t="s">
        <v>32</v>
      </c>
      <c r="E32" s="59">
        <f>E25</f>
        <v>366200</v>
      </c>
      <c r="F32" s="60">
        <f>E32*1.15/1.1</f>
        <v>382845.45454545447</v>
      </c>
      <c r="G32" s="61">
        <f>F32*(88.5/100)</f>
        <v>338818.22727272724</v>
      </c>
    </row>
    <row r="33" spans="3:7" x14ac:dyDescent="0.25">
      <c r="C33" s="4">
        <v>4</v>
      </c>
      <c r="D33" t="s">
        <v>44</v>
      </c>
      <c r="E33" s="59">
        <f>E26</f>
        <v>761500</v>
      </c>
      <c r="F33" s="60">
        <f>E33*1.15/1.1</f>
        <v>796113.63636363624</v>
      </c>
      <c r="G33" s="61">
        <f>F33*(88.5/100)</f>
        <v>704560.56818181812</v>
      </c>
    </row>
    <row r="34" spans="3:7" x14ac:dyDescent="0.25">
      <c r="C34" s="4">
        <v>5</v>
      </c>
      <c r="D34" t="s">
        <v>33</v>
      </c>
      <c r="E34" s="59">
        <f>F19+F19</f>
        <v>2592400</v>
      </c>
      <c r="F34" s="60">
        <f>E34*1.15/1.1</f>
        <v>2710236.3636363633</v>
      </c>
      <c r="G34" s="61">
        <f>F34*(88.5/100)</f>
        <v>2398559.1818181816</v>
      </c>
    </row>
    <row r="35" spans="3:7" x14ac:dyDescent="0.25">
      <c r="F35" s="4" t="s">
        <v>18</v>
      </c>
      <c r="G35" s="62">
        <f>SUM(G30:G34)</f>
        <v>3935639.2499999995</v>
      </c>
    </row>
  </sheetData>
  <mergeCells count="5">
    <mergeCell ref="F6:F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6" workbookViewId="0">
      <selection activeCell="E19" sqref="E19:E25"/>
    </sheetView>
  </sheetViews>
  <sheetFormatPr defaultRowHeight="15" x14ac:dyDescent="0.25"/>
  <cols>
    <col min="2" max="2" width="40" customWidth="1"/>
    <col min="4" max="4" width="8.7109375" bestFit="1" customWidth="1"/>
    <col min="5" max="5" width="12.28515625" bestFit="1" customWidth="1"/>
    <col min="6" max="6" width="13.42578125" bestFit="1" customWidth="1"/>
  </cols>
  <sheetData>
    <row r="1" spans="1:10" x14ac:dyDescent="0.25">
      <c r="A1" s="114" t="s">
        <v>55</v>
      </c>
      <c r="B1" s="115"/>
      <c r="C1" s="115"/>
      <c r="D1" s="115"/>
      <c r="E1" s="115"/>
      <c r="F1" s="116"/>
      <c r="G1" s="65"/>
      <c r="H1" s="65"/>
      <c r="I1" s="65"/>
      <c r="J1" s="65"/>
    </row>
    <row r="2" spans="1:10" x14ac:dyDescent="0.25">
      <c r="A2" s="117"/>
      <c r="B2" s="118"/>
      <c r="C2" s="118"/>
      <c r="D2" s="118"/>
      <c r="E2" s="118"/>
      <c r="F2" s="119"/>
      <c r="G2" s="65"/>
      <c r="H2" s="65"/>
      <c r="I2" s="65"/>
      <c r="J2" s="65"/>
    </row>
    <row r="3" spans="1:10" ht="15.75" thickBot="1" x14ac:dyDescent="0.3">
      <c r="A3" s="66"/>
      <c r="B3" s="73"/>
      <c r="C3" s="74"/>
      <c r="D3" s="75"/>
      <c r="E3" s="76"/>
      <c r="F3" s="77"/>
      <c r="G3" s="65"/>
      <c r="H3" s="65"/>
      <c r="I3" s="65"/>
      <c r="J3" s="65"/>
    </row>
    <row r="4" spans="1:10" x14ac:dyDescent="0.25">
      <c r="A4" s="67" t="s">
        <v>56</v>
      </c>
      <c r="B4" s="78" t="s">
        <v>2</v>
      </c>
      <c r="C4" s="79" t="s">
        <v>57</v>
      </c>
      <c r="D4" s="80" t="s">
        <v>58</v>
      </c>
      <c r="E4" s="81" t="s">
        <v>59</v>
      </c>
      <c r="F4" s="82" t="s">
        <v>60</v>
      </c>
      <c r="G4" s="65"/>
      <c r="H4" s="65"/>
      <c r="I4" s="65"/>
      <c r="J4" s="65"/>
    </row>
    <row r="5" spans="1:10" ht="15.75" thickBot="1" x14ac:dyDescent="0.3">
      <c r="A5" s="68"/>
      <c r="B5" s="83"/>
      <c r="C5" s="84"/>
      <c r="D5" s="85"/>
      <c r="E5" s="86"/>
      <c r="F5" s="87"/>
      <c r="G5" s="65"/>
      <c r="H5" s="65"/>
      <c r="I5" s="65"/>
      <c r="J5" s="65"/>
    </row>
    <row r="6" spans="1:10" ht="15.75" thickTop="1" x14ac:dyDescent="0.25">
      <c r="A6" s="69"/>
      <c r="B6" s="88"/>
      <c r="C6" s="89"/>
      <c r="D6" s="90"/>
      <c r="E6" s="91"/>
      <c r="F6" s="92"/>
      <c r="G6" s="65"/>
      <c r="H6" s="65"/>
      <c r="I6" s="65"/>
      <c r="J6" s="65"/>
    </row>
    <row r="7" spans="1:10" s="64" customFormat="1" x14ac:dyDescent="0.25">
      <c r="A7" s="70"/>
      <c r="B7" s="99"/>
      <c r="C7" s="96"/>
      <c r="D7" s="97"/>
      <c r="E7" s="98"/>
      <c r="F7" s="94"/>
      <c r="G7" s="65"/>
      <c r="H7" s="65"/>
      <c r="I7" s="65"/>
      <c r="J7" s="65"/>
    </row>
    <row r="8" spans="1:10" s="64" customFormat="1" ht="45" x14ac:dyDescent="0.25">
      <c r="A8" s="70">
        <v>1</v>
      </c>
      <c r="B8" s="95" t="s">
        <v>38</v>
      </c>
      <c r="C8" s="96"/>
      <c r="D8" s="97"/>
      <c r="E8" s="98"/>
      <c r="F8" s="94"/>
      <c r="G8" s="65"/>
      <c r="H8" s="65"/>
      <c r="I8" s="65"/>
      <c r="J8" s="65"/>
    </row>
    <row r="9" spans="1:10" s="64" customFormat="1" x14ac:dyDescent="0.25">
      <c r="A9" s="70"/>
      <c r="B9" s="99" t="s">
        <v>61</v>
      </c>
      <c r="C9" s="96" t="s">
        <v>8</v>
      </c>
      <c r="D9" s="97">
        <f>0.25*PI()*1*1*0.05</f>
        <v>3.9269908169872414E-2</v>
      </c>
      <c r="E9" s="108"/>
      <c r="F9" s="100">
        <f>D9*E9</f>
        <v>0</v>
      </c>
      <c r="G9" s="65"/>
      <c r="H9" s="65"/>
      <c r="I9" s="65"/>
      <c r="J9" s="65"/>
    </row>
    <row r="10" spans="1:10" s="64" customFormat="1" x14ac:dyDescent="0.25">
      <c r="A10" s="70"/>
      <c r="B10" s="99" t="s">
        <v>70</v>
      </c>
      <c r="C10" s="96" t="s">
        <v>8</v>
      </c>
      <c r="D10" s="97">
        <f>0.25*PI()*1*1*0.1</f>
        <v>7.8539816339744828E-2</v>
      </c>
      <c r="E10" s="108"/>
      <c r="F10" s="100">
        <f>D10*E10</f>
        <v>0</v>
      </c>
      <c r="G10" s="65"/>
      <c r="H10" s="65"/>
      <c r="I10" s="65"/>
      <c r="J10" s="65"/>
    </row>
    <row r="11" spans="1:10" s="64" customFormat="1" x14ac:dyDescent="0.25">
      <c r="A11" s="70"/>
      <c r="B11" s="99" t="s">
        <v>37</v>
      </c>
      <c r="C11" s="96" t="s">
        <v>42</v>
      </c>
      <c r="D11" s="97">
        <v>1</v>
      </c>
      <c r="E11" s="108"/>
      <c r="F11" s="100">
        <f>D11*E11</f>
        <v>0</v>
      </c>
      <c r="G11" s="65"/>
      <c r="H11" s="65"/>
      <c r="I11" s="65"/>
      <c r="J11" s="65"/>
    </row>
    <row r="12" spans="1:10" s="64" customFormat="1" x14ac:dyDescent="0.25">
      <c r="A12" s="70"/>
      <c r="B12" s="99" t="s">
        <v>11</v>
      </c>
      <c r="C12" s="96" t="s">
        <v>42</v>
      </c>
      <c r="D12" s="97">
        <v>1</v>
      </c>
      <c r="E12" s="108"/>
      <c r="F12" s="100">
        <f t="shared" ref="F12:F15" si="0">D12*E12</f>
        <v>0</v>
      </c>
      <c r="G12" s="65"/>
      <c r="H12" s="65"/>
      <c r="I12" s="65"/>
      <c r="J12" s="65"/>
    </row>
    <row r="13" spans="1:10" s="64" customFormat="1" x14ac:dyDescent="0.25">
      <c r="A13" s="70"/>
      <c r="B13" s="99" t="s">
        <v>32</v>
      </c>
      <c r="C13" s="96" t="s">
        <v>42</v>
      </c>
      <c r="D13" s="97">
        <v>1</v>
      </c>
      <c r="E13" s="108"/>
      <c r="F13" s="100">
        <f t="shared" si="0"/>
        <v>0</v>
      </c>
      <c r="G13" s="65"/>
      <c r="H13" s="65"/>
      <c r="I13" s="65"/>
      <c r="J13" s="65"/>
    </row>
    <row r="14" spans="1:10" s="64" customFormat="1" x14ac:dyDescent="0.25">
      <c r="A14" s="70"/>
      <c r="B14" s="99" t="s">
        <v>44</v>
      </c>
      <c r="C14" s="96" t="s">
        <v>42</v>
      </c>
      <c r="D14" s="97">
        <v>1</v>
      </c>
      <c r="E14" s="108"/>
      <c r="F14" s="100">
        <f t="shared" si="0"/>
        <v>0</v>
      </c>
      <c r="G14" s="65"/>
      <c r="H14" s="65"/>
      <c r="I14" s="65"/>
      <c r="J14" s="65"/>
    </row>
    <row r="15" spans="1:10" s="64" customFormat="1" ht="15.75" thickBot="1" x14ac:dyDescent="0.3">
      <c r="A15" s="70"/>
      <c r="B15" s="99" t="s">
        <v>33</v>
      </c>
      <c r="C15" s="96" t="s">
        <v>42</v>
      </c>
      <c r="D15" s="97">
        <v>1</v>
      </c>
      <c r="E15" s="108"/>
      <c r="F15" s="100">
        <f t="shared" si="0"/>
        <v>0</v>
      </c>
      <c r="G15" s="65"/>
      <c r="H15" s="65"/>
      <c r="I15" s="65"/>
      <c r="J15" s="65"/>
    </row>
    <row r="16" spans="1:10" s="64" customFormat="1" x14ac:dyDescent="0.25">
      <c r="A16" s="70"/>
      <c r="B16" s="99"/>
      <c r="C16" s="96"/>
      <c r="D16" s="97"/>
      <c r="E16" s="109" t="s">
        <v>62</v>
      </c>
      <c r="F16" s="93">
        <f>SUM(F9:F15)</f>
        <v>0</v>
      </c>
      <c r="G16" s="65"/>
      <c r="H16" s="65"/>
      <c r="I16" s="65"/>
      <c r="J16" s="65"/>
    </row>
    <row r="17" spans="1:10" s="64" customFormat="1" x14ac:dyDescent="0.25">
      <c r="A17" s="70"/>
      <c r="B17" s="99"/>
      <c r="C17" s="96"/>
      <c r="D17" s="97"/>
      <c r="E17" s="109"/>
      <c r="F17" s="94"/>
      <c r="G17" s="65"/>
      <c r="H17" s="65"/>
      <c r="I17" s="65"/>
      <c r="J17" s="65"/>
    </row>
    <row r="18" spans="1:10" s="64" customFormat="1" ht="45" x14ac:dyDescent="0.25">
      <c r="A18" s="70">
        <v>2</v>
      </c>
      <c r="B18" s="95" t="s">
        <v>38</v>
      </c>
      <c r="C18" s="96"/>
      <c r="D18" s="97"/>
      <c r="E18" s="109"/>
      <c r="F18" s="94"/>
      <c r="G18" s="65"/>
      <c r="H18" s="65"/>
      <c r="I18" s="65"/>
      <c r="J18" s="65"/>
    </row>
    <row r="19" spans="1:10" s="64" customFormat="1" x14ac:dyDescent="0.25">
      <c r="A19" s="70"/>
      <c r="B19" s="99" t="s">
        <v>61</v>
      </c>
      <c r="C19" s="96" t="s">
        <v>8</v>
      </c>
      <c r="D19" s="97">
        <f>D9</f>
        <v>3.9269908169872414E-2</v>
      </c>
      <c r="E19" s="108"/>
      <c r="F19" s="100">
        <f>D19*E19</f>
        <v>0</v>
      </c>
      <c r="G19" s="65"/>
      <c r="H19" s="65"/>
      <c r="I19" s="65"/>
      <c r="J19" s="65"/>
    </row>
    <row r="20" spans="1:10" s="64" customFormat="1" x14ac:dyDescent="0.25">
      <c r="A20" s="70"/>
      <c r="B20" s="99" t="s">
        <v>70</v>
      </c>
      <c r="C20" s="96" t="s">
        <v>8</v>
      </c>
      <c r="D20" s="97">
        <f>0.25*PI()*1*1*0.1</f>
        <v>7.8539816339744828E-2</v>
      </c>
      <c r="E20" s="108"/>
      <c r="F20" s="100">
        <f>D20*E20</f>
        <v>0</v>
      </c>
      <c r="G20" s="65"/>
      <c r="H20" s="65"/>
      <c r="I20" s="65"/>
      <c r="J20" s="65"/>
    </row>
    <row r="21" spans="1:10" s="64" customFormat="1" x14ac:dyDescent="0.25">
      <c r="A21" s="70"/>
      <c r="B21" s="99" t="s">
        <v>37</v>
      </c>
      <c r="C21" s="96" t="s">
        <v>42</v>
      </c>
      <c r="D21" s="97">
        <v>1</v>
      </c>
      <c r="E21" s="108"/>
      <c r="F21" s="100">
        <f>D21*E21</f>
        <v>0</v>
      </c>
      <c r="G21" s="65"/>
      <c r="H21" s="65"/>
      <c r="I21" s="65"/>
      <c r="J21" s="65"/>
    </row>
    <row r="22" spans="1:10" s="64" customFormat="1" x14ac:dyDescent="0.25">
      <c r="A22" s="70"/>
      <c r="B22" s="99" t="s">
        <v>11</v>
      </c>
      <c r="C22" s="96" t="s">
        <v>42</v>
      </c>
      <c r="D22" s="97">
        <v>1</v>
      </c>
      <c r="E22" s="108"/>
      <c r="F22" s="100">
        <f t="shared" ref="F22:F25" si="1">D22*E22</f>
        <v>0</v>
      </c>
      <c r="G22" s="65"/>
      <c r="H22" s="65"/>
      <c r="I22" s="65"/>
      <c r="J22" s="65"/>
    </row>
    <row r="23" spans="1:10" s="64" customFormat="1" x14ac:dyDescent="0.25">
      <c r="A23" s="70"/>
      <c r="B23" s="99" t="s">
        <v>32</v>
      </c>
      <c r="C23" s="96" t="s">
        <v>42</v>
      </c>
      <c r="D23" s="97">
        <v>1</v>
      </c>
      <c r="E23" s="108"/>
      <c r="F23" s="100">
        <f t="shared" si="1"/>
        <v>0</v>
      </c>
      <c r="G23" s="65"/>
      <c r="H23" s="65"/>
      <c r="I23" s="65"/>
      <c r="J23" s="65"/>
    </row>
    <row r="24" spans="1:10" s="64" customFormat="1" x14ac:dyDescent="0.25">
      <c r="A24" s="70"/>
      <c r="B24" s="99" t="s">
        <v>44</v>
      </c>
      <c r="C24" s="96" t="s">
        <v>42</v>
      </c>
      <c r="D24" s="97">
        <v>1</v>
      </c>
      <c r="E24" s="108"/>
      <c r="F24" s="100">
        <f t="shared" si="1"/>
        <v>0</v>
      </c>
      <c r="G24" s="65"/>
      <c r="H24" s="65"/>
      <c r="I24" s="65"/>
      <c r="J24" s="65"/>
    </row>
    <row r="25" spans="1:10" s="64" customFormat="1" ht="15.75" thickBot="1" x14ac:dyDescent="0.3">
      <c r="A25" s="70"/>
      <c r="B25" s="99" t="s">
        <v>33</v>
      </c>
      <c r="C25" s="96" t="s">
        <v>42</v>
      </c>
      <c r="D25" s="97">
        <v>1</v>
      </c>
      <c r="E25" s="108"/>
      <c r="F25" s="100">
        <f t="shared" si="1"/>
        <v>0</v>
      </c>
      <c r="G25" s="65"/>
      <c r="H25" s="65"/>
      <c r="I25" s="65"/>
      <c r="J25" s="65"/>
    </row>
    <row r="26" spans="1:10" s="64" customFormat="1" x14ac:dyDescent="0.25">
      <c r="A26" s="70"/>
      <c r="B26" s="99"/>
      <c r="C26" s="96"/>
      <c r="D26" s="97"/>
      <c r="E26" s="98" t="s">
        <v>62</v>
      </c>
      <c r="F26" s="93">
        <f>SUM(F19:F25)</f>
        <v>0</v>
      </c>
      <c r="G26" s="65"/>
      <c r="H26" s="65"/>
      <c r="I26" s="65"/>
      <c r="J26" s="65"/>
    </row>
    <row r="27" spans="1:10" s="64" customFormat="1" x14ac:dyDescent="0.25">
      <c r="A27" s="70"/>
      <c r="B27" s="99"/>
      <c r="C27" s="96"/>
      <c r="D27" s="97"/>
      <c r="E27" s="98"/>
      <c r="F27" s="94"/>
      <c r="G27" s="65"/>
      <c r="H27" s="65"/>
      <c r="I27" s="65"/>
      <c r="J27" s="65"/>
    </row>
    <row r="28" spans="1:10" ht="15.75" thickBot="1" x14ac:dyDescent="0.3">
      <c r="A28" s="71"/>
      <c r="B28" s="101"/>
      <c r="C28" s="102"/>
      <c r="D28" s="103"/>
      <c r="E28" s="104"/>
      <c r="F28" s="105"/>
      <c r="G28" s="65"/>
      <c r="H28" s="65"/>
      <c r="I28" s="65"/>
      <c r="J28" s="65"/>
    </row>
    <row r="29" spans="1:10" x14ac:dyDescent="0.25">
      <c r="A29" s="72"/>
      <c r="B29" s="106"/>
      <c r="C29" s="72"/>
      <c r="D29" s="72"/>
      <c r="E29" s="72"/>
      <c r="F29" s="107"/>
      <c r="G29" s="65"/>
      <c r="H29" s="65"/>
      <c r="I29" s="65"/>
      <c r="J29" s="65"/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Pricelist</vt:lpstr>
      <vt:lpstr>AHS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QS CG2</cp:lastModifiedBy>
  <cp:lastPrinted>2020-03-18T07:37:29Z</cp:lastPrinted>
  <dcterms:created xsi:type="dcterms:W3CDTF">2020-03-18T01:48:23Z</dcterms:created>
  <dcterms:modified xsi:type="dcterms:W3CDTF">2020-03-18T11:07:36Z</dcterms:modified>
</cp:coreProperties>
</file>