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ENDHY\Desktop\"/>
    </mc:Choice>
  </mc:AlternateContent>
  <bookViews>
    <workbookView xWindow="0" yWindow="0" windowWidth="20490" windowHeight="7155"/>
  </bookViews>
  <sheets>
    <sheet name="BQ REV" sheetId="8" r:id="rId1"/>
    <sheet name="Sheet1" sheetId="9" r:id="rId2"/>
  </sheets>
  <definedNames>
    <definedName name="_xlnm.Print_Area" localSheetId="0">'BQ REV'!$A$1:$Q$66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9" l="1"/>
  <c r="O49" i="9" l="1"/>
  <c r="Q49" i="9"/>
  <c r="Q51" i="9"/>
  <c r="P51" i="9"/>
  <c r="Q55" i="9"/>
  <c r="P55" i="9"/>
  <c r="O55" i="9"/>
  <c r="N55" i="9"/>
  <c r="M55" i="9"/>
  <c r="F23" i="8"/>
  <c r="Q52" i="9" l="1"/>
  <c r="Q53" i="9" s="1"/>
  <c r="O51" i="9"/>
  <c r="N51" i="9"/>
  <c r="N52" i="9" s="1"/>
  <c r="N53" i="9" s="1"/>
  <c r="M51" i="9"/>
  <c r="O50" i="9"/>
  <c r="N50" i="9"/>
  <c r="Q50" i="9"/>
  <c r="O52" i="9"/>
  <c r="O53" i="9" s="1"/>
  <c r="P52" i="9"/>
  <c r="P53" i="9" s="1"/>
  <c r="F23" i="9"/>
  <c r="Q36" i="9"/>
  <c r="Q38" i="9" s="1"/>
  <c r="Q45" i="9" s="1"/>
  <c r="Q31" i="9"/>
  <c r="P31" i="9"/>
  <c r="M31" i="9"/>
  <c r="D31" i="9"/>
  <c r="O30" i="9"/>
  <c r="N30" i="9"/>
  <c r="D30" i="9"/>
  <c r="Q30" i="9" s="1"/>
  <c r="F29" i="9"/>
  <c r="D29" i="9"/>
  <c r="F26" i="9"/>
  <c r="Q25" i="9"/>
  <c r="P25" i="9"/>
  <c r="O25" i="9"/>
  <c r="N25" i="9"/>
  <c r="M25" i="9"/>
  <c r="Q24" i="9"/>
  <c r="P24" i="9"/>
  <c r="O24" i="9"/>
  <c r="N24" i="9"/>
  <c r="M24" i="9"/>
  <c r="P23" i="9"/>
  <c r="O23" i="9"/>
  <c r="Q22" i="9"/>
  <c r="O22" i="9"/>
  <c r="N22" i="9"/>
  <c r="M22" i="9"/>
  <c r="P22" i="9"/>
  <c r="Q21" i="9"/>
  <c r="P21" i="9"/>
  <c r="O21" i="9"/>
  <c r="N21" i="9"/>
  <c r="M21" i="9"/>
  <c r="Q20" i="9"/>
  <c r="P20" i="9"/>
  <c r="O20" i="9"/>
  <c r="N20" i="9"/>
  <c r="M20" i="9"/>
  <c r="Q15" i="9"/>
  <c r="P15" i="9"/>
  <c r="O15" i="9"/>
  <c r="N15" i="9"/>
  <c r="M15" i="9"/>
  <c r="D14" i="9"/>
  <c r="D13" i="9"/>
  <c r="P13" i="9" s="1"/>
  <c r="D12" i="9"/>
  <c r="P10" i="9"/>
  <c r="O10" i="9"/>
  <c r="D10" i="9"/>
  <c r="Q6" i="9"/>
  <c r="P6" i="9"/>
  <c r="O6" i="9"/>
  <c r="N6" i="9"/>
  <c r="M6" i="9"/>
  <c r="O26" i="9" l="1"/>
  <c r="N13" i="9"/>
  <c r="O13" i="9"/>
  <c r="Q13" i="9"/>
  <c r="M13" i="9"/>
  <c r="P26" i="9"/>
  <c r="O29" i="9"/>
  <c r="N29" i="9"/>
  <c r="N12" i="9"/>
  <c r="Q12" i="9"/>
  <c r="M12" i="9"/>
  <c r="N14" i="9"/>
  <c r="Q14" i="9"/>
  <c r="M14" i="9"/>
  <c r="M29" i="9"/>
  <c r="O12" i="9"/>
  <c r="O14" i="9"/>
  <c r="P29" i="9"/>
  <c r="N10" i="9"/>
  <c r="Q10" i="9"/>
  <c r="M10" i="9"/>
  <c r="P12" i="9"/>
  <c r="P14" i="9"/>
  <c r="N23" i="9"/>
  <c r="N26" i="9" s="1"/>
  <c r="Q23" i="9"/>
  <c r="Q26" i="9" s="1"/>
  <c r="Q33" i="9" s="1"/>
  <c r="Q44" i="9" s="1"/>
  <c r="M23" i="9"/>
  <c r="M26" i="9" s="1"/>
  <c r="Q29" i="9"/>
  <c r="Q32" i="9" s="1"/>
  <c r="O31" i="9"/>
  <c r="N31" i="9"/>
  <c r="P30" i="9"/>
  <c r="D32" i="9"/>
  <c r="F36" i="9" s="1"/>
  <c r="D9" i="9"/>
  <c r="M30" i="9"/>
  <c r="D11" i="9" l="1"/>
  <c r="P9" i="9"/>
  <c r="O9" i="9"/>
  <c r="Q9" i="9"/>
  <c r="N9" i="9"/>
  <c r="M9" i="9"/>
  <c r="M33" i="9"/>
  <c r="M44" i="9" s="1"/>
  <c r="N36" i="9"/>
  <c r="N38" i="9" s="1"/>
  <c r="N45" i="9" s="1"/>
  <c r="M36" i="9"/>
  <c r="M38" i="9" s="1"/>
  <c r="M45" i="9" s="1"/>
  <c r="P36" i="9"/>
  <c r="P38" i="9" s="1"/>
  <c r="P45" i="9" s="1"/>
  <c r="O36" i="9"/>
  <c r="O38" i="9" s="1"/>
  <c r="O45" i="9" s="1"/>
  <c r="M32" i="9"/>
  <c r="N32" i="9"/>
  <c r="N33" i="9" s="1"/>
  <c r="N44" i="9" s="1"/>
  <c r="P32" i="9"/>
  <c r="P33" i="9" s="1"/>
  <c r="P44" i="9" s="1"/>
  <c r="O32" i="9"/>
  <c r="O33" i="9" s="1"/>
  <c r="O44" i="9" s="1"/>
  <c r="M25" i="8"/>
  <c r="M24" i="8"/>
  <c r="M23" i="8"/>
  <c r="M21" i="8"/>
  <c r="M20" i="8"/>
  <c r="M15" i="8"/>
  <c r="M6" i="8"/>
  <c r="P16" i="9" l="1"/>
  <c r="P43" i="9" s="1"/>
  <c r="P49" i="9" s="1"/>
  <c r="N16" i="9"/>
  <c r="N43" i="9" s="1"/>
  <c r="P11" i="9"/>
  <c r="O11" i="9"/>
  <c r="O16" i="9" s="1"/>
  <c r="O43" i="9" s="1"/>
  <c r="N11" i="9"/>
  <c r="M11" i="9"/>
  <c r="M16" i="9" s="1"/>
  <c r="M43" i="9" s="1"/>
  <c r="M49" i="9" s="1"/>
  <c r="Q11" i="9"/>
  <c r="Q16" i="9"/>
  <c r="Q43" i="9" s="1"/>
  <c r="Q15" i="8"/>
  <c r="P15" i="8"/>
  <c r="O15" i="8"/>
  <c r="N15" i="8"/>
  <c r="H43" i="9" l="1"/>
  <c r="J44" i="9" l="1"/>
  <c r="J45" i="9"/>
  <c r="I44" i="9"/>
  <c r="I45" i="9"/>
  <c r="J43" i="9"/>
  <c r="I43" i="9"/>
  <c r="L45" i="9"/>
  <c r="L44" i="9"/>
  <c r="L43" i="9"/>
  <c r="K44" i="9"/>
  <c r="K45" i="9"/>
  <c r="K43" i="9"/>
  <c r="M50" i="9"/>
  <c r="H44" i="9"/>
  <c r="H45" i="9"/>
  <c r="Q25" i="8"/>
  <c r="P25" i="8"/>
  <c r="O25" i="8"/>
  <c r="N25" i="8"/>
  <c r="Q24" i="8"/>
  <c r="P24" i="8"/>
  <c r="O24" i="8"/>
  <c r="N24" i="8"/>
  <c r="Q21" i="8"/>
  <c r="P21" i="8"/>
  <c r="O21" i="8"/>
  <c r="N21" i="8"/>
  <c r="Q20" i="8"/>
  <c r="P20" i="8"/>
  <c r="O20" i="8"/>
  <c r="N20" i="8"/>
  <c r="Q6" i="8"/>
  <c r="P6" i="8"/>
  <c r="O6" i="8"/>
  <c r="N6" i="8"/>
  <c r="M52" i="9" l="1"/>
  <c r="M53" i="9" s="1"/>
  <c r="L46" i="9"/>
  <c r="I46" i="9"/>
  <c r="J46" i="9"/>
  <c r="H46" i="9"/>
  <c r="K46" i="9"/>
  <c r="F22" i="8"/>
  <c r="M22" i="8" s="1"/>
  <c r="M26" i="8" s="1"/>
  <c r="O22" i="8" l="1"/>
  <c r="P22" i="8"/>
  <c r="N22" i="8"/>
  <c r="Q22" i="8"/>
  <c r="D13" i="8"/>
  <c r="M13" i="8" s="1"/>
  <c r="D30" i="8"/>
  <c r="M30" i="8" s="1"/>
  <c r="D31" i="8"/>
  <c r="M31" i="8" s="1"/>
  <c r="D29" i="8"/>
  <c r="N13" i="8" l="1"/>
  <c r="Q13" i="8"/>
  <c r="P13" i="8"/>
  <c r="O13" i="8"/>
  <c r="F29" i="8"/>
  <c r="M29" i="8" s="1"/>
  <c r="M32" i="8" s="1"/>
  <c r="M33" i="8" s="1"/>
  <c r="M44" i="8" s="1"/>
  <c r="D14" i="8"/>
  <c r="M14" i="8" s="1"/>
  <c r="N23" i="8"/>
  <c r="N26" i="8" s="1"/>
  <c r="O23" i="8"/>
  <c r="O26" i="8" s="1"/>
  <c r="Q23" i="8"/>
  <c r="Q26" i="8" s="1"/>
  <c r="P23" i="8"/>
  <c r="P26" i="8" s="1"/>
  <c r="N30" i="8"/>
  <c r="O30" i="8"/>
  <c r="Q30" i="8"/>
  <c r="P30" i="8"/>
  <c r="Q31" i="8"/>
  <c r="N31" i="8"/>
  <c r="P31" i="8"/>
  <c r="O31" i="8"/>
  <c r="D32" i="8"/>
  <c r="F36" i="8" s="1"/>
  <c r="D12" i="8"/>
  <c r="M12" i="8" s="1"/>
  <c r="M36" i="8" l="1"/>
  <c r="M38" i="8" s="1"/>
  <c r="M45" i="8" s="1"/>
  <c r="Q36" i="8"/>
  <c r="Q38" i="8" s="1"/>
  <c r="Q45" i="8" s="1"/>
  <c r="P29" i="8"/>
  <c r="Q29" i="8"/>
  <c r="Q32" i="8" s="1"/>
  <c r="Q33" i="8" s="1"/>
  <c r="Q44" i="8" s="1"/>
  <c r="N29" i="8"/>
  <c r="N32" i="8" s="1"/>
  <c r="N33" i="8" s="1"/>
  <c r="N44" i="8" s="1"/>
  <c r="O29" i="8"/>
  <c r="O32" i="8" s="1"/>
  <c r="O33" i="8" s="1"/>
  <c r="O44" i="8" s="1"/>
  <c r="N12" i="8"/>
  <c r="O12" i="8"/>
  <c r="Q12" i="8"/>
  <c r="P12" i="8"/>
  <c r="N14" i="8"/>
  <c r="O14" i="8"/>
  <c r="Q14" i="8"/>
  <c r="P14" i="8"/>
  <c r="P32" i="8"/>
  <c r="P33" i="8" s="1"/>
  <c r="P44" i="8" s="1"/>
  <c r="D10" i="8"/>
  <c r="M10" i="8" s="1"/>
  <c r="D9" i="8"/>
  <c r="M9" i="8" s="1"/>
  <c r="F26" i="8"/>
  <c r="N10" i="8" l="1"/>
  <c r="O10" i="8"/>
  <c r="Q10" i="8"/>
  <c r="P10" i="8"/>
  <c r="D11" i="8"/>
  <c r="M11" i="8" s="1"/>
  <c r="M16" i="8" s="1"/>
  <c r="M43" i="8" s="1"/>
  <c r="M49" i="8" s="1"/>
  <c r="M50" i="8" s="1"/>
  <c r="N9" i="8"/>
  <c r="P9" i="8"/>
  <c r="O9" i="8"/>
  <c r="Q9" i="8"/>
  <c r="M51" i="8" l="1"/>
  <c r="M52" i="8" s="1"/>
  <c r="M54" i="8" s="1"/>
  <c r="H44" i="8"/>
  <c r="H45" i="8"/>
  <c r="H43" i="8"/>
  <c r="N36" i="8"/>
  <c r="N38" i="8" s="1"/>
  <c r="N45" i="8" s="1"/>
  <c r="P36" i="8"/>
  <c r="P38" i="8" s="1"/>
  <c r="P45" i="8" s="1"/>
  <c r="O36" i="8"/>
  <c r="O38" i="8" s="1"/>
  <c r="O45" i="8" s="1"/>
  <c r="N11" i="8"/>
  <c r="N16" i="8" s="1"/>
  <c r="N43" i="8" s="1"/>
  <c r="N49" i="8" s="1"/>
  <c r="P11" i="8"/>
  <c r="P16" i="8" s="1"/>
  <c r="P43" i="8" s="1"/>
  <c r="Q11" i="8"/>
  <c r="Q16" i="8" s="1"/>
  <c r="O11" i="8"/>
  <c r="P49" i="8" l="1"/>
  <c r="P51" i="8" s="1"/>
  <c r="P52" i="8" s="1"/>
  <c r="P54" i="8" s="1"/>
  <c r="H46" i="8"/>
  <c r="N51" i="8"/>
  <c r="N52" i="8" s="1"/>
  <c r="N54" i="8" s="1"/>
  <c r="Q43" i="8"/>
  <c r="O16" i="8"/>
  <c r="O43" i="8" s="1"/>
  <c r="O49" i="8" s="1"/>
  <c r="I43" i="8"/>
  <c r="Q49" i="8" l="1"/>
  <c r="Q51" i="8" s="1"/>
  <c r="Q52" i="8" s="1"/>
  <c r="Q54" i="8" s="1"/>
  <c r="K45" i="8"/>
  <c r="K44" i="8"/>
  <c r="L44" i="8"/>
  <c r="I44" i="8"/>
  <c r="I45" i="8"/>
  <c r="K43" i="8"/>
  <c r="L43" i="8" l="1"/>
  <c r="L45" i="8"/>
  <c r="L46" i="8"/>
  <c r="I46" i="8"/>
  <c r="K46" i="8"/>
  <c r="O51" i="8"/>
  <c r="O52" i="8" s="1"/>
  <c r="O54" i="8" s="1"/>
  <c r="J45" i="8"/>
  <c r="J43" i="8"/>
  <c r="J44" i="8" l="1"/>
  <c r="J46" i="8" s="1"/>
</calcChain>
</file>

<file path=xl/comments1.xml><?xml version="1.0" encoding="utf-8"?>
<comments xmlns="http://schemas.openxmlformats.org/spreadsheetml/2006/main">
  <authors>
    <author>EDWIN</author>
  </authors>
  <commentList>
    <comment ref="F22" authorId="0" shapeId="0">
      <text>
        <r>
          <rPr>
            <b/>
            <sz val="9"/>
            <color indexed="81"/>
            <rFont val="Tahoma"/>
            <charset val="1"/>
          </rPr>
          <t>EDWIN:</t>
        </r>
        <r>
          <rPr>
            <sz val="9"/>
            <color indexed="81"/>
            <rFont val="Tahoma"/>
            <charset val="1"/>
          </rPr>
          <t xml:space="preserve">
Belum ada pengurangan 56 unit pada lebar 5,6,7</t>
        </r>
      </text>
    </comment>
  </commentList>
</comments>
</file>

<file path=xl/sharedStrings.xml><?xml version="1.0" encoding="utf-8"?>
<sst xmlns="http://schemas.openxmlformats.org/spreadsheetml/2006/main" count="197" uniqueCount="72">
  <si>
    <t>m2</t>
  </si>
  <si>
    <t>No</t>
  </si>
  <si>
    <t>URAIAN PEKERJAAN</t>
  </si>
  <si>
    <t>I</t>
  </si>
  <si>
    <t>II</t>
  </si>
  <si>
    <t>III</t>
  </si>
  <si>
    <t xml:space="preserve">PT.  PANASIA GRIYA MEKARASRI </t>
  </si>
  <si>
    <t>Perumahan Citra Land  Cibubur</t>
  </si>
  <si>
    <t>PEKERJAAN PERSIAPAN</t>
  </si>
  <si>
    <t>Pengolahan Lahan, Langsir</t>
  </si>
  <si>
    <t>PEKERJAAN PENANAMAN</t>
  </si>
  <si>
    <t>TREES</t>
  </si>
  <si>
    <t>A</t>
  </si>
  <si>
    <t>SPECIFICATION</t>
  </si>
  <si>
    <t>LUAS AREA</t>
  </si>
  <si>
    <t>UNIT</t>
  </si>
  <si>
    <t>VOL/Plb</t>
  </si>
  <si>
    <t>Total TREES</t>
  </si>
  <si>
    <t>Sub. Total</t>
  </si>
  <si>
    <t>krg</t>
  </si>
  <si>
    <t>set</t>
  </si>
  <si>
    <t>B</t>
  </si>
  <si>
    <t>SHRUBS</t>
  </si>
  <si>
    <t>Total SHRUBS</t>
  </si>
  <si>
    <t>REKAPITULASI</t>
  </si>
  <si>
    <t>Prosentasi</t>
  </si>
  <si>
    <t>PEKERJAAN PERAWATAN</t>
  </si>
  <si>
    <t>Total PERAWATAN</t>
  </si>
  <si>
    <t>6  Bulan</t>
  </si>
  <si>
    <t>bh</t>
  </si>
  <si>
    <t>Penyulaman Tanaman yang Mati</t>
  </si>
  <si>
    <t>Pemupukan, Penyiraman, Pemangkasan</t>
  </si>
  <si>
    <t>Flamboyan Kuning</t>
  </si>
  <si>
    <t>Ketapang Mini</t>
  </si>
  <si>
    <t>Trembesi</t>
  </si>
  <si>
    <t>Lee Kuan Yu</t>
  </si>
  <si>
    <t>Pupuk Kandang (Pohon)</t>
  </si>
  <si>
    <t>h = 2-3m, d. batang = 2-4cm</t>
  </si>
  <si>
    <t>h = 1 - 1,5m</t>
  </si>
  <si>
    <t>h = 3-4m, d. batang = 8-10cm</t>
  </si>
  <si>
    <t>50-60cm</t>
  </si>
  <si>
    <t>Pembersihan Awal dan Akhir (Area Berm &amp; Median)</t>
  </si>
  <si>
    <t>m'</t>
  </si>
  <si>
    <t>h = 3m, d. batang = 25cm</t>
  </si>
  <si>
    <t>Ketapang Variegata (Stek Ranting)</t>
  </si>
  <si>
    <t>Pucuk Merah (Standar)</t>
  </si>
  <si>
    <t>Steger Warna Hijau (Pohon Besar)</t>
  </si>
  <si>
    <t>Steger Warna Hijau (Pohon Kecil)</t>
  </si>
  <si>
    <t>Rumput Embun (Area Batas Cluster)</t>
  </si>
  <si>
    <t>Rumput Embun (Area Berm &amp; Median Cluster)</t>
  </si>
  <si>
    <t xml:space="preserve">Pembersihan Awal dan Akhir (Area Batas Cluster) </t>
  </si>
  <si>
    <t>Alang-alang &amp; Semak</t>
  </si>
  <si>
    <t>Batu &amp; Sampah</t>
  </si>
  <si>
    <t>h = 3-4m, d. batang = 6-8cm</t>
  </si>
  <si>
    <t>Palem Sadeng Minyak</t>
  </si>
  <si>
    <t>FTB</t>
  </si>
  <si>
    <t>EUPH</t>
  </si>
  <si>
    <t>PTI</t>
  </si>
  <si>
    <t>TOTAL</t>
  </si>
  <si>
    <t>GRAND TOTAL</t>
  </si>
  <si>
    <t>Pembulatan</t>
  </si>
  <si>
    <t>Ppn</t>
  </si>
  <si>
    <t>Total Penanaman</t>
  </si>
  <si>
    <t>Pengadaan Sumur Pantek Kedalaman 20-30m</t>
  </si>
  <si>
    <t>Jet Pump, Pralon 2" &amp; 4"</t>
  </si>
  <si>
    <t>Fee 10%</t>
  </si>
  <si>
    <t>LMM</t>
  </si>
  <si>
    <t>PEK. TAMAN LINGKUNGAN &amp; PHU CLUSTER MONTEVERDE</t>
  </si>
  <si>
    <t>Harga Satuan</t>
  </si>
  <si>
    <t>Total</t>
  </si>
  <si>
    <t>PGM</t>
  </si>
  <si>
    <t>Harga per m2 DEVCOST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</si>
</sst>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</cellStyleXfs>
  <cellXfs count="88">
    <xf numFmtId="0" fontId="0" fillId="0" borderId="0" xfId="0"/>
    <xf numFmtId="0" fontId="4" fillId="0" borderId="1" xfId="7" applyFont="1" applyFill="1" applyBorder="1" applyAlignment="1">
      <alignment horizontal="right"/>
    </xf>
    <xf numFmtId="0" fontId="1" fillId="0" borderId="0" xfId="7" applyFont="1" applyFill="1" applyBorder="1"/>
    <xf numFmtId="43" fontId="1" fillId="2" borderId="0" xfId="6" applyFont="1" applyFill="1" applyBorder="1"/>
    <xf numFmtId="0" fontId="6" fillId="2" borderId="1" xfId="7" applyFont="1" applyFill="1" applyBorder="1" applyAlignment="1">
      <alignment horizontal="right" vertical="center"/>
    </xf>
    <xf numFmtId="0" fontId="1" fillId="0" borderId="1" xfId="7" applyFont="1" applyFill="1" applyBorder="1"/>
    <xf numFmtId="43" fontId="7" fillId="2" borderId="1" xfId="6" applyFont="1" applyFill="1" applyBorder="1"/>
    <xf numFmtId="43" fontId="4" fillId="2" borderId="1" xfId="6" applyFont="1" applyFill="1" applyBorder="1" applyAlignment="1">
      <alignment horizontal="center"/>
    </xf>
    <xf numFmtId="0" fontId="8" fillId="0" borderId="0" xfId="7" applyFont="1" applyFill="1"/>
    <xf numFmtId="41" fontId="8" fillId="0" borderId="0" xfId="8" applyFont="1" applyFill="1"/>
    <xf numFmtId="41" fontId="9" fillId="0" borderId="0" xfId="8" applyFont="1" applyFill="1" applyAlignment="1"/>
    <xf numFmtId="0" fontId="8" fillId="0" borderId="8" xfId="7" applyFont="1" applyFill="1" applyBorder="1"/>
    <xf numFmtId="0" fontId="8" fillId="0" borderId="6" xfId="7" applyFont="1" applyFill="1" applyBorder="1"/>
    <xf numFmtId="41" fontId="8" fillId="0" borderId="6" xfId="8" applyFont="1" applyFill="1" applyBorder="1"/>
    <xf numFmtId="41" fontId="8" fillId="0" borderId="4" xfId="8" applyFont="1" applyFill="1" applyBorder="1" applyAlignment="1"/>
    <xf numFmtId="41" fontId="8" fillId="0" borderId="12" xfId="8" applyFont="1" applyFill="1" applyBorder="1" applyAlignment="1"/>
    <xf numFmtId="0" fontId="9" fillId="0" borderId="10" xfId="7" applyFont="1" applyFill="1" applyBorder="1" applyAlignment="1">
      <alignment horizontal="center"/>
    </xf>
    <xf numFmtId="0" fontId="9" fillId="0" borderId="1" xfId="7" applyFont="1" applyFill="1" applyBorder="1"/>
    <xf numFmtId="0" fontId="8" fillId="0" borderId="1" xfId="7" applyFont="1" applyFill="1" applyBorder="1"/>
    <xf numFmtId="41" fontId="8" fillId="0" borderId="1" xfId="8" applyFont="1" applyFill="1" applyBorder="1"/>
    <xf numFmtId="0" fontId="8" fillId="0" borderId="9" xfId="7" applyFont="1" applyFill="1" applyBorder="1"/>
    <xf numFmtId="0" fontId="8" fillId="0" borderId="10" xfId="7" applyFont="1" applyFill="1" applyBorder="1"/>
    <xf numFmtId="41" fontId="8" fillId="0" borderId="1" xfId="8" applyFont="1" applyFill="1" applyBorder="1" applyAlignment="1">
      <alignment horizontal="center"/>
    </xf>
    <xf numFmtId="43" fontId="10" fillId="0" borderId="9" xfId="8" applyNumberFormat="1" applyFont="1" applyFill="1" applyBorder="1"/>
    <xf numFmtId="166" fontId="8" fillId="0" borderId="1" xfId="8" applyNumberFormat="1" applyFont="1" applyFill="1" applyBorder="1"/>
    <xf numFmtId="41" fontId="11" fillId="0" borderId="9" xfId="8" applyFont="1" applyFill="1" applyBorder="1"/>
    <xf numFmtId="0" fontId="11" fillId="0" borderId="1" xfId="7" applyFont="1" applyFill="1" applyBorder="1"/>
    <xf numFmtId="41" fontId="8" fillId="0" borderId="9" xfId="8" applyFont="1" applyFill="1" applyBorder="1"/>
    <xf numFmtId="0" fontId="9" fillId="0" borderId="10" xfId="7" applyFont="1" applyFill="1" applyBorder="1" applyAlignment="1">
      <alignment horizontal="right"/>
    </xf>
    <xf numFmtId="164" fontId="8" fillId="0" borderId="1" xfId="8" applyNumberFormat="1" applyFont="1" applyFill="1" applyBorder="1"/>
    <xf numFmtId="41" fontId="8" fillId="0" borderId="1" xfId="8" applyNumberFormat="1" applyFont="1" applyFill="1" applyBorder="1" applyAlignment="1">
      <alignment horizontal="center"/>
    </xf>
    <xf numFmtId="41" fontId="10" fillId="0" borderId="9" xfId="8" applyFont="1" applyFill="1" applyBorder="1"/>
    <xf numFmtId="41" fontId="8" fillId="0" borderId="1" xfId="8" applyNumberFormat="1" applyFont="1" applyFill="1" applyBorder="1" applyAlignment="1">
      <alignment horizontal="right"/>
    </xf>
    <xf numFmtId="41" fontId="8" fillId="0" borderId="1" xfId="8" applyNumberFormat="1" applyFont="1" applyFill="1" applyBorder="1"/>
    <xf numFmtId="41" fontId="9" fillId="0" borderId="9" xfId="8" applyFont="1" applyFill="1" applyBorder="1"/>
    <xf numFmtId="165" fontId="8" fillId="0" borderId="1" xfId="8" applyNumberFormat="1" applyFont="1" applyFill="1" applyBorder="1"/>
    <xf numFmtId="41" fontId="8" fillId="3" borderId="1" xfId="8" applyNumberFormat="1" applyFont="1" applyFill="1" applyBorder="1"/>
    <xf numFmtId="164" fontId="8" fillId="0" borderId="1" xfId="8" applyNumberFormat="1" applyFont="1" applyFill="1" applyBorder="1" applyAlignment="1"/>
    <xf numFmtId="164" fontId="10" fillId="0" borderId="1" xfId="8" applyNumberFormat="1" applyFont="1" applyFill="1" applyBorder="1"/>
    <xf numFmtId="0" fontId="8" fillId="0" borderId="1" xfId="7" applyFont="1" applyFill="1" applyBorder="1" applyAlignment="1">
      <alignment horizontal="center"/>
    </xf>
    <xf numFmtId="41" fontId="10" fillId="0" borderId="1" xfId="8" applyFont="1" applyFill="1" applyBorder="1" applyAlignment="1">
      <alignment horizontal="center"/>
    </xf>
    <xf numFmtId="0" fontId="11" fillId="0" borderId="13" xfId="7" applyFont="1" applyFill="1" applyBorder="1"/>
    <xf numFmtId="0" fontId="9" fillId="0" borderId="1" xfId="7" applyFont="1" applyFill="1" applyBorder="1" applyAlignment="1">
      <alignment horizontal="center"/>
    </xf>
    <xf numFmtId="0" fontId="8" fillId="0" borderId="0" xfId="7" applyFont="1" applyFill="1" applyBorder="1"/>
    <xf numFmtId="41" fontId="8" fillId="0" borderId="0" xfId="8" applyFont="1" applyFill="1" applyBorder="1"/>
    <xf numFmtId="41" fontId="9" fillId="0" borderId="14" xfId="8" applyFont="1" applyFill="1" applyBorder="1" applyAlignment="1">
      <alignment horizontal="center" vertical="center"/>
    </xf>
    <xf numFmtId="41" fontId="8" fillId="0" borderId="15" xfId="8" applyFont="1" applyFill="1" applyBorder="1" applyAlignment="1"/>
    <xf numFmtId="0" fontId="8" fillId="0" borderId="16" xfId="7" applyFont="1" applyFill="1" applyBorder="1"/>
    <xf numFmtId="41" fontId="8" fillId="0" borderId="16" xfId="8" applyFont="1" applyFill="1" applyBorder="1"/>
    <xf numFmtId="43" fontId="4" fillId="2" borderId="16" xfId="6" applyFont="1" applyFill="1" applyBorder="1" applyAlignment="1">
      <alignment horizontal="center"/>
    </xf>
    <xf numFmtId="43" fontId="7" fillId="2" borderId="16" xfId="6" applyFont="1" applyFill="1" applyBorder="1"/>
    <xf numFmtId="41" fontId="9" fillId="0" borderId="2" xfId="8" applyFont="1" applyFill="1" applyBorder="1" applyAlignment="1">
      <alignment horizontal="center" vertical="center"/>
    </xf>
    <xf numFmtId="41" fontId="9" fillId="0" borderId="20" xfId="8" applyFont="1" applyFill="1" applyBorder="1" applyAlignment="1">
      <alignment horizontal="center" vertical="center"/>
    </xf>
    <xf numFmtId="43" fontId="10" fillId="0" borderId="1" xfId="8" applyNumberFormat="1" applyFont="1" applyFill="1" applyBorder="1"/>
    <xf numFmtId="41" fontId="11" fillId="0" borderId="1" xfId="8" applyFont="1" applyFill="1" applyBorder="1"/>
    <xf numFmtId="41" fontId="10" fillId="0" borderId="1" xfId="8" applyFont="1" applyFill="1" applyBorder="1"/>
    <xf numFmtId="41" fontId="9" fillId="0" borderId="1" xfId="8" applyFont="1" applyFill="1" applyBorder="1"/>
    <xf numFmtId="43" fontId="1" fillId="0" borderId="0" xfId="6" applyFont="1" applyFill="1" applyBorder="1"/>
    <xf numFmtId="0" fontId="8" fillId="0" borderId="5" xfId="7" applyFont="1" applyFill="1" applyBorder="1"/>
    <xf numFmtId="0" fontId="4" fillId="0" borderId="2" xfId="7" applyFont="1" applyFill="1" applyBorder="1" applyAlignment="1">
      <alignment horizontal="right"/>
    </xf>
    <xf numFmtId="0" fontId="8" fillId="0" borderId="2" xfId="7" applyFont="1" applyFill="1" applyBorder="1"/>
    <xf numFmtId="164" fontId="10" fillId="0" borderId="2" xfId="8" applyNumberFormat="1" applyFont="1" applyFill="1" applyBorder="1"/>
    <xf numFmtId="41" fontId="8" fillId="0" borderId="21" xfId="8" applyFont="1" applyFill="1" applyBorder="1"/>
    <xf numFmtId="43" fontId="4" fillId="0" borderId="1" xfId="6" applyFont="1" applyFill="1" applyBorder="1" applyAlignment="1">
      <alignment horizontal="center"/>
    </xf>
    <xf numFmtId="0" fontId="9" fillId="0" borderId="0" xfId="7" applyFont="1" applyFill="1" applyAlignment="1">
      <alignment horizontal="right"/>
    </xf>
    <xf numFmtId="41" fontId="11" fillId="0" borderId="2" xfId="8" applyFont="1" applyFill="1" applyBorder="1"/>
    <xf numFmtId="41" fontId="11" fillId="0" borderId="20" xfId="8" applyFont="1" applyFill="1" applyBorder="1"/>
    <xf numFmtId="41" fontId="8" fillId="0" borderId="0" xfId="7" applyNumberFormat="1" applyFont="1" applyFill="1"/>
    <xf numFmtId="0" fontId="1" fillId="0" borderId="0" xfId="1"/>
    <xf numFmtId="43" fontId="2" fillId="0" borderId="0" xfId="2"/>
    <xf numFmtId="43" fontId="1" fillId="0" borderId="0" xfId="2" applyFont="1"/>
    <xf numFmtId="0" fontId="1" fillId="0" borderId="0" xfId="1" applyAlignment="1"/>
    <xf numFmtId="0" fontId="5" fillId="0" borderId="15" xfId="7" applyFont="1" applyFill="1" applyBorder="1" applyAlignment="1">
      <alignment horizontal="center" vertical="center" wrapText="1"/>
    </xf>
    <xf numFmtId="0" fontId="8" fillId="4" borderId="0" xfId="7" applyFont="1" applyFill="1"/>
    <xf numFmtId="0" fontId="9" fillId="4" borderId="0" xfId="7" applyFont="1" applyFill="1" applyAlignment="1">
      <alignment horizontal="right"/>
    </xf>
    <xf numFmtId="41" fontId="8" fillId="4" borderId="0" xfId="8" applyFont="1" applyFill="1" applyBorder="1"/>
    <xf numFmtId="43" fontId="2" fillId="0" borderId="0" xfId="2" applyFill="1"/>
    <xf numFmtId="43" fontId="1" fillId="0" borderId="0" xfId="2" applyFont="1" applyFill="1"/>
    <xf numFmtId="41" fontId="9" fillId="0" borderId="15" xfId="8" applyFont="1" applyFill="1" applyBorder="1" applyAlignment="1">
      <alignment horizontal="center" vertical="center"/>
    </xf>
    <xf numFmtId="41" fontId="9" fillId="0" borderId="17" xfId="8" applyFont="1" applyFill="1" applyBorder="1" applyAlignment="1">
      <alignment horizontal="center" vertical="center"/>
    </xf>
    <xf numFmtId="41" fontId="9" fillId="0" borderId="19" xfId="8" applyFont="1" applyFill="1" applyBorder="1" applyAlignment="1">
      <alignment horizontal="center" vertical="center"/>
    </xf>
    <xf numFmtId="41" fontId="9" fillId="0" borderId="18" xfId="8" applyFont="1" applyFill="1" applyBorder="1" applyAlignment="1">
      <alignment horizontal="center" vertical="center"/>
    </xf>
    <xf numFmtId="0" fontId="5" fillId="0" borderId="11" xfId="7" applyFont="1" applyFill="1" applyBorder="1" applyAlignment="1">
      <alignment horizontal="center" vertical="center" wrapText="1"/>
    </xf>
    <xf numFmtId="0" fontId="5" fillId="0" borderId="7" xfId="7" applyFont="1" applyFill="1" applyBorder="1" applyAlignment="1">
      <alignment horizontal="center" vertical="center" wrapText="1"/>
    </xf>
    <xf numFmtId="0" fontId="9" fillId="0" borderId="3" xfId="7" applyFont="1" applyFill="1" applyBorder="1" applyAlignment="1">
      <alignment horizontal="center" vertical="center"/>
    </xf>
    <xf numFmtId="0" fontId="9" fillId="0" borderId="5" xfId="7" applyFont="1" applyFill="1" applyBorder="1" applyAlignment="1">
      <alignment horizontal="center" vertical="center"/>
    </xf>
    <xf numFmtId="0" fontId="9" fillId="0" borderId="4" xfId="7" applyFont="1" applyFill="1" applyBorder="1" applyAlignment="1">
      <alignment horizontal="center" vertical="center"/>
    </xf>
    <xf numFmtId="0" fontId="9" fillId="0" borderId="2" xfId="7" applyFont="1" applyFill="1" applyBorder="1" applyAlignment="1">
      <alignment horizontal="center" vertical="center"/>
    </xf>
  </cellXfs>
  <cellStyles count="9">
    <cellStyle name="Comma [0] 2" xfId="3"/>
    <cellStyle name="Comma [0] 3" xfId="8"/>
    <cellStyle name="Comma 2" xfId="2"/>
    <cellStyle name="Comma 3" xfId="6"/>
    <cellStyle name="Comma 4" xfId="5"/>
    <cellStyle name="Normal" xfId="0" builtinId="0"/>
    <cellStyle name="Normal 2" xfId="1"/>
    <cellStyle name="Normal 3" xfId="7"/>
    <cellStyle name="Percent 2" xfId="4"/>
  </cellStyles>
  <dxfs count="0"/>
  <tableStyles count="0" defaultTableStyle="TableStyleMedium2" defaultPivotStyle="PivotStyleLight16"/>
  <colors>
    <mruColors>
      <color rgb="FFC65911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2157997</xdr:colOff>
      <xdr:row>63</xdr:row>
      <xdr:rowOff>104775</xdr:rowOff>
    </xdr:from>
    <xdr:ext cx="971550" cy="436786"/>
    <xdr:sp macro="" textlink="">
      <xdr:nvSpPr>
        <xdr:cNvPr id="2" name="TextBox 1"/>
        <xdr:cNvSpPr txBox="1"/>
      </xdr:nvSpPr>
      <xdr:spPr>
        <a:xfrm>
          <a:off x="2462797" y="27184350"/>
          <a:ext cx="9715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Supramono</a:t>
          </a:r>
          <a:r>
            <a:rPr lang="en-US"/>
            <a:t> 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QS</a:t>
          </a:r>
          <a:endParaRPr lang="en-US" sz="1100"/>
        </a:p>
      </xdr:txBody>
    </xdr:sp>
    <xdr:clientData/>
  </xdr:oneCellAnchor>
  <xdr:oneCellAnchor>
    <xdr:from>
      <xdr:col>1</xdr:col>
      <xdr:colOff>1476375</xdr:colOff>
      <xdr:row>57</xdr:row>
      <xdr:rowOff>85725</xdr:rowOff>
    </xdr:from>
    <xdr:ext cx="971550" cy="264560"/>
    <xdr:sp macro="" textlink="">
      <xdr:nvSpPr>
        <xdr:cNvPr id="3" name="TextBox 2"/>
        <xdr:cNvSpPr txBox="1"/>
      </xdr:nvSpPr>
      <xdr:spPr>
        <a:xfrm>
          <a:off x="1857375" y="10404475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Dibuat,</a:t>
          </a:r>
          <a:endParaRPr lang="en-US" sz="1100"/>
        </a:p>
      </xdr:txBody>
    </xdr:sp>
    <xdr:clientData/>
  </xdr:oneCellAnchor>
  <xdr:oneCellAnchor>
    <xdr:from>
      <xdr:col>8</xdr:col>
      <xdr:colOff>283050</xdr:colOff>
      <xdr:row>63</xdr:row>
      <xdr:rowOff>88527</xdr:rowOff>
    </xdr:from>
    <xdr:ext cx="1062318" cy="436786"/>
    <xdr:sp macro="" textlink="">
      <xdr:nvSpPr>
        <xdr:cNvPr id="4" name="TextBox 3"/>
        <xdr:cNvSpPr txBox="1"/>
      </xdr:nvSpPr>
      <xdr:spPr>
        <a:xfrm>
          <a:off x="8411050" y="11455027"/>
          <a:ext cx="10623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Fathurrahman</a:t>
          </a:r>
          <a:r>
            <a:rPr lang="en-US"/>
            <a:t> 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Koord. Konst</a:t>
          </a:r>
          <a:endParaRPr lang="en-US" sz="1100"/>
        </a:p>
      </xdr:txBody>
    </xdr:sp>
    <xdr:clientData/>
  </xdr:oneCellAnchor>
  <xdr:oneCellAnchor>
    <xdr:from>
      <xdr:col>10</xdr:col>
      <xdr:colOff>928259</xdr:colOff>
      <xdr:row>63</xdr:row>
      <xdr:rowOff>84044</xdr:rowOff>
    </xdr:from>
    <xdr:ext cx="1593478" cy="436786"/>
    <xdr:sp macro="" textlink="">
      <xdr:nvSpPr>
        <xdr:cNvPr id="5" name="TextBox 4"/>
        <xdr:cNvSpPr txBox="1"/>
      </xdr:nvSpPr>
      <xdr:spPr>
        <a:xfrm>
          <a:off x="12140545" y="11840615"/>
          <a:ext cx="15934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Zaenal Arifin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 Manager</a:t>
          </a:r>
          <a:endParaRPr lang="en-US" sz="1100"/>
        </a:p>
      </xdr:txBody>
    </xdr:sp>
    <xdr:clientData/>
  </xdr:oneCellAnchor>
  <xdr:oneCellAnchor>
    <xdr:from>
      <xdr:col>8</xdr:col>
      <xdr:colOff>438490</xdr:colOff>
      <xdr:row>57</xdr:row>
      <xdr:rowOff>92448</xdr:rowOff>
    </xdr:from>
    <xdr:ext cx="971550" cy="264560"/>
    <xdr:sp macro="" textlink="">
      <xdr:nvSpPr>
        <xdr:cNvPr id="6" name="TextBox 5"/>
        <xdr:cNvSpPr txBox="1"/>
      </xdr:nvSpPr>
      <xdr:spPr>
        <a:xfrm>
          <a:off x="8566490" y="10411198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Diajukan,</a:t>
          </a:r>
          <a:endParaRPr lang="en-US" sz="1100"/>
        </a:p>
      </xdr:txBody>
    </xdr:sp>
    <xdr:clientData/>
  </xdr:oneCellAnchor>
  <xdr:oneCellAnchor>
    <xdr:from>
      <xdr:col>14</xdr:col>
      <xdr:colOff>285868</xdr:colOff>
      <xdr:row>57</xdr:row>
      <xdr:rowOff>87966</xdr:rowOff>
    </xdr:from>
    <xdr:ext cx="971550" cy="264560"/>
    <xdr:sp macro="" textlink="">
      <xdr:nvSpPr>
        <xdr:cNvPr id="7" name="TextBox 6"/>
        <xdr:cNvSpPr txBox="1"/>
      </xdr:nvSpPr>
      <xdr:spPr>
        <a:xfrm>
          <a:off x="13795493" y="10406716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Disetujui,</a:t>
          </a:r>
          <a:endParaRPr lang="en-US" sz="1100"/>
        </a:p>
      </xdr:txBody>
    </xdr:sp>
    <xdr:clientData/>
  </xdr:oneCellAnchor>
  <xdr:oneCellAnchor>
    <xdr:from>
      <xdr:col>13</xdr:col>
      <xdr:colOff>1158687</xdr:colOff>
      <xdr:row>63</xdr:row>
      <xdr:rowOff>90768</xdr:rowOff>
    </xdr:from>
    <xdr:ext cx="1593478" cy="436786"/>
    <xdr:sp macro="" textlink="">
      <xdr:nvSpPr>
        <xdr:cNvPr id="8" name="TextBox 7"/>
        <xdr:cNvSpPr txBox="1"/>
      </xdr:nvSpPr>
      <xdr:spPr>
        <a:xfrm>
          <a:off x="13350687" y="11457268"/>
          <a:ext cx="15934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Iskandar W.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Direktur</a:t>
          </a:r>
          <a:endParaRPr lang="en-US" sz="1100"/>
        </a:p>
      </xdr:txBody>
    </xdr:sp>
    <xdr:clientData/>
  </xdr:oneCellAnchor>
  <xdr:oneCellAnchor>
    <xdr:from>
      <xdr:col>1</xdr:col>
      <xdr:colOff>1302679</xdr:colOff>
      <xdr:row>63</xdr:row>
      <xdr:rowOff>109594</xdr:rowOff>
    </xdr:from>
    <xdr:ext cx="971550" cy="436786"/>
    <xdr:sp macro="" textlink="">
      <xdr:nvSpPr>
        <xdr:cNvPr id="11" name="TextBox 10"/>
        <xdr:cNvSpPr txBox="1"/>
      </xdr:nvSpPr>
      <xdr:spPr>
        <a:xfrm>
          <a:off x="1683679" y="11476094"/>
          <a:ext cx="9715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Edwin Resa</a:t>
          </a:r>
          <a:r>
            <a:rPr lang="en-US"/>
            <a:t> 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Estimator</a:t>
          </a:r>
          <a:r>
            <a:rPr lang="en-US"/>
            <a:t> 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2157997</xdr:colOff>
      <xdr:row>64</xdr:row>
      <xdr:rowOff>104775</xdr:rowOff>
    </xdr:from>
    <xdr:ext cx="971550" cy="436786"/>
    <xdr:sp macro="" textlink="">
      <xdr:nvSpPr>
        <xdr:cNvPr id="2" name="TextBox 1"/>
        <xdr:cNvSpPr txBox="1"/>
      </xdr:nvSpPr>
      <xdr:spPr>
        <a:xfrm>
          <a:off x="6577597" y="11887200"/>
          <a:ext cx="9715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Supramono</a:t>
          </a:r>
          <a:r>
            <a:rPr lang="en-US"/>
            <a:t> 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QS</a:t>
          </a:r>
          <a:endParaRPr lang="en-US" sz="1100"/>
        </a:p>
      </xdr:txBody>
    </xdr:sp>
    <xdr:clientData/>
  </xdr:oneCellAnchor>
  <xdr:oneCellAnchor>
    <xdr:from>
      <xdr:col>1</xdr:col>
      <xdr:colOff>1476375</xdr:colOff>
      <xdr:row>58</xdr:row>
      <xdr:rowOff>85725</xdr:rowOff>
    </xdr:from>
    <xdr:ext cx="971550" cy="264560"/>
    <xdr:sp macro="" textlink="">
      <xdr:nvSpPr>
        <xdr:cNvPr id="3" name="TextBox 2"/>
        <xdr:cNvSpPr txBox="1"/>
      </xdr:nvSpPr>
      <xdr:spPr>
        <a:xfrm>
          <a:off x="1857375" y="10782300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Dibuat,</a:t>
          </a:r>
          <a:endParaRPr lang="en-US" sz="1100"/>
        </a:p>
      </xdr:txBody>
    </xdr:sp>
    <xdr:clientData/>
  </xdr:oneCellAnchor>
  <xdr:oneCellAnchor>
    <xdr:from>
      <xdr:col>8</xdr:col>
      <xdr:colOff>283050</xdr:colOff>
      <xdr:row>64</xdr:row>
      <xdr:rowOff>88527</xdr:rowOff>
    </xdr:from>
    <xdr:ext cx="1062318" cy="436786"/>
    <xdr:sp macro="" textlink="">
      <xdr:nvSpPr>
        <xdr:cNvPr id="4" name="TextBox 3"/>
        <xdr:cNvSpPr txBox="1"/>
      </xdr:nvSpPr>
      <xdr:spPr>
        <a:xfrm>
          <a:off x="9436575" y="11870952"/>
          <a:ext cx="10623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Fathurrahman</a:t>
          </a:r>
          <a:r>
            <a:rPr lang="en-US"/>
            <a:t> 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Koord. Konst</a:t>
          </a:r>
          <a:endParaRPr lang="en-US" sz="1100"/>
        </a:p>
      </xdr:txBody>
    </xdr:sp>
    <xdr:clientData/>
  </xdr:oneCellAnchor>
  <xdr:oneCellAnchor>
    <xdr:from>
      <xdr:col>10</xdr:col>
      <xdr:colOff>585813</xdr:colOff>
      <xdr:row>64</xdr:row>
      <xdr:rowOff>84044</xdr:rowOff>
    </xdr:from>
    <xdr:ext cx="1593478" cy="436786"/>
    <xdr:sp macro="" textlink="">
      <xdr:nvSpPr>
        <xdr:cNvPr id="5" name="TextBox 4"/>
        <xdr:cNvSpPr txBox="1"/>
      </xdr:nvSpPr>
      <xdr:spPr>
        <a:xfrm>
          <a:off x="11761813" y="11831544"/>
          <a:ext cx="15934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Zaenal Arifin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 Manager</a:t>
          </a:r>
          <a:endParaRPr lang="en-US" sz="1100"/>
        </a:p>
      </xdr:txBody>
    </xdr:sp>
    <xdr:clientData/>
  </xdr:oneCellAnchor>
  <xdr:oneCellAnchor>
    <xdr:from>
      <xdr:col>8</xdr:col>
      <xdr:colOff>438490</xdr:colOff>
      <xdr:row>58</xdr:row>
      <xdr:rowOff>92448</xdr:rowOff>
    </xdr:from>
    <xdr:ext cx="971550" cy="264560"/>
    <xdr:sp macro="" textlink="">
      <xdr:nvSpPr>
        <xdr:cNvPr id="6" name="TextBox 5"/>
        <xdr:cNvSpPr txBox="1"/>
      </xdr:nvSpPr>
      <xdr:spPr>
        <a:xfrm>
          <a:off x="9592015" y="10789023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Diajukan,</a:t>
          </a:r>
          <a:endParaRPr lang="en-US" sz="1100"/>
        </a:p>
      </xdr:txBody>
    </xdr:sp>
    <xdr:clientData/>
  </xdr:oneCellAnchor>
  <xdr:oneCellAnchor>
    <xdr:from>
      <xdr:col>14</xdr:col>
      <xdr:colOff>285868</xdr:colOff>
      <xdr:row>58</xdr:row>
      <xdr:rowOff>87966</xdr:rowOff>
    </xdr:from>
    <xdr:ext cx="971550" cy="264560"/>
    <xdr:sp macro="" textlink="">
      <xdr:nvSpPr>
        <xdr:cNvPr id="7" name="TextBox 6"/>
        <xdr:cNvSpPr txBox="1"/>
      </xdr:nvSpPr>
      <xdr:spPr>
        <a:xfrm>
          <a:off x="16144993" y="10784541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Disetujui,</a:t>
          </a:r>
          <a:endParaRPr lang="en-US" sz="1100"/>
        </a:p>
      </xdr:txBody>
    </xdr:sp>
    <xdr:clientData/>
  </xdr:oneCellAnchor>
  <xdr:oneCellAnchor>
    <xdr:from>
      <xdr:col>13</xdr:col>
      <xdr:colOff>1158687</xdr:colOff>
      <xdr:row>64</xdr:row>
      <xdr:rowOff>90768</xdr:rowOff>
    </xdr:from>
    <xdr:ext cx="1593478" cy="436786"/>
    <xdr:sp macro="" textlink="">
      <xdr:nvSpPr>
        <xdr:cNvPr id="8" name="TextBox 7"/>
        <xdr:cNvSpPr txBox="1"/>
      </xdr:nvSpPr>
      <xdr:spPr>
        <a:xfrm>
          <a:off x="15703362" y="11873193"/>
          <a:ext cx="15934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Iskandar W.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Direktur</a:t>
          </a:r>
          <a:endParaRPr lang="en-US" sz="1100"/>
        </a:p>
      </xdr:txBody>
    </xdr:sp>
    <xdr:clientData/>
  </xdr:oneCellAnchor>
  <xdr:oneCellAnchor>
    <xdr:from>
      <xdr:col>1</xdr:col>
      <xdr:colOff>1302679</xdr:colOff>
      <xdr:row>64</xdr:row>
      <xdr:rowOff>109594</xdr:rowOff>
    </xdr:from>
    <xdr:ext cx="971550" cy="436786"/>
    <xdr:sp macro="" textlink="">
      <xdr:nvSpPr>
        <xdr:cNvPr id="9" name="TextBox 8"/>
        <xdr:cNvSpPr txBox="1"/>
      </xdr:nvSpPr>
      <xdr:spPr>
        <a:xfrm>
          <a:off x="1683679" y="11892019"/>
          <a:ext cx="9715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Edwin Resa</a:t>
          </a:r>
          <a:r>
            <a:rPr lang="en-US"/>
            <a:t> 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Estimator</a:t>
          </a:r>
          <a:r>
            <a:rPr lang="en-US"/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6"/>
  <sheetViews>
    <sheetView tabSelected="1" view="pageBreakPreview" zoomScale="70" zoomScaleNormal="70" zoomScaleSheetLayoutView="70" workbookViewId="0">
      <selection activeCell="B7" sqref="B7"/>
    </sheetView>
  </sheetViews>
  <sheetFormatPr defaultRowHeight="14.25" x14ac:dyDescent="0.2"/>
  <cols>
    <col min="1" max="1" width="5.7109375" style="8" customWidth="1"/>
    <col min="2" max="2" width="50" style="8" bestFit="1" customWidth="1"/>
    <col min="3" max="3" width="30.5703125" style="8" customWidth="1"/>
    <col min="4" max="4" width="12.42578125" style="9" bestFit="1" customWidth="1"/>
    <col min="5" max="5" width="6.7109375" style="9" customWidth="1"/>
    <col min="6" max="6" width="9.28515625" style="9" bestFit="1" customWidth="1"/>
    <col min="7" max="7" width="7.28515625" style="9" customWidth="1"/>
    <col min="8" max="12" width="15.28515625" style="9" customWidth="1"/>
    <col min="13" max="17" width="19.7109375" style="9" bestFit="1" customWidth="1"/>
    <col min="18" max="241" width="9.140625" style="8"/>
    <col min="242" max="242" width="5.7109375" style="8" customWidth="1"/>
    <col min="243" max="243" width="43.28515625" style="8" customWidth="1"/>
    <col min="244" max="244" width="5" style="8" customWidth="1"/>
    <col min="245" max="245" width="15.140625" style="8" customWidth="1"/>
    <col min="246" max="246" width="8.28515625" style="8" customWidth="1"/>
    <col min="247" max="247" width="7.85546875" style="8" customWidth="1"/>
    <col min="248" max="249" width="8.140625" style="8" customWidth="1"/>
    <col min="250" max="250" width="7.5703125" style="8" customWidth="1"/>
    <col min="251" max="251" width="12.85546875" style="8" customWidth="1"/>
    <col min="252" max="252" width="12.28515625" style="8" customWidth="1"/>
    <col min="253" max="254" width="15.7109375" style="8" customWidth="1"/>
    <col min="255" max="255" width="13.5703125" style="8" customWidth="1"/>
    <col min="256" max="256" width="9.140625" style="8"/>
    <col min="257" max="258" width="11.5703125" style="8" bestFit="1" customWidth="1"/>
    <col min="259" max="497" width="9.140625" style="8"/>
    <col min="498" max="498" width="5.7109375" style="8" customWidth="1"/>
    <col min="499" max="499" width="43.28515625" style="8" customWidth="1"/>
    <col min="500" max="500" width="5" style="8" customWidth="1"/>
    <col min="501" max="501" width="15.140625" style="8" customWidth="1"/>
    <col min="502" max="502" width="8.28515625" style="8" customWidth="1"/>
    <col min="503" max="503" width="7.85546875" style="8" customWidth="1"/>
    <col min="504" max="505" width="8.140625" style="8" customWidth="1"/>
    <col min="506" max="506" width="7.5703125" style="8" customWidth="1"/>
    <col min="507" max="507" width="12.85546875" style="8" customWidth="1"/>
    <col min="508" max="508" width="12.28515625" style="8" customWidth="1"/>
    <col min="509" max="510" width="15.7109375" style="8" customWidth="1"/>
    <col min="511" max="511" width="13.5703125" style="8" customWidth="1"/>
    <col min="512" max="512" width="9.140625" style="8"/>
    <col min="513" max="514" width="11.5703125" style="8" bestFit="1" customWidth="1"/>
    <col min="515" max="753" width="9.140625" style="8"/>
    <col min="754" max="754" width="5.7109375" style="8" customWidth="1"/>
    <col min="755" max="755" width="43.28515625" style="8" customWidth="1"/>
    <col min="756" max="756" width="5" style="8" customWidth="1"/>
    <col min="757" max="757" width="15.140625" style="8" customWidth="1"/>
    <col min="758" max="758" width="8.28515625" style="8" customWidth="1"/>
    <col min="759" max="759" width="7.85546875" style="8" customWidth="1"/>
    <col min="760" max="761" width="8.140625" style="8" customWidth="1"/>
    <col min="762" max="762" width="7.5703125" style="8" customWidth="1"/>
    <col min="763" max="763" width="12.85546875" style="8" customWidth="1"/>
    <col min="764" max="764" width="12.28515625" style="8" customWidth="1"/>
    <col min="765" max="766" width="15.7109375" style="8" customWidth="1"/>
    <col min="767" max="767" width="13.5703125" style="8" customWidth="1"/>
    <col min="768" max="768" width="9.140625" style="8"/>
    <col min="769" max="770" width="11.5703125" style="8" bestFit="1" customWidth="1"/>
    <col min="771" max="1009" width="9.140625" style="8"/>
    <col min="1010" max="1010" width="5.7109375" style="8" customWidth="1"/>
    <col min="1011" max="1011" width="43.28515625" style="8" customWidth="1"/>
    <col min="1012" max="1012" width="5" style="8" customWidth="1"/>
    <col min="1013" max="1013" width="15.140625" style="8" customWidth="1"/>
    <col min="1014" max="1014" width="8.28515625" style="8" customWidth="1"/>
    <col min="1015" max="1015" width="7.85546875" style="8" customWidth="1"/>
    <col min="1016" max="1017" width="8.140625" style="8" customWidth="1"/>
    <col min="1018" max="1018" width="7.5703125" style="8" customWidth="1"/>
    <col min="1019" max="1019" width="12.85546875" style="8" customWidth="1"/>
    <col min="1020" max="1020" width="12.28515625" style="8" customWidth="1"/>
    <col min="1021" max="1022" width="15.7109375" style="8" customWidth="1"/>
    <col min="1023" max="1023" width="13.5703125" style="8" customWidth="1"/>
    <col min="1024" max="1024" width="9.140625" style="8"/>
    <col min="1025" max="1026" width="11.5703125" style="8" bestFit="1" customWidth="1"/>
    <col min="1027" max="1265" width="9.140625" style="8"/>
    <col min="1266" max="1266" width="5.7109375" style="8" customWidth="1"/>
    <col min="1267" max="1267" width="43.28515625" style="8" customWidth="1"/>
    <col min="1268" max="1268" width="5" style="8" customWidth="1"/>
    <col min="1269" max="1269" width="15.140625" style="8" customWidth="1"/>
    <col min="1270" max="1270" width="8.28515625" style="8" customWidth="1"/>
    <col min="1271" max="1271" width="7.85546875" style="8" customWidth="1"/>
    <col min="1272" max="1273" width="8.140625" style="8" customWidth="1"/>
    <col min="1274" max="1274" width="7.5703125" style="8" customWidth="1"/>
    <col min="1275" max="1275" width="12.85546875" style="8" customWidth="1"/>
    <col min="1276" max="1276" width="12.28515625" style="8" customWidth="1"/>
    <col min="1277" max="1278" width="15.7109375" style="8" customWidth="1"/>
    <col min="1279" max="1279" width="13.5703125" style="8" customWidth="1"/>
    <col min="1280" max="1280" width="9.140625" style="8"/>
    <col min="1281" max="1282" width="11.5703125" style="8" bestFit="1" customWidth="1"/>
    <col min="1283" max="1521" width="9.140625" style="8"/>
    <col min="1522" max="1522" width="5.7109375" style="8" customWidth="1"/>
    <col min="1523" max="1523" width="43.28515625" style="8" customWidth="1"/>
    <col min="1524" max="1524" width="5" style="8" customWidth="1"/>
    <col min="1525" max="1525" width="15.140625" style="8" customWidth="1"/>
    <col min="1526" max="1526" width="8.28515625" style="8" customWidth="1"/>
    <col min="1527" max="1527" width="7.85546875" style="8" customWidth="1"/>
    <col min="1528" max="1529" width="8.140625" style="8" customWidth="1"/>
    <col min="1530" max="1530" width="7.5703125" style="8" customWidth="1"/>
    <col min="1531" max="1531" width="12.85546875" style="8" customWidth="1"/>
    <col min="1532" max="1532" width="12.28515625" style="8" customWidth="1"/>
    <col min="1533" max="1534" width="15.7109375" style="8" customWidth="1"/>
    <col min="1535" max="1535" width="13.5703125" style="8" customWidth="1"/>
    <col min="1536" max="1536" width="9.140625" style="8"/>
    <col min="1537" max="1538" width="11.5703125" style="8" bestFit="1" customWidth="1"/>
    <col min="1539" max="1777" width="9.140625" style="8"/>
    <col min="1778" max="1778" width="5.7109375" style="8" customWidth="1"/>
    <col min="1779" max="1779" width="43.28515625" style="8" customWidth="1"/>
    <col min="1780" max="1780" width="5" style="8" customWidth="1"/>
    <col min="1781" max="1781" width="15.140625" style="8" customWidth="1"/>
    <col min="1782" max="1782" width="8.28515625" style="8" customWidth="1"/>
    <col min="1783" max="1783" width="7.85546875" style="8" customWidth="1"/>
    <col min="1784" max="1785" width="8.140625" style="8" customWidth="1"/>
    <col min="1786" max="1786" width="7.5703125" style="8" customWidth="1"/>
    <col min="1787" max="1787" width="12.85546875" style="8" customWidth="1"/>
    <col min="1788" max="1788" width="12.28515625" style="8" customWidth="1"/>
    <col min="1789" max="1790" width="15.7109375" style="8" customWidth="1"/>
    <col min="1791" max="1791" width="13.5703125" style="8" customWidth="1"/>
    <col min="1792" max="1792" width="9.140625" style="8"/>
    <col min="1793" max="1794" width="11.5703125" style="8" bestFit="1" customWidth="1"/>
    <col min="1795" max="2033" width="9.140625" style="8"/>
    <col min="2034" max="2034" width="5.7109375" style="8" customWidth="1"/>
    <col min="2035" max="2035" width="43.28515625" style="8" customWidth="1"/>
    <col min="2036" max="2036" width="5" style="8" customWidth="1"/>
    <col min="2037" max="2037" width="15.140625" style="8" customWidth="1"/>
    <col min="2038" max="2038" width="8.28515625" style="8" customWidth="1"/>
    <col min="2039" max="2039" width="7.85546875" style="8" customWidth="1"/>
    <col min="2040" max="2041" width="8.140625" style="8" customWidth="1"/>
    <col min="2042" max="2042" width="7.5703125" style="8" customWidth="1"/>
    <col min="2043" max="2043" width="12.85546875" style="8" customWidth="1"/>
    <col min="2044" max="2044" width="12.28515625" style="8" customWidth="1"/>
    <col min="2045" max="2046" width="15.7109375" style="8" customWidth="1"/>
    <col min="2047" max="2047" width="13.5703125" style="8" customWidth="1"/>
    <col min="2048" max="2048" width="9.140625" style="8"/>
    <col min="2049" max="2050" width="11.5703125" style="8" bestFit="1" customWidth="1"/>
    <col min="2051" max="2289" width="9.140625" style="8"/>
    <col min="2290" max="2290" width="5.7109375" style="8" customWidth="1"/>
    <col min="2291" max="2291" width="43.28515625" style="8" customWidth="1"/>
    <col min="2292" max="2292" width="5" style="8" customWidth="1"/>
    <col min="2293" max="2293" width="15.140625" style="8" customWidth="1"/>
    <col min="2294" max="2294" width="8.28515625" style="8" customWidth="1"/>
    <col min="2295" max="2295" width="7.85546875" style="8" customWidth="1"/>
    <col min="2296" max="2297" width="8.140625" style="8" customWidth="1"/>
    <col min="2298" max="2298" width="7.5703125" style="8" customWidth="1"/>
    <col min="2299" max="2299" width="12.85546875" style="8" customWidth="1"/>
    <col min="2300" max="2300" width="12.28515625" style="8" customWidth="1"/>
    <col min="2301" max="2302" width="15.7109375" style="8" customWidth="1"/>
    <col min="2303" max="2303" width="13.5703125" style="8" customWidth="1"/>
    <col min="2304" max="2304" width="9.140625" style="8"/>
    <col min="2305" max="2306" width="11.5703125" style="8" bestFit="1" customWidth="1"/>
    <col min="2307" max="2545" width="9.140625" style="8"/>
    <col min="2546" max="2546" width="5.7109375" style="8" customWidth="1"/>
    <col min="2547" max="2547" width="43.28515625" style="8" customWidth="1"/>
    <col min="2548" max="2548" width="5" style="8" customWidth="1"/>
    <col min="2549" max="2549" width="15.140625" style="8" customWidth="1"/>
    <col min="2550" max="2550" width="8.28515625" style="8" customWidth="1"/>
    <col min="2551" max="2551" width="7.85546875" style="8" customWidth="1"/>
    <col min="2552" max="2553" width="8.140625" style="8" customWidth="1"/>
    <col min="2554" max="2554" width="7.5703125" style="8" customWidth="1"/>
    <col min="2555" max="2555" width="12.85546875" style="8" customWidth="1"/>
    <col min="2556" max="2556" width="12.28515625" style="8" customWidth="1"/>
    <col min="2557" max="2558" width="15.7109375" style="8" customWidth="1"/>
    <col min="2559" max="2559" width="13.5703125" style="8" customWidth="1"/>
    <col min="2560" max="2560" width="9.140625" style="8"/>
    <col min="2561" max="2562" width="11.5703125" style="8" bestFit="1" customWidth="1"/>
    <col min="2563" max="2801" width="9.140625" style="8"/>
    <col min="2802" max="2802" width="5.7109375" style="8" customWidth="1"/>
    <col min="2803" max="2803" width="43.28515625" style="8" customWidth="1"/>
    <col min="2804" max="2804" width="5" style="8" customWidth="1"/>
    <col min="2805" max="2805" width="15.140625" style="8" customWidth="1"/>
    <col min="2806" max="2806" width="8.28515625" style="8" customWidth="1"/>
    <col min="2807" max="2807" width="7.85546875" style="8" customWidth="1"/>
    <col min="2808" max="2809" width="8.140625" style="8" customWidth="1"/>
    <col min="2810" max="2810" width="7.5703125" style="8" customWidth="1"/>
    <col min="2811" max="2811" width="12.85546875" style="8" customWidth="1"/>
    <col min="2812" max="2812" width="12.28515625" style="8" customWidth="1"/>
    <col min="2813" max="2814" width="15.7109375" style="8" customWidth="1"/>
    <col min="2815" max="2815" width="13.5703125" style="8" customWidth="1"/>
    <col min="2816" max="2816" width="9.140625" style="8"/>
    <col min="2817" max="2818" width="11.5703125" style="8" bestFit="1" customWidth="1"/>
    <col min="2819" max="3057" width="9.140625" style="8"/>
    <col min="3058" max="3058" width="5.7109375" style="8" customWidth="1"/>
    <col min="3059" max="3059" width="43.28515625" style="8" customWidth="1"/>
    <col min="3060" max="3060" width="5" style="8" customWidth="1"/>
    <col min="3061" max="3061" width="15.140625" style="8" customWidth="1"/>
    <col min="3062" max="3062" width="8.28515625" style="8" customWidth="1"/>
    <col min="3063" max="3063" width="7.85546875" style="8" customWidth="1"/>
    <col min="3064" max="3065" width="8.140625" style="8" customWidth="1"/>
    <col min="3066" max="3066" width="7.5703125" style="8" customWidth="1"/>
    <col min="3067" max="3067" width="12.85546875" style="8" customWidth="1"/>
    <col min="3068" max="3068" width="12.28515625" style="8" customWidth="1"/>
    <col min="3069" max="3070" width="15.7109375" style="8" customWidth="1"/>
    <col min="3071" max="3071" width="13.5703125" style="8" customWidth="1"/>
    <col min="3072" max="3072" width="9.140625" style="8"/>
    <col min="3073" max="3074" width="11.5703125" style="8" bestFit="1" customWidth="1"/>
    <col min="3075" max="3313" width="9.140625" style="8"/>
    <col min="3314" max="3314" width="5.7109375" style="8" customWidth="1"/>
    <col min="3315" max="3315" width="43.28515625" style="8" customWidth="1"/>
    <col min="3316" max="3316" width="5" style="8" customWidth="1"/>
    <col min="3317" max="3317" width="15.140625" style="8" customWidth="1"/>
    <col min="3318" max="3318" width="8.28515625" style="8" customWidth="1"/>
    <col min="3319" max="3319" width="7.85546875" style="8" customWidth="1"/>
    <col min="3320" max="3321" width="8.140625" style="8" customWidth="1"/>
    <col min="3322" max="3322" width="7.5703125" style="8" customWidth="1"/>
    <col min="3323" max="3323" width="12.85546875" style="8" customWidth="1"/>
    <col min="3324" max="3324" width="12.28515625" style="8" customWidth="1"/>
    <col min="3325" max="3326" width="15.7109375" style="8" customWidth="1"/>
    <col min="3327" max="3327" width="13.5703125" style="8" customWidth="1"/>
    <col min="3328" max="3328" width="9.140625" style="8"/>
    <col min="3329" max="3330" width="11.5703125" style="8" bestFit="1" customWidth="1"/>
    <col min="3331" max="3569" width="9.140625" style="8"/>
    <col min="3570" max="3570" width="5.7109375" style="8" customWidth="1"/>
    <col min="3571" max="3571" width="43.28515625" style="8" customWidth="1"/>
    <col min="3572" max="3572" width="5" style="8" customWidth="1"/>
    <col min="3573" max="3573" width="15.140625" style="8" customWidth="1"/>
    <col min="3574" max="3574" width="8.28515625" style="8" customWidth="1"/>
    <col min="3575" max="3575" width="7.85546875" style="8" customWidth="1"/>
    <col min="3576" max="3577" width="8.140625" style="8" customWidth="1"/>
    <col min="3578" max="3578" width="7.5703125" style="8" customWidth="1"/>
    <col min="3579" max="3579" width="12.85546875" style="8" customWidth="1"/>
    <col min="3580" max="3580" width="12.28515625" style="8" customWidth="1"/>
    <col min="3581" max="3582" width="15.7109375" style="8" customWidth="1"/>
    <col min="3583" max="3583" width="13.5703125" style="8" customWidth="1"/>
    <col min="3584" max="3584" width="9.140625" style="8"/>
    <col min="3585" max="3586" width="11.5703125" style="8" bestFit="1" customWidth="1"/>
    <col min="3587" max="3825" width="9.140625" style="8"/>
    <col min="3826" max="3826" width="5.7109375" style="8" customWidth="1"/>
    <col min="3827" max="3827" width="43.28515625" style="8" customWidth="1"/>
    <col min="3828" max="3828" width="5" style="8" customWidth="1"/>
    <col min="3829" max="3829" width="15.140625" style="8" customWidth="1"/>
    <col min="3830" max="3830" width="8.28515625" style="8" customWidth="1"/>
    <col min="3831" max="3831" width="7.85546875" style="8" customWidth="1"/>
    <col min="3832" max="3833" width="8.140625" style="8" customWidth="1"/>
    <col min="3834" max="3834" width="7.5703125" style="8" customWidth="1"/>
    <col min="3835" max="3835" width="12.85546875" style="8" customWidth="1"/>
    <col min="3836" max="3836" width="12.28515625" style="8" customWidth="1"/>
    <col min="3837" max="3838" width="15.7109375" style="8" customWidth="1"/>
    <col min="3839" max="3839" width="13.5703125" style="8" customWidth="1"/>
    <col min="3840" max="3840" width="9.140625" style="8"/>
    <col min="3841" max="3842" width="11.5703125" style="8" bestFit="1" customWidth="1"/>
    <col min="3843" max="4081" width="9.140625" style="8"/>
    <col min="4082" max="4082" width="5.7109375" style="8" customWidth="1"/>
    <col min="4083" max="4083" width="43.28515625" style="8" customWidth="1"/>
    <col min="4084" max="4084" width="5" style="8" customWidth="1"/>
    <col min="4085" max="4085" width="15.140625" style="8" customWidth="1"/>
    <col min="4086" max="4086" width="8.28515625" style="8" customWidth="1"/>
    <col min="4087" max="4087" width="7.85546875" style="8" customWidth="1"/>
    <col min="4088" max="4089" width="8.140625" style="8" customWidth="1"/>
    <col min="4090" max="4090" width="7.5703125" style="8" customWidth="1"/>
    <col min="4091" max="4091" width="12.85546875" style="8" customWidth="1"/>
    <col min="4092" max="4092" width="12.28515625" style="8" customWidth="1"/>
    <col min="4093" max="4094" width="15.7109375" style="8" customWidth="1"/>
    <col min="4095" max="4095" width="13.5703125" style="8" customWidth="1"/>
    <col min="4096" max="4096" width="9.140625" style="8"/>
    <col min="4097" max="4098" width="11.5703125" style="8" bestFit="1" customWidth="1"/>
    <col min="4099" max="4337" width="9.140625" style="8"/>
    <col min="4338" max="4338" width="5.7109375" style="8" customWidth="1"/>
    <col min="4339" max="4339" width="43.28515625" style="8" customWidth="1"/>
    <col min="4340" max="4340" width="5" style="8" customWidth="1"/>
    <col min="4341" max="4341" width="15.140625" style="8" customWidth="1"/>
    <col min="4342" max="4342" width="8.28515625" style="8" customWidth="1"/>
    <col min="4343" max="4343" width="7.85546875" style="8" customWidth="1"/>
    <col min="4344" max="4345" width="8.140625" style="8" customWidth="1"/>
    <col min="4346" max="4346" width="7.5703125" style="8" customWidth="1"/>
    <col min="4347" max="4347" width="12.85546875" style="8" customWidth="1"/>
    <col min="4348" max="4348" width="12.28515625" style="8" customWidth="1"/>
    <col min="4349" max="4350" width="15.7109375" style="8" customWidth="1"/>
    <col min="4351" max="4351" width="13.5703125" style="8" customWidth="1"/>
    <col min="4352" max="4352" width="9.140625" style="8"/>
    <col min="4353" max="4354" width="11.5703125" style="8" bestFit="1" customWidth="1"/>
    <col min="4355" max="4593" width="9.140625" style="8"/>
    <col min="4594" max="4594" width="5.7109375" style="8" customWidth="1"/>
    <col min="4595" max="4595" width="43.28515625" style="8" customWidth="1"/>
    <col min="4596" max="4596" width="5" style="8" customWidth="1"/>
    <col min="4597" max="4597" width="15.140625" style="8" customWidth="1"/>
    <col min="4598" max="4598" width="8.28515625" style="8" customWidth="1"/>
    <col min="4599" max="4599" width="7.85546875" style="8" customWidth="1"/>
    <col min="4600" max="4601" width="8.140625" style="8" customWidth="1"/>
    <col min="4602" max="4602" width="7.5703125" style="8" customWidth="1"/>
    <col min="4603" max="4603" width="12.85546875" style="8" customWidth="1"/>
    <col min="4604" max="4604" width="12.28515625" style="8" customWidth="1"/>
    <col min="4605" max="4606" width="15.7109375" style="8" customWidth="1"/>
    <col min="4607" max="4607" width="13.5703125" style="8" customWidth="1"/>
    <col min="4608" max="4608" width="9.140625" style="8"/>
    <col min="4609" max="4610" width="11.5703125" style="8" bestFit="1" customWidth="1"/>
    <col min="4611" max="4849" width="9.140625" style="8"/>
    <col min="4850" max="4850" width="5.7109375" style="8" customWidth="1"/>
    <col min="4851" max="4851" width="43.28515625" style="8" customWidth="1"/>
    <col min="4852" max="4852" width="5" style="8" customWidth="1"/>
    <col min="4853" max="4853" width="15.140625" style="8" customWidth="1"/>
    <col min="4854" max="4854" width="8.28515625" style="8" customWidth="1"/>
    <col min="4855" max="4855" width="7.85546875" style="8" customWidth="1"/>
    <col min="4856" max="4857" width="8.140625" style="8" customWidth="1"/>
    <col min="4858" max="4858" width="7.5703125" style="8" customWidth="1"/>
    <col min="4859" max="4859" width="12.85546875" style="8" customWidth="1"/>
    <col min="4860" max="4860" width="12.28515625" style="8" customWidth="1"/>
    <col min="4861" max="4862" width="15.7109375" style="8" customWidth="1"/>
    <col min="4863" max="4863" width="13.5703125" style="8" customWidth="1"/>
    <col min="4864" max="4864" width="9.140625" style="8"/>
    <col min="4865" max="4866" width="11.5703125" style="8" bestFit="1" customWidth="1"/>
    <col min="4867" max="5105" width="9.140625" style="8"/>
    <col min="5106" max="5106" width="5.7109375" style="8" customWidth="1"/>
    <col min="5107" max="5107" width="43.28515625" style="8" customWidth="1"/>
    <col min="5108" max="5108" width="5" style="8" customWidth="1"/>
    <col min="5109" max="5109" width="15.140625" style="8" customWidth="1"/>
    <col min="5110" max="5110" width="8.28515625" style="8" customWidth="1"/>
    <col min="5111" max="5111" width="7.85546875" style="8" customWidth="1"/>
    <col min="5112" max="5113" width="8.140625" style="8" customWidth="1"/>
    <col min="5114" max="5114" width="7.5703125" style="8" customWidth="1"/>
    <col min="5115" max="5115" width="12.85546875" style="8" customWidth="1"/>
    <col min="5116" max="5116" width="12.28515625" style="8" customWidth="1"/>
    <col min="5117" max="5118" width="15.7109375" style="8" customWidth="1"/>
    <col min="5119" max="5119" width="13.5703125" style="8" customWidth="1"/>
    <col min="5120" max="5120" width="9.140625" style="8"/>
    <col min="5121" max="5122" width="11.5703125" style="8" bestFit="1" customWidth="1"/>
    <col min="5123" max="5361" width="9.140625" style="8"/>
    <col min="5362" max="5362" width="5.7109375" style="8" customWidth="1"/>
    <col min="5363" max="5363" width="43.28515625" style="8" customWidth="1"/>
    <col min="5364" max="5364" width="5" style="8" customWidth="1"/>
    <col min="5365" max="5365" width="15.140625" style="8" customWidth="1"/>
    <col min="5366" max="5366" width="8.28515625" style="8" customWidth="1"/>
    <col min="5367" max="5367" width="7.85546875" style="8" customWidth="1"/>
    <col min="5368" max="5369" width="8.140625" style="8" customWidth="1"/>
    <col min="5370" max="5370" width="7.5703125" style="8" customWidth="1"/>
    <col min="5371" max="5371" width="12.85546875" style="8" customWidth="1"/>
    <col min="5372" max="5372" width="12.28515625" style="8" customWidth="1"/>
    <col min="5373" max="5374" width="15.7109375" style="8" customWidth="1"/>
    <col min="5375" max="5375" width="13.5703125" style="8" customWidth="1"/>
    <col min="5376" max="5376" width="9.140625" style="8"/>
    <col min="5377" max="5378" width="11.5703125" style="8" bestFit="1" customWidth="1"/>
    <col min="5379" max="5617" width="9.140625" style="8"/>
    <col min="5618" max="5618" width="5.7109375" style="8" customWidth="1"/>
    <col min="5619" max="5619" width="43.28515625" style="8" customWidth="1"/>
    <col min="5620" max="5620" width="5" style="8" customWidth="1"/>
    <col min="5621" max="5621" width="15.140625" style="8" customWidth="1"/>
    <col min="5622" max="5622" width="8.28515625" style="8" customWidth="1"/>
    <col min="5623" max="5623" width="7.85546875" style="8" customWidth="1"/>
    <col min="5624" max="5625" width="8.140625" style="8" customWidth="1"/>
    <col min="5626" max="5626" width="7.5703125" style="8" customWidth="1"/>
    <col min="5627" max="5627" width="12.85546875" style="8" customWidth="1"/>
    <col min="5628" max="5628" width="12.28515625" style="8" customWidth="1"/>
    <col min="5629" max="5630" width="15.7109375" style="8" customWidth="1"/>
    <col min="5631" max="5631" width="13.5703125" style="8" customWidth="1"/>
    <col min="5632" max="5632" width="9.140625" style="8"/>
    <col min="5633" max="5634" width="11.5703125" style="8" bestFit="1" customWidth="1"/>
    <col min="5635" max="5873" width="9.140625" style="8"/>
    <col min="5874" max="5874" width="5.7109375" style="8" customWidth="1"/>
    <col min="5875" max="5875" width="43.28515625" style="8" customWidth="1"/>
    <col min="5876" max="5876" width="5" style="8" customWidth="1"/>
    <col min="5877" max="5877" width="15.140625" style="8" customWidth="1"/>
    <col min="5878" max="5878" width="8.28515625" style="8" customWidth="1"/>
    <col min="5879" max="5879" width="7.85546875" style="8" customWidth="1"/>
    <col min="5880" max="5881" width="8.140625" style="8" customWidth="1"/>
    <col min="5882" max="5882" width="7.5703125" style="8" customWidth="1"/>
    <col min="5883" max="5883" width="12.85546875" style="8" customWidth="1"/>
    <col min="5884" max="5884" width="12.28515625" style="8" customWidth="1"/>
    <col min="5885" max="5886" width="15.7109375" style="8" customWidth="1"/>
    <col min="5887" max="5887" width="13.5703125" style="8" customWidth="1"/>
    <col min="5888" max="5888" width="9.140625" style="8"/>
    <col min="5889" max="5890" width="11.5703125" style="8" bestFit="1" customWidth="1"/>
    <col min="5891" max="6129" width="9.140625" style="8"/>
    <col min="6130" max="6130" width="5.7109375" style="8" customWidth="1"/>
    <col min="6131" max="6131" width="43.28515625" style="8" customWidth="1"/>
    <col min="6132" max="6132" width="5" style="8" customWidth="1"/>
    <col min="6133" max="6133" width="15.140625" style="8" customWidth="1"/>
    <col min="6134" max="6134" width="8.28515625" style="8" customWidth="1"/>
    <col min="6135" max="6135" width="7.85546875" style="8" customWidth="1"/>
    <col min="6136" max="6137" width="8.140625" style="8" customWidth="1"/>
    <col min="6138" max="6138" width="7.5703125" style="8" customWidth="1"/>
    <col min="6139" max="6139" width="12.85546875" style="8" customWidth="1"/>
    <col min="6140" max="6140" width="12.28515625" style="8" customWidth="1"/>
    <col min="6141" max="6142" width="15.7109375" style="8" customWidth="1"/>
    <col min="6143" max="6143" width="13.5703125" style="8" customWidth="1"/>
    <col min="6144" max="6144" width="9.140625" style="8"/>
    <col min="6145" max="6146" width="11.5703125" style="8" bestFit="1" customWidth="1"/>
    <col min="6147" max="6385" width="9.140625" style="8"/>
    <col min="6386" max="6386" width="5.7109375" style="8" customWidth="1"/>
    <col min="6387" max="6387" width="43.28515625" style="8" customWidth="1"/>
    <col min="6388" max="6388" width="5" style="8" customWidth="1"/>
    <col min="6389" max="6389" width="15.140625" style="8" customWidth="1"/>
    <col min="6390" max="6390" width="8.28515625" style="8" customWidth="1"/>
    <col min="6391" max="6391" width="7.85546875" style="8" customWidth="1"/>
    <col min="6392" max="6393" width="8.140625" style="8" customWidth="1"/>
    <col min="6394" max="6394" width="7.5703125" style="8" customWidth="1"/>
    <col min="6395" max="6395" width="12.85546875" style="8" customWidth="1"/>
    <col min="6396" max="6396" width="12.28515625" style="8" customWidth="1"/>
    <col min="6397" max="6398" width="15.7109375" style="8" customWidth="1"/>
    <col min="6399" max="6399" width="13.5703125" style="8" customWidth="1"/>
    <col min="6400" max="6400" width="9.140625" style="8"/>
    <col min="6401" max="6402" width="11.5703125" style="8" bestFit="1" customWidth="1"/>
    <col min="6403" max="6641" width="9.140625" style="8"/>
    <col min="6642" max="6642" width="5.7109375" style="8" customWidth="1"/>
    <col min="6643" max="6643" width="43.28515625" style="8" customWidth="1"/>
    <col min="6644" max="6644" width="5" style="8" customWidth="1"/>
    <col min="6645" max="6645" width="15.140625" style="8" customWidth="1"/>
    <col min="6646" max="6646" width="8.28515625" style="8" customWidth="1"/>
    <col min="6647" max="6647" width="7.85546875" style="8" customWidth="1"/>
    <col min="6648" max="6649" width="8.140625" style="8" customWidth="1"/>
    <col min="6650" max="6650" width="7.5703125" style="8" customWidth="1"/>
    <col min="6651" max="6651" width="12.85546875" style="8" customWidth="1"/>
    <col min="6652" max="6652" width="12.28515625" style="8" customWidth="1"/>
    <col min="6653" max="6654" width="15.7109375" style="8" customWidth="1"/>
    <col min="6655" max="6655" width="13.5703125" style="8" customWidth="1"/>
    <col min="6656" max="6656" width="9.140625" style="8"/>
    <col min="6657" max="6658" width="11.5703125" style="8" bestFit="1" customWidth="1"/>
    <col min="6659" max="6897" width="9.140625" style="8"/>
    <col min="6898" max="6898" width="5.7109375" style="8" customWidth="1"/>
    <col min="6899" max="6899" width="43.28515625" style="8" customWidth="1"/>
    <col min="6900" max="6900" width="5" style="8" customWidth="1"/>
    <col min="6901" max="6901" width="15.140625" style="8" customWidth="1"/>
    <col min="6902" max="6902" width="8.28515625" style="8" customWidth="1"/>
    <col min="6903" max="6903" width="7.85546875" style="8" customWidth="1"/>
    <col min="6904" max="6905" width="8.140625" style="8" customWidth="1"/>
    <col min="6906" max="6906" width="7.5703125" style="8" customWidth="1"/>
    <col min="6907" max="6907" width="12.85546875" style="8" customWidth="1"/>
    <col min="6908" max="6908" width="12.28515625" style="8" customWidth="1"/>
    <col min="6909" max="6910" width="15.7109375" style="8" customWidth="1"/>
    <col min="6911" max="6911" width="13.5703125" style="8" customWidth="1"/>
    <col min="6912" max="6912" width="9.140625" style="8"/>
    <col min="6913" max="6914" width="11.5703125" style="8" bestFit="1" customWidth="1"/>
    <col min="6915" max="7153" width="9.140625" style="8"/>
    <col min="7154" max="7154" width="5.7109375" style="8" customWidth="1"/>
    <col min="7155" max="7155" width="43.28515625" style="8" customWidth="1"/>
    <col min="7156" max="7156" width="5" style="8" customWidth="1"/>
    <col min="7157" max="7157" width="15.140625" style="8" customWidth="1"/>
    <col min="7158" max="7158" width="8.28515625" style="8" customWidth="1"/>
    <col min="7159" max="7159" width="7.85546875" style="8" customWidth="1"/>
    <col min="7160" max="7161" width="8.140625" style="8" customWidth="1"/>
    <col min="7162" max="7162" width="7.5703125" style="8" customWidth="1"/>
    <col min="7163" max="7163" width="12.85546875" style="8" customWidth="1"/>
    <col min="7164" max="7164" width="12.28515625" style="8" customWidth="1"/>
    <col min="7165" max="7166" width="15.7109375" style="8" customWidth="1"/>
    <col min="7167" max="7167" width="13.5703125" style="8" customWidth="1"/>
    <col min="7168" max="7168" width="9.140625" style="8"/>
    <col min="7169" max="7170" width="11.5703125" style="8" bestFit="1" customWidth="1"/>
    <col min="7171" max="7409" width="9.140625" style="8"/>
    <col min="7410" max="7410" width="5.7109375" style="8" customWidth="1"/>
    <col min="7411" max="7411" width="43.28515625" style="8" customWidth="1"/>
    <col min="7412" max="7412" width="5" style="8" customWidth="1"/>
    <col min="7413" max="7413" width="15.140625" style="8" customWidth="1"/>
    <col min="7414" max="7414" width="8.28515625" style="8" customWidth="1"/>
    <col min="7415" max="7415" width="7.85546875" style="8" customWidth="1"/>
    <col min="7416" max="7417" width="8.140625" style="8" customWidth="1"/>
    <col min="7418" max="7418" width="7.5703125" style="8" customWidth="1"/>
    <col min="7419" max="7419" width="12.85546875" style="8" customWidth="1"/>
    <col min="7420" max="7420" width="12.28515625" style="8" customWidth="1"/>
    <col min="7421" max="7422" width="15.7109375" style="8" customWidth="1"/>
    <col min="7423" max="7423" width="13.5703125" style="8" customWidth="1"/>
    <col min="7424" max="7424" width="9.140625" style="8"/>
    <col min="7425" max="7426" width="11.5703125" style="8" bestFit="1" customWidth="1"/>
    <col min="7427" max="7665" width="9.140625" style="8"/>
    <col min="7666" max="7666" width="5.7109375" style="8" customWidth="1"/>
    <col min="7667" max="7667" width="43.28515625" style="8" customWidth="1"/>
    <col min="7668" max="7668" width="5" style="8" customWidth="1"/>
    <col min="7669" max="7669" width="15.140625" style="8" customWidth="1"/>
    <col min="7670" max="7670" width="8.28515625" style="8" customWidth="1"/>
    <col min="7671" max="7671" width="7.85546875" style="8" customWidth="1"/>
    <col min="7672" max="7673" width="8.140625" style="8" customWidth="1"/>
    <col min="7674" max="7674" width="7.5703125" style="8" customWidth="1"/>
    <col min="7675" max="7675" width="12.85546875" style="8" customWidth="1"/>
    <col min="7676" max="7676" width="12.28515625" style="8" customWidth="1"/>
    <col min="7677" max="7678" width="15.7109375" style="8" customWidth="1"/>
    <col min="7679" max="7679" width="13.5703125" style="8" customWidth="1"/>
    <col min="7680" max="7680" width="9.140625" style="8"/>
    <col min="7681" max="7682" width="11.5703125" style="8" bestFit="1" customWidth="1"/>
    <col min="7683" max="7921" width="9.140625" style="8"/>
    <col min="7922" max="7922" width="5.7109375" style="8" customWidth="1"/>
    <col min="7923" max="7923" width="43.28515625" style="8" customWidth="1"/>
    <col min="7924" max="7924" width="5" style="8" customWidth="1"/>
    <col min="7925" max="7925" width="15.140625" style="8" customWidth="1"/>
    <col min="7926" max="7926" width="8.28515625" style="8" customWidth="1"/>
    <col min="7927" max="7927" width="7.85546875" style="8" customWidth="1"/>
    <col min="7928" max="7929" width="8.140625" style="8" customWidth="1"/>
    <col min="7930" max="7930" width="7.5703125" style="8" customWidth="1"/>
    <col min="7931" max="7931" width="12.85546875" style="8" customWidth="1"/>
    <col min="7932" max="7932" width="12.28515625" style="8" customWidth="1"/>
    <col min="7933" max="7934" width="15.7109375" style="8" customWidth="1"/>
    <col min="7935" max="7935" width="13.5703125" style="8" customWidth="1"/>
    <col min="7936" max="7936" width="9.140625" style="8"/>
    <col min="7937" max="7938" width="11.5703125" style="8" bestFit="1" customWidth="1"/>
    <col min="7939" max="8177" width="9.140625" style="8"/>
    <col min="8178" max="8178" width="5.7109375" style="8" customWidth="1"/>
    <col min="8179" max="8179" width="43.28515625" style="8" customWidth="1"/>
    <col min="8180" max="8180" width="5" style="8" customWidth="1"/>
    <col min="8181" max="8181" width="15.140625" style="8" customWidth="1"/>
    <col min="8182" max="8182" width="8.28515625" style="8" customWidth="1"/>
    <col min="8183" max="8183" width="7.85546875" style="8" customWidth="1"/>
    <col min="8184" max="8185" width="8.140625" style="8" customWidth="1"/>
    <col min="8186" max="8186" width="7.5703125" style="8" customWidth="1"/>
    <col min="8187" max="8187" width="12.85546875" style="8" customWidth="1"/>
    <col min="8188" max="8188" width="12.28515625" style="8" customWidth="1"/>
    <col min="8189" max="8190" width="15.7109375" style="8" customWidth="1"/>
    <col min="8191" max="8191" width="13.5703125" style="8" customWidth="1"/>
    <col min="8192" max="8192" width="9.140625" style="8"/>
    <col min="8193" max="8194" width="11.5703125" style="8" bestFit="1" customWidth="1"/>
    <col min="8195" max="8433" width="9.140625" style="8"/>
    <col min="8434" max="8434" width="5.7109375" style="8" customWidth="1"/>
    <col min="8435" max="8435" width="43.28515625" style="8" customWidth="1"/>
    <col min="8436" max="8436" width="5" style="8" customWidth="1"/>
    <col min="8437" max="8437" width="15.140625" style="8" customWidth="1"/>
    <col min="8438" max="8438" width="8.28515625" style="8" customWidth="1"/>
    <col min="8439" max="8439" width="7.85546875" style="8" customWidth="1"/>
    <col min="8440" max="8441" width="8.140625" style="8" customWidth="1"/>
    <col min="8442" max="8442" width="7.5703125" style="8" customWidth="1"/>
    <col min="8443" max="8443" width="12.85546875" style="8" customWidth="1"/>
    <col min="8444" max="8444" width="12.28515625" style="8" customWidth="1"/>
    <col min="8445" max="8446" width="15.7109375" style="8" customWidth="1"/>
    <col min="8447" max="8447" width="13.5703125" style="8" customWidth="1"/>
    <col min="8448" max="8448" width="9.140625" style="8"/>
    <col min="8449" max="8450" width="11.5703125" style="8" bestFit="1" customWidth="1"/>
    <col min="8451" max="8689" width="9.140625" style="8"/>
    <col min="8690" max="8690" width="5.7109375" style="8" customWidth="1"/>
    <col min="8691" max="8691" width="43.28515625" style="8" customWidth="1"/>
    <col min="8692" max="8692" width="5" style="8" customWidth="1"/>
    <col min="8693" max="8693" width="15.140625" style="8" customWidth="1"/>
    <col min="8694" max="8694" width="8.28515625" style="8" customWidth="1"/>
    <col min="8695" max="8695" width="7.85546875" style="8" customWidth="1"/>
    <col min="8696" max="8697" width="8.140625" style="8" customWidth="1"/>
    <col min="8698" max="8698" width="7.5703125" style="8" customWidth="1"/>
    <col min="8699" max="8699" width="12.85546875" style="8" customWidth="1"/>
    <col min="8700" max="8700" width="12.28515625" style="8" customWidth="1"/>
    <col min="8701" max="8702" width="15.7109375" style="8" customWidth="1"/>
    <col min="8703" max="8703" width="13.5703125" style="8" customWidth="1"/>
    <col min="8704" max="8704" width="9.140625" style="8"/>
    <col min="8705" max="8706" width="11.5703125" style="8" bestFit="1" customWidth="1"/>
    <col min="8707" max="8945" width="9.140625" style="8"/>
    <col min="8946" max="8946" width="5.7109375" style="8" customWidth="1"/>
    <col min="8947" max="8947" width="43.28515625" style="8" customWidth="1"/>
    <col min="8948" max="8948" width="5" style="8" customWidth="1"/>
    <col min="8949" max="8949" width="15.140625" style="8" customWidth="1"/>
    <col min="8950" max="8950" width="8.28515625" style="8" customWidth="1"/>
    <col min="8951" max="8951" width="7.85546875" style="8" customWidth="1"/>
    <col min="8952" max="8953" width="8.140625" style="8" customWidth="1"/>
    <col min="8954" max="8954" width="7.5703125" style="8" customWidth="1"/>
    <col min="8955" max="8955" width="12.85546875" style="8" customWidth="1"/>
    <col min="8956" max="8956" width="12.28515625" style="8" customWidth="1"/>
    <col min="8957" max="8958" width="15.7109375" style="8" customWidth="1"/>
    <col min="8959" max="8959" width="13.5703125" style="8" customWidth="1"/>
    <col min="8960" max="8960" width="9.140625" style="8"/>
    <col min="8961" max="8962" width="11.5703125" style="8" bestFit="1" customWidth="1"/>
    <col min="8963" max="9201" width="9.140625" style="8"/>
    <col min="9202" max="9202" width="5.7109375" style="8" customWidth="1"/>
    <col min="9203" max="9203" width="43.28515625" style="8" customWidth="1"/>
    <col min="9204" max="9204" width="5" style="8" customWidth="1"/>
    <col min="9205" max="9205" width="15.140625" style="8" customWidth="1"/>
    <col min="9206" max="9206" width="8.28515625" style="8" customWidth="1"/>
    <col min="9207" max="9207" width="7.85546875" style="8" customWidth="1"/>
    <col min="9208" max="9209" width="8.140625" style="8" customWidth="1"/>
    <col min="9210" max="9210" width="7.5703125" style="8" customWidth="1"/>
    <col min="9211" max="9211" width="12.85546875" style="8" customWidth="1"/>
    <col min="9212" max="9212" width="12.28515625" style="8" customWidth="1"/>
    <col min="9213" max="9214" width="15.7109375" style="8" customWidth="1"/>
    <col min="9215" max="9215" width="13.5703125" style="8" customWidth="1"/>
    <col min="9216" max="9216" width="9.140625" style="8"/>
    <col min="9217" max="9218" width="11.5703125" style="8" bestFit="1" customWidth="1"/>
    <col min="9219" max="9457" width="9.140625" style="8"/>
    <col min="9458" max="9458" width="5.7109375" style="8" customWidth="1"/>
    <col min="9459" max="9459" width="43.28515625" style="8" customWidth="1"/>
    <col min="9460" max="9460" width="5" style="8" customWidth="1"/>
    <col min="9461" max="9461" width="15.140625" style="8" customWidth="1"/>
    <col min="9462" max="9462" width="8.28515625" style="8" customWidth="1"/>
    <col min="9463" max="9463" width="7.85546875" style="8" customWidth="1"/>
    <col min="9464" max="9465" width="8.140625" style="8" customWidth="1"/>
    <col min="9466" max="9466" width="7.5703125" style="8" customWidth="1"/>
    <col min="9467" max="9467" width="12.85546875" style="8" customWidth="1"/>
    <col min="9468" max="9468" width="12.28515625" style="8" customWidth="1"/>
    <col min="9469" max="9470" width="15.7109375" style="8" customWidth="1"/>
    <col min="9471" max="9471" width="13.5703125" style="8" customWidth="1"/>
    <col min="9472" max="9472" width="9.140625" style="8"/>
    <col min="9473" max="9474" width="11.5703125" style="8" bestFit="1" customWidth="1"/>
    <col min="9475" max="9713" width="9.140625" style="8"/>
    <col min="9714" max="9714" width="5.7109375" style="8" customWidth="1"/>
    <col min="9715" max="9715" width="43.28515625" style="8" customWidth="1"/>
    <col min="9716" max="9716" width="5" style="8" customWidth="1"/>
    <col min="9717" max="9717" width="15.140625" style="8" customWidth="1"/>
    <col min="9718" max="9718" width="8.28515625" style="8" customWidth="1"/>
    <col min="9719" max="9719" width="7.85546875" style="8" customWidth="1"/>
    <col min="9720" max="9721" width="8.140625" style="8" customWidth="1"/>
    <col min="9722" max="9722" width="7.5703125" style="8" customWidth="1"/>
    <col min="9723" max="9723" width="12.85546875" style="8" customWidth="1"/>
    <col min="9724" max="9724" width="12.28515625" style="8" customWidth="1"/>
    <col min="9725" max="9726" width="15.7109375" style="8" customWidth="1"/>
    <col min="9727" max="9727" width="13.5703125" style="8" customWidth="1"/>
    <col min="9728" max="9728" width="9.140625" style="8"/>
    <col min="9729" max="9730" width="11.5703125" style="8" bestFit="1" customWidth="1"/>
    <col min="9731" max="9969" width="9.140625" style="8"/>
    <col min="9970" max="9970" width="5.7109375" style="8" customWidth="1"/>
    <col min="9971" max="9971" width="43.28515625" style="8" customWidth="1"/>
    <col min="9972" max="9972" width="5" style="8" customWidth="1"/>
    <col min="9973" max="9973" width="15.140625" style="8" customWidth="1"/>
    <col min="9974" max="9974" width="8.28515625" style="8" customWidth="1"/>
    <col min="9975" max="9975" width="7.85546875" style="8" customWidth="1"/>
    <col min="9976" max="9977" width="8.140625" style="8" customWidth="1"/>
    <col min="9978" max="9978" width="7.5703125" style="8" customWidth="1"/>
    <col min="9979" max="9979" width="12.85546875" style="8" customWidth="1"/>
    <col min="9980" max="9980" width="12.28515625" style="8" customWidth="1"/>
    <col min="9981" max="9982" width="15.7109375" style="8" customWidth="1"/>
    <col min="9983" max="9983" width="13.5703125" style="8" customWidth="1"/>
    <col min="9984" max="9984" width="9.140625" style="8"/>
    <col min="9985" max="9986" width="11.5703125" style="8" bestFit="1" customWidth="1"/>
    <col min="9987" max="10225" width="9.140625" style="8"/>
    <col min="10226" max="10226" width="5.7109375" style="8" customWidth="1"/>
    <col min="10227" max="10227" width="43.28515625" style="8" customWidth="1"/>
    <col min="10228" max="10228" width="5" style="8" customWidth="1"/>
    <col min="10229" max="10229" width="15.140625" style="8" customWidth="1"/>
    <col min="10230" max="10230" width="8.28515625" style="8" customWidth="1"/>
    <col min="10231" max="10231" width="7.85546875" style="8" customWidth="1"/>
    <col min="10232" max="10233" width="8.140625" style="8" customWidth="1"/>
    <col min="10234" max="10234" width="7.5703125" style="8" customWidth="1"/>
    <col min="10235" max="10235" width="12.85546875" style="8" customWidth="1"/>
    <col min="10236" max="10236" width="12.28515625" style="8" customWidth="1"/>
    <col min="10237" max="10238" width="15.7109375" style="8" customWidth="1"/>
    <col min="10239" max="10239" width="13.5703125" style="8" customWidth="1"/>
    <col min="10240" max="10240" width="9.140625" style="8"/>
    <col min="10241" max="10242" width="11.5703125" style="8" bestFit="1" customWidth="1"/>
    <col min="10243" max="10481" width="9.140625" style="8"/>
    <col min="10482" max="10482" width="5.7109375" style="8" customWidth="1"/>
    <col min="10483" max="10483" width="43.28515625" style="8" customWidth="1"/>
    <col min="10484" max="10484" width="5" style="8" customWidth="1"/>
    <col min="10485" max="10485" width="15.140625" style="8" customWidth="1"/>
    <col min="10486" max="10486" width="8.28515625" style="8" customWidth="1"/>
    <col min="10487" max="10487" width="7.85546875" style="8" customWidth="1"/>
    <col min="10488" max="10489" width="8.140625" style="8" customWidth="1"/>
    <col min="10490" max="10490" width="7.5703125" style="8" customWidth="1"/>
    <col min="10491" max="10491" width="12.85546875" style="8" customWidth="1"/>
    <col min="10492" max="10492" width="12.28515625" style="8" customWidth="1"/>
    <col min="10493" max="10494" width="15.7109375" style="8" customWidth="1"/>
    <col min="10495" max="10495" width="13.5703125" style="8" customWidth="1"/>
    <col min="10496" max="10496" width="9.140625" style="8"/>
    <col min="10497" max="10498" width="11.5703125" style="8" bestFit="1" customWidth="1"/>
    <col min="10499" max="10737" width="9.140625" style="8"/>
    <col min="10738" max="10738" width="5.7109375" style="8" customWidth="1"/>
    <col min="10739" max="10739" width="43.28515625" style="8" customWidth="1"/>
    <col min="10740" max="10740" width="5" style="8" customWidth="1"/>
    <col min="10741" max="10741" width="15.140625" style="8" customWidth="1"/>
    <col min="10742" max="10742" width="8.28515625" style="8" customWidth="1"/>
    <col min="10743" max="10743" width="7.85546875" style="8" customWidth="1"/>
    <col min="10744" max="10745" width="8.140625" style="8" customWidth="1"/>
    <col min="10746" max="10746" width="7.5703125" style="8" customWidth="1"/>
    <col min="10747" max="10747" width="12.85546875" style="8" customWidth="1"/>
    <col min="10748" max="10748" width="12.28515625" style="8" customWidth="1"/>
    <col min="10749" max="10750" width="15.7109375" style="8" customWidth="1"/>
    <col min="10751" max="10751" width="13.5703125" style="8" customWidth="1"/>
    <col min="10752" max="10752" width="9.140625" style="8"/>
    <col min="10753" max="10754" width="11.5703125" style="8" bestFit="1" customWidth="1"/>
    <col min="10755" max="10993" width="9.140625" style="8"/>
    <col min="10994" max="10994" width="5.7109375" style="8" customWidth="1"/>
    <col min="10995" max="10995" width="43.28515625" style="8" customWidth="1"/>
    <col min="10996" max="10996" width="5" style="8" customWidth="1"/>
    <col min="10997" max="10997" width="15.140625" style="8" customWidth="1"/>
    <col min="10998" max="10998" width="8.28515625" style="8" customWidth="1"/>
    <col min="10999" max="10999" width="7.85546875" style="8" customWidth="1"/>
    <col min="11000" max="11001" width="8.140625" style="8" customWidth="1"/>
    <col min="11002" max="11002" width="7.5703125" style="8" customWidth="1"/>
    <col min="11003" max="11003" width="12.85546875" style="8" customWidth="1"/>
    <col min="11004" max="11004" width="12.28515625" style="8" customWidth="1"/>
    <col min="11005" max="11006" width="15.7109375" style="8" customWidth="1"/>
    <col min="11007" max="11007" width="13.5703125" style="8" customWidth="1"/>
    <col min="11008" max="11008" width="9.140625" style="8"/>
    <col min="11009" max="11010" width="11.5703125" style="8" bestFit="1" customWidth="1"/>
    <col min="11011" max="11249" width="9.140625" style="8"/>
    <col min="11250" max="11250" width="5.7109375" style="8" customWidth="1"/>
    <col min="11251" max="11251" width="43.28515625" style="8" customWidth="1"/>
    <col min="11252" max="11252" width="5" style="8" customWidth="1"/>
    <col min="11253" max="11253" width="15.140625" style="8" customWidth="1"/>
    <col min="11254" max="11254" width="8.28515625" style="8" customWidth="1"/>
    <col min="11255" max="11255" width="7.85546875" style="8" customWidth="1"/>
    <col min="11256" max="11257" width="8.140625" style="8" customWidth="1"/>
    <col min="11258" max="11258" width="7.5703125" style="8" customWidth="1"/>
    <col min="11259" max="11259" width="12.85546875" style="8" customWidth="1"/>
    <col min="11260" max="11260" width="12.28515625" style="8" customWidth="1"/>
    <col min="11261" max="11262" width="15.7109375" style="8" customWidth="1"/>
    <col min="11263" max="11263" width="13.5703125" style="8" customWidth="1"/>
    <col min="11264" max="11264" width="9.140625" style="8"/>
    <col min="11265" max="11266" width="11.5703125" style="8" bestFit="1" customWidth="1"/>
    <col min="11267" max="11505" width="9.140625" style="8"/>
    <col min="11506" max="11506" width="5.7109375" style="8" customWidth="1"/>
    <col min="11507" max="11507" width="43.28515625" style="8" customWidth="1"/>
    <col min="11508" max="11508" width="5" style="8" customWidth="1"/>
    <col min="11509" max="11509" width="15.140625" style="8" customWidth="1"/>
    <col min="11510" max="11510" width="8.28515625" style="8" customWidth="1"/>
    <col min="11511" max="11511" width="7.85546875" style="8" customWidth="1"/>
    <col min="11512" max="11513" width="8.140625" style="8" customWidth="1"/>
    <col min="11514" max="11514" width="7.5703125" style="8" customWidth="1"/>
    <col min="11515" max="11515" width="12.85546875" style="8" customWidth="1"/>
    <col min="11516" max="11516" width="12.28515625" style="8" customWidth="1"/>
    <col min="11517" max="11518" width="15.7109375" style="8" customWidth="1"/>
    <col min="11519" max="11519" width="13.5703125" style="8" customWidth="1"/>
    <col min="11520" max="11520" width="9.140625" style="8"/>
    <col min="11521" max="11522" width="11.5703125" style="8" bestFit="1" customWidth="1"/>
    <col min="11523" max="11761" width="9.140625" style="8"/>
    <col min="11762" max="11762" width="5.7109375" style="8" customWidth="1"/>
    <col min="11763" max="11763" width="43.28515625" style="8" customWidth="1"/>
    <col min="11764" max="11764" width="5" style="8" customWidth="1"/>
    <col min="11765" max="11765" width="15.140625" style="8" customWidth="1"/>
    <col min="11766" max="11766" width="8.28515625" style="8" customWidth="1"/>
    <col min="11767" max="11767" width="7.85546875" style="8" customWidth="1"/>
    <col min="11768" max="11769" width="8.140625" style="8" customWidth="1"/>
    <col min="11770" max="11770" width="7.5703125" style="8" customWidth="1"/>
    <col min="11771" max="11771" width="12.85546875" style="8" customWidth="1"/>
    <col min="11772" max="11772" width="12.28515625" style="8" customWidth="1"/>
    <col min="11773" max="11774" width="15.7109375" style="8" customWidth="1"/>
    <col min="11775" max="11775" width="13.5703125" style="8" customWidth="1"/>
    <col min="11776" max="11776" width="9.140625" style="8"/>
    <col min="11777" max="11778" width="11.5703125" style="8" bestFit="1" customWidth="1"/>
    <col min="11779" max="12017" width="9.140625" style="8"/>
    <col min="12018" max="12018" width="5.7109375" style="8" customWidth="1"/>
    <col min="12019" max="12019" width="43.28515625" style="8" customWidth="1"/>
    <col min="12020" max="12020" width="5" style="8" customWidth="1"/>
    <col min="12021" max="12021" width="15.140625" style="8" customWidth="1"/>
    <col min="12022" max="12022" width="8.28515625" style="8" customWidth="1"/>
    <col min="12023" max="12023" width="7.85546875" style="8" customWidth="1"/>
    <col min="12024" max="12025" width="8.140625" style="8" customWidth="1"/>
    <col min="12026" max="12026" width="7.5703125" style="8" customWidth="1"/>
    <col min="12027" max="12027" width="12.85546875" style="8" customWidth="1"/>
    <col min="12028" max="12028" width="12.28515625" style="8" customWidth="1"/>
    <col min="12029" max="12030" width="15.7109375" style="8" customWidth="1"/>
    <col min="12031" max="12031" width="13.5703125" style="8" customWidth="1"/>
    <col min="12032" max="12032" width="9.140625" style="8"/>
    <col min="12033" max="12034" width="11.5703125" style="8" bestFit="1" customWidth="1"/>
    <col min="12035" max="12273" width="9.140625" style="8"/>
    <col min="12274" max="12274" width="5.7109375" style="8" customWidth="1"/>
    <col min="12275" max="12275" width="43.28515625" style="8" customWidth="1"/>
    <col min="12276" max="12276" width="5" style="8" customWidth="1"/>
    <col min="12277" max="12277" width="15.140625" style="8" customWidth="1"/>
    <col min="12278" max="12278" width="8.28515625" style="8" customWidth="1"/>
    <col min="12279" max="12279" width="7.85546875" style="8" customWidth="1"/>
    <col min="12280" max="12281" width="8.140625" style="8" customWidth="1"/>
    <col min="12282" max="12282" width="7.5703125" style="8" customWidth="1"/>
    <col min="12283" max="12283" width="12.85546875" style="8" customWidth="1"/>
    <col min="12284" max="12284" width="12.28515625" style="8" customWidth="1"/>
    <col min="12285" max="12286" width="15.7109375" style="8" customWidth="1"/>
    <col min="12287" max="12287" width="13.5703125" style="8" customWidth="1"/>
    <col min="12288" max="12288" width="9.140625" style="8"/>
    <col min="12289" max="12290" width="11.5703125" style="8" bestFit="1" customWidth="1"/>
    <col min="12291" max="12529" width="9.140625" style="8"/>
    <col min="12530" max="12530" width="5.7109375" style="8" customWidth="1"/>
    <col min="12531" max="12531" width="43.28515625" style="8" customWidth="1"/>
    <col min="12532" max="12532" width="5" style="8" customWidth="1"/>
    <col min="12533" max="12533" width="15.140625" style="8" customWidth="1"/>
    <col min="12534" max="12534" width="8.28515625" style="8" customWidth="1"/>
    <col min="12535" max="12535" width="7.85546875" style="8" customWidth="1"/>
    <col min="12536" max="12537" width="8.140625" style="8" customWidth="1"/>
    <col min="12538" max="12538" width="7.5703125" style="8" customWidth="1"/>
    <col min="12539" max="12539" width="12.85546875" style="8" customWidth="1"/>
    <col min="12540" max="12540" width="12.28515625" style="8" customWidth="1"/>
    <col min="12541" max="12542" width="15.7109375" style="8" customWidth="1"/>
    <col min="12543" max="12543" width="13.5703125" style="8" customWidth="1"/>
    <col min="12544" max="12544" width="9.140625" style="8"/>
    <col min="12545" max="12546" width="11.5703125" style="8" bestFit="1" customWidth="1"/>
    <col min="12547" max="12785" width="9.140625" style="8"/>
    <col min="12786" max="12786" width="5.7109375" style="8" customWidth="1"/>
    <col min="12787" max="12787" width="43.28515625" style="8" customWidth="1"/>
    <col min="12788" max="12788" width="5" style="8" customWidth="1"/>
    <col min="12789" max="12789" width="15.140625" style="8" customWidth="1"/>
    <col min="12790" max="12790" width="8.28515625" style="8" customWidth="1"/>
    <col min="12791" max="12791" width="7.85546875" style="8" customWidth="1"/>
    <col min="12792" max="12793" width="8.140625" style="8" customWidth="1"/>
    <col min="12794" max="12794" width="7.5703125" style="8" customWidth="1"/>
    <col min="12795" max="12795" width="12.85546875" style="8" customWidth="1"/>
    <col min="12796" max="12796" width="12.28515625" style="8" customWidth="1"/>
    <col min="12797" max="12798" width="15.7109375" style="8" customWidth="1"/>
    <col min="12799" max="12799" width="13.5703125" style="8" customWidth="1"/>
    <col min="12800" max="12800" width="9.140625" style="8"/>
    <col min="12801" max="12802" width="11.5703125" style="8" bestFit="1" customWidth="1"/>
    <col min="12803" max="13041" width="9.140625" style="8"/>
    <col min="13042" max="13042" width="5.7109375" style="8" customWidth="1"/>
    <col min="13043" max="13043" width="43.28515625" style="8" customWidth="1"/>
    <col min="13044" max="13044" width="5" style="8" customWidth="1"/>
    <col min="13045" max="13045" width="15.140625" style="8" customWidth="1"/>
    <col min="13046" max="13046" width="8.28515625" style="8" customWidth="1"/>
    <col min="13047" max="13047" width="7.85546875" style="8" customWidth="1"/>
    <col min="13048" max="13049" width="8.140625" style="8" customWidth="1"/>
    <col min="13050" max="13050" width="7.5703125" style="8" customWidth="1"/>
    <col min="13051" max="13051" width="12.85546875" style="8" customWidth="1"/>
    <col min="13052" max="13052" width="12.28515625" style="8" customWidth="1"/>
    <col min="13053" max="13054" width="15.7109375" style="8" customWidth="1"/>
    <col min="13055" max="13055" width="13.5703125" style="8" customWidth="1"/>
    <col min="13056" max="13056" width="9.140625" style="8"/>
    <col min="13057" max="13058" width="11.5703125" style="8" bestFit="1" customWidth="1"/>
    <col min="13059" max="13297" width="9.140625" style="8"/>
    <col min="13298" max="13298" width="5.7109375" style="8" customWidth="1"/>
    <col min="13299" max="13299" width="43.28515625" style="8" customWidth="1"/>
    <col min="13300" max="13300" width="5" style="8" customWidth="1"/>
    <col min="13301" max="13301" width="15.140625" style="8" customWidth="1"/>
    <col min="13302" max="13302" width="8.28515625" style="8" customWidth="1"/>
    <col min="13303" max="13303" width="7.85546875" style="8" customWidth="1"/>
    <col min="13304" max="13305" width="8.140625" style="8" customWidth="1"/>
    <col min="13306" max="13306" width="7.5703125" style="8" customWidth="1"/>
    <col min="13307" max="13307" width="12.85546875" style="8" customWidth="1"/>
    <col min="13308" max="13308" width="12.28515625" style="8" customWidth="1"/>
    <col min="13309" max="13310" width="15.7109375" style="8" customWidth="1"/>
    <col min="13311" max="13311" width="13.5703125" style="8" customWidth="1"/>
    <col min="13312" max="13312" width="9.140625" style="8"/>
    <col min="13313" max="13314" width="11.5703125" style="8" bestFit="1" customWidth="1"/>
    <col min="13315" max="13553" width="9.140625" style="8"/>
    <col min="13554" max="13554" width="5.7109375" style="8" customWidth="1"/>
    <col min="13555" max="13555" width="43.28515625" style="8" customWidth="1"/>
    <col min="13556" max="13556" width="5" style="8" customWidth="1"/>
    <col min="13557" max="13557" width="15.140625" style="8" customWidth="1"/>
    <col min="13558" max="13558" width="8.28515625" style="8" customWidth="1"/>
    <col min="13559" max="13559" width="7.85546875" style="8" customWidth="1"/>
    <col min="13560" max="13561" width="8.140625" style="8" customWidth="1"/>
    <col min="13562" max="13562" width="7.5703125" style="8" customWidth="1"/>
    <col min="13563" max="13563" width="12.85546875" style="8" customWidth="1"/>
    <col min="13564" max="13564" width="12.28515625" style="8" customWidth="1"/>
    <col min="13565" max="13566" width="15.7109375" style="8" customWidth="1"/>
    <col min="13567" max="13567" width="13.5703125" style="8" customWidth="1"/>
    <col min="13568" max="13568" width="9.140625" style="8"/>
    <col min="13569" max="13570" width="11.5703125" style="8" bestFit="1" customWidth="1"/>
    <col min="13571" max="13809" width="9.140625" style="8"/>
    <col min="13810" max="13810" width="5.7109375" style="8" customWidth="1"/>
    <col min="13811" max="13811" width="43.28515625" style="8" customWidth="1"/>
    <col min="13812" max="13812" width="5" style="8" customWidth="1"/>
    <col min="13813" max="13813" width="15.140625" style="8" customWidth="1"/>
    <col min="13814" max="13814" width="8.28515625" style="8" customWidth="1"/>
    <col min="13815" max="13815" width="7.85546875" style="8" customWidth="1"/>
    <col min="13816" max="13817" width="8.140625" style="8" customWidth="1"/>
    <col min="13818" max="13818" width="7.5703125" style="8" customWidth="1"/>
    <col min="13819" max="13819" width="12.85546875" style="8" customWidth="1"/>
    <col min="13820" max="13820" width="12.28515625" style="8" customWidth="1"/>
    <col min="13821" max="13822" width="15.7109375" style="8" customWidth="1"/>
    <col min="13823" max="13823" width="13.5703125" style="8" customWidth="1"/>
    <col min="13824" max="13824" width="9.140625" style="8"/>
    <col min="13825" max="13826" width="11.5703125" style="8" bestFit="1" customWidth="1"/>
    <col min="13827" max="14065" width="9.140625" style="8"/>
    <col min="14066" max="14066" width="5.7109375" style="8" customWidth="1"/>
    <col min="14067" max="14067" width="43.28515625" style="8" customWidth="1"/>
    <col min="14068" max="14068" width="5" style="8" customWidth="1"/>
    <col min="14069" max="14069" width="15.140625" style="8" customWidth="1"/>
    <col min="14070" max="14070" width="8.28515625" style="8" customWidth="1"/>
    <col min="14071" max="14071" width="7.85546875" style="8" customWidth="1"/>
    <col min="14072" max="14073" width="8.140625" style="8" customWidth="1"/>
    <col min="14074" max="14074" width="7.5703125" style="8" customWidth="1"/>
    <col min="14075" max="14075" width="12.85546875" style="8" customWidth="1"/>
    <col min="14076" max="14076" width="12.28515625" style="8" customWidth="1"/>
    <col min="14077" max="14078" width="15.7109375" style="8" customWidth="1"/>
    <col min="14079" max="14079" width="13.5703125" style="8" customWidth="1"/>
    <col min="14080" max="14080" width="9.140625" style="8"/>
    <col min="14081" max="14082" width="11.5703125" style="8" bestFit="1" customWidth="1"/>
    <col min="14083" max="14321" width="9.140625" style="8"/>
    <col min="14322" max="14322" width="5.7109375" style="8" customWidth="1"/>
    <col min="14323" max="14323" width="43.28515625" style="8" customWidth="1"/>
    <col min="14324" max="14324" width="5" style="8" customWidth="1"/>
    <col min="14325" max="14325" width="15.140625" style="8" customWidth="1"/>
    <col min="14326" max="14326" width="8.28515625" style="8" customWidth="1"/>
    <col min="14327" max="14327" width="7.85546875" style="8" customWidth="1"/>
    <col min="14328" max="14329" width="8.140625" style="8" customWidth="1"/>
    <col min="14330" max="14330" width="7.5703125" style="8" customWidth="1"/>
    <col min="14331" max="14331" width="12.85546875" style="8" customWidth="1"/>
    <col min="14332" max="14332" width="12.28515625" style="8" customWidth="1"/>
    <col min="14333" max="14334" width="15.7109375" style="8" customWidth="1"/>
    <col min="14335" max="14335" width="13.5703125" style="8" customWidth="1"/>
    <col min="14336" max="14336" width="9.140625" style="8"/>
    <col min="14337" max="14338" width="11.5703125" style="8" bestFit="1" customWidth="1"/>
    <col min="14339" max="14577" width="9.140625" style="8"/>
    <col min="14578" max="14578" width="5.7109375" style="8" customWidth="1"/>
    <col min="14579" max="14579" width="43.28515625" style="8" customWidth="1"/>
    <col min="14580" max="14580" width="5" style="8" customWidth="1"/>
    <col min="14581" max="14581" width="15.140625" style="8" customWidth="1"/>
    <col min="14582" max="14582" width="8.28515625" style="8" customWidth="1"/>
    <col min="14583" max="14583" width="7.85546875" style="8" customWidth="1"/>
    <col min="14584" max="14585" width="8.140625" style="8" customWidth="1"/>
    <col min="14586" max="14586" width="7.5703125" style="8" customWidth="1"/>
    <col min="14587" max="14587" width="12.85546875" style="8" customWidth="1"/>
    <col min="14588" max="14588" width="12.28515625" style="8" customWidth="1"/>
    <col min="14589" max="14590" width="15.7109375" style="8" customWidth="1"/>
    <col min="14591" max="14591" width="13.5703125" style="8" customWidth="1"/>
    <col min="14592" max="14592" width="9.140625" style="8"/>
    <col min="14593" max="14594" width="11.5703125" style="8" bestFit="1" customWidth="1"/>
    <col min="14595" max="14833" width="9.140625" style="8"/>
    <col min="14834" max="14834" width="5.7109375" style="8" customWidth="1"/>
    <col min="14835" max="14835" width="43.28515625" style="8" customWidth="1"/>
    <col min="14836" max="14836" width="5" style="8" customWidth="1"/>
    <col min="14837" max="14837" width="15.140625" style="8" customWidth="1"/>
    <col min="14838" max="14838" width="8.28515625" style="8" customWidth="1"/>
    <col min="14839" max="14839" width="7.85546875" style="8" customWidth="1"/>
    <col min="14840" max="14841" width="8.140625" style="8" customWidth="1"/>
    <col min="14842" max="14842" width="7.5703125" style="8" customWidth="1"/>
    <col min="14843" max="14843" width="12.85546875" style="8" customWidth="1"/>
    <col min="14844" max="14844" width="12.28515625" style="8" customWidth="1"/>
    <col min="14845" max="14846" width="15.7109375" style="8" customWidth="1"/>
    <col min="14847" max="14847" width="13.5703125" style="8" customWidth="1"/>
    <col min="14848" max="14848" width="9.140625" style="8"/>
    <col min="14849" max="14850" width="11.5703125" style="8" bestFit="1" customWidth="1"/>
    <col min="14851" max="15089" width="9.140625" style="8"/>
    <col min="15090" max="15090" width="5.7109375" style="8" customWidth="1"/>
    <col min="15091" max="15091" width="43.28515625" style="8" customWidth="1"/>
    <col min="15092" max="15092" width="5" style="8" customWidth="1"/>
    <col min="15093" max="15093" width="15.140625" style="8" customWidth="1"/>
    <col min="15094" max="15094" width="8.28515625" style="8" customWidth="1"/>
    <col min="15095" max="15095" width="7.85546875" style="8" customWidth="1"/>
    <col min="15096" max="15097" width="8.140625" style="8" customWidth="1"/>
    <col min="15098" max="15098" width="7.5703125" style="8" customWidth="1"/>
    <col min="15099" max="15099" width="12.85546875" style="8" customWidth="1"/>
    <col min="15100" max="15100" width="12.28515625" style="8" customWidth="1"/>
    <col min="15101" max="15102" width="15.7109375" style="8" customWidth="1"/>
    <col min="15103" max="15103" width="13.5703125" style="8" customWidth="1"/>
    <col min="15104" max="15104" width="9.140625" style="8"/>
    <col min="15105" max="15106" width="11.5703125" style="8" bestFit="1" customWidth="1"/>
    <col min="15107" max="15345" width="9.140625" style="8"/>
    <col min="15346" max="15346" width="5.7109375" style="8" customWidth="1"/>
    <col min="15347" max="15347" width="43.28515625" style="8" customWidth="1"/>
    <col min="15348" max="15348" width="5" style="8" customWidth="1"/>
    <col min="15349" max="15349" width="15.140625" style="8" customWidth="1"/>
    <col min="15350" max="15350" width="8.28515625" style="8" customWidth="1"/>
    <col min="15351" max="15351" width="7.85546875" style="8" customWidth="1"/>
    <col min="15352" max="15353" width="8.140625" style="8" customWidth="1"/>
    <col min="15354" max="15354" width="7.5703125" style="8" customWidth="1"/>
    <col min="15355" max="15355" width="12.85546875" style="8" customWidth="1"/>
    <col min="15356" max="15356" width="12.28515625" style="8" customWidth="1"/>
    <col min="15357" max="15358" width="15.7109375" style="8" customWidth="1"/>
    <col min="15359" max="15359" width="13.5703125" style="8" customWidth="1"/>
    <col min="15360" max="15360" width="9.140625" style="8"/>
    <col min="15361" max="15362" width="11.5703125" style="8" bestFit="1" customWidth="1"/>
    <col min="15363" max="15601" width="9.140625" style="8"/>
    <col min="15602" max="15602" width="5.7109375" style="8" customWidth="1"/>
    <col min="15603" max="15603" width="43.28515625" style="8" customWidth="1"/>
    <col min="15604" max="15604" width="5" style="8" customWidth="1"/>
    <col min="15605" max="15605" width="15.140625" style="8" customWidth="1"/>
    <col min="15606" max="15606" width="8.28515625" style="8" customWidth="1"/>
    <col min="15607" max="15607" width="7.85546875" style="8" customWidth="1"/>
    <col min="15608" max="15609" width="8.140625" style="8" customWidth="1"/>
    <col min="15610" max="15610" width="7.5703125" style="8" customWidth="1"/>
    <col min="15611" max="15611" width="12.85546875" style="8" customWidth="1"/>
    <col min="15612" max="15612" width="12.28515625" style="8" customWidth="1"/>
    <col min="15613" max="15614" width="15.7109375" style="8" customWidth="1"/>
    <col min="15615" max="15615" width="13.5703125" style="8" customWidth="1"/>
    <col min="15616" max="15616" width="9.140625" style="8"/>
    <col min="15617" max="15618" width="11.5703125" style="8" bestFit="1" customWidth="1"/>
    <col min="15619" max="15857" width="9.140625" style="8"/>
    <col min="15858" max="15858" width="5.7109375" style="8" customWidth="1"/>
    <col min="15859" max="15859" width="43.28515625" style="8" customWidth="1"/>
    <col min="15860" max="15860" width="5" style="8" customWidth="1"/>
    <col min="15861" max="15861" width="15.140625" style="8" customWidth="1"/>
    <col min="15862" max="15862" width="8.28515625" style="8" customWidth="1"/>
    <col min="15863" max="15863" width="7.85546875" style="8" customWidth="1"/>
    <col min="15864" max="15865" width="8.140625" style="8" customWidth="1"/>
    <col min="15866" max="15866" width="7.5703125" style="8" customWidth="1"/>
    <col min="15867" max="15867" width="12.85546875" style="8" customWidth="1"/>
    <col min="15868" max="15868" width="12.28515625" style="8" customWidth="1"/>
    <col min="15869" max="15870" width="15.7109375" style="8" customWidth="1"/>
    <col min="15871" max="15871" width="13.5703125" style="8" customWidth="1"/>
    <col min="15872" max="15872" width="9.140625" style="8"/>
    <col min="15873" max="15874" width="11.5703125" style="8" bestFit="1" customWidth="1"/>
    <col min="15875" max="16113" width="9.140625" style="8"/>
    <col min="16114" max="16114" width="5.7109375" style="8" customWidth="1"/>
    <col min="16115" max="16115" width="43.28515625" style="8" customWidth="1"/>
    <col min="16116" max="16116" width="5" style="8" customWidth="1"/>
    <col min="16117" max="16117" width="15.140625" style="8" customWidth="1"/>
    <col min="16118" max="16118" width="8.28515625" style="8" customWidth="1"/>
    <col min="16119" max="16119" width="7.85546875" style="8" customWidth="1"/>
    <col min="16120" max="16121" width="8.140625" style="8" customWidth="1"/>
    <col min="16122" max="16122" width="7.5703125" style="8" customWidth="1"/>
    <col min="16123" max="16123" width="12.85546875" style="8" customWidth="1"/>
    <col min="16124" max="16124" width="12.28515625" style="8" customWidth="1"/>
    <col min="16125" max="16126" width="15.7109375" style="8" customWidth="1"/>
    <col min="16127" max="16127" width="13.5703125" style="8" customWidth="1"/>
    <col min="16128" max="16128" width="9.140625" style="8"/>
    <col min="16129" max="16130" width="11.5703125" style="8" bestFit="1" customWidth="1"/>
    <col min="16131" max="16384" width="9.140625" style="8"/>
  </cols>
  <sheetData>
    <row r="1" spans="1:17" x14ac:dyDescent="0.2">
      <c r="A1" s="8" t="s">
        <v>6</v>
      </c>
    </row>
    <row r="2" spans="1:17" x14ac:dyDescent="0.2">
      <c r="A2" s="8" t="s">
        <v>7</v>
      </c>
    </row>
    <row r="3" spans="1:17" ht="15" x14ac:dyDescent="0.25">
      <c r="A3" s="10" t="s">
        <v>67</v>
      </c>
    </row>
    <row r="4" spans="1:17" ht="15.75" thickBot="1" x14ac:dyDescent="0.3">
      <c r="A4" s="10"/>
    </row>
    <row r="5" spans="1:17" ht="15" x14ac:dyDescent="0.2">
      <c r="A5" s="84" t="s">
        <v>1</v>
      </c>
      <c r="B5" s="86" t="s">
        <v>2</v>
      </c>
      <c r="C5" s="82" t="s">
        <v>13</v>
      </c>
      <c r="D5" s="82" t="s">
        <v>14</v>
      </c>
      <c r="E5" s="82" t="s">
        <v>15</v>
      </c>
      <c r="F5" s="82" t="s">
        <v>16</v>
      </c>
      <c r="G5" s="82" t="s">
        <v>15</v>
      </c>
      <c r="H5" s="72"/>
      <c r="I5" s="79" t="s">
        <v>68</v>
      </c>
      <c r="J5" s="79"/>
      <c r="K5" s="79"/>
      <c r="L5" s="81"/>
      <c r="M5" s="78" t="s">
        <v>69</v>
      </c>
      <c r="N5" s="79"/>
      <c r="O5" s="79"/>
      <c r="P5" s="79"/>
      <c r="Q5" s="80"/>
    </row>
    <row r="6" spans="1:17" ht="15.75" thickBot="1" x14ac:dyDescent="0.25">
      <c r="A6" s="85"/>
      <c r="B6" s="87"/>
      <c r="C6" s="83"/>
      <c r="D6" s="83"/>
      <c r="E6" s="83"/>
      <c r="F6" s="83"/>
      <c r="G6" s="83"/>
      <c r="H6" s="45" t="s">
        <v>70</v>
      </c>
      <c r="I6" s="45" t="s">
        <v>56</v>
      </c>
      <c r="J6" s="45" t="s">
        <v>55</v>
      </c>
      <c r="K6" s="45" t="s">
        <v>66</v>
      </c>
      <c r="L6" s="45" t="s">
        <v>57</v>
      </c>
      <c r="M6" s="51" t="str">
        <f>H6</f>
        <v>PGM</v>
      </c>
      <c r="N6" s="51" t="str">
        <f>I6</f>
        <v>EUPH</v>
      </c>
      <c r="O6" s="51" t="str">
        <f>J6</f>
        <v>FTB</v>
      </c>
      <c r="P6" s="51" t="str">
        <f>K6</f>
        <v>LMM</v>
      </c>
      <c r="Q6" s="52" t="str">
        <f>L6</f>
        <v>PTI</v>
      </c>
    </row>
    <row r="7" spans="1:17" x14ac:dyDescent="0.2">
      <c r="A7" s="11"/>
      <c r="B7" s="12"/>
      <c r="C7" s="12"/>
      <c r="D7" s="13"/>
      <c r="E7" s="13"/>
      <c r="F7" s="13"/>
      <c r="G7" s="13"/>
      <c r="H7" s="46"/>
      <c r="I7" s="46"/>
      <c r="J7" s="46"/>
      <c r="K7" s="46"/>
      <c r="L7" s="46"/>
      <c r="M7" s="14"/>
      <c r="N7" s="14"/>
      <c r="O7" s="14"/>
      <c r="P7" s="14"/>
      <c r="Q7" s="15"/>
    </row>
    <row r="8" spans="1:17" ht="15" x14ac:dyDescent="0.25">
      <c r="A8" s="16" t="s">
        <v>3</v>
      </c>
      <c r="B8" s="17" t="s">
        <v>8</v>
      </c>
      <c r="C8" s="18"/>
      <c r="D8" s="19"/>
      <c r="E8" s="18"/>
      <c r="F8" s="19"/>
      <c r="G8" s="18"/>
      <c r="H8" s="47"/>
      <c r="I8" s="47"/>
      <c r="J8" s="47"/>
      <c r="K8" s="47"/>
      <c r="L8" s="47"/>
      <c r="M8" s="18"/>
      <c r="N8" s="18"/>
      <c r="O8" s="18"/>
      <c r="P8" s="18"/>
      <c r="Q8" s="20"/>
    </row>
    <row r="9" spans="1:17" ht="15" x14ac:dyDescent="0.2">
      <c r="A9" s="21">
        <v>1</v>
      </c>
      <c r="B9" s="18" t="s">
        <v>50</v>
      </c>
      <c r="C9" s="18" t="s">
        <v>51</v>
      </c>
      <c r="D9" s="19">
        <f>D30</f>
        <v>6304</v>
      </c>
      <c r="E9" s="22" t="s">
        <v>0</v>
      </c>
      <c r="F9" s="19"/>
      <c r="G9" s="22"/>
      <c r="H9" s="48">
        <v>2200</v>
      </c>
      <c r="I9" s="48">
        <v>2750</v>
      </c>
      <c r="J9" s="48">
        <v>1650.0000000000002</v>
      </c>
      <c r="K9" s="48">
        <v>3740.0000000000005</v>
      </c>
      <c r="L9" s="48">
        <v>3300.0000000000005</v>
      </c>
      <c r="M9" s="53">
        <f t="shared" ref="M9:Q15" si="0">+$D9*H9</f>
        <v>13868800</v>
      </c>
      <c r="N9" s="53">
        <f t="shared" si="0"/>
        <v>17336000</v>
      </c>
      <c r="O9" s="53">
        <f t="shared" si="0"/>
        <v>10401600.000000002</v>
      </c>
      <c r="P9" s="53">
        <f t="shared" si="0"/>
        <v>23576960.000000004</v>
      </c>
      <c r="Q9" s="23">
        <f t="shared" si="0"/>
        <v>20803200.000000004</v>
      </c>
    </row>
    <row r="10" spans="1:17" ht="15" x14ac:dyDescent="0.2">
      <c r="A10" s="21">
        <v>2</v>
      </c>
      <c r="B10" s="18" t="s">
        <v>41</v>
      </c>
      <c r="C10" s="18" t="s">
        <v>52</v>
      </c>
      <c r="D10" s="19">
        <f>D31</f>
        <v>5905.3</v>
      </c>
      <c r="E10" s="22" t="s">
        <v>0</v>
      </c>
      <c r="F10" s="19"/>
      <c r="G10" s="22"/>
      <c r="H10" s="48">
        <v>2200</v>
      </c>
      <c r="I10" s="48">
        <v>2750</v>
      </c>
      <c r="J10" s="48">
        <v>2750</v>
      </c>
      <c r="K10" s="48">
        <v>3740.0000000000005</v>
      </c>
      <c r="L10" s="48">
        <v>4400</v>
      </c>
      <c r="M10" s="53">
        <f t="shared" si="0"/>
        <v>12991660</v>
      </c>
      <c r="N10" s="53">
        <f t="shared" si="0"/>
        <v>16239575</v>
      </c>
      <c r="O10" s="53">
        <f t="shared" si="0"/>
        <v>16239575</v>
      </c>
      <c r="P10" s="53">
        <f t="shared" si="0"/>
        <v>22085822.000000004</v>
      </c>
      <c r="Q10" s="23">
        <f t="shared" si="0"/>
        <v>25983320</v>
      </c>
    </row>
    <row r="11" spans="1:17" ht="15" x14ac:dyDescent="0.2">
      <c r="A11" s="21">
        <v>3</v>
      </c>
      <c r="B11" s="18" t="s">
        <v>9</v>
      </c>
      <c r="C11" s="18"/>
      <c r="D11" s="19">
        <f>D9+D10</f>
        <v>12209.3</v>
      </c>
      <c r="E11" s="22" t="s">
        <v>0</v>
      </c>
      <c r="F11" s="19"/>
      <c r="G11" s="22"/>
      <c r="H11" s="48">
        <v>4400</v>
      </c>
      <c r="I11" s="48">
        <v>3300.0000000000005</v>
      </c>
      <c r="J11" s="48">
        <v>2200</v>
      </c>
      <c r="K11" s="48">
        <v>3795.0000000000005</v>
      </c>
      <c r="L11" s="48">
        <v>6050.0000000000009</v>
      </c>
      <c r="M11" s="53">
        <f t="shared" si="0"/>
        <v>53720920</v>
      </c>
      <c r="N11" s="53">
        <f t="shared" si="0"/>
        <v>40290690</v>
      </c>
      <c r="O11" s="53">
        <f t="shared" si="0"/>
        <v>26860460</v>
      </c>
      <c r="P11" s="53">
        <f t="shared" si="0"/>
        <v>46334293.5</v>
      </c>
      <c r="Q11" s="23">
        <f t="shared" si="0"/>
        <v>73866265</v>
      </c>
    </row>
    <row r="12" spans="1:17" ht="15" x14ac:dyDescent="0.2">
      <c r="A12" s="21">
        <v>4</v>
      </c>
      <c r="B12" s="18" t="s">
        <v>36</v>
      </c>
      <c r="C12" s="18"/>
      <c r="D12" s="24">
        <f>((SUM(F21:F24))/3)+F20+F25+(D29/3)</f>
        <v>681.26666666666665</v>
      </c>
      <c r="E12" s="22" t="s">
        <v>19</v>
      </c>
      <c r="F12" s="24"/>
      <c r="G12" s="22"/>
      <c r="H12" s="48">
        <v>16500</v>
      </c>
      <c r="I12" s="48">
        <v>11000</v>
      </c>
      <c r="J12" s="48">
        <v>13750.000000000002</v>
      </c>
      <c r="K12" s="48">
        <v>12650.000000000002</v>
      </c>
      <c r="L12" s="48">
        <v>13750.000000000002</v>
      </c>
      <c r="M12" s="53">
        <f t="shared" si="0"/>
        <v>11240900</v>
      </c>
      <c r="N12" s="53">
        <f t="shared" si="0"/>
        <v>7493933.333333333</v>
      </c>
      <c r="O12" s="53">
        <f t="shared" si="0"/>
        <v>9367416.6666666679</v>
      </c>
      <c r="P12" s="53">
        <f t="shared" si="0"/>
        <v>8618023.333333334</v>
      </c>
      <c r="Q12" s="23">
        <f t="shared" si="0"/>
        <v>9367416.6666666679</v>
      </c>
    </row>
    <row r="13" spans="1:17" ht="15" x14ac:dyDescent="0.2">
      <c r="A13" s="21">
        <v>5</v>
      </c>
      <c r="B13" s="18" t="s">
        <v>46</v>
      </c>
      <c r="C13" s="18"/>
      <c r="D13" s="19">
        <f>SUM(F20:F22,F24:F25)</f>
        <v>320</v>
      </c>
      <c r="E13" s="22" t="s">
        <v>20</v>
      </c>
      <c r="F13" s="19"/>
      <c r="G13" s="22"/>
      <c r="H13" s="48">
        <v>8250</v>
      </c>
      <c r="I13" s="48">
        <v>11000</v>
      </c>
      <c r="J13" s="48">
        <v>16500</v>
      </c>
      <c r="K13" s="48">
        <v>5060</v>
      </c>
      <c r="L13" s="48">
        <v>16500</v>
      </c>
      <c r="M13" s="53">
        <f t="shared" si="0"/>
        <v>2640000</v>
      </c>
      <c r="N13" s="53">
        <f t="shared" si="0"/>
        <v>3520000</v>
      </c>
      <c r="O13" s="53">
        <f t="shared" si="0"/>
        <v>5280000</v>
      </c>
      <c r="P13" s="53">
        <f t="shared" si="0"/>
        <v>1619200</v>
      </c>
      <c r="Q13" s="23">
        <f t="shared" si="0"/>
        <v>5280000</v>
      </c>
    </row>
    <row r="14" spans="1:17" ht="15" x14ac:dyDescent="0.2">
      <c r="A14" s="21">
        <v>6</v>
      </c>
      <c r="B14" s="18" t="s">
        <v>47</v>
      </c>
      <c r="C14" s="18"/>
      <c r="D14" s="19">
        <f>F23</f>
        <v>1432</v>
      </c>
      <c r="E14" s="22" t="s">
        <v>20</v>
      </c>
      <c r="F14" s="19"/>
      <c r="G14" s="22"/>
      <c r="H14" s="48">
        <v>2750</v>
      </c>
      <c r="I14" s="48">
        <v>5500</v>
      </c>
      <c r="J14" s="48">
        <v>2750</v>
      </c>
      <c r="K14" s="48">
        <v>3795.0000000000005</v>
      </c>
      <c r="L14" s="48">
        <v>8250</v>
      </c>
      <c r="M14" s="53">
        <f t="shared" si="0"/>
        <v>3938000</v>
      </c>
      <c r="N14" s="53">
        <f t="shared" si="0"/>
        <v>7876000</v>
      </c>
      <c r="O14" s="53">
        <f t="shared" si="0"/>
        <v>3938000</v>
      </c>
      <c r="P14" s="53">
        <f t="shared" si="0"/>
        <v>5434440.0000000009</v>
      </c>
      <c r="Q14" s="23">
        <f t="shared" si="0"/>
        <v>11814000</v>
      </c>
    </row>
    <row r="15" spans="1:17" ht="15" x14ac:dyDescent="0.2">
      <c r="A15" s="21">
        <v>7</v>
      </c>
      <c r="B15" s="18" t="s">
        <v>63</v>
      </c>
      <c r="C15" s="18" t="s">
        <v>64</v>
      </c>
      <c r="D15" s="19">
        <v>2</v>
      </c>
      <c r="E15" s="22" t="s">
        <v>29</v>
      </c>
      <c r="F15" s="19"/>
      <c r="G15" s="22"/>
      <c r="H15" s="48">
        <v>11000000</v>
      </c>
      <c r="I15" s="48">
        <v>9900000</v>
      </c>
      <c r="J15" s="48">
        <v>9350000</v>
      </c>
      <c r="K15" s="48">
        <v>7700000.0000000009</v>
      </c>
      <c r="L15" s="48">
        <v>15400000.000000002</v>
      </c>
      <c r="M15" s="53">
        <f t="shared" si="0"/>
        <v>22000000</v>
      </c>
      <c r="N15" s="53">
        <f t="shared" si="0"/>
        <v>19800000</v>
      </c>
      <c r="O15" s="53">
        <f t="shared" si="0"/>
        <v>18700000</v>
      </c>
      <c r="P15" s="53">
        <f t="shared" si="0"/>
        <v>15400000.000000002</v>
      </c>
      <c r="Q15" s="23">
        <f t="shared" si="0"/>
        <v>30800000.000000004</v>
      </c>
    </row>
    <row r="16" spans="1:17" ht="15.75" x14ac:dyDescent="0.25">
      <c r="A16" s="16"/>
      <c r="B16" s="1" t="s">
        <v>18</v>
      </c>
      <c r="C16" s="18"/>
      <c r="D16" s="19"/>
      <c r="E16" s="19"/>
      <c r="F16" s="19"/>
      <c r="G16" s="19"/>
      <c r="H16" s="48"/>
      <c r="I16" s="48"/>
      <c r="J16" s="48"/>
      <c r="K16" s="48"/>
      <c r="L16" s="48"/>
      <c r="M16" s="54">
        <f>SUM(M9:M15)</f>
        <v>120400280</v>
      </c>
      <c r="N16" s="54">
        <f>SUM(N9:N15)</f>
        <v>112556198.33333333</v>
      </c>
      <c r="O16" s="54">
        <f t="shared" ref="O16:Q16" si="1">SUM(O9:O15)</f>
        <v>90787051.666666672</v>
      </c>
      <c r="P16" s="54">
        <f t="shared" si="1"/>
        <v>123068738.83333333</v>
      </c>
      <c r="Q16" s="54">
        <f t="shared" si="1"/>
        <v>177914201.66666669</v>
      </c>
    </row>
    <row r="17" spans="1:17" ht="15.75" x14ac:dyDescent="0.25">
      <c r="A17" s="16"/>
      <c r="B17" s="26"/>
      <c r="C17" s="18"/>
      <c r="D17" s="19"/>
      <c r="E17" s="19"/>
      <c r="F17" s="19"/>
      <c r="G17" s="19"/>
      <c r="H17" s="48"/>
      <c r="I17" s="48"/>
      <c r="J17" s="48"/>
      <c r="K17" s="48"/>
      <c r="L17" s="48"/>
      <c r="M17" s="19"/>
      <c r="N17" s="19"/>
      <c r="O17" s="19"/>
      <c r="P17" s="19"/>
      <c r="Q17" s="27"/>
    </row>
    <row r="18" spans="1:17" ht="15" x14ac:dyDescent="0.25">
      <c r="A18" s="16" t="s">
        <v>4</v>
      </c>
      <c r="B18" s="17" t="s">
        <v>10</v>
      </c>
      <c r="C18" s="18"/>
      <c r="D18" s="19"/>
      <c r="E18" s="19"/>
      <c r="F18" s="19"/>
      <c r="G18" s="19"/>
      <c r="H18" s="48"/>
      <c r="I18" s="48"/>
      <c r="J18" s="48"/>
      <c r="K18" s="48"/>
      <c r="L18" s="48"/>
      <c r="M18" s="19"/>
      <c r="N18" s="19"/>
      <c r="O18" s="19"/>
      <c r="P18" s="19"/>
      <c r="Q18" s="27"/>
    </row>
    <row r="19" spans="1:17" ht="15" x14ac:dyDescent="0.25">
      <c r="A19" s="28" t="s">
        <v>12</v>
      </c>
      <c r="B19" s="17" t="s">
        <v>11</v>
      </c>
      <c r="C19" s="18"/>
      <c r="D19" s="19"/>
      <c r="E19" s="19"/>
      <c r="F19" s="19"/>
      <c r="G19" s="19"/>
      <c r="H19" s="48"/>
      <c r="I19" s="48"/>
      <c r="J19" s="48"/>
      <c r="K19" s="48"/>
      <c r="L19" s="48"/>
      <c r="M19" s="19"/>
      <c r="N19" s="19"/>
      <c r="O19" s="19"/>
      <c r="P19" s="19"/>
      <c r="Q19" s="27"/>
    </row>
    <row r="20" spans="1:17" ht="15" x14ac:dyDescent="0.2">
      <c r="A20" s="21">
        <v>1</v>
      </c>
      <c r="B20" s="18" t="s">
        <v>32</v>
      </c>
      <c r="C20" s="18" t="s">
        <v>53</v>
      </c>
      <c r="D20" s="29"/>
      <c r="E20" s="30"/>
      <c r="F20" s="30">
        <v>27</v>
      </c>
      <c r="G20" s="30" t="s">
        <v>29</v>
      </c>
      <c r="H20" s="48">
        <v>330000</v>
      </c>
      <c r="I20" s="48">
        <v>341000</v>
      </c>
      <c r="J20" s="48">
        <v>330000</v>
      </c>
      <c r="K20" s="48">
        <v>569250</v>
      </c>
      <c r="L20" s="48">
        <v>495000.00000000006</v>
      </c>
      <c r="M20" s="55">
        <f t="shared" ref="M20:Q25" si="2">+$F20*H20</f>
        <v>8910000</v>
      </c>
      <c r="N20" s="55">
        <f t="shared" si="2"/>
        <v>9207000</v>
      </c>
      <c r="O20" s="55">
        <f t="shared" si="2"/>
        <v>8910000</v>
      </c>
      <c r="P20" s="55">
        <f t="shared" si="2"/>
        <v>15369750</v>
      </c>
      <c r="Q20" s="31">
        <f t="shared" si="2"/>
        <v>13365000.000000002</v>
      </c>
    </row>
    <row r="21" spans="1:17" ht="15" x14ac:dyDescent="0.2">
      <c r="A21" s="21">
        <v>2</v>
      </c>
      <c r="B21" s="18" t="s">
        <v>44</v>
      </c>
      <c r="C21" s="18" t="s">
        <v>37</v>
      </c>
      <c r="D21" s="29"/>
      <c r="E21" s="30"/>
      <c r="F21" s="30">
        <v>46</v>
      </c>
      <c r="G21" s="30" t="s">
        <v>29</v>
      </c>
      <c r="H21" s="48">
        <v>1155000</v>
      </c>
      <c r="I21" s="48">
        <v>1012000.0000000001</v>
      </c>
      <c r="J21" s="48">
        <v>605000</v>
      </c>
      <c r="K21" s="48">
        <v>569250</v>
      </c>
      <c r="L21" s="48">
        <v>935000.00000000012</v>
      </c>
      <c r="M21" s="55">
        <f t="shared" si="2"/>
        <v>53130000</v>
      </c>
      <c r="N21" s="55">
        <f t="shared" si="2"/>
        <v>46552000.000000007</v>
      </c>
      <c r="O21" s="55">
        <f t="shared" si="2"/>
        <v>27830000</v>
      </c>
      <c r="P21" s="55">
        <f t="shared" si="2"/>
        <v>26185500</v>
      </c>
      <c r="Q21" s="31">
        <f t="shared" si="2"/>
        <v>43010000.000000007</v>
      </c>
    </row>
    <row r="22" spans="1:17" ht="15" x14ac:dyDescent="0.2">
      <c r="A22" s="21">
        <v>3</v>
      </c>
      <c r="B22" s="18" t="s">
        <v>33</v>
      </c>
      <c r="C22" s="18" t="s">
        <v>37</v>
      </c>
      <c r="D22" s="29"/>
      <c r="E22" s="30"/>
      <c r="F22" s="30">
        <f>32+(38+34+28+26+26+22+22+10+14+20+10+24)+9-59-F21</f>
        <v>210</v>
      </c>
      <c r="G22" s="30" t="s">
        <v>29</v>
      </c>
      <c r="H22" s="48">
        <v>330000</v>
      </c>
      <c r="I22" s="48">
        <v>308000</v>
      </c>
      <c r="J22" s="48">
        <v>247500.00000000003</v>
      </c>
      <c r="K22" s="48">
        <v>442750.00000000006</v>
      </c>
      <c r="L22" s="48">
        <v>302500</v>
      </c>
      <c r="M22" s="55">
        <f t="shared" si="2"/>
        <v>69300000</v>
      </c>
      <c r="N22" s="55">
        <f t="shared" si="2"/>
        <v>64680000</v>
      </c>
      <c r="O22" s="55">
        <f t="shared" si="2"/>
        <v>51975000.000000007</v>
      </c>
      <c r="P22" s="55">
        <f t="shared" si="2"/>
        <v>92977500.000000015</v>
      </c>
      <c r="Q22" s="31">
        <f t="shared" si="2"/>
        <v>63525000</v>
      </c>
    </row>
    <row r="23" spans="1:17" ht="15" x14ac:dyDescent="0.2">
      <c r="A23" s="21">
        <v>4</v>
      </c>
      <c r="B23" s="18" t="s">
        <v>45</v>
      </c>
      <c r="C23" s="18" t="s">
        <v>38</v>
      </c>
      <c r="D23" s="29"/>
      <c r="E23" s="30"/>
      <c r="F23" s="30">
        <f>716/0.5</f>
        <v>1432</v>
      </c>
      <c r="G23" s="30" t="s">
        <v>29</v>
      </c>
      <c r="H23" s="48">
        <v>77000</v>
      </c>
      <c r="I23" s="48">
        <v>71500</v>
      </c>
      <c r="J23" s="48">
        <v>55000.000000000007</v>
      </c>
      <c r="K23" s="48">
        <v>88550</v>
      </c>
      <c r="L23" s="48">
        <v>137500</v>
      </c>
      <c r="M23" s="55">
        <f t="shared" si="2"/>
        <v>110264000</v>
      </c>
      <c r="N23" s="55">
        <f t="shared" si="2"/>
        <v>102388000</v>
      </c>
      <c r="O23" s="55">
        <f t="shared" si="2"/>
        <v>78760000.000000015</v>
      </c>
      <c r="P23" s="55">
        <f t="shared" si="2"/>
        <v>126803600</v>
      </c>
      <c r="Q23" s="31">
        <f t="shared" si="2"/>
        <v>196900000</v>
      </c>
    </row>
    <row r="24" spans="1:17" ht="15" x14ac:dyDescent="0.2">
      <c r="A24" s="21">
        <v>5</v>
      </c>
      <c r="B24" s="18" t="s">
        <v>54</v>
      </c>
      <c r="C24" s="18" t="s">
        <v>43</v>
      </c>
      <c r="D24" s="29"/>
      <c r="E24" s="30"/>
      <c r="F24" s="30">
        <v>25</v>
      </c>
      <c r="G24" s="30" t="s">
        <v>29</v>
      </c>
      <c r="H24" s="48">
        <v>1650000.0000000002</v>
      </c>
      <c r="I24" s="48">
        <v>1870000.0000000002</v>
      </c>
      <c r="J24" s="48">
        <v>1705000.0000000002</v>
      </c>
      <c r="K24" s="48">
        <v>1012000.0000000001</v>
      </c>
      <c r="L24" s="48">
        <v>2420000</v>
      </c>
      <c r="M24" s="55">
        <f t="shared" si="2"/>
        <v>41250000.000000007</v>
      </c>
      <c r="N24" s="55">
        <f t="shared" si="2"/>
        <v>46750000.000000007</v>
      </c>
      <c r="O24" s="55">
        <f t="shared" si="2"/>
        <v>42625000.000000007</v>
      </c>
      <c r="P24" s="55">
        <f t="shared" si="2"/>
        <v>25300000.000000004</v>
      </c>
      <c r="Q24" s="31">
        <f t="shared" si="2"/>
        <v>60500000</v>
      </c>
    </row>
    <row r="25" spans="1:17" ht="15" x14ac:dyDescent="0.2">
      <c r="A25" s="21">
        <v>6</v>
      </c>
      <c r="B25" s="18" t="s">
        <v>34</v>
      </c>
      <c r="C25" s="18" t="s">
        <v>39</v>
      </c>
      <c r="D25" s="29"/>
      <c r="E25" s="32"/>
      <c r="F25" s="32">
        <v>12</v>
      </c>
      <c r="G25" s="30" t="s">
        <v>29</v>
      </c>
      <c r="H25" s="48">
        <v>605000</v>
      </c>
      <c r="I25" s="48">
        <v>429000.00000000006</v>
      </c>
      <c r="J25" s="48">
        <v>385000.00000000006</v>
      </c>
      <c r="K25" s="48">
        <v>569250</v>
      </c>
      <c r="L25" s="48">
        <v>550000</v>
      </c>
      <c r="M25" s="55">
        <f t="shared" si="2"/>
        <v>7260000</v>
      </c>
      <c r="N25" s="55">
        <f t="shared" si="2"/>
        <v>5148000.0000000009</v>
      </c>
      <c r="O25" s="55">
        <f t="shared" si="2"/>
        <v>4620000.0000000009</v>
      </c>
      <c r="P25" s="55">
        <f t="shared" si="2"/>
        <v>6831000</v>
      </c>
      <c r="Q25" s="31">
        <f t="shared" si="2"/>
        <v>6600000</v>
      </c>
    </row>
    <row r="26" spans="1:17" ht="15.75" x14ac:dyDescent="0.25">
      <c r="A26" s="21"/>
      <c r="B26" s="1" t="s">
        <v>17</v>
      </c>
      <c r="C26" s="18"/>
      <c r="D26" s="29"/>
      <c r="E26" s="33"/>
      <c r="F26" s="33">
        <f>SUM(F20:F25)</f>
        <v>1752</v>
      </c>
      <c r="G26" s="30" t="s">
        <v>29</v>
      </c>
      <c r="H26" s="48"/>
      <c r="I26" s="48"/>
      <c r="J26" s="48"/>
      <c r="K26" s="48"/>
      <c r="L26" s="48"/>
      <c r="M26" s="54">
        <f>SUM(M20:M25)</f>
        <v>290114000</v>
      </c>
      <c r="N26" s="54">
        <f>SUM(N20:N25)</f>
        <v>274725000</v>
      </c>
      <c r="O26" s="54">
        <f t="shared" ref="O26:Q26" si="3">SUM(O20:O25)</f>
        <v>214720000</v>
      </c>
      <c r="P26" s="54">
        <f t="shared" si="3"/>
        <v>293467350</v>
      </c>
      <c r="Q26" s="25">
        <f t="shared" si="3"/>
        <v>383900000</v>
      </c>
    </row>
    <row r="27" spans="1:17" ht="15" x14ac:dyDescent="0.25">
      <c r="A27" s="21"/>
      <c r="B27" s="1"/>
      <c r="C27" s="18"/>
      <c r="D27" s="29"/>
      <c r="E27" s="29"/>
      <c r="F27" s="29"/>
      <c r="G27" s="29"/>
      <c r="H27" s="48"/>
      <c r="I27" s="48"/>
      <c r="J27" s="48"/>
      <c r="K27" s="48"/>
      <c r="L27" s="48"/>
      <c r="M27" s="56"/>
      <c r="N27" s="56"/>
      <c r="O27" s="56"/>
      <c r="P27" s="56"/>
      <c r="Q27" s="34"/>
    </row>
    <row r="28" spans="1:17" ht="15" x14ac:dyDescent="0.25">
      <c r="A28" s="28" t="s">
        <v>21</v>
      </c>
      <c r="B28" s="17" t="s">
        <v>22</v>
      </c>
      <c r="C28" s="18"/>
      <c r="D28" s="19"/>
      <c r="E28" s="19"/>
      <c r="F28" s="19"/>
      <c r="G28" s="19"/>
      <c r="H28" s="48"/>
      <c r="I28" s="48"/>
      <c r="J28" s="48"/>
      <c r="K28" s="48"/>
      <c r="L28" s="48"/>
      <c r="M28" s="19"/>
      <c r="N28" s="19"/>
      <c r="O28" s="19"/>
      <c r="P28" s="19"/>
      <c r="Q28" s="27"/>
    </row>
    <row r="29" spans="1:17" ht="15" x14ac:dyDescent="0.2">
      <c r="A29" s="21">
        <v>1</v>
      </c>
      <c r="B29" s="18" t="s">
        <v>35</v>
      </c>
      <c r="C29" s="18" t="s">
        <v>40</v>
      </c>
      <c r="D29" s="35">
        <f>(28.1+69.7+65+51)</f>
        <v>213.8</v>
      </c>
      <c r="E29" s="22" t="s">
        <v>42</v>
      </c>
      <c r="F29" s="36">
        <f>D29*10</f>
        <v>2138</v>
      </c>
      <c r="G29" s="22" t="s">
        <v>29</v>
      </c>
      <c r="H29" s="48">
        <v>5500</v>
      </c>
      <c r="I29" s="48">
        <v>5500</v>
      </c>
      <c r="J29" s="48">
        <v>3850.0000000000005</v>
      </c>
      <c r="K29" s="48">
        <v>3795.0000000000005</v>
      </c>
      <c r="L29" s="48">
        <v>990.00000000000011</v>
      </c>
      <c r="M29" s="55">
        <f>+$F29*H29</f>
        <v>11759000</v>
      </c>
      <c r="N29" s="55">
        <f>+$F29*I29</f>
        <v>11759000</v>
      </c>
      <c r="O29" s="55">
        <f>+$F29*J29</f>
        <v>8231300.0000000009</v>
      </c>
      <c r="P29" s="55">
        <f>+$F29*K29</f>
        <v>8113710.0000000009</v>
      </c>
      <c r="Q29" s="31">
        <f>+$F29*L29</f>
        <v>2116620.0000000005</v>
      </c>
    </row>
    <row r="30" spans="1:17" ht="15" x14ac:dyDescent="0.2">
      <c r="A30" s="21">
        <v>2</v>
      </c>
      <c r="B30" s="18" t="s">
        <v>48</v>
      </c>
      <c r="C30" s="18"/>
      <c r="D30" s="37">
        <f>5648+716-60</f>
        <v>6304</v>
      </c>
      <c r="E30" s="22" t="s">
        <v>0</v>
      </c>
      <c r="F30" s="35"/>
      <c r="G30" s="32"/>
      <c r="H30" s="48">
        <v>9350</v>
      </c>
      <c r="I30" s="48">
        <v>8690</v>
      </c>
      <c r="J30" s="48">
        <v>8250</v>
      </c>
      <c r="K30" s="48">
        <v>10120</v>
      </c>
      <c r="L30" s="48">
        <v>8250</v>
      </c>
      <c r="M30" s="55">
        <f t="shared" ref="M30:Q31" si="4">+$D30*H30</f>
        <v>58942400</v>
      </c>
      <c r="N30" s="55">
        <f t="shared" si="4"/>
        <v>54781760</v>
      </c>
      <c r="O30" s="55">
        <f t="shared" si="4"/>
        <v>52008000</v>
      </c>
      <c r="P30" s="55">
        <f t="shared" si="4"/>
        <v>63796480</v>
      </c>
      <c r="Q30" s="31">
        <f t="shared" si="4"/>
        <v>52008000</v>
      </c>
    </row>
    <row r="31" spans="1:17" ht="15" x14ac:dyDescent="0.2">
      <c r="A31" s="21">
        <v>3</v>
      </c>
      <c r="B31" s="18" t="s">
        <v>49</v>
      </c>
      <c r="C31" s="18"/>
      <c r="D31" s="37">
        <f>(7.6*9.5)+(11.6*29)+(15.3*23)+(19.6*44)+(25.6*10)+(44.6*9)+1342+764+678+148+693</f>
        <v>5905.3</v>
      </c>
      <c r="E31" s="22" t="s">
        <v>0</v>
      </c>
      <c r="F31" s="35"/>
      <c r="G31" s="32"/>
      <c r="H31" s="48">
        <v>9350</v>
      </c>
      <c r="I31" s="48">
        <v>8690</v>
      </c>
      <c r="J31" s="48">
        <v>8250</v>
      </c>
      <c r="K31" s="48">
        <v>10120</v>
      </c>
      <c r="L31" s="48">
        <v>8250</v>
      </c>
      <c r="M31" s="55">
        <f t="shared" si="4"/>
        <v>55214555</v>
      </c>
      <c r="N31" s="55">
        <f t="shared" si="4"/>
        <v>51317057</v>
      </c>
      <c r="O31" s="55">
        <f t="shared" si="4"/>
        <v>48718725</v>
      </c>
      <c r="P31" s="55">
        <f t="shared" si="4"/>
        <v>59761636</v>
      </c>
      <c r="Q31" s="31">
        <f t="shared" si="4"/>
        <v>48718725</v>
      </c>
    </row>
    <row r="32" spans="1:17" ht="15.75" x14ac:dyDescent="0.25">
      <c r="A32" s="21"/>
      <c r="B32" s="1" t="s">
        <v>23</v>
      </c>
      <c r="C32" s="18"/>
      <c r="D32" s="29">
        <f>SUM(D29:D31)</f>
        <v>12423.1</v>
      </c>
      <c r="E32" s="22" t="s">
        <v>0</v>
      </c>
      <c r="F32" s="29"/>
      <c r="G32" s="22"/>
      <c r="H32" s="48"/>
      <c r="I32" s="48"/>
      <c r="J32" s="48"/>
      <c r="K32" s="48"/>
      <c r="L32" s="48"/>
      <c r="M32" s="54">
        <f>SUM(M29:M31)</f>
        <v>125915955</v>
      </c>
      <c r="N32" s="54">
        <f>SUM(N29:N31)</f>
        <v>117857817</v>
      </c>
      <c r="O32" s="54">
        <f t="shared" ref="O32:Q32" si="5">SUM(O29:O31)</f>
        <v>108958025</v>
      </c>
      <c r="P32" s="54">
        <f t="shared" si="5"/>
        <v>131671826</v>
      </c>
      <c r="Q32" s="25">
        <f t="shared" si="5"/>
        <v>102843345</v>
      </c>
    </row>
    <row r="33" spans="1:17" ht="15.75" x14ac:dyDescent="0.25">
      <c r="A33" s="21"/>
      <c r="B33" s="1" t="s">
        <v>62</v>
      </c>
      <c r="C33" s="18"/>
      <c r="D33" s="38"/>
      <c r="E33" s="38"/>
      <c r="F33" s="38"/>
      <c r="G33" s="38"/>
      <c r="H33" s="48"/>
      <c r="I33" s="48"/>
      <c r="J33" s="48"/>
      <c r="K33" s="48"/>
      <c r="L33" s="48"/>
      <c r="M33" s="54">
        <f>M26+M32</f>
        <v>416029955</v>
      </c>
      <c r="N33" s="54">
        <f>N26+N32</f>
        <v>392582817</v>
      </c>
      <c r="O33" s="54">
        <f t="shared" ref="O33:Q33" si="6">O26+O32</f>
        <v>323678025</v>
      </c>
      <c r="P33" s="54">
        <f t="shared" si="6"/>
        <v>425139176</v>
      </c>
      <c r="Q33" s="25">
        <f t="shared" si="6"/>
        <v>486743345</v>
      </c>
    </row>
    <row r="34" spans="1:17" ht="15.75" x14ac:dyDescent="0.25">
      <c r="A34" s="21"/>
      <c r="B34" s="1"/>
      <c r="C34" s="18"/>
      <c r="D34" s="38"/>
      <c r="E34" s="38"/>
      <c r="F34" s="38"/>
      <c r="G34" s="38"/>
      <c r="H34" s="48"/>
      <c r="I34" s="48"/>
      <c r="J34" s="48"/>
      <c r="K34" s="48"/>
      <c r="L34" s="48"/>
      <c r="M34" s="19"/>
      <c r="N34" s="19"/>
      <c r="O34" s="19"/>
      <c r="P34" s="19"/>
      <c r="Q34" s="27"/>
    </row>
    <row r="35" spans="1:17" ht="15" x14ac:dyDescent="0.25">
      <c r="A35" s="16" t="s">
        <v>5</v>
      </c>
      <c r="B35" s="17" t="s">
        <v>26</v>
      </c>
      <c r="C35" s="18"/>
      <c r="D35" s="19"/>
      <c r="E35" s="22"/>
      <c r="F35" s="19"/>
      <c r="G35" s="22"/>
      <c r="H35" s="48"/>
      <c r="I35" s="48"/>
      <c r="J35" s="48"/>
      <c r="K35" s="48"/>
      <c r="L35" s="48"/>
      <c r="M35" s="19"/>
      <c r="N35" s="19"/>
      <c r="O35" s="19"/>
      <c r="P35" s="19"/>
      <c r="Q35" s="27"/>
    </row>
    <row r="36" spans="1:17" ht="15" x14ac:dyDescent="0.2">
      <c r="A36" s="21">
        <v>1</v>
      </c>
      <c r="B36" s="18" t="s">
        <v>31</v>
      </c>
      <c r="C36" s="39" t="s">
        <v>28</v>
      </c>
      <c r="D36" s="19"/>
      <c r="E36" s="40"/>
      <c r="F36" s="19">
        <f>D32</f>
        <v>12423.1</v>
      </c>
      <c r="G36" s="40" t="s">
        <v>0</v>
      </c>
      <c r="H36" s="48">
        <v>3300.0000000000005</v>
      </c>
      <c r="I36" s="48">
        <v>3104.3203145752673</v>
      </c>
      <c r="J36" s="48">
        <v>3542.0000000000005</v>
      </c>
      <c r="K36" s="48">
        <v>2200</v>
      </c>
      <c r="L36" s="48">
        <v>5400</v>
      </c>
      <c r="M36" s="55">
        <f>+$F36*H36</f>
        <v>40996230.000000007</v>
      </c>
      <c r="N36" s="55">
        <f>+$F36*I36</f>
        <v>38565281.700000003</v>
      </c>
      <c r="O36" s="55">
        <f>+$F36*J36</f>
        <v>44002620.20000001</v>
      </c>
      <c r="P36" s="55">
        <f>+$F36*K36</f>
        <v>27330820</v>
      </c>
      <c r="Q36" s="55">
        <f>+$F36*L36</f>
        <v>67084740</v>
      </c>
    </row>
    <row r="37" spans="1:17" ht="15.75" x14ac:dyDescent="0.25">
      <c r="A37" s="16"/>
      <c r="B37" s="18" t="s">
        <v>30</v>
      </c>
      <c r="C37" s="18"/>
      <c r="D37" s="19"/>
      <c r="E37" s="22"/>
      <c r="F37" s="19"/>
      <c r="G37" s="22"/>
      <c r="H37" s="48"/>
      <c r="I37" s="48"/>
      <c r="J37" s="48"/>
      <c r="K37" s="48"/>
      <c r="L37" s="48"/>
      <c r="M37" s="55"/>
      <c r="N37" s="55"/>
      <c r="O37" s="55"/>
      <c r="P37" s="55"/>
      <c r="Q37" s="31"/>
    </row>
    <row r="38" spans="1:17" ht="16.5" thickBot="1" x14ac:dyDescent="0.3">
      <c r="A38" s="58"/>
      <c r="B38" s="59" t="s">
        <v>27</v>
      </c>
      <c r="C38" s="60"/>
      <c r="D38" s="61"/>
      <c r="E38" s="61"/>
      <c r="F38" s="61"/>
      <c r="G38" s="61"/>
      <c r="H38" s="62"/>
      <c r="I38" s="62"/>
      <c r="J38" s="62"/>
      <c r="K38" s="62"/>
      <c r="L38" s="62"/>
      <c r="M38" s="65">
        <f t="shared" ref="M38" si="7">M36</f>
        <v>40996230.000000007</v>
      </c>
      <c r="N38" s="65">
        <f t="shared" ref="N38:Q38" si="8">N36</f>
        <v>38565281.700000003</v>
      </c>
      <c r="O38" s="65">
        <f t="shared" si="8"/>
        <v>44002620.20000001</v>
      </c>
      <c r="P38" s="65">
        <f t="shared" si="8"/>
        <v>27330820</v>
      </c>
      <c r="Q38" s="66">
        <f t="shared" si="8"/>
        <v>67084740</v>
      </c>
    </row>
    <row r="41" spans="1:17" s="2" customFormat="1" ht="15.75" x14ac:dyDescent="0.25">
      <c r="A41" s="41" t="s">
        <v>24</v>
      </c>
      <c r="H41" s="3"/>
      <c r="I41" s="3"/>
      <c r="J41" s="3"/>
      <c r="K41" s="3"/>
      <c r="L41" s="3"/>
      <c r="M41" s="57"/>
      <c r="N41" s="57"/>
      <c r="O41" s="57"/>
      <c r="P41" s="57"/>
      <c r="Q41" s="57"/>
    </row>
    <row r="42" spans="1:17" s="2" customFormat="1" ht="15" x14ac:dyDescent="0.25">
      <c r="A42" s="4"/>
      <c r="B42" s="5"/>
      <c r="C42" s="5"/>
      <c r="D42" s="5"/>
      <c r="E42" s="5"/>
      <c r="F42" s="5"/>
      <c r="G42" s="5"/>
      <c r="H42" s="7" t="s">
        <v>25</v>
      </c>
      <c r="I42" s="7" t="s">
        <v>25</v>
      </c>
      <c r="J42" s="7" t="s">
        <v>25</v>
      </c>
      <c r="K42" s="7" t="s">
        <v>25</v>
      </c>
      <c r="L42" s="7" t="s">
        <v>25</v>
      </c>
      <c r="M42" s="49"/>
      <c r="N42" s="49"/>
      <c r="O42" s="49"/>
      <c r="P42" s="49"/>
      <c r="Q42" s="63"/>
    </row>
    <row r="43" spans="1:17" s="2" customFormat="1" ht="15" x14ac:dyDescent="0.25">
      <c r="A43" s="42" t="s">
        <v>3</v>
      </c>
      <c r="B43" s="17" t="s">
        <v>8</v>
      </c>
      <c r="C43" s="5"/>
      <c r="D43" s="5"/>
      <c r="E43" s="5"/>
      <c r="F43" s="5"/>
      <c r="G43" s="5"/>
      <c r="H43" s="6">
        <f t="shared" ref="H43:L43" si="9">(M43/M49)*100</f>
        <v>20.851188384654311</v>
      </c>
      <c r="I43" s="6">
        <f t="shared" si="9"/>
        <v>20.701730508198054</v>
      </c>
      <c r="J43" s="6">
        <f t="shared" si="9"/>
        <v>19.802278827306282</v>
      </c>
      <c r="K43" s="6">
        <f t="shared" si="9"/>
        <v>21.383224340056284</v>
      </c>
      <c r="L43" s="6">
        <f t="shared" si="9"/>
        <v>24.313778895726522</v>
      </c>
      <c r="M43" s="50">
        <f>M16</f>
        <v>120400280</v>
      </c>
      <c r="N43" s="50">
        <f>N16</f>
        <v>112556198.33333333</v>
      </c>
      <c r="O43" s="50">
        <f t="shared" ref="O43:Q43" si="10">O16</f>
        <v>90787051.666666672</v>
      </c>
      <c r="P43" s="50">
        <f t="shared" si="10"/>
        <v>123068738.83333333</v>
      </c>
      <c r="Q43" s="6">
        <f t="shared" si="10"/>
        <v>177914201.66666669</v>
      </c>
    </row>
    <row r="44" spans="1:17" s="2" customFormat="1" ht="15" x14ac:dyDescent="0.25">
      <c r="A44" s="42" t="s">
        <v>4</v>
      </c>
      <c r="B44" s="17" t="s">
        <v>10</v>
      </c>
      <c r="C44" s="5"/>
      <c r="D44" s="5"/>
      <c r="E44" s="5"/>
      <c r="F44" s="5"/>
      <c r="G44" s="5"/>
      <c r="H44" s="6">
        <f t="shared" ref="H44:L44" si="11">(M44/M49)*100</f>
        <v>72.04899328609747</v>
      </c>
      <c r="I44" s="6">
        <f t="shared" si="11"/>
        <v>72.205207709795175</v>
      </c>
      <c r="J44" s="6">
        <f t="shared" si="11"/>
        <v>70.599963140725535</v>
      </c>
      <c r="K44" s="6">
        <f t="shared" si="11"/>
        <v>73.86803880769439</v>
      </c>
      <c r="L44" s="6">
        <f t="shared" si="11"/>
        <v>66.518411450195174</v>
      </c>
      <c r="M44" s="50">
        <f>M33</f>
        <v>416029955</v>
      </c>
      <c r="N44" s="50">
        <f>N33</f>
        <v>392582817</v>
      </c>
      <c r="O44" s="50">
        <f t="shared" ref="O44:Q44" si="12">O33</f>
        <v>323678025</v>
      </c>
      <c r="P44" s="50">
        <f t="shared" si="12"/>
        <v>425139176</v>
      </c>
      <c r="Q44" s="6">
        <f t="shared" si="12"/>
        <v>486743345</v>
      </c>
    </row>
    <row r="45" spans="1:17" s="2" customFormat="1" ht="15" x14ac:dyDescent="0.25">
      <c r="A45" s="42" t="s">
        <v>5</v>
      </c>
      <c r="B45" s="17" t="s">
        <v>26</v>
      </c>
      <c r="C45" s="5"/>
      <c r="D45" s="5"/>
      <c r="E45" s="5"/>
      <c r="F45" s="5"/>
      <c r="G45" s="5"/>
      <c r="H45" s="6">
        <f t="shared" ref="H45:L45" si="13">(M45/M49)*100</f>
        <v>7.0998183292482118</v>
      </c>
      <c r="I45" s="6">
        <f t="shared" si="13"/>
        <v>7.0930617820067834</v>
      </c>
      <c r="J45" s="6">
        <f t="shared" si="13"/>
        <v>9.5977580319681763</v>
      </c>
      <c r="K45" s="6">
        <f t="shared" si="13"/>
        <v>4.748736852249321</v>
      </c>
      <c r="L45" s="6">
        <f t="shared" si="13"/>
        <v>9.1678096540783027</v>
      </c>
      <c r="M45" s="50">
        <f>M38</f>
        <v>40996230.000000007</v>
      </c>
      <c r="N45" s="50">
        <f>N38</f>
        <v>38565281.700000003</v>
      </c>
      <c r="O45" s="50">
        <f t="shared" ref="O45:Q45" si="14">O38</f>
        <v>44002620.20000001</v>
      </c>
      <c r="P45" s="50">
        <f t="shared" si="14"/>
        <v>27330820</v>
      </c>
      <c r="Q45" s="6">
        <f t="shared" si="14"/>
        <v>67084740</v>
      </c>
    </row>
    <row r="46" spans="1:17" x14ac:dyDescent="0.2">
      <c r="H46" s="9">
        <f t="shared" ref="H46" si="15">SUM(H43:H45)</f>
        <v>99.999999999999986</v>
      </c>
      <c r="I46" s="9">
        <f t="shared" ref="I46:L46" si="16">SUM(I43:I45)</f>
        <v>100.00000000000001</v>
      </c>
      <c r="J46" s="9">
        <f t="shared" si="16"/>
        <v>100</v>
      </c>
      <c r="K46" s="9">
        <f t="shared" si="16"/>
        <v>100</v>
      </c>
      <c r="L46" s="9">
        <f t="shared" si="16"/>
        <v>100</v>
      </c>
    </row>
    <row r="49" spans="1:17" ht="15" x14ac:dyDescent="0.25">
      <c r="A49" s="43"/>
      <c r="B49" s="43"/>
      <c r="C49" s="43"/>
      <c r="D49" s="44"/>
      <c r="E49" s="44"/>
      <c r="F49" s="44"/>
      <c r="G49" s="44"/>
      <c r="H49" s="8"/>
      <c r="I49" s="8"/>
      <c r="J49" s="8"/>
      <c r="K49" s="64" t="s">
        <v>58</v>
      </c>
      <c r="L49" s="8"/>
      <c r="M49" s="44">
        <f>SUM(M43:M45)</f>
        <v>577426465</v>
      </c>
      <c r="N49" s="44">
        <f t="shared" ref="N49:Q49" si="17">SUM(N43:N45)</f>
        <v>543704297.0333333</v>
      </c>
      <c r="O49" s="44">
        <f t="shared" si="17"/>
        <v>458467696.86666667</v>
      </c>
      <c r="P49" s="44">
        <f t="shared" si="17"/>
        <v>575538734.83333337</v>
      </c>
      <c r="Q49" s="44">
        <f t="shared" si="17"/>
        <v>731742286.66666675</v>
      </c>
    </row>
    <row r="50" spans="1:17" ht="15" x14ac:dyDescent="0.25">
      <c r="A50" s="43"/>
      <c r="B50" s="43"/>
      <c r="C50" s="43"/>
      <c r="D50" s="44"/>
      <c r="E50" s="44"/>
      <c r="F50" s="44"/>
      <c r="G50" s="44"/>
      <c r="H50" s="8"/>
      <c r="I50" s="8"/>
      <c r="J50" s="8"/>
      <c r="K50" s="64" t="s">
        <v>60</v>
      </c>
      <c r="L50" s="8"/>
      <c r="M50" s="44">
        <f>ROUNDDOWN((M49),-5)</f>
        <v>577400000</v>
      </c>
      <c r="N50" s="44">
        <v>536700000</v>
      </c>
      <c r="O50" s="44">
        <v>453921345</v>
      </c>
      <c r="P50" s="44">
        <v>523000000</v>
      </c>
      <c r="Q50" s="44">
        <v>517600000</v>
      </c>
    </row>
    <row r="51" spans="1:17" ht="15" x14ac:dyDescent="0.25">
      <c r="A51" s="43"/>
      <c r="B51" s="43"/>
      <c r="C51" s="43"/>
      <c r="D51" s="44"/>
      <c r="E51" s="44"/>
      <c r="F51" s="44"/>
      <c r="G51" s="44"/>
      <c r="H51" s="8"/>
      <c r="I51" s="8"/>
      <c r="J51" s="8"/>
      <c r="K51" s="64" t="s">
        <v>61</v>
      </c>
      <c r="L51" s="8"/>
      <c r="M51" s="44">
        <f t="shared" ref="M51:N51" si="18">M50*0.1</f>
        <v>57740000</v>
      </c>
      <c r="N51" s="44">
        <f t="shared" si="18"/>
        <v>53670000</v>
      </c>
      <c r="O51" s="44">
        <f t="shared" ref="O51" si="19">O50*0.1</f>
        <v>45392134.5</v>
      </c>
      <c r="P51" s="44">
        <f t="shared" ref="P51:Q51" si="20">P50*0.1</f>
        <v>52300000</v>
      </c>
      <c r="Q51" s="44">
        <f t="shared" si="20"/>
        <v>51760000</v>
      </c>
    </row>
    <row r="52" spans="1:17" ht="15" x14ac:dyDescent="0.25">
      <c r="A52" s="43"/>
      <c r="B52" s="43"/>
      <c r="C52" s="43"/>
      <c r="D52" s="44"/>
      <c r="E52" s="44"/>
      <c r="F52" s="44"/>
      <c r="G52" s="44"/>
      <c r="H52" s="8"/>
      <c r="I52" s="8"/>
      <c r="J52" s="8"/>
      <c r="K52" s="64" t="s">
        <v>59</v>
      </c>
      <c r="L52" s="8"/>
      <c r="M52" s="44">
        <f t="shared" ref="M52:N52" si="21">M51+M50</f>
        <v>635140000</v>
      </c>
      <c r="N52" s="44">
        <f t="shared" si="21"/>
        <v>590370000</v>
      </c>
      <c r="O52" s="44">
        <f t="shared" ref="O52" si="22">O51+O50</f>
        <v>499313479.5</v>
      </c>
      <c r="P52" s="44">
        <f t="shared" ref="P52:Q52" si="23">P51+P50</f>
        <v>575300000</v>
      </c>
      <c r="Q52" s="44">
        <f t="shared" si="23"/>
        <v>569360000</v>
      </c>
    </row>
    <row r="53" spans="1:17" ht="15" x14ac:dyDescent="0.25">
      <c r="A53" s="43"/>
      <c r="B53" s="43"/>
      <c r="C53" s="43"/>
      <c r="D53" s="44"/>
      <c r="E53" s="44"/>
      <c r="F53" s="44"/>
      <c r="G53" s="44"/>
      <c r="H53" s="8"/>
      <c r="I53" s="8"/>
      <c r="J53" s="8"/>
      <c r="K53" s="64"/>
      <c r="L53" s="8"/>
      <c r="M53" s="44"/>
      <c r="N53" s="44"/>
      <c r="O53" s="44"/>
      <c r="P53" s="44"/>
      <c r="Q53" s="44"/>
    </row>
    <row r="54" spans="1:17" ht="15" x14ac:dyDescent="0.25">
      <c r="A54" s="43"/>
      <c r="B54" s="43"/>
      <c r="C54" s="43"/>
      <c r="D54" s="44"/>
      <c r="E54" s="44"/>
      <c r="F54" s="44"/>
      <c r="G54" s="44"/>
      <c r="H54" s="8"/>
      <c r="I54" s="8"/>
      <c r="J54" s="73"/>
      <c r="K54" s="74" t="s">
        <v>71</v>
      </c>
      <c r="L54" s="73"/>
      <c r="M54" s="75">
        <f>M52/$D$11</f>
        <v>52021.000384952458</v>
      </c>
      <c r="N54" s="75">
        <f t="shared" ref="N54:Q54" si="24">N52/$D$11</f>
        <v>48354.123496023523</v>
      </c>
      <c r="O54" s="75">
        <f t="shared" si="24"/>
        <v>40896.159444030374</v>
      </c>
      <c r="P54" s="75">
        <f t="shared" si="24"/>
        <v>47119.818499013047</v>
      </c>
      <c r="Q54" s="75">
        <f t="shared" si="24"/>
        <v>46633.304120629356</v>
      </c>
    </row>
    <row r="55" spans="1:17" ht="15" x14ac:dyDescent="0.25">
      <c r="A55" s="43"/>
      <c r="B55" s="43"/>
      <c r="C55" s="43"/>
      <c r="D55" s="44"/>
      <c r="E55" s="44"/>
      <c r="F55" s="44"/>
      <c r="G55" s="44"/>
      <c r="H55" s="8"/>
      <c r="I55" s="8"/>
      <c r="J55" s="8"/>
      <c r="K55" s="64"/>
      <c r="L55" s="8"/>
      <c r="M55" s="44"/>
      <c r="N55" s="44"/>
      <c r="O55" s="44"/>
      <c r="P55" s="44"/>
      <c r="Q55" s="44"/>
    </row>
    <row r="56" spans="1:17" ht="15" x14ac:dyDescent="0.25">
      <c r="A56" s="43"/>
      <c r="B56" s="43"/>
      <c r="C56" s="43"/>
      <c r="D56" s="44"/>
      <c r="E56" s="44"/>
      <c r="F56" s="44"/>
      <c r="G56" s="44"/>
      <c r="H56" s="8"/>
      <c r="I56" s="8"/>
      <c r="J56" s="8"/>
      <c r="K56" s="64"/>
      <c r="L56" s="8"/>
      <c r="M56" s="44"/>
      <c r="N56" s="44"/>
      <c r="O56" s="44"/>
      <c r="P56" s="44"/>
      <c r="Q56" s="44"/>
    </row>
    <row r="58" spans="1:17" x14ac:dyDescent="0.2">
      <c r="B58" s="68"/>
      <c r="C58" s="68"/>
      <c r="D58" s="68"/>
      <c r="E58" s="68"/>
      <c r="F58" s="69"/>
      <c r="G58" s="69"/>
      <c r="H58" s="69"/>
      <c r="I58" s="69"/>
      <c r="J58" s="69"/>
      <c r="K58" s="69"/>
      <c r="L58" s="70"/>
      <c r="M58" s="70"/>
      <c r="N58" s="70"/>
      <c r="O58" s="70"/>
      <c r="P58" s="70"/>
    </row>
    <row r="59" spans="1:17" x14ac:dyDescent="0.2">
      <c r="B59" s="68"/>
      <c r="C59" s="68"/>
      <c r="D59" s="68"/>
      <c r="E59" s="68"/>
      <c r="F59" s="69"/>
      <c r="G59" s="69"/>
      <c r="H59" s="69"/>
      <c r="I59" s="69"/>
      <c r="J59" s="69"/>
      <c r="K59" s="69"/>
      <c r="L59" s="70"/>
      <c r="M59" s="70"/>
      <c r="N59" s="70"/>
      <c r="O59" s="70"/>
      <c r="P59" s="70"/>
    </row>
    <row r="60" spans="1:17" x14ac:dyDescent="0.2"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</row>
    <row r="61" spans="1:17" x14ac:dyDescent="0.2"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</row>
    <row r="62" spans="1:17" x14ac:dyDescent="0.2"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</row>
    <row r="63" spans="1:17" x14ac:dyDescent="0.2"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</row>
    <row r="64" spans="1:17" x14ac:dyDescent="0.2"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</row>
    <row r="65" spans="2:16" x14ac:dyDescent="0.2">
      <c r="B65" s="68"/>
      <c r="C65" s="68"/>
      <c r="D65" s="68"/>
      <c r="E65" s="68"/>
      <c r="F65" s="69"/>
      <c r="G65" s="69"/>
      <c r="H65" s="69"/>
      <c r="I65" s="69"/>
      <c r="J65" s="69"/>
      <c r="K65" s="69"/>
      <c r="L65" s="70"/>
      <c r="M65" s="70"/>
      <c r="N65" s="70"/>
      <c r="O65" s="70"/>
      <c r="P65" s="70"/>
    </row>
    <row r="66" spans="2:16" x14ac:dyDescent="0.2">
      <c r="B66" s="68"/>
      <c r="C66" s="68"/>
      <c r="D66" s="68"/>
      <c r="E66" s="68"/>
      <c r="F66" s="69"/>
      <c r="G66" s="69"/>
      <c r="H66" s="69"/>
      <c r="I66" s="69"/>
      <c r="J66" s="69"/>
      <c r="K66" s="69"/>
      <c r="L66" s="70"/>
      <c r="M66" s="70"/>
      <c r="N66" s="70"/>
      <c r="O66" s="70"/>
      <c r="P66" s="70"/>
    </row>
  </sheetData>
  <mergeCells count="9">
    <mergeCell ref="M5:Q5"/>
    <mergeCell ref="I5:L5"/>
    <mergeCell ref="G5:G6"/>
    <mergeCell ref="A5:A6"/>
    <mergeCell ref="B5:B6"/>
    <mergeCell ref="C5:C6"/>
    <mergeCell ref="D5:D6"/>
    <mergeCell ref="E5:E6"/>
    <mergeCell ref="F5:F6"/>
  </mergeCells>
  <pageMargins left="0.31496062992125984" right="0.31496062992125984" top="0.74803149606299213" bottom="0.74803149606299213" header="0.31496062992125984" footer="0.31496062992125984"/>
  <pageSetup paperSize="8" scale="6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view="pageBreakPreview" zoomScale="70" zoomScaleNormal="55" zoomScaleSheetLayoutView="70" workbookViewId="0">
      <selection activeCell="F22" sqref="F22"/>
    </sheetView>
  </sheetViews>
  <sheetFormatPr defaultRowHeight="14.25" x14ac:dyDescent="0.2"/>
  <cols>
    <col min="1" max="1" width="5.7109375" style="8" customWidth="1"/>
    <col min="2" max="2" width="50" style="8" bestFit="1" customWidth="1"/>
    <col min="3" max="3" width="30.5703125" style="8" customWidth="1"/>
    <col min="4" max="4" width="12.42578125" style="9" bestFit="1" customWidth="1"/>
    <col min="5" max="5" width="6.7109375" style="9" customWidth="1"/>
    <col min="6" max="6" width="9.28515625" style="9" bestFit="1" customWidth="1"/>
    <col min="7" max="7" width="7.28515625" style="9" customWidth="1"/>
    <col min="8" max="12" width="15.28515625" style="9" customWidth="1"/>
    <col min="13" max="17" width="19.7109375" style="9" bestFit="1" customWidth="1"/>
    <col min="18" max="18" width="14.42578125" style="8" bestFit="1" customWidth="1"/>
    <col min="19" max="19" width="15.140625" style="8" bestFit="1" customWidth="1"/>
    <col min="20" max="20" width="9.140625" style="8"/>
    <col min="21" max="21" width="12.42578125" style="8" bestFit="1" customWidth="1"/>
    <col min="22" max="251" width="9.140625" style="8"/>
    <col min="252" max="252" width="5.7109375" style="8" customWidth="1"/>
    <col min="253" max="253" width="43.28515625" style="8" customWidth="1"/>
    <col min="254" max="254" width="5" style="8" customWidth="1"/>
    <col min="255" max="255" width="15.140625" style="8" customWidth="1"/>
    <col min="256" max="256" width="8.28515625" style="8" customWidth="1"/>
    <col min="257" max="257" width="7.85546875" style="8" customWidth="1"/>
    <col min="258" max="259" width="8.140625" style="8" customWidth="1"/>
    <col min="260" max="260" width="7.5703125" style="8" customWidth="1"/>
    <col min="261" max="261" width="12.85546875" style="8" customWidth="1"/>
    <col min="262" max="262" width="12.28515625" style="8" customWidth="1"/>
    <col min="263" max="264" width="15.7109375" style="8" customWidth="1"/>
    <col min="265" max="265" width="13.5703125" style="8" customWidth="1"/>
    <col min="266" max="266" width="9.140625" style="8"/>
    <col min="267" max="268" width="11.5703125" style="8" bestFit="1" customWidth="1"/>
    <col min="269" max="507" width="9.140625" style="8"/>
    <col min="508" max="508" width="5.7109375" style="8" customWidth="1"/>
    <col min="509" max="509" width="43.28515625" style="8" customWidth="1"/>
    <col min="510" max="510" width="5" style="8" customWidth="1"/>
    <col min="511" max="511" width="15.140625" style="8" customWidth="1"/>
    <col min="512" max="512" width="8.28515625" style="8" customWidth="1"/>
    <col min="513" max="513" width="7.85546875" style="8" customWidth="1"/>
    <col min="514" max="515" width="8.140625" style="8" customWidth="1"/>
    <col min="516" max="516" width="7.5703125" style="8" customWidth="1"/>
    <col min="517" max="517" width="12.85546875" style="8" customWidth="1"/>
    <col min="518" max="518" width="12.28515625" style="8" customWidth="1"/>
    <col min="519" max="520" width="15.7109375" style="8" customWidth="1"/>
    <col min="521" max="521" width="13.5703125" style="8" customWidth="1"/>
    <col min="522" max="522" width="9.140625" style="8"/>
    <col min="523" max="524" width="11.5703125" style="8" bestFit="1" customWidth="1"/>
    <col min="525" max="763" width="9.140625" style="8"/>
    <col min="764" max="764" width="5.7109375" style="8" customWidth="1"/>
    <col min="765" max="765" width="43.28515625" style="8" customWidth="1"/>
    <col min="766" max="766" width="5" style="8" customWidth="1"/>
    <col min="767" max="767" width="15.140625" style="8" customWidth="1"/>
    <col min="768" max="768" width="8.28515625" style="8" customWidth="1"/>
    <col min="769" max="769" width="7.85546875" style="8" customWidth="1"/>
    <col min="770" max="771" width="8.140625" style="8" customWidth="1"/>
    <col min="772" max="772" width="7.5703125" style="8" customWidth="1"/>
    <col min="773" max="773" width="12.85546875" style="8" customWidth="1"/>
    <col min="774" max="774" width="12.28515625" style="8" customWidth="1"/>
    <col min="775" max="776" width="15.7109375" style="8" customWidth="1"/>
    <col min="777" max="777" width="13.5703125" style="8" customWidth="1"/>
    <col min="778" max="778" width="9.140625" style="8"/>
    <col min="779" max="780" width="11.5703125" style="8" bestFit="1" customWidth="1"/>
    <col min="781" max="1019" width="9.140625" style="8"/>
    <col min="1020" max="1020" width="5.7109375" style="8" customWidth="1"/>
    <col min="1021" max="1021" width="43.28515625" style="8" customWidth="1"/>
    <col min="1022" max="1022" width="5" style="8" customWidth="1"/>
    <col min="1023" max="1023" width="15.140625" style="8" customWidth="1"/>
    <col min="1024" max="1024" width="8.28515625" style="8" customWidth="1"/>
    <col min="1025" max="1025" width="7.85546875" style="8" customWidth="1"/>
    <col min="1026" max="1027" width="8.140625" style="8" customWidth="1"/>
    <col min="1028" max="1028" width="7.5703125" style="8" customWidth="1"/>
    <col min="1029" max="1029" width="12.85546875" style="8" customWidth="1"/>
    <col min="1030" max="1030" width="12.28515625" style="8" customWidth="1"/>
    <col min="1031" max="1032" width="15.7109375" style="8" customWidth="1"/>
    <col min="1033" max="1033" width="13.5703125" style="8" customWidth="1"/>
    <col min="1034" max="1034" width="9.140625" style="8"/>
    <col min="1035" max="1036" width="11.5703125" style="8" bestFit="1" customWidth="1"/>
    <col min="1037" max="1275" width="9.140625" style="8"/>
    <col min="1276" max="1276" width="5.7109375" style="8" customWidth="1"/>
    <col min="1277" max="1277" width="43.28515625" style="8" customWidth="1"/>
    <col min="1278" max="1278" width="5" style="8" customWidth="1"/>
    <col min="1279" max="1279" width="15.140625" style="8" customWidth="1"/>
    <col min="1280" max="1280" width="8.28515625" style="8" customWidth="1"/>
    <col min="1281" max="1281" width="7.85546875" style="8" customWidth="1"/>
    <col min="1282" max="1283" width="8.140625" style="8" customWidth="1"/>
    <col min="1284" max="1284" width="7.5703125" style="8" customWidth="1"/>
    <col min="1285" max="1285" width="12.85546875" style="8" customWidth="1"/>
    <col min="1286" max="1286" width="12.28515625" style="8" customWidth="1"/>
    <col min="1287" max="1288" width="15.7109375" style="8" customWidth="1"/>
    <col min="1289" max="1289" width="13.5703125" style="8" customWidth="1"/>
    <col min="1290" max="1290" width="9.140625" style="8"/>
    <col min="1291" max="1292" width="11.5703125" style="8" bestFit="1" customWidth="1"/>
    <col min="1293" max="1531" width="9.140625" style="8"/>
    <col min="1532" max="1532" width="5.7109375" style="8" customWidth="1"/>
    <col min="1533" max="1533" width="43.28515625" style="8" customWidth="1"/>
    <col min="1534" max="1534" width="5" style="8" customWidth="1"/>
    <col min="1535" max="1535" width="15.140625" style="8" customWidth="1"/>
    <col min="1536" max="1536" width="8.28515625" style="8" customWidth="1"/>
    <col min="1537" max="1537" width="7.85546875" style="8" customWidth="1"/>
    <col min="1538" max="1539" width="8.140625" style="8" customWidth="1"/>
    <col min="1540" max="1540" width="7.5703125" style="8" customWidth="1"/>
    <col min="1541" max="1541" width="12.85546875" style="8" customWidth="1"/>
    <col min="1542" max="1542" width="12.28515625" style="8" customWidth="1"/>
    <col min="1543" max="1544" width="15.7109375" style="8" customWidth="1"/>
    <col min="1545" max="1545" width="13.5703125" style="8" customWidth="1"/>
    <col min="1546" max="1546" width="9.140625" style="8"/>
    <col min="1547" max="1548" width="11.5703125" style="8" bestFit="1" customWidth="1"/>
    <col min="1549" max="1787" width="9.140625" style="8"/>
    <col min="1788" max="1788" width="5.7109375" style="8" customWidth="1"/>
    <col min="1789" max="1789" width="43.28515625" style="8" customWidth="1"/>
    <col min="1790" max="1790" width="5" style="8" customWidth="1"/>
    <col min="1791" max="1791" width="15.140625" style="8" customWidth="1"/>
    <col min="1792" max="1792" width="8.28515625" style="8" customWidth="1"/>
    <col min="1793" max="1793" width="7.85546875" style="8" customWidth="1"/>
    <col min="1794" max="1795" width="8.140625" style="8" customWidth="1"/>
    <col min="1796" max="1796" width="7.5703125" style="8" customWidth="1"/>
    <col min="1797" max="1797" width="12.85546875" style="8" customWidth="1"/>
    <col min="1798" max="1798" width="12.28515625" style="8" customWidth="1"/>
    <col min="1799" max="1800" width="15.7109375" style="8" customWidth="1"/>
    <col min="1801" max="1801" width="13.5703125" style="8" customWidth="1"/>
    <col min="1802" max="1802" width="9.140625" style="8"/>
    <col min="1803" max="1804" width="11.5703125" style="8" bestFit="1" customWidth="1"/>
    <col min="1805" max="2043" width="9.140625" style="8"/>
    <col min="2044" max="2044" width="5.7109375" style="8" customWidth="1"/>
    <col min="2045" max="2045" width="43.28515625" style="8" customWidth="1"/>
    <col min="2046" max="2046" width="5" style="8" customWidth="1"/>
    <col min="2047" max="2047" width="15.140625" style="8" customWidth="1"/>
    <col min="2048" max="2048" width="8.28515625" style="8" customWidth="1"/>
    <col min="2049" max="2049" width="7.85546875" style="8" customWidth="1"/>
    <col min="2050" max="2051" width="8.140625" style="8" customWidth="1"/>
    <col min="2052" max="2052" width="7.5703125" style="8" customWidth="1"/>
    <col min="2053" max="2053" width="12.85546875" style="8" customWidth="1"/>
    <col min="2054" max="2054" width="12.28515625" style="8" customWidth="1"/>
    <col min="2055" max="2056" width="15.7109375" style="8" customWidth="1"/>
    <col min="2057" max="2057" width="13.5703125" style="8" customWidth="1"/>
    <col min="2058" max="2058" width="9.140625" style="8"/>
    <col min="2059" max="2060" width="11.5703125" style="8" bestFit="1" customWidth="1"/>
    <col min="2061" max="2299" width="9.140625" style="8"/>
    <col min="2300" max="2300" width="5.7109375" style="8" customWidth="1"/>
    <col min="2301" max="2301" width="43.28515625" style="8" customWidth="1"/>
    <col min="2302" max="2302" width="5" style="8" customWidth="1"/>
    <col min="2303" max="2303" width="15.140625" style="8" customWidth="1"/>
    <col min="2304" max="2304" width="8.28515625" style="8" customWidth="1"/>
    <col min="2305" max="2305" width="7.85546875" style="8" customWidth="1"/>
    <col min="2306" max="2307" width="8.140625" style="8" customWidth="1"/>
    <col min="2308" max="2308" width="7.5703125" style="8" customWidth="1"/>
    <col min="2309" max="2309" width="12.85546875" style="8" customWidth="1"/>
    <col min="2310" max="2310" width="12.28515625" style="8" customWidth="1"/>
    <col min="2311" max="2312" width="15.7109375" style="8" customWidth="1"/>
    <col min="2313" max="2313" width="13.5703125" style="8" customWidth="1"/>
    <col min="2314" max="2314" width="9.140625" style="8"/>
    <col min="2315" max="2316" width="11.5703125" style="8" bestFit="1" customWidth="1"/>
    <col min="2317" max="2555" width="9.140625" style="8"/>
    <col min="2556" max="2556" width="5.7109375" style="8" customWidth="1"/>
    <col min="2557" max="2557" width="43.28515625" style="8" customWidth="1"/>
    <col min="2558" max="2558" width="5" style="8" customWidth="1"/>
    <col min="2559" max="2559" width="15.140625" style="8" customWidth="1"/>
    <col min="2560" max="2560" width="8.28515625" style="8" customWidth="1"/>
    <col min="2561" max="2561" width="7.85546875" style="8" customWidth="1"/>
    <col min="2562" max="2563" width="8.140625" style="8" customWidth="1"/>
    <col min="2564" max="2564" width="7.5703125" style="8" customWidth="1"/>
    <col min="2565" max="2565" width="12.85546875" style="8" customWidth="1"/>
    <col min="2566" max="2566" width="12.28515625" style="8" customWidth="1"/>
    <col min="2567" max="2568" width="15.7109375" style="8" customWidth="1"/>
    <col min="2569" max="2569" width="13.5703125" style="8" customWidth="1"/>
    <col min="2570" max="2570" width="9.140625" style="8"/>
    <col min="2571" max="2572" width="11.5703125" style="8" bestFit="1" customWidth="1"/>
    <col min="2573" max="2811" width="9.140625" style="8"/>
    <col min="2812" max="2812" width="5.7109375" style="8" customWidth="1"/>
    <col min="2813" max="2813" width="43.28515625" style="8" customWidth="1"/>
    <col min="2814" max="2814" width="5" style="8" customWidth="1"/>
    <col min="2815" max="2815" width="15.140625" style="8" customWidth="1"/>
    <col min="2816" max="2816" width="8.28515625" style="8" customWidth="1"/>
    <col min="2817" max="2817" width="7.85546875" style="8" customWidth="1"/>
    <col min="2818" max="2819" width="8.140625" style="8" customWidth="1"/>
    <col min="2820" max="2820" width="7.5703125" style="8" customWidth="1"/>
    <col min="2821" max="2821" width="12.85546875" style="8" customWidth="1"/>
    <col min="2822" max="2822" width="12.28515625" style="8" customWidth="1"/>
    <col min="2823" max="2824" width="15.7109375" style="8" customWidth="1"/>
    <col min="2825" max="2825" width="13.5703125" style="8" customWidth="1"/>
    <col min="2826" max="2826" width="9.140625" style="8"/>
    <col min="2827" max="2828" width="11.5703125" style="8" bestFit="1" customWidth="1"/>
    <col min="2829" max="3067" width="9.140625" style="8"/>
    <col min="3068" max="3068" width="5.7109375" style="8" customWidth="1"/>
    <col min="3069" max="3069" width="43.28515625" style="8" customWidth="1"/>
    <col min="3070" max="3070" width="5" style="8" customWidth="1"/>
    <col min="3071" max="3071" width="15.140625" style="8" customWidth="1"/>
    <col min="3072" max="3072" width="8.28515625" style="8" customWidth="1"/>
    <col min="3073" max="3073" width="7.85546875" style="8" customWidth="1"/>
    <col min="3074" max="3075" width="8.140625" style="8" customWidth="1"/>
    <col min="3076" max="3076" width="7.5703125" style="8" customWidth="1"/>
    <col min="3077" max="3077" width="12.85546875" style="8" customWidth="1"/>
    <col min="3078" max="3078" width="12.28515625" style="8" customWidth="1"/>
    <col min="3079" max="3080" width="15.7109375" style="8" customWidth="1"/>
    <col min="3081" max="3081" width="13.5703125" style="8" customWidth="1"/>
    <col min="3082" max="3082" width="9.140625" style="8"/>
    <col min="3083" max="3084" width="11.5703125" style="8" bestFit="1" customWidth="1"/>
    <col min="3085" max="3323" width="9.140625" style="8"/>
    <col min="3324" max="3324" width="5.7109375" style="8" customWidth="1"/>
    <col min="3325" max="3325" width="43.28515625" style="8" customWidth="1"/>
    <col min="3326" max="3326" width="5" style="8" customWidth="1"/>
    <col min="3327" max="3327" width="15.140625" style="8" customWidth="1"/>
    <col min="3328" max="3328" width="8.28515625" style="8" customWidth="1"/>
    <col min="3329" max="3329" width="7.85546875" style="8" customWidth="1"/>
    <col min="3330" max="3331" width="8.140625" style="8" customWidth="1"/>
    <col min="3332" max="3332" width="7.5703125" style="8" customWidth="1"/>
    <col min="3333" max="3333" width="12.85546875" style="8" customWidth="1"/>
    <col min="3334" max="3334" width="12.28515625" style="8" customWidth="1"/>
    <col min="3335" max="3336" width="15.7109375" style="8" customWidth="1"/>
    <col min="3337" max="3337" width="13.5703125" style="8" customWidth="1"/>
    <col min="3338" max="3338" width="9.140625" style="8"/>
    <col min="3339" max="3340" width="11.5703125" style="8" bestFit="1" customWidth="1"/>
    <col min="3341" max="3579" width="9.140625" style="8"/>
    <col min="3580" max="3580" width="5.7109375" style="8" customWidth="1"/>
    <col min="3581" max="3581" width="43.28515625" style="8" customWidth="1"/>
    <col min="3582" max="3582" width="5" style="8" customWidth="1"/>
    <col min="3583" max="3583" width="15.140625" style="8" customWidth="1"/>
    <col min="3584" max="3584" width="8.28515625" style="8" customWidth="1"/>
    <col min="3585" max="3585" width="7.85546875" style="8" customWidth="1"/>
    <col min="3586" max="3587" width="8.140625" style="8" customWidth="1"/>
    <col min="3588" max="3588" width="7.5703125" style="8" customWidth="1"/>
    <col min="3589" max="3589" width="12.85546875" style="8" customWidth="1"/>
    <col min="3590" max="3590" width="12.28515625" style="8" customWidth="1"/>
    <col min="3591" max="3592" width="15.7109375" style="8" customWidth="1"/>
    <col min="3593" max="3593" width="13.5703125" style="8" customWidth="1"/>
    <col min="3594" max="3594" width="9.140625" style="8"/>
    <col min="3595" max="3596" width="11.5703125" style="8" bestFit="1" customWidth="1"/>
    <col min="3597" max="3835" width="9.140625" style="8"/>
    <col min="3836" max="3836" width="5.7109375" style="8" customWidth="1"/>
    <col min="3837" max="3837" width="43.28515625" style="8" customWidth="1"/>
    <col min="3838" max="3838" width="5" style="8" customWidth="1"/>
    <col min="3839" max="3839" width="15.140625" style="8" customWidth="1"/>
    <col min="3840" max="3840" width="8.28515625" style="8" customWidth="1"/>
    <col min="3841" max="3841" width="7.85546875" style="8" customWidth="1"/>
    <col min="3842" max="3843" width="8.140625" style="8" customWidth="1"/>
    <col min="3844" max="3844" width="7.5703125" style="8" customWidth="1"/>
    <col min="3845" max="3845" width="12.85546875" style="8" customWidth="1"/>
    <col min="3846" max="3846" width="12.28515625" style="8" customWidth="1"/>
    <col min="3847" max="3848" width="15.7109375" style="8" customWidth="1"/>
    <col min="3849" max="3849" width="13.5703125" style="8" customWidth="1"/>
    <col min="3850" max="3850" width="9.140625" style="8"/>
    <col min="3851" max="3852" width="11.5703125" style="8" bestFit="1" customWidth="1"/>
    <col min="3853" max="4091" width="9.140625" style="8"/>
    <col min="4092" max="4092" width="5.7109375" style="8" customWidth="1"/>
    <col min="4093" max="4093" width="43.28515625" style="8" customWidth="1"/>
    <col min="4094" max="4094" width="5" style="8" customWidth="1"/>
    <col min="4095" max="4095" width="15.140625" style="8" customWidth="1"/>
    <col min="4096" max="4096" width="8.28515625" style="8" customWidth="1"/>
    <col min="4097" max="4097" width="7.85546875" style="8" customWidth="1"/>
    <col min="4098" max="4099" width="8.140625" style="8" customWidth="1"/>
    <col min="4100" max="4100" width="7.5703125" style="8" customWidth="1"/>
    <col min="4101" max="4101" width="12.85546875" style="8" customWidth="1"/>
    <col min="4102" max="4102" width="12.28515625" style="8" customWidth="1"/>
    <col min="4103" max="4104" width="15.7109375" style="8" customWidth="1"/>
    <col min="4105" max="4105" width="13.5703125" style="8" customWidth="1"/>
    <col min="4106" max="4106" width="9.140625" style="8"/>
    <col min="4107" max="4108" width="11.5703125" style="8" bestFit="1" customWidth="1"/>
    <col min="4109" max="4347" width="9.140625" style="8"/>
    <col min="4348" max="4348" width="5.7109375" style="8" customWidth="1"/>
    <col min="4349" max="4349" width="43.28515625" style="8" customWidth="1"/>
    <col min="4350" max="4350" width="5" style="8" customWidth="1"/>
    <col min="4351" max="4351" width="15.140625" style="8" customWidth="1"/>
    <col min="4352" max="4352" width="8.28515625" style="8" customWidth="1"/>
    <col min="4353" max="4353" width="7.85546875" style="8" customWidth="1"/>
    <col min="4354" max="4355" width="8.140625" style="8" customWidth="1"/>
    <col min="4356" max="4356" width="7.5703125" style="8" customWidth="1"/>
    <col min="4357" max="4357" width="12.85546875" style="8" customWidth="1"/>
    <col min="4358" max="4358" width="12.28515625" style="8" customWidth="1"/>
    <col min="4359" max="4360" width="15.7109375" style="8" customWidth="1"/>
    <col min="4361" max="4361" width="13.5703125" style="8" customWidth="1"/>
    <col min="4362" max="4362" width="9.140625" style="8"/>
    <col min="4363" max="4364" width="11.5703125" style="8" bestFit="1" customWidth="1"/>
    <col min="4365" max="4603" width="9.140625" style="8"/>
    <col min="4604" max="4604" width="5.7109375" style="8" customWidth="1"/>
    <col min="4605" max="4605" width="43.28515625" style="8" customWidth="1"/>
    <col min="4606" max="4606" width="5" style="8" customWidth="1"/>
    <col min="4607" max="4607" width="15.140625" style="8" customWidth="1"/>
    <col min="4608" max="4608" width="8.28515625" style="8" customWidth="1"/>
    <col min="4609" max="4609" width="7.85546875" style="8" customWidth="1"/>
    <col min="4610" max="4611" width="8.140625" style="8" customWidth="1"/>
    <col min="4612" max="4612" width="7.5703125" style="8" customWidth="1"/>
    <col min="4613" max="4613" width="12.85546875" style="8" customWidth="1"/>
    <col min="4614" max="4614" width="12.28515625" style="8" customWidth="1"/>
    <col min="4615" max="4616" width="15.7109375" style="8" customWidth="1"/>
    <col min="4617" max="4617" width="13.5703125" style="8" customWidth="1"/>
    <col min="4618" max="4618" width="9.140625" style="8"/>
    <col min="4619" max="4620" width="11.5703125" style="8" bestFit="1" customWidth="1"/>
    <col min="4621" max="4859" width="9.140625" style="8"/>
    <col min="4860" max="4860" width="5.7109375" style="8" customWidth="1"/>
    <col min="4861" max="4861" width="43.28515625" style="8" customWidth="1"/>
    <col min="4862" max="4862" width="5" style="8" customWidth="1"/>
    <col min="4863" max="4863" width="15.140625" style="8" customWidth="1"/>
    <col min="4864" max="4864" width="8.28515625" style="8" customWidth="1"/>
    <col min="4865" max="4865" width="7.85546875" style="8" customWidth="1"/>
    <col min="4866" max="4867" width="8.140625" style="8" customWidth="1"/>
    <col min="4868" max="4868" width="7.5703125" style="8" customWidth="1"/>
    <col min="4869" max="4869" width="12.85546875" style="8" customWidth="1"/>
    <col min="4870" max="4870" width="12.28515625" style="8" customWidth="1"/>
    <col min="4871" max="4872" width="15.7109375" style="8" customWidth="1"/>
    <col min="4873" max="4873" width="13.5703125" style="8" customWidth="1"/>
    <col min="4874" max="4874" width="9.140625" style="8"/>
    <col min="4875" max="4876" width="11.5703125" style="8" bestFit="1" customWidth="1"/>
    <col min="4877" max="5115" width="9.140625" style="8"/>
    <col min="5116" max="5116" width="5.7109375" style="8" customWidth="1"/>
    <col min="5117" max="5117" width="43.28515625" style="8" customWidth="1"/>
    <col min="5118" max="5118" width="5" style="8" customWidth="1"/>
    <col min="5119" max="5119" width="15.140625" style="8" customWidth="1"/>
    <col min="5120" max="5120" width="8.28515625" style="8" customWidth="1"/>
    <col min="5121" max="5121" width="7.85546875" style="8" customWidth="1"/>
    <col min="5122" max="5123" width="8.140625" style="8" customWidth="1"/>
    <col min="5124" max="5124" width="7.5703125" style="8" customWidth="1"/>
    <col min="5125" max="5125" width="12.85546875" style="8" customWidth="1"/>
    <col min="5126" max="5126" width="12.28515625" style="8" customWidth="1"/>
    <col min="5127" max="5128" width="15.7109375" style="8" customWidth="1"/>
    <col min="5129" max="5129" width="13.5703125" style="8" customWidth="1"/>
    <col min="5130" max="5130" width="9.140625" style="8"/>
    <col min="5131" max="5132" width="11.5703125" style="8" bestFit="1" customWidth="1"/>
    <col min="5133" max="5371" width="9.140625" style="8"/>
    <col min="5372" max="5372" width="5.7109375" style="8" customWidth="1"/>
    <col min="5373" max="5373" width="43.28515625" style="8" customWidth="1"/>
    <col min="5374" max="5374" width="5" style="8" customWidth="1"/>
    <col min="5375" max="5375" width="15.140625" style="8" customWidth="1"/>
    <col min="5376" max="5376" width="8.28515625" style="8" customWidth="1"/>
    <col min="5377" max="5377" width="7.85546875" style="8" customWidth="1"/>
    <col min="5378" max="5379" width="8.140625" style="8" customWidth="1"/>
    <col min="5380" max="5380" width="7.5703125" style="8" customWidth="1"/>
    <col min="5381" max="5381" width="12.85546875" style="8" customWidth="1"/>
    <col min="5382" max="5382" width="12.28515625" style="8" customWidth="1"/>
    <col min="5383" max="5384" width="15.7109375" style="8" customWidth="1"/>
    <col min="5385" max="5385" width="13.5703125" style="8" customWidth="1"/>
    <col min="5386" max="5386" width="9.140625" style="8"/>
    <col min="5387" max="5388" width="11.5703125" style="8" bestFit="1" customWidth="1"/>
    <col min="5389" max="5627" width="9.140625" style="8"/>
    <col min="5628" max="5628" width="5.7109375" style="8" customWidth="1"/>
    <col min="5629" max="5629" width="43.28515625" style="8" customWidth="1"/>
    <col min="5630" max="5630" width="5" style="8" customWidth="1"/>
    <col min="5631" max="5631" width="15.140625" style="8" customWidth="1"/>
    <col min="5632" max="5632" width="8.28515625" style="8" customWidth="1"/>
    <col min="5633" max="5633" width="7.85546875" style="8" customWidth="1"/>
    <col min="5634" max="5635" width="8.140625" style="8" customWidth="1"/>
    <col min="5636" max="5636" width="7.5703125" style="8" customWidth="1"/>
    <col min="5637" max="5637" width="12.85546875" style="8" customWidth="1"/>
    <col min="5638" max="5638" width="12.28515625" style="8" customWidth="1"/>
    <col min="5639" max="5640" width="15.7109375" style="8" customWidth="1"/>
    <col min="5641" max="5641" width="13.5703125" style="8" customWidth="1"/>
    <col min="5642" max="5642" width="9.140625" style="8"/>
    <col min="5643" max="5644" width="11.5703125" style="8" bestFit="1" customWidth="1"/>
    <col min="5645" max="5883" width="9.140625" style="8"/>
    <col min="5884" max="5884" width="5.7109375" style="8" customWidth="1"/>
    <col min="5885" max="5885" width="43.28515625" style="8" customWidth="1"/>
    <col min="5886" max="5886" width="5" style="8" customWidth="1"/>
    <col min="5887" max="5887" width="15.140625" style="8" customWidth="1"/>
    <col min="5888" max="5888" width="8.28515625" style="8" customWidth="1"/>
    <col min="5889" max="5889" width="7.85546875" style="8" customWidth="1"/>
    <col min="5890" max="5891" width="8.140625" style="8" customWidth="1"/>
    <col min="5892" max="5892" width="7.5703125" style="8" customWidth="1"/>
    <col min="5893" max="5893" width="12.85546875" style="8" customWidth="1"/>
    <col min="5894" max="5894" width="12.28515625" style="8" customWidth="1"/>
    <col min="5895" max="5896" width="15.7109375" style="8" customWidth="1"/>
    <col min="5897" max="5897" width="13.5703125" style="8" customWidth="1"/>
    <col min="5898" max="5898" width="9.140625" style="8"/>
    <col min="5899" max="5900" width="11.5703125" style="8" bestFit="1" customWidth="1"/>
    <col min="5901" max="6139" width="9.140625" style="8"/>
    <col min="6140" max="6140" width="5.7109375" style="8" customWidth="1"/>
    <col min="6141" max="6141" width="43.28515625" style="8" customWidth="1"/>
    <col min="6142" max="6142" width="5" style="8" customWidth="1"/>
    <col min="6143" max="6143" width="15.140625" style="8" customWidth="1"/>
    <col min="6144" max="6144" width="8.28515625" style="8" customWidth="1"/>
    <col min="6145" max="6145" width="7.85546875" style="8" customWidth="1"/>
    <col min="6146" max="6147" width="8.140625" style="8" customWidth="1"/>
    <col min="6148" max="6148" width="7.5703125" style="8" customWidth="1"/>
    <col min="6149" max="6149" width="12.85546875" style="8" customWidth="1"/>
    <col min="6150" max="6150" width="12.28515625" style="8" customWidth="1"/>
    <col min="6151" max="6152" width="15.7109375" style="8" customWidth="1"/>
    <col min="6153" max="6153" width="13.5703125" style="8" customWidth="1"/>
    <col min="6154" max="6154" width="9.140625" style="8"/>
    <col min="6155" max="6156" width="11.5703125" style="8" bestFit="1" customWidth="1"/>
    <col min="6157" max="6395" width="9.140625" style="8"/>
    <col min="6396" max="6396" width="5.7109375" style="8" customWidth="1"/>
    <col min="6397" max="6397" width="43.28515625" style="8" customWidth="1"/>
    <col min="6398" max="6398" width="5" style="8" customWidth="1"/>
    <col min="6399" max="6399" width="15.140625" style="8" customWidth="1"/>
    <col min="6400" max="6400" width="8.28515625" style="8" customWidth="1"/>
    <col min="6401" max="6401" width="7.85546875" style="8" customWidth="1"/>
    <col min="6402" max="6403" width="8.140625" style="8" customWidth="1"/>
    <col min="6404" max="6404" width="7.5703125" style="8" customWidth="1"/>
    <col min="6405" max="6405" width="12.85546875" style="8" customWidth="1"/>
    <col min="6406" max="6406" width="12.28515625" style="8" customWidth="1"/>
    <col min="6407" max="6408" width="15.7109375" style="8" customWidth="1"/>
    <col min="6409" max="6409" width="13.5703125" style="8" customWidth="1"/>
    <col min="6410" max="6410" width="9.140625" style="8"/>
    <col min="6411" max="6412" width="11.5703125" style="8" bestFit="1" customWidth="1"/>
    <col min="6413" max="6651" width="9.140625" style="8"/>
    <col min="6652" max="6652" width="5.7109375" style="8" customWidth="1"/>
    <col min="6653" max="6653" width="43.28515625" style="8" customWidth="1"/>
    <col min="6654" max="6654" width="5" style="8" customWidth="1"/>
    <col min="6655" max="6655" width="15.140625" style="8" customWidth="1"/>
    <col min="6656" max="6656" width="8.28515625" style="8" customWidth="1"/>
    <col min="6657" max="6657" width="7.85546875" style="8" customWidth="1"/>
    <col min="6658" max="6659" width="8.140625" style="8" customWidth="1"/>
    <col min="6660" max="6660" width="7.5703125" style="8" customWidth="1"/>
    <col min="6661" max="6661" width="12.85546875" style="8" customWidth="1"/>
    <col min="6662" max="6662" width="12.28515625" style="8" customWidth="1"/>
    <col min="6663" max="6664" width="15.7109375" style="8" customWidth="1"/>
    <col min="6665" max="6665" width="13.5703125" style="8" customWidth="1"/>
    <col min="6666" max="6666" width="9.140625" style="8"/>
    <col min="6667" max="6668" width="11.5703125" style="8" bestFit="1" customWidth="1"/>
    <col min="6669" max="6907" width="9.140625" style="8"/>
    <col min="6908" max="6908" width="5.7109375" style="8" customWidth="1"/>
    <col min="6909" max="6909" width="43.28515625" style="8" customWidth="1"/>
    <col min="6910" max="6910" width="5" style="8" customWidth="1"/>
    <col min="6911" max="6911" width="15.140625" style="8" customWidth="1"/>
    <col min="6912" max="6912" width="8.28515625" style="8" customWidth="1"/>
    <col min="6913" max="6913" width="7.85546875" style="8" customWidth="1"/>
    <col min="6914" max="6915" width="8.140625" style="8" customWidth="1"/>
    <col min="6916" max="6916" width="7.5703125" style="8" customWidth="1"/>
    <col min="6917" max="6917" width="12.85546875" style="8" customWidth="1"/>
    <col min="6918" max="6918" width="12.28515625" style="8" customWidth="1"/>
    <col min="6919" max="6920" width="15.7109375" style="8" customWidth="1"/>
    <col min="6921" max="6921" width="13.5703125" style="8" customWidth="1"/>
    <col min="6922" max="6922" width="9.140625" style="8"/>
    <col min="6923" max="6924" width="11.5703125" style="8" bestFit="1" customWidth="1"/>
    <col min="6925" max="7163" width="9.140625" style="8"/>
    <col min="7164" max="7164" width="5.7109375" style="8" customWidth="1"/>
    <col min="7165" max="7165" width="43.28515625" style="8" customWidth="1"/>
    <col min="7166" max="7166" width="5" style="8" customWidth="1"/>
    <col min="7167" max="7167" width="15.140625" style="8" customWidth="1"/>
    <col min="7168" max="7168" width="8.28515625" style="8" customWidth="1"/>
    <col min="7169" max="7169" width="7.85546875" style="8" customWidth="1"/>
    <col min="7170" max="7171" width="8.140625" style="8" customWidth="1"/>
    <col min="7172" max="7172" width="7.5703125" style="8" customWidth="1"/>
    <col min="7173" max="7173" width="12.85546875" style="8" customWidth="1"/>
    <col min="7174" max="7174" width="12.28515625" style="8" customWidth="1"/>
    <col min="7175" max="7176" width="15.7109375" style="8" customWidth="1"/>
    <col min="7177" max="7177" width="13.5703125" style="8" customWidth="1"/>
    <col min="7178" max="7178" width="9.140625" style="8"/>
    <col min="7179" max="7180" width="11.5703125" style="8" bestFit="1" customWidth="1"/>
    <col min="7181" max="7419" width="9.140625" style="8"/>
    <col min="7420" max="7420" width="5.7109375" style="8" customWidth="1"/>
    <col min="7421" max="7421" width="43.28515625" style="8" customWidth="1"/>
    <col min="7422" max="7422" width="5" style="8" customWidth="1"/>
    <col min="7423" max="7423" width="15.140625" style="8" customWidth="1"/>
    <col min="7424" max="7424" width="8.28515625" style="8" customWidth="1"/>
    <col min="7425" max="7425" width="7.85546875" style="8" customWidth="1"/>
    <col min="7426" max="7427" width="8.140625" style="8" customWidth="1"/>
    <col min="7428" max="7428" width="7.5703125" style="8" customWidth="1"/>
    <col min="7429" max="7429" width="12.85546875" style="8" customWidth="1"/>
    <col min="7430" max="7430" width="12.28515625" style="8" customWidth="1"/>
    <col min="7431" max="7432" width="15.7109375" style="8" customWidth="1"/>
    <col min="7433" max="7433" width="13.5703125" style="8" customWidth="1"/>
    <col min="7434" max="7434" width="9.140625" style="8"/>
    <col min="7435" max="7436" width="11.5703125" style="8" bestFit="1" customWidth="1"/>
    <col min="7437" max="7675" width="9.140625" style="8"/>
    <col min="7676" max="7676" width="5.7109375" style="8" customWidth="1"/>
    <col min="7677" max="7677" width="43.28515625" style="8" customWidth="1"/>
    <col min="7678" max="7678" width="5" style="8" customWidth="1"/>
    <col min="7679" max="7679" width="15.140625" style="8" customWidth="1"/>
    <col min="7680" max="7680" width="8.28515625" style="8" customWidth="1"/>
    <col min="7681" max="7681" width="7.85546875" style="8" customWidth="1"/>
    <col min="7682" max="7683" width="8.140625" style="8" customWidth="1"/>
    <col min="7684" max="7684" width="7.5703125" style="8" customWidth="1"/>
    <col min="7685" max="7685" width="12.85546875" style="8" customWidth="1"/>
    <col min="7686" max="7686" width="12.28515625" style="8" customWidth="1"/>
    <col min="7687" max="7688" width="15.7109375" style="8" customWidth="1"/>
    <col min="7689" max="7689" width="13.5703125" style="8" customWidth="1"/>
    <col min="7690" max="7690" width="9.140625" style="8"/>
    <col min="7691" max="7692" width="11.5703125" style="8" bestFit="1" customWidth="1"/>
    <col min="7693" max="7931" width="9.140625" style="8"/>
    <col min="7932" max="7932" width="5.7109375" style="8" customWidth="1"/>
    <col min="7933" max="7933" width="43.28515625" style="8" customWidth="1"/>
    <col min="7934" max="7934" width="5" style="8" customWidth="1"/>
    <col min="7935" max="7935" width="15.140625" style="8" customWidth="1"/>
    <col min="7936" max="7936" width="8.28515625" style="8" customWidth="1"/>
    <col min="7937" max="7937" width="7.85546875" style="8" customWidth="1"/>
    <col min="7938" max="7939" width="8.140625" style="8" customWidth="1"/>
    <col min="7940" max="7940" width="7.5703125" style="8" customWidth="1"/>
    <col min="7941" max="7941" width="12.85546875" style="8" customWidth="1"/>
    <col min="7942" max="7942" width="12.28515625" style="8" customWidth="1"/>
    <col min="7943" max="7944" width="15.7109375" style="8" customWidth="1"/>
    <col min="7945" max="7945" width="13.5703125" style="8" customWidth="1"/>
    <col min="7946" max="7946" width="9.140625" style="8"/>
    <col min="7947" max="7948" width="11.5703125" style="8" bestFit="1" customWidth="1"/>
    <col min="7949" max="8187" width="9.140625" style="8"/>
    <col min="8188" max="8188" width="5.7109375" style="8" customWidth="1"/>
    <col min="8189" max="8189" width="43.28515625" style="8" customWidth="1"/>
    <col min="8190" max="8190" width="5" style="8" customWidth="1"/>
    <col min="8191" max="8191" width="15.140625" style="8" customWidth="1"/>
    <col min="8192" max="8192" width="8.28515625" style="8" customWidth="1"/>
    <col min="8193" max="8193" width="7.85546875" style="8" customWidth="1"/>
    <col min="8194" max="8195" width="8.140625" style="8" customWidth="1"/>
    <col min="8196" max="8196" width="7.5703125" style="8" customWidth="1"/>
    <col min="8197" max="8197" width="12.85546875" style="8" customWidth="1"/>
    <col min="8198" max="8198" width="12.28515625" style="8" customWidth="1"/>
    <col min="8199" max="8200" width="15.7109375" style="8" customWidth="1"/>
    <col min="8201" max="8201" width="13.5703125" style="8" customWidth="1"/>
    <col min="8202" max="8202" width="9.140625" style="8"/>
    <col min="8203" max="8204" width="11.5703125" style="8" bestFit="1" customWidth="1"/>
    <col min="8205" max="8443" width="9.140625" style="8"/>
    <col min="8444" max="8444" width="5.7109375" style="8" customWidth="1"/>
    <col min="8445" max="8445" width="43.28515625" style="8" customWidth="1"/>
    <col min="8446" max="8446" width="5" style="8" customWidth="1"/>
    <col min="8447" max="8447" width="15.140625" style="8" customWidth="1"/>
    <col min="8448" max="8448" width="8.28515625" style="8" customWidth="1"/>
    <col min="8449" max="8449" width="7.85546875" style="8" customWidth="1"/>
    <col min="8450" max="8451" width="8.140625" style="8" customWidth="1"/>
    <col min="8452" max="8452" width="7.5703125" style="8" customWidth="1"/>
    <col min="8453" max="8453" width="12.85546875" style="8" customWidth="1"/>
    <col min="8454" max="8454" width="12.28515625" style="8" customWidth="1"/>
    <col min="8455" max="8456" width="15.7109375" style="8" customWidth="1"/>
    <col min="8457" max="8457" width="13.5703125" style="8" customWidth="1"/>
    <col min="8458" max="8458" width="9.140625" style="8"/>
    <col min="8459" max="8460" width="11.5703125" style="8" bestFit="1" customWidth="1"/>
    <col min="8461" max="8699" width="9.140625" style="8"/>
    <col min="8700" max="8700" width="5.7109375" style="8" customWidth="1"/>
    <col min="8701" max="8701" width="43.28515625" style="8" customWidth="1"/>
    <col min="8702" max="8702" width="5" style="8" customWidth="1"/>
    <col min="8703" max="8703" width="15.140625" style="8" customWidth="1"/>
    <col min="8704" max="8704" width="8.28515625" style="8" customWidth="1"/>
    <col min="8705" max="8705" width="7.85546875" style="8" customWidth="1"/>
    <col min="8706" max="8707" width="8.140625" style="8" customWidth="1"/>
    <col min="8708" max="8708" width="7.5703125" style="8" customWidth="1"/>
    <col min="8709" max="8709" width="12.85546875" style="8" customWidth="1"/>
    <col min="8710" max="8710" width="12.28515625" style="8" customWidth="1"/>
    <col min="8711" max="8712" width="15.7109375" style="8" customWidth="1"/>
    <col min="8713" max="8713" width="13.5703125" style="8" customWidth="1"/>
    <col min="8714" max="8714" width="9.140625" style="8"/>
    <col min="8715" max="8716" width="11.5703125" style="8" bestFit="1" customWidth="1"/>
    <col min="8717" max="8955" width="9.140625" style="8"/>
    <col min="8956" max="8956" width="5.7109375" style="8" customWidth="1"/>
    <col min="8957" max="8957" width="43.28515625" style="8" customWidth="1"/>
    <col min="8958" max="8958" width="5" style="8" customWidth="1"/>
    <col min="8959" max="8959" width="15.140625" style="8" customWidth="1"/>
    <col min="8960" max="8960" width="8.28515625" style="8" customWidth="1"/>
    <col min="8961" max="8961" width="7.85546875" style="8" customWidth="1"/>
    <col min="8962" max="8963" width="8.140625" style="8" customWidth="1"/>
    <col min="8964" max="8964" width="7.5703125" style="8" customWidth="1"/>
    <col min="8965" max="8965" width="12.85546875" style="8" customWidth="1"/>
    <col min="8966" max="8966" width="12.28515625" style="8" customWidth="1"/>
    <col min="8967" max="8968" width="15.7109375" style="8" customWidth="1"/>
    <col min="8969" max="8969" width="13.5703125" style="8" customWidth="1"/>
    <col min="8970" max="8970" width="9.140625" style="8"/>
    <col min="8971" max="8972" width="11.5703125" style="8" bestFit="1" customWidth="1"/>
    <col min="8973" max="9211" width="9.140625" style="8"/>
    <col min="9212" max="9212" width="5.7109375" style="8" customWidth="1"/>
    <col min="9213" max="9213" width="43.28515625" style="8" customWidth="1"/>
    <col min="9214" max="9214" width="5" style="8" customWidth="1"/>
    <col min="9215" max="9215" width="15.140625" style="8" customWidth="1"/>
    <col min="9216" max="9216" width="8.28515625" style="8" customWidth="1"/>
    <col min="9217" max="9217" width="7.85546875" style="8" customWidth="1"/>
    <col min="9218" max="9219" width="8.140625" style="8" customWidth="1"/>
    <col min="9220" max="9220" width="7.5703125" style="8" customWidth="1"/>
    <col min="9221" max="9221" width="12.85546875" style="8" customWidth="1"/>
    <col min="9222" max="9222" width="12.28515625" style="8" customWidth="1"/>
    <col min="9223" max="9224" width="15.7109375" style="8" customWidth="1"/>
    <col min="9225" max="9225" width="13.5703125" style="8" customWidth="1"/>
    <col min="9226" max="9226" width="9.140625" style="8"/>
    <col min="9227" max="9228" width="11.5703125" style="8" bestFit="1" customWidth="1"/>
    <col min="9229" max="9467" width="9.140625" style="8"/>
    <col min="9468" max="9468" width="5.7109375" style="8" customWidth="1"/>
    <col min="9469" max="9469" width="43.28515625" style="8" customWidth="1"/>
    <col min="9470" max="9470" width="5" style="8" customWidth="1"/>
    <col min="9471" max="9471" width="15.140625" style="8" customWidth="1"/>
    <col min="9472" max="9472" width="8.28515625" style="8" customWidth="1"/>
    <col min="9473" max="9473" width="7.85546875" style="8" customWidth="1"/>
    <col min="9474" max="9475" width="8.140625" style="8" customWidth="1"/>
    <col min="9476" max="9476" width="7.5703125" style="8" customWidth="1"/>
    <col min="9477" max="9477" width="12.85546875" style="8" customWidth="1"/>
    <col min="9478" max="9478" width="12.28515625" style="8" customWidth="1"/>
    <col min="9479" max="9480" width="15.7109375" style="8" customWidth="1"/>
    <col min="9481" max="9481" width="13.5703125" style="8" customWidth="1"/>
    <col min="9482" max="9482" width="9.140625" style="8"/>
    <col min="9483" max="9484" width="11.5703125" style="8" bestFit="1" customWidth="1"/>
    <col min="9485" max="9723" width="9.140625" style="8"/>
    <col min="9724" max="9724" width="5.7109375" style="8" customWidth="1"/>
    <col min="9725" max="9725" width="43.28515625" style="8" customWidth="1"/>
    <col min="9726" max="9726" width="5" style="8" customWidth="1"/>
    <col min="9727" max="9727" width="15.140625" style="8" customWidth="1"/>
    <col min="9728" max="9728" width="8.28515625" style="8" customWidth="1"/>
    <col min="9729" max="9729" width="7.85546875" style="8" customWidth="1"/>
    <col min="9730" max="9731" width="8.140625" style="8" customWidth="1"/>
    <col min="9732" max="9732" width="7.5703125" style="8" customWidth="1"/>
    <col min="9733" max="9733" width="12.85546875" style="8" customWidth="1"/>
    <col min="9734" max="9734" width="12.28515625" style="8" customWidth="1"/>
    <col min="9735" max="9736" width="15.7109375" style="8" customWidth="1"/>
    <col min="9737" max="9737" width="13.5703125" style="8" customWidth="1"/>
    <col min="9738" max="9738" width="9.140625" style="8"/>
    <col min="9739" max="9740" width="11.5703125" style="8" bestFit="1" customWidth="1"/>
    <col min="9741" max="9979" width="9.140625" style="8"/>
    <col min="9980" max="9980" width="5.7109375" style="8" customWidth="1"/>
    <col min="9981" max="9981" width="43.28515625" style="8" customWidth="1"/>
    <col min="9982" max="9982" width="5" style="8" customWidth="1"/>
    <col min="9983" max="9983" width="15.140625" style="8" customWidth="1"/>
    <col min="9984" max="9984" width="8.28515625" style="8" customWidth="1"/>
    <col min="9985" max="9985" width="7.85546875" style="8" customWidth="1"/>
    <col min="9986" max="9987" width="8.140625" style="8" customWidth="1"/>
    <col min="9988" max="9988" width="7.5703125" style="8" customWidth="1"/>
    <col min="9989" max="9989" width="12.85546875" style="8" customWidth="1"/>
    <col min="9990" max="9990" width="12.28515625" style="8" customWidth="1"/>
    <col min="9991" max="9992" width="15.7109375" style="8" customWidth="1"/>
    <col min="9993" max="9993" width="13.5703125" style="8" customWidth="1"/>
    <col min="9994" max="9994" width="9.140625" style="8"/>
    <col min="9995" max="9996" width="11.5703125" style="8" bestFit="1" customWidth="1"/>
    <col min="9997" max="10235" width="9.140625" style="8"/>
    <col min="10236" max="10236" width="5.7109375" style="8" customWidth="1"/>
    <col min="10237" max="10237" width="43.28515625" style="8" customWidth="1"/>
    <col min="10238" max="10238" width="5" style="8" customWidth="1"/>
    <col min="10239" max="10239" width="15.140625" style="8" customWidth="1"/>
    <col min="10240" max="10240" width="8.28515625" style="8" customWidth="1"/>
    <col min="10241" max="10241" width="7.85546875" style="8" customWidth="1"/>
    <col min="10242" max="10243" width="8.140625" style="8" customWidth="1"/>
    <col min="10244" max="10244" width="7.5703125" style="8" customWidth="1"/>
    <col min="10245" max="10245" width="12.85546875" style="8" customWidth="1"/>
    <col min="10246" max="10246" width="12.28515625" style="8" customWidth="1"/>
    <col min="10247" max="10248" width="15.7109375" style="8" customWidth="1"/>
    <col min="10249" max="10249" width="13.5703125" style="8" customWidth="1"/>
    <col min="10250" max="10250" width="9.140625" style="8"/>
    <col min="10251" max="10252" width="11.5703125" style="8" bestFit="1" customWidth="1"/>
    <col min="10253" max="10491" width="9.140625" style="8"/>
    <col min="10492" max="10492" width="5.7109375" style="8" customWidth="1"/>
    <col min="10493" max="10493" width="43.28515625" style="8" customWidth="1"/>
    <col min="10494" max="10494" width="5" style="8" customWidth="1"/>
    <col min="10495" max="10495" width="15.140625" style="8" customWidth="1"/>
    <col min="10496" max="10496" width="8.28515625" style="8" customWidth="1"/>
    <col min="10497" max="10497" width="7.85546875" style="8" customWidth="1"/>
    <col min="10498" max="10499" width="8.140625" style="8" customWidth="1"/>
    <col min="10500" max="10500" width="7.5703125" style="8" customWidth="1"/>
    <col min="10501" max="10501" width="12.85546875" style="8" customWidth="1"/>
    <col min="10502" max="10502" width="12.28515625" style="8" customWidth="1"/>
    <col min="10503" max="10504" width="15.7109375" style="8" customWidth="1"/>
    <col min="10505" max="10505" width="13.5703125" style="8" customWidth="1"/>
    <col min="10506" max="10506" width="9.140625" style="8"/>
    <col min="10507" max="10508" width="11.5703125" style="8" bestFit="1" customWidth="1"/>
    <col min="10509" max="10747" width="9.140625" style="8"/>
    <col min="10748" max="10748" width="5.7109375" style="8" customWidth="1"/>
    <col min="10749" max="10749" width="43.28515625" style="8" customWidth="1"/>
    <col min="10750" max="10750" width="5" style="8" customWidth="1"/>
    <col min="10751" max="10751" width="15.140625" style="8" customWidth="1"/>
    <col min="10752" max="10752" width="8.28515625" style="8" customWidth="1"/>
    <col min="10753" max="10753" width="7.85546875" style="8" customWidth="1"/>
    <col min="10754" max="10755" width="8.140625" style="8" customWidth="1"/>
    <col min="10756" max="10756" width="7.5703125" style="8" customWidth="1"/>
    <col min="10757" max="10757" width="12.85546875" style="8" customWidth="1"/>
    <col min="10758" max="10758" width="12.28515625" style="8" customWidth="1"/>
    <col min="10759" max="10760" width="15.7109375" style="8" customWidth="1"/>
    <col min="10761" max="10761" width="13.5703125" style="8" customWidth="1"/>
    <col min="10762" max="10762" width="9.140625" style="8"/>
    <col min="10763" max="10764" width="11.5703125" style="8" bestFit="1" customWidth="1"/>
    <col min="10765" max="11003" width="9.140625" style="8"/>
    <col min="11004" max="11004" width="5.7109375" style="8" customWidth="1"/>
    <col min="11005" max="11005" width="43.28515625" style="8" customWidth="1"/>
    <col min="11006" max="11006" width="5" style="8" customWidth="1"/>
    <col min="11007" max="11007" width="15.140625" style="8" customWidth="1"/>
    <col min="11008" max="11008" width="8.28515625" style="8" customWidth="1"/>
    <col min="11009" max="11009" width="7.85546875" style="8" customWidth="1"/>
    <col min="11010" max="11011" width="8.140625" style="8" customWidth="1"/>
    <col min="11012" max="11012" width="7.5703125" style="8" customWidth="1"/>
    <col min="11013" max="11013" width="12.85546875" style="8" customWidth="1"/>
    <col min="11014" max="11014" width="12.28515625" style="8" customWidth="1"/>
    <col min="11015" max="11016" width="15.7109375" style="8" customWidth="1"/>
    <col min="11017" max="11017" width="13.5703125" style="8" customWidth="1"/>
    <col min="11018" max="11018" width="9.140625" style="8"/>
    <col min="11019" max="11020" width="11.5703125" style="8" bestFit="1" customWidth="1"/>
    <col min="11021" max="11259" width="9.140625" style="8"/>
    <col min="11260" max="11260" width="5.7109375" style="8" customWidth="1"/>
    <col min="11261" max="11261" width="43.28515625" style="8" customWidth="1"/>
    <col min="11262" max="11262" width="5" style="8" customWidth="1"/>
    <col min="11263" max="11263" width="15.140625" style="8" customWidth="1"/>
    <col min="11264" max="11264" width="8.28515625" style="8" customWidth="1"/>
    <col min="11265" max="11265" width="7.85546875" style="8" customWidth="1"/>
    <col min="11266" max="11267" width="8.140625" style="8" customWidth="1"/>
    <col min="11268" max="11268" width="7.5703125" style="8" customWidth="1"/>
    <col min="11269" max="11269" width="12.85546875" style="8" customWidth="1"/>
    <col min="11270" max="11270" width="12.28515625" style="8" customWidth="1"/>
    <col min="11271" max="11272" width="15.7109375" style="8" customWidth="1"/>
    <col min="11273" max="11273" width="13.5703125" style="8" customWidth="1"/>
    <col min="11274" max="11274" width="9.140625" style="8"/>
    <col min="11275" max="11276" width="11.5703125" style="8" bestFit="1" customWidth="1"/>
    <col min="11277" max="11515" width="9.140625" style="8"/>
    <col min="11516" max="11516" width="5.7109375" style="8" customWidth="1"/>
    <col min="11517" max="11517" width="43.28515625" style="8" customWidth="1"/>
    <col min="11518" max="11518" width="5" style="8" customWidth="1"/>
    <col min="11519" max="11519" width="15.140625" style="8" customWidth="1"/>
    <col min="11520" max="11520" width="8.28515625" style="8" customWidth="1"/>
    <col min="11521" max="11521" width="7.85546875" style="8" customWidth="1"/>
    <col min="11522" max="11523" width="8.140625" style="8" customWidth="1"/>
    <col min="11524" max="11524" width="7.5703125" style="8" customWidth="1"/>
    <col min="11525" max="11525" width="12.85546875" style="8" customWidth="1"/>
    <col min="11526" max="11526" width="12.28515625" style="8" customWidth="1"/>
    <col min="11527" max="11528" width="15.7109375" style="8" customWidth="1"/>
    <col min="11529" max="11529" width="13.5703125" style="8" customWidth="1"/>
    <col min="11530" max="11530" width="9.140625" style="8"/>
    <col min="11531" max="11532" width="11.5703125" style="8" bestFit="1" customWidth="1"/>
    <col min="11533" max="11771" width="9.140625" style="8"/>
    <col min="11772" max="11772" width="5.7109375" style="8" customWidth="1"/>
    <col min="11773" max="11773" width="43.28515625" style="8" customWidth="1"/>
    <col min="11774" max="11774" width="5" style="8" customWidth="1"/>
    <col min="11775" max="11775" width="15.140625" style="8" customWidth="1"/>
    <col min="11776" max="11776" width="8.28515625" style="8" customWidth="1"/>
    <col min="11777" max="11777" width="7.85546875" style="8" customWidth="1"/>
    <col min="11778" max="11779" width="8.140625" style="8" customWidth="1"/>
    <col min="11780" max="11780" width="7.5703125" style="8" customWidth="1"/>
    <col min="11781" max="11781" width="12.85546875" style="8" customWidth="1"/>
    <col min="11782" max="11782" width="12.28515625" style="8" customWidth="1"/>
    <col min="11783" max="11784" width="15.7109375" style="8" customWidth="1"/>
    <col min="11785" max="11785" width="13.5703125" style="8" customWidth="1"/>
    <col min="11786" max="11786" width="9.140625" style="8"/>
    <col min="11787" max="11788" width="11.5703125" style="8" bestFit="1" customWidth="1"/>
    <col min="11789" max="12027" width="9.140625" style="8"/>
    <col min="12028" max="12028" width="5.7109375" style="8" customWidth="1"/>
    <col min="12029" max="12029" width="43.28515625" style="8" customWidth="1"/>
    <col min="12030" max="12030" width="5" style="8" customWidth="1"/>
    <col min="12031" max="12031" width="15.140625" style="8" customWidth="1"/>
    <col min="12032" max="12032" width="8.28515625" style="8" customWidth="1"/>
    <col min="12033" max="12033" width="7.85546875" style="8" customWidth="1"/>
    <col min="12034" max="12035" width="8.140625" style="8" customWidth="1"/>
    <col min="12036" max="12036" width="7.5703125" style="8" customWidth="1"/>
    <col min="12037" max="12037" width="12.85546875" style="8" customWidth="1"/>
    <col min="12038" max="12038" width="12.28515625" style="8" customWidth="1"/>
    <col min="12039" max="12040" width="15.7109375" style="8" customWidth="1"/>
    <col min="12041" max="12041" width="13.5703125" style="8" customWidth="1"/>
    <col min="12042" max="12042" width="9.140625" style="8"/>
    <col min="12043" max="12044" width="11.5703125" style="8" bestFit="1" customWidth="1"/>
    <col min="12045" max="12283" width="9.140625" style="8"/>
    <col min="12284" max="12284" width="5.7109375" style="8" customWidth="1"/>
    <col min="12285" max="12285" width="43.28515625" style="8" customWidth="1"/>
    <col min="12286" max="12286" width="5" style="8" customWidth="1"/>
    <col min="12287" max="12287" width="15.140625" style="8" customWidth="1"/>
    <col min="12288" max="12288" width="8.28515625" style="8" customWidth="1"/>
    <col min="12289" max="12289" width="7.85546875" style="8" customWidth="1"/>
    <col min="12290" max="12291" width="8.140625" style="8" customWidth="1"/>
    <col min="12292" max="12292" width="7.5703125" style="8" customWidth="1"/>
    <col min="12293" max="12293" width="12.85546875" style="8" customWidth="1"/>
    <col min="12294" max="12294" width="12.28515625" style="8" customWidth="1"/>
    <col min="12295" max="12296" width="15.7109375" style="8" customWidth="1"/>
    <col min="12297" max="12297" width="13.5703125" style="8" customWidth="1"/>
    <col min="12298" max="12298" width="9.140625" style="8"/>
    <col min="12299" max="12300" width="11.5703125" style="8" bestFit="1" customWidth="1"/>
    <col min="12301" max="12539" width="9.140625" style="8"/>
    <col min="12540" max="12540" width="5.7109375" style="8" customWidth="1"/>
    <col min="12541" max="12541" width="43.28515625" style="8" customWidth="1"/>
    <col min="12542" max="12542" width="5" style="8" customWidth="1"/>
    <col min="12543" max="12543" width="15.140625" style="8" customWidth="1"/>
    <col min="12544" max="12544" width="8.28515625" style="8" customWidth="1"/>
    <col min="12545" max="12545" width="7.85546875" style="8" customWidth="1"/>
    <col min="12546" max="12547" width="8.140625" style="8" customWidth="1"/>
    <col min="12548" max="12548" width="7.5703125" style="8" customWidth="1"/>
    <col min="12549" max="12549" width="12.85546875" style="8" customWidth="1"/>
    <col min="12550" max="12550" width="12.28515625" style="8" customWidth="1"/>
    <col min="12551" max="12552" width="15.7109375" style="8" customWidth="1"/>
    <col min="12553" max="12553" width="13.5703125" style="8" customWidth="1"/>
    <col min="12554" max="12554" width="9.140625" style="8"/>
    <col min="12555" max="12556" width="11.5703125" style="8" bestFit="1" customWidth="1"/>
    <col min="12557" max="12795" width="9.140625" style="8"/>
    <col min="12796" max="12796" width="5.7109375" style="8" customWidth="1"/>
    <col min="12797" max="12797" width="43.28515625" style="8" customWidth="1"/>
    <col min="12798" max="12798" width="5" style="8" customWidth="1"/>
    <col min="12799" max="12799" width="15.140625" style="8" customWidth="1"/>
    <col min="12800" max="12800" width="8.28515625" style="8" customWidth="1"/>
    <col min="12801" max="12801" width="7.85546875" style="8" customWidth="1"/>
    <col min="12802" max="12803" width="8.140625" style="8" customWidth="1"/>
    <col min="12804" max="12804" width="7.5703125" style="8" customWidth="1"/>
    <col min="12805" max="12805" width="12.85546875" style="8" customWidth="1"/>
    <col min="12806" max="12806" width="12.28515625" style="8" customWidth="1"/>
    <col min="12807" max="12808" width="15.7109375" style="8" customWidth="1"/>
    <col min="12809" max="12809" width="13.5703125" style="8" customWidth="1"/>
    <col min="12810" max="12810" width="9.140625" style="8"/>
    <col min="12811" max="12812" width="11.5703125" style="8" bestFit="1" customWidth="1"/>
    <col min="12813" max="13051" width="9.140625" style="8"/>
    <col min="13052" max="13052" width="5.7109375" style="8" customWidth="1"/>
    <col min="13053" max="13053" width="43.28515625" style="8" customWidth="1"/>
    <col min="13054" max="13054" width="5" style="8" customWidth="1"/>
    <col min="13055" max="13055" width="15.140625" style="8" customWidth="1"/>
    <col min="13056" max="13056" width="8.28515625" style="8" customWidth="1"/>
    <col min="13057" max="13057" width="7.85546875" style="8" customWidth="1"/>
    <col min="13058" max="13059" width="8.140625" style="8" customWidth="1"/>
    <col min="13060" max="13060" width="7.5703125" style="8" customWidth="1"/>
    <col min="13061" max="13061" width="12.85546875" style="8" customWidth="1"/>
    <col min="13062" max="13062" width="12.28515625" style="8" customWidth="1"/>
    <col min="13063" max="13064" width="15.7109375" style="8" customWidth="1"/>
    <col min="13065" max="13065" width="13.5703125" style="8" customWidth="1"/>
    <col min="13066" max="13066" width="9.140625" style="8"/>
    <col min="13067" max="13068" width="11.5703125" style="8" bestFit="1" customWidth="1"/>
    <col min="13069" max="13307" width="9.140625" style="8"/>
    <col min="13308" max="13308" width="5.7109375" style="8" customWidth="1"/>
    <col min="13309" max="13309" width="43.28515625" style="8" customWidth="1"/>
    <col min="13310" max="13310" width="5" style="8" customWidth="1"/>
    <col min="13311" max="13311" width="15.140625" style="8" customWidth="1"/>
    <col min="13312" max="13312" width="8.28515625" style="8" customWidth="1"/>
    <col min="13313" max="13313" width="7.85546875" style="8" customWidth="1"/>
    <col min="13314" max="13315" width="8.140625" style="8" customWidth="1"/>
    <col min="13316" max="13316" width="7.5703125" style="8" customWidth="1"/>
    <col min="13317" max="13317" width="12.85546875" style="8" customWidth="1"/>
    <col min="13318" max="13318" width="12.28515625" style="8" customWidth="1"/>
    <col min="13319" max="13320" width="15.7109375" style="8" customWidth="1"/>
    <col min="13321" max="13321" width="13.5703125" style="8" customWidth="1"/>
    <col min="13322" max="13322" width="9.140625" style="8"/>
    <col min="13323" max="13324" width="11.5703125" style="8" bestFit="1" customWidth="1"/>
    <col min="13325" max="13563" width="9.140625" style="8"/>
    <col min="13564" max="13564" width="5.7109375" style="8" customWidth="1"/>
    <col min="13565" max="13565" width="43.28515625" style="8" customWidth="1"/>
    <col min="13566" max="13566" width="5" style="8" customWidth="1"/>
    <col min="13567" max="13567" width="15.140625" style="8" customWidth="1"/>
    <col min="13568" max="13568" width="8.28515625" style="8" customWidth="1"/>
    <col min="13569" max="13569" width="7.85546875" style="8" customWidth="1"/>
    <col min="13570" max="13571" width="8.140625" style="8" customWidth="1"/>
    <col min="13572" max="13572" width="7.5703125" style="8" customWidth="1"/>
    <col min="13573" max="13573" width="12.85546875" style="8" customWidth="1"/>
    <col min="13574" max="13574" width="12.28515625" style="8" customWidth="1"/>
    <col min="13575" max="13576" width="15.7109375" style="8" customWidth="1"/>
    <col min="13577" max="13577" width="13.5703125" style="8" customWidth="1"/>
    <col min="13578" max="13578" width="9.140625" style="8"/>
    <col min="13579" max="13580" width="11.5703125" style="8" bestFit="1" customWidth="1"/>
    <col min="13581" max="13819" width="9.140625" style="8"/>
    <col min="13820" max="13820" width="5.7109375" style="8" customWidth="1"/>
    <col min="13821" max="13821" width="43.28515625" style="8" customWidth="1"/>
    <col min="13822" max="13822" width="5" style="8" customWidth="1"/>
    <col min="13823" max="13823" width="15.140625" style="8" customWidth="1"/>
    <col min="13824" max="13824" width="8.28515625" style="8" customWidth="1"/>
    <col min="13825" max="13825" width="7.85546875" style="8" customWidth="1"/>
    <col min="13826" max="13827" width="8.140625" style="8" customWidth="1"/>
    <col min="13828" max="13828" width="7.5703125" style="8" customWidth="1"/>
    <col min="13829" max="13829" width="12.85546875" style="8" customWidth="1"/>
    <col min="13830" max="13830" width="12.28515625" style="8" customWidth="1"/>
    <col min="13831" max="13832" width="15.7109375" style="8" customWidth="1"/>
    <col min="13833" max="13833" width="13.5703125" style="8" customWidth="1"/>
    <col min="13834" max="13834" width="9.140625" style="8"/>
    <col min="13835" max="13836" width="11.5703125" style="8" bestFit="1" customWidth="1"/>
    <col min="13837" max="14075" width="9.140625" style="8"/>
    <col min="14076" max="14076" width="5.7109375" style="8" customWidth="1"/>
    <col min="14077" max="14077" width="43.28515625" style="8" customWidth="1"/>
    <col min="14078" max="14078" width="5" style="8" customWidth="1"/>
    <col min="14079" max="14079" width="15.140625" style="8" customWidth="1"/>
    <col min="14080" max="14080" width="8.28515625" style="8" customWidth="1"/>
    <col min="14081" max="14081" width="7.85546875" style="8" customWidth="1"/>
    <col min="14082" max="14083" width="8.140625" style="8" customWidth="1"/>
    <col min="14084" max="14084" width="7.5703125" style="8" customWidth="1"/>
    <col min="14085" max="14085" width="12.85546875" style="8" customWidth="1"/>
    <col min="14086" max="14086" width="12.28515625" style="8" customWidth="1"/>
    <col min="14087" max="14088" width="15.7109375" style="8" customWidth="1"/>
    <col min="14089" max="14089" width="13.5703125" style="8" customWidth="1"/>
    <col min="14090" max="14090" width="9.140625" style="8"/>
    <col min="14091" max="14092" width="11.5703125" style="8" bestFit="1" customWidth="1"/>
    <col min="14093" max="14331" width="9.140625" style="8"/>
    <col min="14332" max="14332" width="5.7109375" style="8" customWidth="1"/>
    <col min="14333" max="14333" width="43.28515625" style="8" customWidth="1"/>
    <col min="14334" max="14334" width="5" style="8" customWidth="1"/>
    <col min="14335" max="14335" width="15.140625" style="8" customWidth="1"/>
    <col min="14336" max="14336" width="8.28515625" style="8" customWidth="1"/>
    <col min="14337" max="14337" width="7.85546875" style="8" customWidth="1"/>
    <col min="14338" max="14339" width="8.140625" style="8" customWidth="1"/>
    <col min="14340" max="14340" width="7.5703125" style="8" customWidth="1"/>
    <col min="14341" max="14341" width="12.85546875" style="8" customWidth="1"/>
    <col min="14342" max="14342" width="12.28515625" style="8" customWidth="1"/>
    <col min="14343" max="14344" width="15.7109375" style="8" customWidth="1"/>
    <col min="14345" max="14345" width="13.5703125" style="8" customWidth="1"/>
    <col min="14346" max="14346" width="9.140625" style="8"/>
    <col min="14347" max="14348" width="11.5703125" style="8" bestFit="1" customWidth="1"/>
    <col min="14349" max="14587" width="9.140625" style="8"/>
    <col min="14588" max="14588" width="5.7109375" style="8" customWidth="1"/>
    <col min="14589" max="14589" width="43.28515625" style="8" customWidth="1"/>
    <col min="14590" max="14590" width="5" style="8" customWidth="1"/>
    <col min="14591" max="14591" width="15.140625" style="8" customWidth="1"/>
    <col min="14592" max="14592" width="8.28515625" style="8" customWidth="1"/>
    <col min="14593" max="14593" width="7.85546875" style="8" customWidth="1"/>
    <col min="14594" max="14595" width="8.140625" style="8" customWidth="1"/>
    <col min="14596" max="14596" width="7.5703125" style="8" customWidth="1"/>
    <col min="14597" max="14597" width="12.85546875" style="8" customWidth="1"/>
    <col min="14598" max="14598" width="12.28515625" style="8" customWidth="1"/>
    <col min="14599" max="14600" width="15.7109375" style="8" customWidth="1"/>
    <col min="14601" max="14601" width="13.5703125" style="8" customWidth="1"/>
    <col min="14602" max="14602" width="9.140625" style="8"/>
    <col min="14603" max="14604" width="11.5703125" style="8" bestFit="1" customWidth="1"/>
    <col min="14605" max="14843" width="9.140625" style="8"/>
    <col min="14844" max="14844" width="5.7109375" style="8" customWidth="1"/>
    <col min="14845" max="14845" width="43.28515625" style="8" customWidth="1"/>
    <col min="14846" max="14846" width="5" style="8" customWidth="1"/>
    <col min="14847" max="14847" width="15.140625" style="8" customWidth="1"/>
    <col min="14848" max="14848" width="8.28515625" style="8" customWidth="1"/>
    <col min="14849" max="14849" width="7.85546875" style="8" customWidth="1"/>
    <col min="14850" max="14851" width="8.140625" style="8" customWidth="1"/>
    <col min="14852" max="14852" width="7.5703125" style="8" customWidth="1"/>
    <col min="14853" max="14853" width="12.85546875" style="8" customWidth="1"/>
    <col min="14854" max="14854" width="12.28515625" style="8" customWidth="1"/>
    <col min="14855" max="14856" width="15.7109375" style="8" customWidth="1"/>
    <col min="14857" max="14857" width="13.5703125" style="8" customWidth="1"/>
    <col min="14858" max="14858" width="9.140625" style="8"/>
    <col min="14859" max="14860" width="11.5703125" style="8" bestFit="1" customWidth="1"/>
    <col min="14861" max="15099" width="9.140625" style="8"/>
    <col min="15100" max="15100" width="5.7109375" style="8" customWidth="1"/>
    <col min="15101" max="15101" width="43.28515625" style="8" customWidth="1"/>
    <col min="15102" max="15102" width="5" style="8" customWidth="1"/>
    <col min="15103" max="15103" width="15.140625" style="8" customWidth="1"/>
    <col min="15104" max="15104" width="8.28515625" style="8" customWidth="1"/>
    <col min="15105" max="15105" width="7.85546875" style="8" customWidth="1"/>
    <col min="15106" max="15107" width="8.140625" style="8" customWidth="1"/>
    <col min="15108" max="15108" width="7.5703125" style="8" customWidth="1"/>
    <col min="15109" max="15109" width="12.85546875" style="8" customWidth="1"/>
    <col min="15110" max="15110" width="12.28515625" style="8" customWidth="1"/>
    <col min="15111" max="15112" width="15.7109375" style="8" customWidth="1"/>
    <col min="15113" max="15113" width="13.5703125" style="8" customWidth="1"/>
    <col min="15114" max="15114" width="9.140625" style="8"/>
    <col min="15115" max="15116" width="11.5703125" style="8" bestFit="1" customWidth="1"/>
    <col min="15117" max="15355" width="9.140625" style="8"/>
    <col min="15356" max="15356" width="5.7109375" style="8" customWidth="1"/>
    <col min="15357" max="15357" width="43.28515625" style="8" customWidth="1"/>
    <col min="15358" max="15358" width="5" style="8" customWidth="1"/>
    <col min="15359" max="15359" width="15.140625" style="8" customWidth="1"/>
    <col min="15360" max="15360" width="8.28515625" style="8" customWidth="1"/>
    <col min="15361" max="15361" width="7.85546875" style="8" customWidth="1"/>
    <col min="15362" max="15363" width="8.140625" style="8" customWidth="1"/>
    <col min="15364" max="15364" width="7.5703125" style="8" customWidth="1"/>
    <col min="15365" max="15365" width="12.85546875" style="8" customWidth="1"/>
    <col min="15366" max="15366" width="12.28515625" style="8" customWidth="1"/>
    <col min="15367" max="15368" width="15.7109375" style="8" customWidth="1"/>
    <col min="15369" max="15369" width="13.5703125" style="8" customWidth="1"/>
    <col min="15370" max="15370" width="9.140625" style="8"/>
    <col min="15371" max="15372" width="11.5703125" style="8" bestFit="1" customWidth="1"/>
    <col min="15373" max="15611" width="9.140625" style="8"/>
    <col min="15612" max="15612" width="5.7109375" style="8" customWidth="1"/>
    <col min="15613" max="15613" width="43.28515625" style="8" customWidth="1"/>
    <col min="15614" max="15614" width="5" style="8" customWidth="1"/>
    <col min="15615" max="15615" width="15.140625" style="8" customWidth="1"/>
    <col min="15616" max="15616" width="8.28515625" style="8" customWidth="1"/>
    <col min="15617" max="15617" width="7.85546875" style="8" customWidth="1"/>
    <col min="15618" max="15619" width="8.140625" style="8" customWidth="1"/>
    <col min="15620" max="15620" width="7.5703125" style="8" customWidth="1"/>
    <col min="15621" max="15621" width="12.85546875" style="8" customWidth="1"/>
    <col min="15622" max="15622" width="12.28515625" style="8" customWidth="1"/>
    <col min="15623" max="15624" width="15.7109375" style="8" customWidth="1"/>
    <col min="15625" max="15625" width="13.5703125" style="8" customWidth="1"/>
    <col min="15626" max="15626" width="9.140625" style="8"/>
    <col min="15627" max="15628" width="11.5703125" style="8" bestFit="1" customWidth="1"/>
    <col min="15629" max="15867" width="9.140625" style="8"/>
    <col min="15868" max="15868" width="5.7109375" style="8" customWidth="1"/>
    <col min="15869" max="15869" width="43.28515625" style="8" customWidth="1"/>
    <col min="15870" max="15870" width="5" style="8" customWidth="1"/>
    <col min="15871" max="15871" width="15.140625" style="8" customWidth="1"/>
    <col min="15872" max="15872" width="8.28515625" style="8" customWidth="1"/>
    <col min="15873" max="15873" width="7.85546875" style="8" customWidth="1"/>
    <col min="15874" max="15875" width="8.140625" style="8" customWidth="1"/>
    <col min="15876" max="15876" width="7.5703125" style="8" customWidth="1"/>
    <col min="15877" max="15877" width="12.85546875" style="8" customWidth="1"/>
    <col min="15878" max="15878" width="12.28515625" style="8" customWidth="1"/>
    <col min="15879" max="15880" width="15.7109375" style="8" customWidth="1"/>
    <col min="15881" max="15881" width="13.5703125" style="8" customWidth="1"/>
    <col min="15882" max="15882" width="9.140625" style="8"/>
    <col min="15883" max="15884" width="11.5703125" style="8" bestFit="1" customWidth="1"/>
    <col min="15885" max="16123" width="9.140625" style="8"/>
    <col min="16124" max="16124" width="5.7109375" style="8" customWidth="1"/>
    <col min="16125" max="16125" width="43.28515625" style="8" customWidth="1"/>
    <col min="16126" max="16126" width="5" style="8" customWidth="1"/>
    <col min="16127" max="16127" width="15.140625" style="8" customWidth="1"/>
    <col min="16128" max="16128" width="8.28515625" style="8" customWidth="1"/>
    <col min="16129" max="16129" width="7.85546875" style="8" customWidth="1"/>
    <col min="16130" max="16131" width="8.140625" style="8" customWidth="1"/>
    <col min="16132" max="16132" width="7.5703125" style="8" customWidth="1"/>
    <col min="16133" max="16133" width="12.85546875" style="8" customWidth="1"/>
    <col min="16134" max="16134" width="12.28515625" style="8" customWidth="1"/>
    <col min="16135" max="16136" width="15.7109375" style="8" customWidth="1"/>
    <col min="16137" max="16137" width="13.5703125" style="8" customWidth="1"/>
    <col min="16138" max="16138" width="9.140625" style="8"/>
    <col min="16139" max="16140" width="11.5703125" style="8" bestFit="1" customWidth="1"/>
    <col min="16141" max="16384" width="9.140625" style="8"/>
  </cols>
  <sheetData>
    <row r="1" spans="1:17" x14ac:dyDescent="0.2">
      <c r="A1" s="8" t="s">
        <v>6</v>
      </c>
    </row>
    <row r="2" spans="1:17" x14ac:dyDescent="0.2">
      <c r="A2" s="8" t="s">
        <v>7</v>
      </c>
    </row>
    <row r="3" spans="1:17" ht="15" x14ac:dyDescent="0.25">
      <c r="A3" s="10" t="s">
        <v>67</v>
      </c>
    </row>
    <row r="4" spans="1:17" ht="15.75" thickBot="1" x14ac:dyDescent="0.3">
      <c r="A4" s="10"/>
    </row>
    <row r="5" spans="1:17" ht="15" x14ac:dyDescent="0.2">
      <c r="A5" s="84" t="s">
        <v>1</v>
      </c>
      <c r="B5" s="86" t="s">
        <v>2</v>
      </c>
      <c r="C5" s="82" t="s">
        <v>13</v>
      </c>
      <c r="D5" s="82" t="s">
        <v>14</v>
      </c>
      <c r="E5" s="82" t="s">
        <v>15</v>
      </c>
      <c r="F5" s="82" t="s">
        <v>16</v>
      </c>
      <c r="G5" s="82" t="s">
        <v>15</v>
      </c>
      <c r="H5" s="72"/>
      <c r="I5" s="79" t="s">
        <v>68</v>
      </c>
      <c r="J5" s="79"/>
      <c r="K5" s="79"/>
      <c r="L5" s="81"/>
      <c r="M5" s="78" t="s">
        <v>69</v>
      </c>
      <c r="N5" s="79"/>
      <c r="O5" s="79"/>
      <c r="P5" s="79"/>
      <c r="Q5" s="80"/>
    </row>
    <row r="6" spans="1:17" ht="15.75" thickBot="1" x14ac:dyDescent="0.25">
      <c r="A6" s="85"/>
      <c r="B6" s="87"/>
      <c r="C6" s="83"/>
      <c r="D6" s="83"/>
      <c r="E6" s="83"/>
      <c r="F6" s="83"/>
      <c r="G6" s="83"/>
      <c r="H6" s="45" t="s">
        <v>70</v>
      </c>
      <c r="I6" s="45" t="s">
        <v>56</v>
      </c>
      <c r="J6" s="45" t="s">
        <v>55</v>
      </c>
      <c r="K6" s="45" t="s">
        <v>66</v>
      </c>
      <c r="L6" s="45" t="s">
        <v>57</v>
      </c>
      <c r="M6" s="51" t="str">
        <f>H6</f>
        <v>PGM</v>
      </c>
      <c r="N6" s="51" t="str">
        <f>I6</f>
        <v>EUPH</v>
      </c>
      <c r="O6" s="51" t="str">
        <f>J6</f>
        <v>FTB</v>
      </c>
      <c r="P6" s="51" t="str">
        <f>K6</f>
        <v>LMM</v>
      </c>
      <c r="Q6" s="52" t="str">
        <f>L6</f>
        <v>PTI</v>
      </c>
    </row>
    <row r="7" spans="1:17" x14ac:dyDescent="0.2">
      <c r="A7" s="11"/>
      <c r="B7" s="12"/>
      <c r="C7" s="12"/>
      <c r="D7" s="13"/>
      <c r="E7" s="13"/>
      <c r="F7" s="13"/>
      <c r="G7" s="13"/>
      <c r="H7" s="46"/>
      <c r="I7" s="46"/>
      <c r="J7" s="46"/>
      <c r="K7" s="46"/>
      <c r="L7" s="46"/>
      <c r="M7" s="14"/>
      <c r="N7" s="14"/>
      <c r="O7" s="14"/>
      <c r="P7" s="14"/>
      <c r="Q7" s="15"/>
    </row>
    <row r="8" spans="1:17" ht="15" x14ac:dyDescent="0.25">
      <c r="A8" s="16" t="s">
        <v>3</v>
      </c>
      <c r="B8" s="17" t="s">
        <v>8</v>
      </c>
      <c r="C8" s="18"/>
      <c r="D8" s="19"/>
      <c r="E8" s="18"/>
      <c r="F8" s="19"/>
      <c r="G8" s="18"/>
      <c r="H8" s="47"/>
      <c r="I8" s="47"/>
      <c r="J8" s="47"/>
      <c r="K8" s="47"/>
      <c r="L8" s="47"/>
      <c r="M8" s="18"/>
      <c r="N8" s="18"/>
      <c r="O8" s="18"/>
      <c r="P8" s="18"/>
      <c r="Q8" s="20"/>
    </row>
    <row r="9" spans="1:17" ht="15" x14ac:dyDescent="0.2">
      <c r="A9" s="21">
        <v>1</v>
      </c>
      <c r="B9" s="18" t="s">
        <v>50</v>
      </c>
      <c r="C9" s="18" t="s">
        <v>51</v>
      </c>
      <c r="D9" s="19">
        <f>D30</f>
        <v>6304</v>
      </c>
      <c r="E9" s="22" t="s">
        <v>0</v>
      </c>
      <c r="F9" s="19"/>
      <c r="G9" s="22"/>
      <c r="H9" s="48">
        <v>2000</v>
      </c>
      <c r="I9" s="48">
        <v>2500</v>
      </c>
      <c r="J9" s="48">
        <v>1500</v>
      </c>
      <c r="K9" s="48">
        <v>3400</v>
      </c>
      <c r="L9" s="48">
        <v>3000</v>
      </c>
      <c r="M9" s="53">
        <f t="shared" ref="M9:Q15" si="0">+$D9*H9</f>
        <v>12608000</v>
      </c>
      <c r="N9" s="53">
        <f t="shared" si="0"/>
        <v>15760000</v>
      </c>
      <c r="O9" s="53">
        <f t="shared" si="0"/>
        <v>9456000</v>
      </c>
      <c r="P9" s="53">
        <f t="shared" si="0"/>
        <v>21433600</v>
      </c>
      <c r="Q9" s="23">
        <f t="shared" si="0"/>
        <v>18912000</v>
      </c>
    </row>
    <row r="10" spans="1:17" ht="15" x14ac:dyDescent="0.2">
      <c r="A10" s="21">
        <v>2</v>
      </c>
      <c r="B10" s="18" t="s">
        <v>41</v>
      </c>
      <c r="C10" s="18" t="s">
        <v>52</v>
      </c>
      <c r="D10" s="19">
        <f>D31</f>
        <v>5905.3</v>
      </c>
      <c r="E10" s="22" t="s">
        <v>0</v>
      </c>
      <c r="F10" s="19"/>
      <c r="G10" s="22"/>
      <c r="H10" s="48">
        <v>2000</v>
      </c>
      <c r="I10" s="48">
        <v>2500</v>
      </c>
      <c r="J10" s="48">
        <v>2500</v>
      </c>
      <c r="K10" s="48">
        <v>3400</v>
      </c>
      <c r="L10" s="48">
        <v>4000</v>
      </c>
      <c r="M10" s="53">
        <f t="shared" si="0"/>
        <v>11810600</v>
      </c>
      <c r="N10" s="53">
        <f t="shared" si="0"/>
        <v>14763250</v>
      </c>
      <c r="O10" s="53">
        <f t="shared" si="0"/>
        <v>14763250</v>
      </c>
      <c r="P10" s="53">
        <f t="shared" si="0"/>
        <v>20078020</v>
      </c>
      <c r="Q10" s="23">
        <f t="shared" si="0"/>
        <v>23621200</v>
      </c>
    </row>
    <row r="11" spans="1:17" ht="15" x14ac:dyDescent="0.2">
      <c r="A11" s="21">
        <v>3</v>
      </c>
      <c r="B11" s="18" t="s">
        <v>9</v>
      </c>
      <c r="C11" s="18"/>
      <c r="D11" s="19">
        <f>D9+D10</f>
        <v>12209.3</v>
      </c>
      <c r="E11" s="22" t="s">
        <v>0</v>
      </c>
      <c r="F11" s="19"/>
      <c r="G11" s="22"/>
      <c r="H11" s="48">
        <v>4000</v>
      </c>
      <c r="I11" s="48">
        <v>3000</v>
      </c>
      <c r="J11" s="48">
        <v>2000</v>
      </c>
      <c r="K11" s="48">
        <v>3450</v>
      </c>
      <c r="L11" s="48">
        <v>5500</v>
      </c>
      <c r="M11" s="53">
        <f t="shared" si="0"/>
        <v>48837200</v>
      </c>
      <c r="N11" s="53">
        <f t="shared" si="0"/>
        <v>36627900</v>
      </c>
      <c r="O11" s="53">
        <f t="shared" si="0"/>
        <v>24418600</v>
      </c>
      <c r="P11" s="53">
        <f t="shared" si="0"/>
        <v>42122085</v>
      </c>
      <c r="Q11" s="23">
        <f t="shared" si="0"/>
        <v>67151150</v>
      </c>
    </row>
    <row r="12" spans="1:17" ht="15" x14ac:dyDescent="0.2">
      <c r="A12" s="21">
        <v>4</v>
      </c>
      <c r="B12" s="18" t="s">
        <v>36</v>
      </c>
      <c r="C12" s="18"/>
      <c r="D12" s="24">
        <f>((SUM(F21:F24))/3)+F20+F25+(D29/3)</f>
        <v>681.26666666666665</v>
      </c>
      <c r="E12" s="22" t="s">
        <v>19</v>
      </c>
      <c r="F12" s="24"/>
      <c r="G12" s="22"/>
      <c r="H12" s="48">
        <v>15000</v>
      </c>
      <c r="I12" s="48">
        <v>10000</v>
      </c>
      <c r="J12" s="48">
        <v>12500</v>
      </c>
      <c r="K12" s="48">
        <v>11500</v>
      </c>
      <c r="L12" s="48">
        <v>12500</v>
      </c>
      <c r="M12" s="53">
        <f t="shared" si="0"/>
        <v>10219000</v>
      </c>
      <c r="N12" s="53">
        <f t="shared" si="0"/>
        <v>6812666.666666667</v>
      </c>
      <c r="O12" s="53">
        <f t="shared" si="0"/>
        <v>8515833.333333334</v>
      </c>
      <c r="P12" s="53">
        <f t="shared" si="0"/>
        <v>7834566.666666666</v>
      </c>
      <c r="Q12" s="23">
        <f t="shared" si="0"/>
        <v>8515833.333333334</v>
      </c>
    </row>
    <row r="13" spans="1:17" ht="15" x14ac:dyDescent="0.2">
      <c r="A13" s="21">
        <v>5</v>
      </c>
      <c r="B13" s="18" t="s">
        <v>46</v>
      </c>
      <c r="C13" s="18"/>
      <c r="D13" s="19">
        <f>SUM(F20:F22,F24:F25)</f>
        <v>320</v>
      </c>
      <c r="E13" s="22" t="s">
        <v>20</v>
      </c>
      <c r="F13" s="19"/>
      <c r="G13" s="22"/>
      <c r="H13" s="48">
        <v>7500</v>
      </c>
      <c r="I13" s="48">
        <v>10000</v>
      </c>
      <c r="J13" s="48">
        <v>15000</v>
      </c>
      <c r="K13" s="48">
        <v>4600</v>
      </c>
      <c r="L13" s="48">
        <v>15000</v>
      </c>
      <c r="M13" s="53">
        <f t="shared" si="0"/>
        <v>2400000</v>
      </c>
      <c r="N13" s="53">
        <f t="shared" si="0"/>
        <v>3200000</v>
      </c>
      <c r="O13" s="53">
        <f t="shared" si="0"/>
        <v>4800000</v>
      </c>
      <c r="P13" s="53">
        <f t="shared" si="0"/>
        <v>1472000</v>
      </c>
      <c r="Q13" s="23">
        <f t="shared" si="0"/>
        <v>4800000</v>
      </c>
    </row>
    <row r="14" spans="1:17" ht="15" x14ac:dyDescent="0.2">
      <c r="A14" s="21">
        <v>6</v>
      </c>
      <c r="B14" s="18" t="s">
        <v>47</v>
      </c>
      <c r="C14" s="18"/>
      <c r="D14" s="19">
        <f>F23</f>
        <v>1432</v>
      </c>
      <c r="E14" s="22" t="s">
        <v>20</v>
      </c>
      <c r="F14" s="19"/>
      <c r="G14" s="22"/>
      <c r="H14" s="48">
        <v>2500</v>
      </c>
      <c r="I14" s="48">
        <v>5000</v>
      </c>
      <c r="J14" s="48">
        <v>2500</v>
      </c>
      <c r="K14" s="48">
        <v>3450</v>
      </c>
      <c r="L14" s="48">
        <v>7500</v>
      </c>
      <c r="M14" s="53">
        <f t="shared" si="0"/>
        <v>3580000</v>
      </c>
      <c r="N14" s="53">
        <f t="shared" si="0"/>
        <v>7160000</v>
      </c>
      <c r="O14" s="53">
        <f t="shared" si="0"/>
        <v>3580000</v>
      </c>
      <c r="P14" s="53">
        <f t="shared" si="0"/>
        <v>4940400</v>
      </c>
      <c r="Q14" s="23">
        <f t="shared" si="0"/>
        <v>10740000</v>
      </c>
    </row>
    <row r="15" spans="1:17" ht="15" x14ac:dyDescent="0.2">
      <c r="A15" s="21">
        <v>7</v>
      </c>
      <c r="B15" s="18" t="s">
        <v>63</v>
      </c>
      <c r="C15" s="18" t="s">
        <v>64</v>
      </c>
      <c r="D15" s="19">
        <v>2</v>
      </c>
      <c r="E15" s="22" t="s">
        <v>29</v>
      </c>
      <c r="F15" s="19"/>
      <c r="G15" s="22"/>
      <c r="H15" s="48">
        <v>10000000</v>
      </c>
      <c r="I15" s="48">
        <v>9000000</v>
      </c>
      <c r="J15" s="48">
        <v>8500000</v>
      </c>
      <c r="K15" s="48">
        <v>7000000</v>
      </c>
      <c r="L15" s="48">
        <v>14000000</v>
      </c>
      <c r="M15" s="53">
        <f t="shared" si="0"/>
        <v>20000000</v>
      </c>
      <c r="N15" s="53">
        <f t="shared" si="0"/>
        <v>18000000</v>
      </c>
      <c r="O15" s="53">
        <f t="shared" si="0"/>
        <v>17000000</v>
      </c>
      <c r="P15" s="53">
        <f t="shared" si="0"/>
        <v>14000000</v>
      </c>
      <c r="Q15" s="23">
        <f t="shared" si="0"/>
        <v>28000000</v>
      </c>
    </row>
    <row r="16" spans="1:17" ht="15.75" x14ac:dyDescent="0.25">
      <c r="A16" s="16"/>
      <c r="B16" s="1" t="s">
        <v>18</v>
      </c>
      <c r="C16" s="18"/>
      <c r="D16" s="19"/>
      <c r="E16" s="19"/>
      <c r="F16" s="19"/>
      <c r="G16" s="19"/>
      <c r="H16" s="48"/>
      <c r="I16" s="48"/>
      <c r="J16" s="48"/>
      <c r="K16" s="48"/>
      <c r="L16" s="48"/>
      <c r="M16" s="54">
        <f>SUM(M9:M15)</f>
        <v>109454800</v>
      </c>
      <c r="N16" s="54">
        <f>SUM(N9:N15)</f>
        <v>102323816.66666667</v>
      </c>
      <c r="O16" s="54">
        <f t="shared" ref="O16:Q16" si="1">SUM(O9:O15)</f>
        <v>82533683.333333343</v>
      </c>
      <c r="P16" s="54">
        <f t="shared" si="1"/>
        <v>111880671.66666667</v>
      </c>
      <c r="Q16" s="54">
        <f t="shared" si="1"/>
        <v>161740183.33333331</v>
      </c>
    </row>
    <row r="17" spans="1:17" ht="15.75" x14ac:dyDescent="0.25">
      <c r="A17" s="16"/>
      <c r="B17" s="26"/>
      <c r="C17" s="18"/>
      <c r="D17" s="19"/>
      <c r="E17" s="19"/>
      <c r="F17" s="19"/>
      <c r="G17" s="19"/>
      <c r="H17" s="48"/>
      <c r="I17" s="48"/>
      <c r="J17" s="48"/>
      <c r="K17" s="48"/>
      <c r="L17" s="48"/>
      <c r="M17" s="19"/>
      <c r="N17" s="19"/>
      <c r="O17" s="19"/>
      <c r="P17" s="19"/>
      <c r="Q17" s="27"/>
    </row>
    <row r="18" spans="1:17" ht="15" x14ac:dyDescent="0.25">
      <c r="A18" s="16" t="s">
        <v>4</v>
      </c>
      <c r="B18" s="17" t="s">
        <v>10</v>
      </c>
      <c r="C18" s="18"/>
      <c r="D18" s="19"/>
      <c r="E18" s="19"/>
      <c r="F18" s="19"/>
      <c r="G18" s="19"/>
      <c r="H18" s="48"/>
      <c r="I18" s="48"/>
      <c r="J18" s="48"/>
      <c r="K18" s="48"/>
      <c r="L18" s="48"/>
      <c r="M18" s="19"/>
      <c r="N18" s="19"/>
      <c r="O18" s="19"/>
      <c r="P18" s="19"/>
      <c r="Q18" s="27"/>
    </row>
    <row r="19" spans="1:17" ht="15" x14ac:dyDescent="0.25">
      <c r="A19" s="28" t="s">
        <v>12</v>
      </c>
      <c r="B19" s="17" t="s">
        <v>11</v>
      </c>
      <c r="C19" s="18"/>
      <c r="D19" s="19"/>
      <c r="E19" s="19"/>
      <c r="F19" s="19"/>
      <c r="G19" s="19"/>
      <c r="H19" s="48"/>
      <c r="I19" s="48"/>
      <c r="J19" s="48"/>
      <c r="K19" s="48"/>
      <c r="L19" s="48"/>
      <c r="M19" s="19"/>
      <c r="N19" s="19"/>
      <c r="O19" s="19"/>
      <c r="P19" s="19"/>
      <c r="Q19" s="27"/>
    </row>
    <row r="20" spans="1:17" ht="15" x14ac:dyDescent="0.2">
      <c r="A20" s="21">
        <v>1</v>
      </c>
      <c r="B20" s="18" t="s">
        <v>32</v>
      </c>
      <c r="C20" s="18" t="s">
        <v>53</v>
      </c>
      <c r="D20" s="29"/>
      <c r="E20" s="30"/>
      <c r="F20" s="30">
        <v>27</v>
      </c>
      <c r="G20" s="30" t="s">
        <v>29</v>
      </c>
      <c r="H20" s="48">
        <v>300000</v>
      </c>
      <c r="I20" s="48">
        <v>310000</v>
      </c>
      <c r="J20" s="48">
        <v>300000</v>
      </c>
      <c r="K20" s="48">
        <v>517500</v>
      </c>
      <c r="L20" s="48">
        <v>450000</v>
      </c>
      <c r="M20" s="55">
        <f t="shared" ref="M20:Q25" si="2">+$F20*H20</f>
        <v>8100000</v>
      </c>
      <c r="N20" s="55">
        <f t="shared" si="2"/>
        <v>8370000</v>
      </c>
      <c r="O20" s="55">
        <f t="shared" si="2"/>
        <v>8100000</v>
      </c>
      <c r="P20" s="55">
        <f t="shared" si="2"/>
        <v>13972500</v>
      </c>
      <c r="Q20" s="31">
        <f t="shared" si="2"/>
        <v>12150000</v>
      </c>
    </row>
    <row r="21" spans="1:17" ht="15" x14ac:dyDescent="0.2">
      <c r="A21" s="21">
        <v>2</v>
      </c>
      <c r="B21" s="18" t="s">
        <v>44</v>
      </c>
      <c r="C21" s="18" t="s">
        <v>37</v>
      </c>
      <c r="D21" s="29"/>
      <c r="E21" s="30"/>
      <c r="F21" s="30">
        <v>46</v>
      </c>
      <c r="G21" s="30" t="s">
        <v>29</v>
      </c>
      <c r="H21" s="48">
        <v>1050000</v>
      </c>
      <c r="I21" s="48">
        <v>920000</v>
      </c>
      <c r="J21" s="48">
        <v>550000</v>
      </c>
      <c r="K21" s="48">
        <v>517500</v>
      </c>
      <c r="L21" s="48">
        <v>850000</v>
      </c>
      <c r="M21" s="55">
        <f t="shared" si="2"/>
        <v>48300000</v>
      </c>
      <c r="N21" s="55">
        <f t="shared" si="2"/>
        <v>42320000</v>
      </c>
      <c r="O21" s="55">
        <f t="shared" si="2"/>
        <v>25300000</v>
      </c>
      <c r="P21" s="55">
        <f t="shared" si="2"/>
        <v>23805000</v>
      </c>
      <c r="Q21" s="31">
        <f t="shared" si="2"/>
        <v>39100000</v>
      </c>
    </row>
    <row r="22" spans="1:17" ht="15" x14ac:dyDescent="0.2">
      <c r="A22" s="21">
        <v>3</v>
      </c>
      <c r="B22" s="18" t="s">
        <v>33</v>
      </c>
      <c r="C22" s="18" t="s">
        <v>37</v>
      </c>
      <c r="D22" s="29"/>
      <c r="E22" s="30"/>
      <c r="F22" s="30">
        <f>32+(38+34+28+26+26+22+22+10+14+20+10+24)+9-59-F21</f>
        <v>210</v>
      </c>
      <c r="G22" s="30" t="s">
        <v>29</v>
      </c>
      <c r="H22" s="48">
        <v>300000</v>
      </c>
      <c r="I22" s="48">
        <v>280000</v>
      </c>
      <c r="J22" s="48">
        <v>225000</v>
      </c>
      <c r="K22" s="48">
        <v>402500</v>
      </c>
      <c r="L22" s="48">
        <v>275000</v>
      </c>
      <c r="M22" s="55">
        <f t="shared" si="2"/>
        <v>63000000</v>
      </c>
      <c r="N22" s="55">
        <f t="shared" si="2"/>
        <v>58800000</v>
      </c>
      <c r="O22" s="55">
        <f t="shared" si="2"/>
        <v>47250000</v>
      </c>
      <c r="P22" s="55">
        <f t="shared" si="2"/>
        <v>84525000</v>
      </c>
      <c r="Q22" s="31">
        <f t="shared" si="2"/>
        <v>57750000</v>
      </c>
    </row>
    <row r="23" spans="1:17" ht="15" x14ac:dyDescent="0.2">
      <c r="A23" s="21">
        <v>4</v>
      </c>
      <c r="B23" s="18" t="s">
        <v>45</v>
      </c>
      <c r="C23" s="18" t="s">
        <v>38</v>
      </c>
      <c r="D23" s="29"/>
      <c r="E23" s="30"/>
      <c r="F23" s="30">
        <f>716/0.5</f>
        <v>1432</v>
      </c>
      <c r="G23" s="30" t="s">
        <v>29</v>
      </c>
      <c r="H23" s="48">
        <v>70000</v>
      </c>
      <c r="I23" s="48">
        <v>65000</v>
      </c>
      <c r="J23" s="48">
        <v>50000</v>
      </c>
      <c r="K23" s="48">
        <v>80500</v>
      </c>
      <c r="L23" s="48">
        <v>125000</v>
      </c>
      <c r="M23" s="55">
        <f t="shared" si="2"/>
        <v>100240000</v>
      </c>
      <c r="N23" s="55">
        <f t="shared" si="2"/>
        <v>93080000</v>
      </c>
      <c r="O23" s="55">
        <f t="shared" si="2"/>
        <v>71600000</v>
      </c>
      <c r="P23" s="55">
        <f t="shared" si="2"/>
        <v>115276000</v>
      </c>
      <c r="Q23" s="31">
        <f t="shared" si="2"/>
        <v>179000000</v>
      </c>
    </row>
    <row r="24" spans="1:17" ht="15" x14ac:dyDescent="0.2">
      <c r="A24" s="21">
        <v>5</v>
      </c>
      <c r="B24" s="18" t="s">
        <v>54</v>
      </c>
      <c r="C24" s="18" t="s">
        <v>43</v>
      </c>
      <c r="D24" s="29"/>
      <c r="E24" s="30"/>
      <c r="F24" s="30">
        <v>25</v>
      </c>
      <c r="G24" s="30" t="s">
        <v>29</v>
      </c>
      <c r="H24" s="48">
        <v>1500000</v>
      </c>
      <c r="I24" s="48">
        <v>1700000</v>
      </c>
      <c r="J24" s="48">
        <v>1550000</v>
      </c>
      <c r="K24" s="48">
        <v>920000</v>
      </c>
      <c r="L24" s="48">
        <v>2200000</v>
      </c>
      <c r="M24" s="55">
        <f t="shared" si="2"/>
        <v>37500000</v>
      </c>
      <c r="N24" s="55">
        <f t="shared" si="2"/>
        <v>42500000</v>
      </c>
      <c r="O24" s="55">
        <f t="shared" si="2"/>
        <v>38750000</v>
      </c>
      <c r="P24" s="55">
        <f t="shared" si="2"/>
        <v>23000000</v>
      </c>
      <c r="Q24" s="31">
        <f t="shared" si="2"/>
        <v>55000000</v>
      </c>
    </row>
    <row r="25" spans="1:17" ht="15" x14ac:dyDescent="0.2">
      <c r="A25" s="21">
        <v>6</v>
      </c>
      <c r="B25" s="18" t="s">
        <v>34</v>
      </c>
      <c r="C25" s="18" t="s">
        <v>39</v>
      </c>
      <c r="D25" s="29"/>
      <c r="E25" s="32"/>
      <c r="F25" s="32">
        <v>12</v>
      </c>
      <c r="G25" s="30" t="s">
        <v>29</v>
      </c>
      <c r="H25" s="48">
        <v>550000</v>
      </c>
      <c r="I25" s="48">
        <v>390000</v>
      </c>
      <c r="J25" s="48">
        <v>350000</v>
      </c>
      <c r="K25" s="48">
        <v>517500</v>
      </c>
      <c r="L25" s="48">
        <v>500000</v>
      </c>
      <c r="M25" s="55">
        <f t="shared" si="2"/>
        <v>6600000</v>
      </c>
      <c r="N25" s="55">
        <f t="shared" si="2"/>
        <v>4680000</v>
      </c>
      <c r="O25" s="55">
        <f t="shared" si="2"/>
        <v>4200000</v>
      </c>
      <c r="P25" s="55">
        <f t="shared" si="2"/>
        <v>6210000</v>
      </c>
      <c r="Q25" s="31">
        <f t="shared" si="2"/>
        <v>6000000</v>
      </c>
    </row>
    <row r="26" spans="1:17" ht="15.75" x14ac:dyDescent="0.25">
      <c r="A26" s="21"/>
      <c r="B26" s="1" t="s">
        <v>17</v>
      </c>
      <c r="C26" s="18"/>
      <c r="D26" s="29"/>
      <c r="E26" s="33"/>
      <c r="F26" s="33">
        <f>SUM(F20:F25)</f>
        <v>1752</v>
      </c>
      <c r="G26" s="30" t="s">
        <v>29</v>
      </c>
      <c r="H26" s="48"/>
      <c r="I26" s="48"/>
      <c r="J26" s="48"/>
      <c r="K26" s="48"/>
      <c r="L26" s="48"/>
      <c r="M26" s="54">
        <f>SUM(M20:M25)</f>
        <v>263740000</v>
      </c>
      <c r="N26" s="54">
        <f>SUM(N20:N25)</f>
        <v>249750000</v>
      </c>
      <c r="O26" s="54">
        <f t="shared" ref="O26:Q26" si="3">SUM(O20:O25)</f>
        <v>195200000</v>
      </c>
      <c r="P26" s="54">
        <f t="shared" si="3"/>
        <v>266788500</v>
      </c>
      <c r="Q26" s="25">
        <f t="shared" si="3"/>
        <v>349000000</v>
      </c>
    </row>
    <row r="27" spans="1:17" ht="15" x14ac:dyDescent="0.25">
      <c r="A27" s="21"/>
      <c r="B27" s="1"/>
      <c r="C27" s="18"/>
      <c r="D27" s="29"/>
      <c r="E27" s="29"/>
      <c r="F27" s="29"/>
      <c r="G27" s="29"/>
      <c r="H27" s="48"/>
      <c r="I27" s="48"/>
      <c r="J27" s="48"/>
      <c r="K27" s="48"/>
      <c r="L27" s="48"/>
      <c r="M27" s="56"/>
      <c r="N27" s="56"/>
      <c r="O27" s="56"/>
      <c r="P27" s="56"/>
      <c r="Q27" s="34"/>
    </row>
    <row r="28" spans="1:17" ht="15" x14ac:dyDescent="0.25">
      <c r="A28" s="28" t="s">
        <v>21</v>
      </c>
      <c r="B28" s="17" t="s">
        <v>22</v>
      </c>
      <c r="C28" s="18"/>
      <c r="D28" s="19"/>
      <c r="E28" s="19"/>
      <c r="F28" s="19"/>
      <c r="G28" s="19"/>
      <c r="H28" s="48"/>
      <c r="I28" s="48"/>
      <c r="J28" s="48"/>
      <c r="K28" s="48"/>
      <c r="L28" s="48"/>
      <c r="M28" s="19"/>
      <c r="N28" s="19"/>
      <c r="O28" s="19"/>
      <c r="P28" s="19"/>
      <c r="Q28" s="27"/>
    </row>
    <row r="29" spans="1:17" ht="15" x14ac:dyDescent="0.2">
      <c r="A29" s="21">
        <v>1</v>
      </c>
      <c r="B29" s="18" t="s">
        <v>35</v>
      </c>
      <c r="C29" s="18" t="s">
        <v>40</v>
      </c>
      <c r="D29" s="35">
        <f>(28.1+69.7+65+51)</f>
        <v>213.8</v>
      </c>
      <c r="E29" s="22" t="s">
        <v>42</v>
      </c>
      <c r="F29" s="36">
        <f>D29*10</f>
        <v>2138</v>
      </c>
      <c r="G29" s="22" t="s">
        <v>29</v>
      </c>
      <c r="H29" s="48">
        <v>5000</v>
      </c>
      <c r="I29" s="48">
        <v>5000</v>
      </c>
      <c r="J29" s="48">
        <v>3500</v>
      </c>
      <c r="K29" s="48">
        <v>3450</v>
      </c>
      <c r="L29" s="48">
        <v>900</v>
      </c>
      <c r="M29" s="55">
        <f>+$F29*H29</f>
        <v>10690000</v>
      </c>
      <c r="N29" s="55">
        <f>+$F29*I29</f>
        <v>10690000</v>
      </c>
      <c r="O29" s="55">
        <f>+$F29*J29</f>
        <v>7483000</v>
      </c>
      <c r="P29" s="55">
        <f>+$F29*K29</f>
        <v>7376100</v>
      </c>
      <c r="Q29" s="31">
        <f>+$F29*L29</f>
        <v>1924200</v>
      </c>
    </row>
    <row r="30" spans="1:17" ht="15" x14ac:dyDescent="0.2">
      <c r="A30" s="21">
        <v>2</v>
      </c>
      <c r="B30" s="18" t="s">
        <v>48</v>
      </c>
      <c r="C30" s="18"/>
      <c r="D30" s="37">
        <f>5648+716-60</f>
        <v>6304</v>
      </c>
      <c r="E30" s="22" t="s">
        <v>0</v>
      </c>
      <c r="F30" s="35"/>
      <c r="G30" s="32"/>
      <c r="H30" s="48">
        <v>8500</v>
      </c>
      <c r="I30" s="48">
        <v>7900</v>
      </c>
      <c r="J30" s="48">
        <v>7500</v>
      </c>
      <c r="K30" s="48">
        <v>9200</v>
      </c>
      <c r="L30" s="48">
        <v>7500</v>
      </c>
      <c r="M30" s="55">
        <f t="shared" ref="M30:Q31" si="4">+$D30*H30</f>
        <v>53584000</v>
      </c>
      <c r="N30" s="55">
        <f t="shared" si="4"/>
        <v>49801600</v>
      </c>
      <c r="O30" s="55">
        <f t="shared" si="4"/>
        <v>47280000</v>
      </c>
      <c r="P30" s="55">
        <f t="shared" si="4"/>
        <v>57996800</v>
      </c>
      <c r="Q30" s="31">
        <f t="shared" si="4"/>
        <v>47280000</v>
      </c>
    </row>
    <row r="31" spans="1:17" ht="15" x14ac:dyDescent="0.2">
      <c r="A31" s="21">
        <v>3</v>
      </c>
      <c r="B31" s="18" t="s">
        <v>49</v>
      </c>
      <c r="C31" s="18"/>
      <c r="D31" s="37">
        <f>(7.6*9.5)+(11.6*29)+(15.3*23)+(19.6*44)+(25.6*10)+(44.6*9)+1342+764+678+148+693</f>
        <v>5905.3</v>
      </c>
      <c r="E31" s="22" t="s">
        <v>0</v>
      </c>
      <c r="F31" s="35"/>
      <c r="G31" s="32"/>
      <c r="H31" s="48">
        <v>8500</v>
      </c>
      <c r="I31" s="48">
        <v>7900</v>
      </c>
      <c r="J31" s="48">
        <v>7500</v>
      </c>
      <c r="K31" s="48">
        <v>9200</v>
      </c>
      <c r="L31" s="48">
        <v>7500</v>
      </c>
      <c r="M31" s="55">
        <f t="shared" si="4"/>
        <v>50195050</v>
      </c>
      <c r="N31" s="55">
        <f t="shared" si="4"/>
        <v>46651870</v>
      </c>
      <c r="O31" s="55">
        <f t="shared" si="4"/>
        <v>44289750</v>
      </c>
      <c r="P31" s="55">
        <f t="shared" si="4"/>
        <v>54328760</v>
      </c>
      <c r="Q31" s="31">
        <f t="shared" si="4"/>
        <v>44289750</v>
      </c>
    </row>
    <row r="32" spans="1:17" ht="15.75" x14ac:dyDescent="0.25">
      <c r="A32" s="21"/>
      <c r="B32" s="1" t="s">
        <v>23</v>
      </c>
      <c r="C32" s="18"/>
      <c r="D32" s="29">
        <f>SUM(D29:D31)</f>
        <v>12423.1</v>
      </c>
      <c r="E32" s="22" t="s">
        <v>0</v>
      </c>
      <c r="F32" s="29"/>
      <c r="G32" s="22"/>
      <c r="H32" s="48"/>
      <c r="I32" s="48"/>
      <c r="J32" s="48"/>
      <c r="K32" s="48"/>
      <c r="L32" s="48"/>
      <c r="M32" s="54">
        <f>SUM(M29:M31)</f>
        <v>114469050</v>
      </c>
      <c r="N32" s="54">
        <f>SUM(N29:N31)</f>
        <v>107143470</v>
      </c>
      <c r="O32" s="54">
        <f t="shared" ref="O32:Q32" si="5">SUM(O29:O31)</f>
        <v>99052750</v>
      </c>
      <c r="P32" s="54">
        <f t="shared" si="5"/>
        <v>119701660</v>
      </c>
      <c r="Q32" s="25">
        <f t="shared" si="5"/>
        <v>93493950</v>
      </c>
    </row>
    <row r="33" spans="1:19" ht="15.75" x14ac:dyDescent="0.25">
      <c r="A33" s="21"/>
      <c r="B33" s="1" t="s">
        <v>62</v>
      </c>
      <c r="C33" s="18"/>
      <c r="D33" s="38"/>
      <c r="E33" s="38"/>
      <c r="F33" s="38"/>
      <c r="G33" s="38"/>
      <c r="H33" s="48"/>
      <c r="I33" s="48"/>
      <c r="J33" s="48"/>
      <c r="K33" s="48"/>
      <c r="L33" s="48"/>
      <c r="M33" s="54">
        <f>M26+M32</f>
        <v>378209050</v>
      </c>
      <c r="N33" s="54">
        <f>N26+N32</f>
        <v>356893470</v>
      </c>
      <c r="O33" s="54">
        <f t="shared" ref="O33:Q33" si="6">O26+O32</f>
        <v>294252750</v>
      </c>
      <c r="P33" s="54">
        <f t="shared" si="6"/>
        <v>386490160</v>
      </c>
      <c r="Q33" s="25">
        <f t="shared" si="6"/>
        <v>442493950</v>
      </c>
    </row>
    <row r="34" spans="1:19" ht="15.75" x14ac:dyDescent="0.25">
      <c r="A34" s="21"/>
      <c r="B34" s="1"/>
      <c r="C34" s="18"/>
      <c r="D34" s="38"/>
      <c r="E34" s="38"/>
      <c r="F34" s="38"/>
      <c r="G34" s="38"/>
      <c r="H34" s="48"/>
      <c r="I34" s="48"/>
      <c r="J34" s="48"/>
      <c r="K34" s="48"/>
      <c r="L34" s="48"/>
      <c r="M34" s="19"/>
      <c r="N34" s="19"/>
      <c r="O34" s="19"/>
      <c r="P34" s="19"/>
      <c r="Q34" s="27"/>
    </row>
    <row r="35" spans="1:19" ht="15" x14ac:dyDescent="0.25">
      <c r="A35" s="16" t="s">
        <v>5</v>
      </c>
      <c r="B35" s="17" t="s">
        <v>26</v>
      </c>
      <c r="C35" s="18"/>
      <c r="D35" s="19"/>
      <c r="E35" s="22"/>
      <c r="F35" s="19"/>
      <c r="G35" s="22"/>
      <c r="H35" s="48"/>
      <c r="I35" s="48"/>
      <c r="J35" s="48"/>
      <c r="K35" s="48"/>
      <c r="L35" s="48"/>
      <c r="M35" s="19"/>
      <c r="N35" s="19"/>
      <c r="O35" s="19"/>
      <c r="P35" s="19"/>
      <c r="Q35" s="27"/>
    </row>
    <row r="36" spans="1:19" ht="15" x14ac:dyDescent="0.2">
      <c r="A36" s="21">
        <v>1</v>
      </c>
      <c r="B36" s="18" t="s">
        <v>31</v>
      </c>
      <c r="C36" s="39" t="s">
        <v>28</v>
      </c>
      <c r="D36" s="19"/>
      <c r="E36" s="40"/>
      <c r="F36" s="19">
        <f>D32</f>
        <v>12423.1</v>
      </c>
      <c r="G36" s="40" t="s">
        <v>0</v>
      </c>
      <c r="H36" s="19">
        <v>3000</v>
      </c>
      <c r="I36" s="19">
        <v>2822.1093768866062</v>
      </c>
      <c r="J36" s="19">
        <v>3220</v>
      </c>
      <c r="K36" s="19">
        <v>2000</v>
      </c>
      <c r="L36" s="19">
        <v>67084740</v>
      </c>
      <c r="M36" s="55">
        <f>+$F36*H36</f>
        <v>37269300</v>
      </c>
      <c r="N36" s="55">
        <f>+$F36*I36</f>
        <v>35059347</v>
      </c>
      <c r="O36" s="55">
        <f>+$F36*J36</f>
        <v>40002382</v>
      </c>
      <c r="P36" s="55">
        <f>+$F36*K36</f>
        <v>24846200</v>
      </c>
      <c r="Q36" s="31">
        <f>L36</f>
        <v>67084740</v>
      </c>
    </row>
    <row r="37" spans="1:19" ht="15.75" x14ac:dyDescent="0.25">
      <c r="A37" s="16"/>
      <c r="B37" s="18" t="s">
        <v>30</v>
      </c>
      <c r="C37" s="18"/>
      <c r="D37" s="19"/>
      <c r="E37" s="22"/>
      <c r="F37" s="19"/>
      <c r="G37" s="22"/>
      <c r="H37" s="48"/>
      <c r="I37" s="48"/>
      <c r="J37" s="48"/>
      <c r="K37" s="48"/>
      <c r="L37" s="48"/>
      <c r="M37" s="55"/>
      <c r="N37" s="55"/>
      <c r="O37" s="55"/>
      <c r="P37" s="55"/>
      <c r="Q37" s="31"/>
    </row>
    <row r="38" spans="1:19" ht="16.5" thickBot="1" x14ac:dyDescent="0.3">
      <c r="A38" s="58"/>
      <c r="B38" s="59" t="s">
        <v>27</v>
      </c>
      <c r="C38" s="60"/>
      <c r="D38" s="61"/>
      <c r="E38" s="61"/>
      <c r="F38" s="61"/>
      <c r="G38" s="61"/>
      <c r="H38" s="62"/>
      <c r="I38" s="62"/>
      <c r="J38" s="62"/>
      <c r="K38" s="62"/>
      <c r="L38" s="62"/>
      <c r="M38" s="65">
        <f t="shared" ref="M38:Q38" si="7">M36</f>
        <v>37269300</v>
      </c>
      <c r="N38" s="65">
        <f t="shared" si="7"/>
        <v>35059347</v>
      </c>
      <c r="O38" s="65">
        <f t="shared" si="7"/>
        <v>40002382</v>
      </c>
      <c r="P38" s="65">
        <f t="shared" si="7"/>
        <v>24846200</v>
      </c>
      <c r="Q38" s="66">
        <f t="shared" si="7"/>
        <v>67084740</v>
      </c>
    </row>
    <row r="41" spans="1:19" s="2" customFormat="1" ht="15.75" x14ac:dyDescent="0.25">
      <c r="A41" s="41" t="s">
        <v>24</v>
      </c>
      <c r="H41" s="3"/>
      <c r="I41" s="3"/>
      <c r="J41" s="3"/>
      <c r="K41" s="3"/>
      <c r="L41" s="3"/>
      <c r="M41" s="57"/>
      <c r="N41" s="57"/>
      <c r="O41" s="57"/>
      <c r="P41" s="57"/>
      <c r="Q41" s="57"/>
    </row>
    <row r="42" spans="1:19" s="2" customFormat="1" ht="15" x14ac:dyDescent="0.25">
      <c r="A42" s="4"/>
      <c r="B42" s="5"/>
      <c r="C42" s="5"/>
      <c r="D42" s="5"/>
      <c r="E42" s="5"/>
      <c r="F42" s="5"/>
      <c r="G42" s="5"/>
      <c r="H42" s="7" t="s">
        <v>25</v>
      </c>
      <c r="I42" s="7" t="s">
        <v>25</v>
      </c>
      <c r="J42" s="7" t="s">
        <v>25</v>
      </c>
      <c r="K42" s="7" t="s">
        <v>25</v>
      </c>
      <c r="L42" s="7" t="s">
        <v>25</v>
      </c>
      <c r="M42" s="49"/>
      <c r="N42" s="49"/>
      <c r="O42" s="49"/>
      <c r="P42" s="49"/>
      <c r="Q42" s="63"/>
    </row>
    <row r="43" spans="1:19" s="2" customFormat="1" ht="15" x14ac:dyDescent="0.25">
      <c r="A43" s="42" t="s">
        <v>3</v>
      </c>
      <c r="B43" s="17" t="s">
        <v>8</v>
      </c>
      <c r="C43" s="5"/>
      <c r="D43" s="5"/>
      <c r="E43" s="5"/>
      <c r="F43" s="5"/>
      <c r="G43" s="5"/>
      <c r="H43" s="6">
        <f t="shared" ref="H43:L43" si="8">(M43/M49)*100</f>
        <v>25.165890436265897</v>
      </c>
      <c r="I43" s="6">
        <f t="shared" si="8"/>
        <v>20.968999238325551</v>
      </c>
      <c r="J43" s="6">
        <f t="shared" si="8"/>
        <v>23.746268120778527</v>
      </c>
      <c r="K43" s="6">
        <f t="shared" si="8"/>
        <v>27.440091771529545</v>
      </c>
      <c r="L43" s="6">
        <f t="shared" si="8"/>
        <v>52.419440393237181</v>
      </c>
      <c r="M43" s="50">
        <f>M16</f>
        <v>109454800</v>
      </c>
      <c r="N43" s="50">
        <f>N16</f>
        <v>102323816.66666667</v>
      </c>
      <c r="O43" s="50">
        <f t="shared" ref="O43:Q43" si="9">O16</f>
        <v>82533683.333333343</v>
      </c>
      <c r="P43" s="50">
        <f t="shared" si="9"/>
        <v>111880671.66666667</v>
      </c>
      <c r="Q43" s="6">
        <f t="shared" si="9"/>
        <v>161740183.33333331</v>
      </c>
    </row>
    <row r="44" spans="1:19" s="2" customFormat="1" ht="15" x14ac:dyDescent="0.25">
      <c r="A44" s="42" t="s">
        <v>4</v>
      </c>
      <c r="B44" s="17" t="s">
        <v>10</v>
      </c>
      <c r="C44" s="5"/>
      <c r="D44" s="5"/>
      <c r="E44" s="5"/>
      <c r="F44" s="5"/>
      <c r="G44" s="5"/>
      <c r="H44" s="6">
        <f t="shared" ref="H44:L44" si="10">(M44/M49)*100</f>
        <v>86.957972736729772</v>
      </c>
      <c r="I44" s="6">
        <f t="shared" si="10"/>
        <v>73.137409689989369</v>
      </c>
      <c r="J44" s="6">
        <f t="shared" si="10"/>
        <v>84.661248772286058</v>
      </c>
      <c r="K44" s="6">
        <f t="shared" si="10"/>
        <v>94.791399633265257</v>
      </c>
      <c r="L44" s="6">
        <f t="shared" si="10"/>
        <v>143.41077621131097</v>
      </c>
      <c r="M44" s="50">
        <f>M33</f>
        <v>378209050</v>
      </c>
      <c r="N44" s="50">
        <f>N33</f>
        <v>356893470</v>
      </c>
      <c r="O44" s="50">
        <f t="shared" ref="O44:Q44" si="11">O33</f>
        <v>294252750</v>
      </c>
      <c r="P44" s="50">
        <f t="shared" si="11"/>
        <v>386490160</v>
      </c>
      <c r="Q44" s="6">
        <f t="shared" si="11"/>
        <v>442493950</v>
      </c>
    </row>
    <row r="45" spans="1:19" s="2" customFormat="1" ht="15" x14ac:dyDescent="0.25">
      <c r="A45" s="42" t="s">
        <v>5</v>
      </c>
      <c r="B45" s="17" t="s">
        <v>26</v>
      </c>
      <c r="C45" s="5"/>
      <c r="D45" s="5"/>
      <c r="E45" s="5"/>
      <c r="F45" s="5"/>
      <c r="G45" s="5"/>
      <c r="H45" s="6">
        <f t="shared" ref="H45:L45" si="12">(M45/M49)*100</f>
        <v>8.5689720362772981</v>
      </c>
      <c r="I45" s="6">
        <f t="shared" si="12"/>
        <v>7.1846364266695604</v>
      </c>
      <c r="J45" s="6">
        <f t="shared" si="12"/>
        <v>11.509328677424485</v>
      </c>
      <c r="K45" s="6">
        <f t="shared" si="12"/>
        <v>6.0938319194673296</v>
      </c>
      <c r="L45" s="6">
        <f t="shared" si="12"/>
        <v>21.741934856587264</v>
      </c>
      <c r="M45" s="50">
        <f>M38</f>
        <v>37269300</v>
      </c>
      <c r="N45" s="50">
        <f>N38</f>
        <v>35059347</v>
      </c>
      <c r="O45" s="50">
        <f t="shared" ref="O45:Q45" si="13">O38</f>
        <v>40002382</v>
      </c>
      <c r="P45" s="50">
        <f t="shared" si="13"/>
        <v>24846200</v>
      </c>
      <c r="Q45" s="6">
        <f t="shared" si="13"/>
        <v>67084740</v>
      </c>
    </row>
    <row r="46" spans="1:19" x14ac:dyDescent="0.2">
      <c r="H46" s="9">
        <f t="shared" ref="H46" si="14">SUM(H43:H45)</f>
        <v>120.69283520927297</v>
      </c>
      <c r="I46" s="9">
        <f t="shared" ref="I46:L46" si="15">SUM(I43:I45)</f>
        <v>101.29104535498448</v>
      </c>
      <c r="J46" s="9">
        <f t="shared" si="15"/>
        <v>119.91684557048907</v>
      </c>
      <c r="K46" s="9">
        <f t="shared" si="15"/>
        <v>128.32532332426214</v>
      </c>
      <c r="L46" s="9">
        <f t="shared" si="15"/>
        <v>217.57215146113543</v>
      </c>
    </row>
    <row r="48" spans="1:19" x14ac:dyDescent="0.2">
      <c r="S48" s="67"/>
    </row>
    <row r="49" spans="1:21" ht="15" x14ac:dyDescent="0.25">
      <c r="A49" s="43"/>
      <c r="B49" s="43"/>
      <c r="C49" s="43"/>
      <c r="D49" s="44"/>
      <c r="E49" s="44"/>
      <c r="F49" s="44"/>
      <c r="G49" s="44"/>
      <c r="H49" s="8"/>
      <c r="I49" s="8"/>
      <c r="J49" s="8"/>
      <c r="K49" s="64" t="s">
        <v>58</v>
      </c>
      <c r="L49" s="8"/>
      <c r="M49" s="44">
        <f>(SUM(M43:M45))-90000000</f>
        <v>434933150</v>
      </c>
      <c r="N49" s="44">
        <v>487976634</v>
      </c>
      <c r="O49" s="44">
        <f>O51/1.1</f>
        <v>347564859.09090906</v>
      </c>
      <c r="P49" s="44">
        <f>(SUM(P43:P45))-115490000</f>
        <v>407727031.66666669</v>
      </c>
      <c r="Q49" s="44">
        <f>470550000-162000000</f>
        <v>308550000</v>
      </c>
    </row>
    <row r="50" spans="1:21" ht="15" x14ac:dyDescent="0.25">
      <c r="A50" s="43"/>
      <c r="B50" s="43"/>
      <c r="C50" s="43"/>
      <c r="D50" s="44"/>
      <c r="E50" s="44"/>
      <c r="F50" s="44"/>
      <c r="G50" s="44"/>
      <c r="H50" s="8"/>
      <c r="I50" s="8"/>
      <c r="J50" s="8"/>
      <c r="K50" s="64" t="s">
        <v>65</v>
      </c>
      <c r="L50" s="8"/>
      <c r="M50" s="44">
        <f>M49*0.1</f>
        <v>43493315</v>
      </c>
      <c r="N50" s="44">
        <f>N49*0.1</f>
        <v>48797663.400000006</v>
      </c>
      <c r="O50" s="44">
        <f>O49*0.1</f>
        <v>34756485.909090906</v>
      </c>
      <c r="P50" s="44">
        <v>0</v>
      </c>
      <c r="Q50" s="44">
        <f>Q49*0.1</f>
        <v>30855000</v>
      </c>
      <c r="S50" s="67"/>
    </row>
    <row r="51" spans="1:21" ht="15" x14ac:dyDescent="0.25">
      <c r="A51" s="43"/>
      <c r="B51" s="43"/>
      <c r="C51" s="43"/>
      <c r="D51" s="44"/>
      <c r="E51" s="44"/>
      <c r="F51" s="44"/>
      <c r="G51" s="44"/>
      <c r="H51" s="8"/>
      <c r="I51" s="8"/>
      <c r="J51" s="8"/>
      <c r="K51" s="64" t="s">
        <v>60</v>
      </c>
      <c r="L51" s="8"/>
      <c r="M51" s="44">
        <f>577400000-M23</f>
        <v>477160000</v>
      </c>
      <c r="N51" s="44">
        <f>536700000-N23</f>
        <v>443620000</v>
      </c>
      <c r="O51" s="44">
        <f>453921345-O23</f>
        <v>382321345</v>
      </c>
      <c r="P51" s="44">
        <f>523000000-P23</f>
        <v>407724000</v>
      </c>
      <c r="Q51" s="44">
        <f>517600000-Q23</f>
        <v>338600000</v>
      </c>
      <c r="U51" s="67"/>
    </row>
    <row r="52" spans="1:21" ht="15" x14ac:dyDescent="0.25">
      <c r="A52" s="43"/>
      <c r="B52" s="43"/>
      <c r="C52" s="43"/>
      <c r="D52" s="44"/>
      <c r="E52" s="44"/>
      <c r="F52" s="44"/>
      <c r="G52" s="44"/>
      <c r="H52" s="8"/>
      <c r="I52" s="8"/>
      <c r="J52" s="8"/>
      <c r="K52" s="64" t="s">
        <v>61</v>
      </c>
      <c r="L52" s="8"/>
      <c r="M52" s="44">
        <f t="shared" ref="M52:Q52" si="16">M51*0.1</f>
        <v>47716000</v>
      </c>
      <c r="N52" s="44">
        <f t="shared" si="16"/>
        <v>44362000</v>
      </c>
      <c r="O52" s="44">
        <f t="shared" si="16"/>
        <v>38232134.5</v>
      </c>
      <c r="P52" s="44">
        <f t="shared" si="16"/>
        <v>40772400</v>
      </c>
      <c r="Q52" s="44">
        <f t="shared" si="16"/>
        <v>33860000</v>
      </c>
      <c r="S52" s="67"/>
    </row>
    <row r="53" spans="1:21" ht="15" x14ac:dyDescent="0.25">
      <c r="A53" s="43"/>
      <c r="B53" s="43"/>
      <c r="C53" s="43"/>
      <c r="D53" s="44"/>
      <c r="E53" s="44"/>
      <c r="F53" s="44"/>
      <c r="G53" s="44"/>
      <c r="H53" s="8"/>
      <c r="I53" s="8"/>
      <c r="J53" s="8"/>
      <c r="K53" s="64" t="s">
        <v>59</v>
      </c>
      <c r="L53" s="8"/>
      <c r="M53" s="44">
        <f t="shared" ref="M53:Q53" si="17">M52+M51</f>
        <v>524876000</v>
      </c>
      <c r="N53" s="44">
        <f t="shared" si="17"/>
        <v>487982000</v>
      </c>
      <c r="O53" s="44">
        <f t="shared" si="17"/>
        <v>420553479.5</v>
      </c>
      <c r="P53" s="44">
        <f t="shared" si="17"/>
        <v>448496400</v>
      </c>
      <c r="Q53" s="44">
        <f t="shared" si="17"/>
        <v>372460000</v>
      </c>
      <c r="S53" s="67"/>
    </row>
    <row r="54" spans="1:21" ht="15" x14ac:dyDescent="0.25">
      <c r="A54" s="43"/>
      <c r="B54" s="43"/>
      <c r="C54" s="43"/>
      <c r="D54" s="44"/>
      <c r="E54" s="44"/>
      <c r="F54" s="44"/>
      <c r="G54" s="44"/>
      <c r="H54" s="8"/>
      <c r="I54" s="8"/>
      <c r="J54" s="8"/>
      <c r="K54" s="64"/>
      <c r="L54" s="8"/>
      <c r="M54" s="44"/>
      <c r="N54" s="44"/>
      <c r="O54" s="44"/>
      <c r="P54" s="44"/>
      <c r="Q54" s="44"/>
      <c r="S54" s="67"/>
    </row>
    <row r="55" spans="1:21" ht="15" x14ac:dyDescent="0.25">
      <c r="A55" s="43"/>
      <c r="B55" s="43"/>
      <c r="C55" s="43"/>
      <c r="D55" s="44"/>
      <c r="E55" s="44"/>
      <c r="F55" s="44"/>
      <c r="G55" s="44"/>
      <c r="H55" s="8"/>
      <c r="I55" s="8"/>
      <c r="J55" s="73"/>
      <c r="K55" s="74" t="s">
        <v>71</v>
      </c>
      <c r="L55" s="73"/>
      <c r="M55" s="75">
        <f>M53/$D$11</f>
        <v>42989.851998067046</v>
      </c>
      <c r="N55" s="75">
        <f t="shared" ref="N55:Q55" si="18">N53/$D$11</f>
        <v>39968.05713677279</v>
      </c>
      <c r="O55" s="75">
        <f t="shared" si="18"/>
        <v>34445.339167683655</v>
      </c>
      <c r="P55" s="75">
        <f t="shared" si="18"/>
        <v>36733.997854094829</v>
      </c>
      <c r="Q55" s="75">
        <f t="shared" si="18"/>
        <v>30506.253429762561</v>
      </c>
      <c r="R55" s="67"/>
      <c r="S55" s="67"/>
    </row>
    <row r="56" spans="1:21" ht="15" x14ac:dyDescent="0.25">
      <c r="A56" s="43"/>
      <c r="B56" s="43"/>
      <c r="C56" s="43"/>
      <c r="D56" s="44"/>
      <c r="E56" s="44"/>
      <c r="F56" s="44"/>
      <c r="G56" s="44"/>
      <c r="H56" s="8"/>
      <c r="I56" s="8"/>
      <c r="J56" s="8"/>
      <c r="K56" s="64"/>
      <c r="L56" s="8"/>
      <c r="M56" s="44"/>
      <c r="N56" s="44"/>
      <c r="O56" s="44"/>
      <c r="P56" s="44"/>
      <c r="Q56" s="44"/>
      <c r="S56" s="67"/>
    </row>
    <row r="57" spans="1:21" ht="15" x14ac:dyDescent="0.25">
      <c r="A57" s="43"/>
      <c r="B57" s="43"/>
      <c r="C57" s="43"/>
      <c r="D57" s="44"/>
      <c r="E57" s="44"/>
      <c r="F57" s="44"/>
      <c r="G57" s="44"/>
      <c r="H57" s="8"/>
      <c r="I57" s="8"/>
      <c r="J57" s="8"/>
      <c r="K57" s="64"/>
      <c r="L57" s="8"/>
      <c r="M57" s="44"/>
      <c r="N57" s="44"/>
      <c r="O57" s="44"/>
      <c r="P57" s="44"/>
      <c r="Q57" s="44"/>
      <c r="S57" s="67"/>
    </row>
    <row r="59" spans="1:21" x14ac:dyDescent="0.2">
      <c r="B59" s="68"/>
      <c r="C59" s="68"/>
      <c r="D59" s="68"/>
      <c r="E59" s="68"/>
      <c r="F59" s="69"/>
      <c r="G59" s="69"/>
      <c r="H59" s="69"/>
      <c r="I59" s="76"/>
      <c r="J59" s="76"/>
      <c r="K59" s="76"/>
      <c r="L59" s="77"/>
      <c r="M59" s="77"/>
      <c r="N59" s="77"/>
      <c r="O59" s="77"/>
      <c r="P59" s="77"/>
    </row>
    <row r="60" spans="1:21" x14ac:dyDescent="0.2">
      <c r="B60" s="68"/>
      <c r="C60" s="68"/>
      <c r="D60" s="68"/>
      <c r="E60" s="68"/>
      <c r="F60" s="69"/>
      <c r="G60" s="69"/>
      <c r="H60" s="69"/>
      <c r="I60" s="69"/>
      <c r="J60" s="69"/>
      <c r="K60" s="69"/>
      <c r="L60" s="70"/>
      <c r="M60" s="70"/>
      <c r="N60" s="70"/>
      <c r="O60" s="70"/>
      <c r="P60" s="70"/>
    </row>
    <row r="61" spans="1:21" x14ac:dyDescent="0.2"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</row>
    <row r="62" spans="1:21" x14ac:dyDescent="0.2"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</row>
    <row r="63" spans="1:21" x14ac:dyDescent="0.2"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</row>
    <row r="64" spans="1:21" x14ac:dyDescent="0.2"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</row>
    <row r="65" spans="2:16" x14ac:dyDescent="0.2"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</row>
    <row r="66" spans="2:16" x14ac:dyDescent="0.2">
      <c r="B66" s="68"/>
      <c r="C66" s="68"/>
      <c r="D66" s="68"/>
      <c r="E66" s="68"/>
      <c r="F66" s="69"/>
      <c r="G66" s="69"/>
      <c r="H66" s="69"/>
      <c r="I66" s="69"/>
      <c r="J66" s="69"/>
      <c r="K66" s="69"/>
      <c r="L66" s="70"/>
      <c r="M66" s="70"/>
      <c r="N66" s="70"/>
      <c r="O66" s="70"/>
      <c r="P66" s="70"/>
    </row>
    <row r="67" spans="2:16" x14ac:dyDescent="0.2">
      <c r="B67" s="68"/>
      <c r="C67" s="68"/>
      <c r="D67" s="68"/>
      <c r="E67" s="68"/>
      <c r="F67" s="69"/>
      <c r="G67" s="69"/>
      <c r="H67" s="69"/>
      <c r="I67" s="69"/>
      <c r="J67" s="69"/>
      <c r="K67" s="69"/>
      <c r="L67" s="70"/>
      <c r="M67" s="70"/>
      <c r="N67" s="70"/>
      <c r="O67" s="70"/>
      <c r="P67" s="70"/>
    </row>
  </sheetData>
  <mergeCells count="9">
    <mergeCell ref="G5:G6"/>
    <mergeCell ref="I5:L5"/>
    <mergeCell ref="M5:Q5"/>
    <mergeCell ref="A5:A6"/>
    <mergeCell ref="B5:B6"/>
    <mergeCell ref="C5:C6"/>
    <mergeCell ref="D5:D6"/>
    <mergeCell ref="E5:E6"/>
    <mergeCell ref="F5:F6"/>
  </mergeCells>
  <pageMargins left="0.31496062992125984" right="0.31496062992125984" top="0.74803149606299213" bottom="0.74803149606299213" header="0.31496062992125984" footer="0.31496062992125984"/>
  <pageSetup paperSize="8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BQ REV</vt:lpstr>
      <vt:lpstr>Sheet1</vt:lpstr>
      <vt:lpstr>'BQ REV'!Print_Area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HENDHY</cp:lastModifiedBy>
  <cp:lastPrinted>2018-09-07T01:35:25Z</cp:lastPrinted>
  <dcterms:created xsi:type="dcterms:W3CDTF">2017-12-05T01:26:07Z</dcterms:created>
  <dcterms:modified xsi:type="dcterms:W3CDTF">2020-01-09T08:40:04Z</dcterms:modified>
</cp:coreProperties>
</file>