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DONE\(DONE) OE Pos Jaga Bukit Teratai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 R.1" sheetId="52" r:id="rId2"/>
  </sheets>
  <definedNames>
    <definedName name="_xlnm.Print_Area" localSheetId="1">'OE R.1'!$A$1:$F$128</definedName>
    <definedName name="_xlnm.Print_Titles" localSheetId="1">'OE R.1'!$1:$6</definedName>
  </definedNames>
  <calcPr calcId="152511"/>
</workbook>
</file>

<file path=xl/calcChain.xml><?xml version="1.0" encoding="utf-8"?>
<calcChain xmlns="http://schemas.openxmlformats.org/spreadsheetml/2006/main">
  <c r="D119" i="52" l="1"/>
  <c r="D116" i="52"/>
  <c r="D115" i="52"/>
  <c r="D114" i="52"/>
  <c r="D113" i="52"/>
  <c r="D112" i="52"/>
  <c r="D111" i="52"/>
  <c r="D110" i="52"/>
  <c r="D109" i="52"/>
  <c r="D108" i="52"/>
  <c r="D105" i="52"/>
  <c r="D103" i="52"/>
  <c r="D102" i="52"/>
  <c r="D101" i="52"/>
  <c r="D100" i="52"/>
  <c r="D99" i="52"/>
  <c r="D98" i="52"/>
  <c r="D97" i="52"/>
  <c r="D96" i="52"/>
  <c r="D95" i="52"/>
  <c r="A95" i="52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D94" i="52"/>
  <c r="D83" i="52"/>
  <c r="D80" i="52"/>
  <c r="D65" i="52"/>
  <c r="D82" i="52" s="1"/>
  <c r="D61" i="52"/>
  <c r="D58" i="52"/>
  <c r="D59" i="52" s="1"/>
  <c r="D46" i="52"/>
  <c r="D45" i="52"/>
  <c r="D44" i="52"/>
  <c r="D43" i="52"/>
  <c r="A43" i="52"/>
  <c r="A44" i="52" s="1"/>
  <c r="A45" i="52" s="1"/>
  <c r="A46" i="52" s="1"/>
  <c r="D42" i="52"/>
  <c r="A42" i="52"/>
  <c r="D41" i="52"/>
  <c r="D37" i="52"/>
  <c r="D36" i="52"/>
  <c r="D35" i="52"/>
  <c r="D34" i="52"/>
  <c r="D33" i="52"/>
  <c r="D31" i="52"/>
  <c r="A31" i="52"/>
  <c r="A32" i="52" s="1"/>
  <c r="A33" i="52" s="1"/>
  <c r="A34" i="52" s="1"/>
  <c r="A35" i="52" s="1"/>
  <c r="A36" i="52" s="1"/>
  <c r="A37" i="52" s="1"/>
  <c r="D30" i="52"/>
  <c r="D81" i="52" s="1"/>
  <c r="D26" i="52"/>
  <c r="D25" i="52"/>
  <c r="A25" i="52"/>
  <c r="A26" i="52" s="1"/>
  <c r="D24" i="52"/>
  <c r="D19" i="52"/>
  <c r="D18" i="52"/>
  <c r="D17" i="52"/>
  <c r="A17" i="52"/>
  <c r="A18" i="52" s="1"/>
  <c r="A19" i="52" s="1"/>
  <c r="A20" i="52" s="1"/>
  <c r="D16" i="52"/>
  <c r="A11" i="52"/>
  <c r="A12" i="52" s="1"/>
  <c r="A10" i="52"/>
  <c r="D104" i="52" l="1"/>
  <c r="D106" i="52"/>
  <c r="D20" i="52"/>
  <c r="D32" i="52"/>
  <c r="D118" i="52"/>
  <c r="D117" i="52" l="1"/>
</calcChain>
</file>

<file path=xl/sharedStrings.xml><?xml version="1.0" encoding="utf-8"?>
<sst xmlns="http://schemas.openxmlformats.org/spreadsheetml/2006/main" count="209" uniqueCount="126">
  <si>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</si>
  <si>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</si>
  <si>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</si>
  <si>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</si>
  <si>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</si>
  <si>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</si>
  <si>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</si>
  <si>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</si>
  <si>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</si>
  <si>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</si>
  <si>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</si>
  <si>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</si>
  <si>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</si>
  <si>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</si>
  <si>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</si>
  <si>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</si>
  <si>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</si>
  <si>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</si>
  <si>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Ban - banan penutup atap </t>
  </si>
  <si>
    <t xml:space="preserve"> Lisplank GRC 2 x 3/15 cm</t>
  </si>
  <si>
    <t xml:space="preserve"> Instalasi Air Kotor PVC - AW dia - 3" ex LG</t>
  </si>
  <si>
    <t xml:space="preserve"> Air dan Listrik kerja</t>
  </si>
  <si>
    <t>VOL</t>
  </si>
  <si>
    <t>PEKERJAAN TANAH</t>
  </si>
  <si>
    <t>m'</t>
  </si>
  <si>
    <t>PEKERJAAN PERSIAPAN</t>
  </si>
  <si>
    <t xml:space="preserve"> Atap Asbes Gelombang Besar</t>
  </si>
  <si>
    <t>bh</t>
  </si>
  <si>
    <t xml:space="preserve"> Floor bawah keramik, tebal 4 cm</t>
  </si>
  <si>
    <t xml:space="preserve"> Rabat Beton, tebal 8 cm</t>
  </si>
  <si>
    <t xml:space="preserve"> Plester Aci 1 : 5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</si>
  <si>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</si>
  <si>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</si>
  <si>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</si>
  <si>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</si>
  <si>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</si>
  <si>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</si>
  <si>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</si>
  <si>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</si>
  <si>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</si>
  <si>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</si>
  <si>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</si>
  <si>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</si>
  <si>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</si>
  <si>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</si>
  <si>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</si>
  <si>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</si>
  <si>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</si>
  <si>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</si>
  <si>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 xml:space="preserve"> Sloof Beton Tipe SG (Uk. 13 x 18 cm) camp. 1:2:3</t>
  </si>
  <si>
    <t xml:space="preserve"> Ring Balok Tipe RB (Uk. 11 x 11 cm)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</si>
  <si>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</si>
  <si>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</si>
  <si>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</si>
  <si>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</si>
  <si>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</si>
  <si>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</si>
  <si>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</si>
  <si>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</si>
  <si>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</si>
  <si>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</si>
  <si>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</si>
  <si>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</si>
  <si>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Dinding Dalam Ex. Decolith</t>
  </si>
  <si>
    <t>Cat Plafond Ex. Decolith</t>
  </si>
  <si>
    <t xml:space="preserve"> Instalasi Pipa Hawa PVC - AW dia - 1/2" ex westpex</t>
  </si>
  <si>
    <t xml:space="preserve"> Instalasi Air Bersih PVC - AW dia - 3/4" ex westpex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</si>
  <si>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</si>
  <si>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</si>
  <si>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</si>
  <si>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</si>
  <si>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</si>
  <si>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</si>
  <si>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</si>
  <si>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</si>
  <si>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</si>
  <si>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</si>
  <si>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</si>
  <si>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</si>
  <si>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>Jendela Bouven Tipe BV1 (Kusen Alumunium + Kaca Polos tebal 5 mm) ex. Alexindo stiker</t>
  </si>
  <si>
    <t xml:space="preserve"> Kebersihan dan keamanan</t>
  </si>
  <si>
    <t xml:space="preserve"> Pengukuran</t>
  </si>
  <si>
    <t xml:space="preserve"> Galian Pondasi P2 rollag batako</t>
  </si>
  <si>
    <t xml:space="preserve"> Galian Pondasi Setapak TP1</t>
  </si>
  <si>
    <t xml:space="preserve"> Galian Pondasi batu kali menerus P1</t>
  </si>
  <si>
    <t xml:space="preserve"> Pondasi Beton setapak TP1</t>
  </si>
  <si>
    <t xml:space="preserve"> Pondasi batu kali menerus P1</t>
  </si>
  <si>
    <t xml:space="preserve"> Pondasi P2 rollag batako</t>
  </si>
  <si>
    <t xml:space="preserve"> Pasangan Batako 1 : 5 pos jaga</t>
  </si>
  <si>
    <t xml:space="preserve"> Pasangan Batako 1 : 5 sopi - sopi pos jaga</t>
  </si>
  <si>
    <t xml:space="preserve"> Pasangan Batako 1 : 5 pagar gerbang</t>
  </si>
  <si>
    <t xml:space="preserve"> Kolom Uk. 20 x 20</t>
  </si>
  <si>
    <t xml:space="preserve"> Ring Balok Tipe B1 (Uk. 20 x 70 cm)</t>
  </si>
  <si>
    <t xml:space="preserve"> Ring Balok Tipe B2 (Uk. 20 x 30 cm)</t>
  </si>
  <si>
    <t xml:space="preserve"> Dak beton t. 12 cm</t>
  </si>
  <si>
    <t xml:space="preserve"> Dak topi beton t. 12 cm</t>
  </si>
  <si>
    <t xml:space="preserve"> Keramik Dinding Toilet Uk. 20 x 20 Ex. Asia Tile</t>
  </si>
  <si>
    <t xml:space="preserve"> Keramik Lantai R.Jaga Uk. 30 x 30 cm putih polos</t>
  </si>
  <si>
    <t>Cat Dinding Luar Ex. Propan</t>
  </si>
  <si>
    <t>Stop Kontak inc. instalasi Ex. Broco</t>
  </si>
  <si>
    <t>Saklar ganda Ex. Broco</t>
  </si>
  <si>
    <t>Saklar tunggal Ex. Broco</t>
  </si>
  <si>
    <t xml:space="preserve"> Pos kerja/ gudang</t>
  </si>
  <si>
    <t>XII</t>
  </si>
  <si>
    <t xml:space="preserve"> PEKERJAAN PAGAR SAMPING DAN PINTU PAGAR</t>
  </si>
  <si>
    <t xml:space="preserve"> Pintu pagar dari rangka hollow terpasang + finish cat </t>
  </si>
  <si>
    <t xml:space="preserve">Sub Total  XII     </t>
  </si>
  <si>
    <t xml:space="preserve"> Kolom Uk. 11 x 11</t>
  </si>
  <si>
    <t>Jendela Tipe JA1 (Kusen dan Frame Alumunium + Kaca Polos tebal 5 mm) Ex. Alexindo Stiker inc. full aksesoris</t>
  </si>
  <si>
    <t>Jendela Tipe JA2 (Kusen dan Frame Alumunium Kaca Polos tebal 5 mm) Ex. Alexindo Stiker inc. full aksesoris</t>
  </si>
  <si>
    <t xml:space="preserve"> Fin. Screed + Aquaproof dak beton</t>
  </si>
  <si>
    <t>PEKERJAAN       : POS JAGA BUKIT TERATAI</t>
  </si>
  <si>
    <t>LOKASI              : BUKIT TERATAI - CITRAINDAH CITY</t>
  </si>
  <si>
    <t xml:space="preserve"> Keramik Lantai Selasar Uk. 30 x 30 cm putih polos</t>
  </si>
  <si>
    <t>Kusen dan daun pintu PA1 (Kusen dan Daun Pintu Alumunium + Kaca polos 5 mm) ex. Alexindo Stiker inc. full aksesoris</t>
  </si>
  <si>
    <t>Daun Pintu PVC (P1)  kamar mandi ( komplit ) Ex. Platindo inc. full aksesoris</t>
  </si>
  <si>
    <t xml:space="preserve"> Galian pondasi setapak kanopi selasar</t>
  </si>
  <si>
    <t xml:space="preserve"> Galian Pondasi batu kali menerus P3</t>
  </si>
  <si>
    <t xml:space="preserve"> Pondasi Beton setapak kanopi selasar</t>
  </si>
  <si>
    <t xml:space="preserve"> Pondasi batu kali menerus P3</t>
  </si>
  <si>
    <t xml:space="preserve"> Tali air 10 x 10</t>
  </si>
  <si>
    <t xml:space="preserve"> Penebalan plesteran luar toilet t. 5 cm</t>
  </si>
  <si>
    <t xml:space="preserve"> Penebalan plesteran luar dinding depan t. 5 cm</t>
  </si>
  <si>
    <t xml:space="preserve"> Plafond gypsum 9 mm + rangka hollow ex Jayaboard</t>
  </si>
  <si>
    <t xml:space="preserve"> List Plafond gypsum</t>
  </si>
  <si>
    <t xml:space="preserve"> List Plafond kayu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</si>
</sst>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  <numFmt numFmtId="176" formatCode="_(* #,##0.00_);_(* \(#,##0.00\);_(* &quot;-&quot;_);_(@_)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6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0" fontId="1" fillId="0" borderId="11" xfId="0" applyNumberFormat="1" applyFont="1" applyFill="1" applyBorder="1"/>
    <xf numFmtId="43" fontId="1" fillId="0" borderId="2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43" fontId="1" fillId="0" borderId="0" xfId="0" applyNumberFormat="1" applyFont="1" applyFill="1" applyBorder="1"/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6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8" fillId="0" borderId="2" xfId="0" applyFont="1" applyBorder="1"/>
    <xf numFmtId="43" fontId="8" fillId="0" borderId="0" xfId="0" applyNumberFormat="1" applyFont="1" applyBorder="1" applyAlignment="1">
      <alignment horizontal="center"/>
    </xf>
    <xf numFmtId="176" fontId="7" fillId="0" borderId="0" xfId="0" applyNumberFormat="1" applyFont="1" applyFill="1" applyBorder="1"/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tabSelected="1" view="pageBreakPreview" topLeftCell="A91" zoomScale="85" zoomScaleNormal="85" zoomScaleSheetLayoutView="85" workbookViewId="0">
      <selection activeCell="D114" sqref="D114"/>
    </sheetView>
  </sheetViews>
  <sheetFormatPr defaultRowHeight="12.75" x14ac:dyDescent="0.2"/>
  <cols>
    <col min="1" max="1" width="5.5703125" style="2" customWidth="1"/>
    <col min="2" max="2" width="57.710937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ht="23.25" x14ac:dyDescent="0.35">
      <c r="A1" s="80" t="s">
        <v>16</v>
      </c>
      <c r="B1" s="1"/>
      <c r="C1" s="8"/>
      <c r="D1" s="7"/>
      <c r="E1" s="8"/>
      <c r="F1" s="1"/>
    </row>
    <row r="2" spans="1:7" x14ac:dyDescent="0.2">
      <c r="A2" s="6"/>
      <c r="B2" s="6"/>
      <c r="C2" s="7"/>
      <c r="D2" s="3"/>
      <c r="E2" s="3"/>
    </row>
    <row r="3" spans="1:7" x14ac:dyDescent="0.2">
      <c r="A3" s="5" t="s">
        <v>111</v>
      </c>
      <c r="B3" s="6"/>
      <c r="C3" s="7"/>
      <c r="D3" s="3"/>
      <c r="E3" s="3"/>
    </row>
    <row r="4" spans="1:7" x14ac:dyDescent="0.2">
      <c r="A4" s="5" t="s">
        <v>112</v>
      </c>
      <c r="B4" s="6"/>
      <c r="C4" s="7"/>
      <c r="D4" s="3"/>
      <c r="E4" s="3"/>
    </row>
    <row r="5" spans="1:7" ht="13.5" thickBot="1" x14ac:dyDescent="0.25">
      <c r="A5" s="6"/>
      <c r="B5" s="6"/>
      <c r="C5" s="7"/>
      <c r="D5" s="3"/>
      <c r="E5" s="3"/>
      <c r="F5" s="9"/>
    </row>
    <row r="6" spans="1:7" ht="14.25" thickTop="1" thickBot="1" x14ac:dyDescent="0.25">
      <c r="A6" s="10" t="s">
        <v>0</v>
      </c>
      <c r="B6" s="11" t="s">
        <v>1</v>
      </c>
      <c r="C6" s="12" t="s">
        <v>12</v>
      </c>
      <c r="D6" s="12" t="s">
        <v>22</v>
      </c>
      <c r="E6" s="12" t="s">
        <v>17</v>
      </c>
      <c r="F6" s="13" t="s">
        <v>13</v>
      </c>
    </row>
    <row r="7" spans="1:7" ht="13.5" thickTop="1" x14ac:dyDescent="0.2">
      <c r="A7" s="14"/>
      <c r="B7" s="15"/>
      <c r="C7" s="16"/>
      <c r="D7" s="17"/>
      <c r="E7" s="17"/>
      <c r="F7" s="18"/>
    </row>
    <row r="8" spans="1:7" x14ac:dyDescent="0.2">
      <c r="A8" s="19" t="s">
        <v>2</v>
      </c>
      <c r="B8" s="20" t="s">
        <v>25</v>
      </c>
      <c r="C8" s="21"/>
      <c r="D8" s="22"/>
      <c r="E8" s="22"/>
      <c r="F8" s="23"/>
    </row>
    <row r="9" spans="1:7" x14ac:dyDescent="0.2">
      <c r="A9" s="24">
        <v>1</v>
      </c>
      <c r="B9" s="22" t="s">
        <v>80</v>
      </c>
      <c r="C9" s="21" t="s">
        <v>4</v>
      </c>
      <c r="D9" s="25">
        <v>1</v>
      </c>
      <c r="E9" s="26"/>
      <c r="F9" s="27"/>
      <c r="G9" s="25"/>
    </row>
    <row r="10" spans="1:7" x14ac:dyDescent="0.2">
      <c r="A10" s="24">
        <f>A9+1</f>
        <v>2</v>
      </c>
      <c r="B10" s="22" t="s">
        <v>102</v>
      </c>
      <c r="C10" s="21" t="s">
        <v>4</v>
      </c>
      <c r="D10" s="25">
        <v>1</v>
      </c>
      <c r="E10" s="26"/>
      <c r="F10" s="27"/>
      <c r="G10" s="25"/>
    </row>
    <row r="11" spans="1:7" x14ac:dyDescent="0.2">
      <c r="A11" s="24">
        <f t="shared" ref="A11:A12" si="0">A10+1</f>
        <v>3</v>
      </c>
      <c r="B11" s="22" t="s">
        <v>81</v>
      </c>
      <c r="C11" s="21" t="s">
        <v>4</v>
      </c>
      <c r="D11" s="25">
        <v>1</v>
      </c>
      <c r="E11" s="26"/>
      <c r="F11" s="27"/>
      <c r="G11" s="25"/>
    </row>
    <row r="12" spans="1:7" x14ac:dyDescent="0.2">
      <c r="A12" s="24">
        <f t="shared" si="0"/>
        <v>4</v>
      </c>
      <c r="B12" s="22" t="s">
        <v>21</v>
      </c>
      <c r="C12" s="21" t="s">
        <v>4</v>
      </c>
      <c r="D12" s="25">
        <v>1</v>
      </c>
      <c r="E12" s="26"/>
      <c r="F12" s="27"/>
      <c r="G12" s="25"/>
    </row>
    <row r="13" spans="1:7" x14ac:dyDescent="0.2">
      <c r="A13" s="28"/>
      <c r="B13" s="29" t="s">
        <v>38</v>
      </c>
      <c r="C13" s="21"/>
      <c r="D13" s="25"/>
      <c r="E13" s="30"/>
      <c r="F13" s="31"/>
      <c r="G13" s="25"/>
    </row>
    <row r="14" spans="1:7" x14ac:dyDescent="0.2">
      <c r="A14" s="32"/>
      <c r="B14" s="22"/>
      <c r="C14" s="21"/>
      <c r="D14" s="22"/>
      <c r="E14" s="22"/>
      <c r="F14" s="23"/>
      <c r="G14" s="22"/>
    </row>
    <row r="15" spans="1:7" x14ac:dyDescent="0.2">
      <c r="A15" s="33" t="s">
        <v>5</v>
      </c>
      <c r="B15" s="34" t="s">
        <v>23</v>
      </c>
      <c r="C15" s="21"/>
      <c r="D15" s="22"/>
      <c r="E15" s="22"/>
      <c r="F15" s="23"/>
      <c r="G15" s="22"/>
    </row>
    <row r="16" spans="1:7" x14ac:dyDescent="0.2">
      <c r="A16" s="35">
        <v>1</v>
      </c>
      <c r="B16" s="36" t="s">
        <v>84</v>
      </c>
      <c r="C16" s="21" t="s">
        <v>6</v>
      </c>
      <c r="D16" s="37">
        <f>20.35*0.7*0.5</f>
        <v>7.1224999999999996</v>
      </c>
      <c r="E16" s="38"/>
      <c r="F16" s="39"/>
      <c r="G16" s="37"/>
    </row>
    <row r="17" spans="1:7" x14ac:dyDescent="0.2">
      <c r="A17" s="35">
        <f t="shared" ref="A17:A20" si="1">A16+1</f>
        <v>2</v>
      </c>
      <c r="B17" s="36" t="s">
        <v>82</v>
      </c>
      <c r="C17" s="21" t="s">
        <v>6</v>
      </c>
      <c r="D17" s="37">
        <f>5.35*0.125*0.3</f>
        <v>0.20062499999999997</v>
      </c>
      <c r="E17" s="38"/>
      <c r="F17" s="39"/>
      <c r="G17" s="37"/>
    </row>
    <row r="18" spans="1:7" x14ac:dyDescent="0.2">
      <c r="A18" s="35">
        <f t="shared" si="1"/>
        <v>3</v>
      </c>
      <c r="B18" s="36" t="s">
        <v>72</v>
      </c>
      <c r="C18" s="21" t="s">
        <v>6</v>
      </c>
      <c r="D18" s="37">
        <f>20.35*0.05*0.5</f>
        <v>0.50875000000000004</v>
      </c>
      <c r="E18" s="38"/>
      <c r="F18" s="39"/>
      <c r="G18" s="37"/>
    </row>
    <row r="19" spans="1:7" x14ac:dyDescent="0.2">
      <c r="A19" s="35">
        <f t="shared" si="1"/>
        <v>4</v>
      </c>
      <c r="B19" s="36" t="s">
        <v>73</v>
      </c>
      <c r="C19" s="21" t="s">
        <v>6</v>
      </c>
      <c r="D19" s="37">
        <f>(1.35*1.05+2*2.5+1.85*2.35)*0.05</f>
        <v>0.53825000000000001</v>
      </c>
      <c r="E19" s="38"/>
      <c r="F19" s="39"/>
      <c r="G19" s="37"/>
    </row>
    <row r="20" spans="1:7" x14ac:dyDescent="0.2">
      <c r="A20" s="35">
        <f t="shared" si="1"/>
        <v>5</v>
      </c>
      <c r="B20" s="36" t="s">
        <v>61</v>
      </c>
      <c r="C20" s="21" t="s">
        <v>6</v>
      </c>
      <c r="D20" s="37">
        <f>SUM(D16:D16)-SUM(D24:D24)-D26</f>
        <v>3.4920599999999995</v>
      </c>
      <c r="E20" s="38"/>
      <c r="F20" s="39"/>
      <c r="G20" s="37"/>
    </row>
    <row r="21" spans="1:7" x14ac:dyDescent="0.2">
      <c r="A21" s="40"/>
      <c r="B21" s="29" t="s">
        <v>51</v>
      </c>
      <c r="C21" s="41"/>
      <c r="D21" s="37"/>
      <c r="E21" s="42"/>
      <c r="F21" s="43"/>
      <c r="G21" s="37"/>
    </row>
    <row r="22" spans="1:7" x14ac:dyDescent="0.2">
      <c r="A22" s="40"/>
      <c r="B22" s="29"/>
      <c r="C22" s="41"/>
      <c r="D22" s="37"/>
      <c r="E22" s="42"/>
      <c r="F22" s="44"/>
      <c r="G22" s="37"/>
    </row>
    <row r="23" spans="1:7" x14ac:dyDescent="0.2">
      <c r="A23" s="33" t="s">
        <v>7</v>
      </c>
      <c r="B23" s="34" t="s">
        <v>39</v>
      </c>
      <c r="C23" s="21"/>
      <c r="D23" s="37"/>
      <c r="E23" s="38"/>
      <c r="F23" s="39"/>
      <c r="G23" s="37"/>
    </row>
    <row r="24" spans="1:7" x14ac:dyDescent="0.2">
      <c r="A24" s="35">
        <v>1</v>
      </c>
      <c r="B24" s="45" t="s">
        <v>86</v>
      </c>
      <c r="C24" s="21" t="s">
        <v>6</v>
      </c>
      <c r="D24" s="37">
        <f>((0.22+0.4)/2)*0.5*20.35</f>
        <v>3.1542500000000002</v>
      </c>
      <c r="E24" s="38"/>
      <c r="F24" s="39"/>
      <c r="G24" s="37"/>
    </row>
    <row r="25" spans="1:7" x14ac:dyDescent="0.2">
      <c r="A25" s="35">
        <f t="shared" ref="A25:A26" si="2">A24+1</f>
        <v>2</v>
      </c>
      <c r="B25" s="36" t="s">
        <v>87</v>
      </c>
      <c r="C25" s="21" t="s">
        <v>6</v>
      </c>
      <c r="D25" s="37">
        <f>5.35*0.125*0.3</f>
        <v>0.20062499999999997</v>
      </c>
      <c r="E25" s="38"/>
      <c r="F25" s="39"/>
      <c r="G25" s="37"/>
    </row>
    <row r="26" spans="1:7" x14ac:dyDescent="0.2">
      <c r="A26" s="35">
        <f t="shared" si="2"/>
        <v>3</v>
      </c>
      <c r="B26" s="45" t="s">
        <v>49</v>
      </c>
      <c r="C26" s="21" t="s">
        <v>6</v>
      </c>
      <c r="D26" s="46">
        <f>20.35*0.13*0.18</f>
        <v>0.47619</v>
      </c>
      <c r="E26" s="38"/>
      <c r="F26" s="39"/>
      <c r="G26" s="46"/>
    </row>
    <row r="27" spans="1:7" x14ac:dyDescent="0.2">
      <c r="A27" s="35"/>
      <c r="B27" s="29" t="s">
        <v>52</v>
      </c>
      <c r="C27" s="21"/>
      <c r="D27" s="37"/>
      <c r="E27" s="38"/>
      <c r="F27" s="47"/>
      <c r="G27" s="37"/>
    </row>
    <row r="28" spans="1:7" x14ac:dyDescent="0.2">
      <c r="A28" s="35"/>
      <c r="B28" s="36"/>
      <c r="C28" s="21"/>
      <c r="D28" s="37"/>
      <c r="E28" s="38"/>
      <c r="F28" s="39"/>
      <c r="G28" s="37"/>
    </row>
    <row r="29" spans="1:7" x14ac:dyDescent="0.2">
      <c r="A29" s="33" t="s">
        <v>8</v>
      </c>
      <c r="B29" s="34" t="s">
        <v>40</v>
      </c>
      <c r="C29" s="21"/>
      <c r="D29" s="37"/>
      <c r="E29" s="38"/>
      <c r="F29" s="39"/>
      <c r="G29" s="37"/>
    </row>
    <row r="30" spans="1:7" x14ac:dyDescent="0.2">
      <c r="A30" s="35">
        <v>1</v>
      </c>
      <c r="B30" s="36" t="s">
        <v>88</v>
      </c>
      <c r="C30" s="21" t="s">
        <v>3</v>
      </c>
      <c r="D30" s="37">
        <f>13.55*3.38-2.3*1-1.9*0.7-1.8*0.85-1.8*0.85*2-0.5*0.5</f>
        <v>37.329000000000001</v>
      </c>
      <c r="E30" s="38"/>
      <c r="F30" s="39"/>
      <c r="G30" s="37"/>
    </row>
    <row r="31" spans="1:7" x14ac:dyDescent="0.2">
      <c r="A31" s="35">
        <f>A30+1</f>
        <v>2</v>
      </c>
      <c r="B31" s="36" t="s">
        <v>89</v>
      </c>
      <c r="C31" s="21" t="s">
        <v>3</v>
      </c>
      <c r="D31" s="37">
        <f>(((0.35+1.22)/2)*3.85)+(2.35*1.22)+(3.85*1.22)</f>
        <v>10.58625</v>
      </c>
      <c r="E31" s="38"/>
      <c r="F31" s="39"/>
      <c r="G31" s="37"/>
    </row>
    <row r="32" spans="1:7" x14ac:dyDescent="0.2">
      <c r="A32" s="35">
        <f t="shared" ref="A32:A37" si="3">A31+1</f>
        <v>3</v>
      </c>
      <c r="B32" s="36" t="s">
        <v>30</v>
      </c>
      <c r="C32" s="21" t="s">
        <v>3</v>
      </c>
      <c r="D32" s="37">
        <f>D30*2+D31</f>
        <v>85.244249999999994</v>
      </c>
      <c r="E32" s="38"/>
      <c r="F32" s="39"/>
      <c r="G32" s="37"/>
    </row>
    <row r="33" spans="1:7" x14ac:dyDescent="0.2">
      <c r="A33" s="35">
        <f t="shared" si="3"/>
        <v>4</v>
      </c>
      <c r="B33" s="36" t="s">
        <v>121</v>
      </c>
      <c r="C33" s="21" t="s">
        <v>3</v>
      </c>
      <c r="D33" s="37">
        <f>(3.87*2+1.2)*0.15</f>
        <v>1.341</v>
      </c>
      <c r="E33" s="38"/>
      <c r="F33" s="39"/>
      <c r="G33" s="37"/>
    </row>
    <row r="34" spans="1:7" x14ac:dyDescent="0.2">
      <c r="A34" s="35">
        <f t="shared" si="3"/>
        <v>5</v>
      </c>
      <c r="B34" s="36" t="s">
        <v>122</v>
      </c>
      <c r="C34" s="21" t="s">
        <v>3</v>
      </c>
      <c r="D34" s="37">
        <f>14.26*0.15+4.75*0.2</f>
        <v>3.089</v>
      </c>
      <c r="E34" s="38"/>
      <c r="F34" s="39"/>
      <c r="G34" s="37"/>
    </row>
    <row r="35" spans="1:7" x14ac:dyDescent="0.2">
      <c r="A35" s="35">
        <f t="shared" si="3"/>
        <v>6</v>
      </c>
      <c r="B35" s="36" t="s">
        <v>107</v>
      </c>
      <c r="C35" s="21" t="s">
        <v>6</v>
      </c>
      <c r="D35" s="37">
        <f>(3.38*0.11*0.11*9)+(1.22*0.11*0.11*3)+(0.65*0.11*0.11*3)+(0.3*0.11*0.11*2)+(3.03*0.11*0.11*2)</f>
        <v>0.51654899999999992</v>
      </c>
      <c r="E35" s="38"/>
      <c r="F35" s="39"/>
      <c r="G35" s="37"/>
    </row>
    <row r="36" spans="1:7" x14ac:dyDescent="0.2">
      <c r="A36" s="35">
        <f t="shared" si="3"/>
        <v>7</v>
      </c>
      <c r="B36" s="36" t="s">
        <v>50</v>
      </c>
      <c r="C36" s="21" t="s">
        <v>6</v>
      </c>
      <c r="D36" s="37">
        <f>20.35*0.11*0.11</f>
        <v>0.24623500000000001</v>
      </c>
      <c r="E36" s="38"/>
      <c r="F36" s="39"/>
      <c r="G36" s="37"/>
    </row>
    <row r="37" spans="1:7" x14ac:dyDescent="0.2">
      <c r="A37" s="35">
        <f t="shared" si="3"/>
        <v>8</v>
      </c>
      <c r="B37" s="36" t="s">
        <v>95</v>
      </c>
      <c r="C37" s="21" t="s">
        <v>6</v>
      </c>
      <c r="D37" s="37">
        <f>0.11*0.5*3.57+0.11*1.075*4.2+0.13*0.2*6.695</f>
        <v>0.86707000000000001</v>
      </c>
      <c r="E37" s="38"/>
      <c r="F37" s="39"/>
      <c r="G37" s="37"/>
    </row>
    <row r="38" spans="1:7" x14ac:dyDescent="0.2">
      <c r="A38" s="40"/>
      <c r="B38" s="29" t="s">
        <v>53</v>
      </c>
      <c r="C38" s="21"/>
      <c r="D38" s="37"/>
      <c r="E38" s="38"/>
      <c r="F38" s="47"/>
      <c r="G38" s="37"/>
    </row>
    <row r="39" spans="1:7" x14ac:dyDescent="0.2">
      <c r="A39" s="40"/>
      <c r="B39" s="36"/>
      <c r="C39" s="21"/>
      <c r="D39" s="37"/>
      <c r="E39" s="38"/>
      <c r="F39" s="39"/>
      <c r="G39" s="37"/>
    </row>
    <row r="40" spans="1:7" x14ac:dyDescent="0.2">
      <c r="A40" s="33" t="s">
        <v>9</v>
      </c>
      <c r="B40" s="34" t="s">
        <v>41</v>
      </c>
      <c r="C40" s="21"/>
      <c r="D40" s="37"/>
      <c r="E40" s="38"/>
      <c r="F40" s="39"/>
      <c r="G40" s="37"/>
    </row>
    <row r="41" spans="1:7" x14ac:dyDescent="0.2">
      <c r="A41" s="35">
        <v>1</v>
      </c>
      <c r="B41" s="36" t="s">
        <v>28</v>
      </c>
      <c r="C41" s="21" t="s">
        <v>3</v>
      </c>
      <c r="D41" s="37">
        <f>(1.35*1.05+2*2.5+1.85*2.35)</f>
        <v>10.765000000000001</v>
      </c>
      <c r="E41" s="38"/>
      <c r="F41" s="39"/>
      <c r="G41" s="37"/>
    </row>
    <row r="42" spans="1:7" x14ac:dyDescent="0.2">
      <c r="A42" s="35">
        <f>A41+1</f>
        <v>2</v>
      </c>
      <c r="B42" s="36" t="s">
        <v>97</v>
      </c>
      <c r="C42" s="21" t="s">
        <v>3</v>
      </c>
      <c r="D42" s="37">
        <f>1.85*2.35</f>
        <v>4.3475000000000001</v>
      </c>
      <c r="E42" s="38"/>
      <c r="F42" s="39"/>
      <c r="G42" s="37"/>
    </row>
    <row r="43" spans="1:7" x14ac:dyDescent="0.2">
      <c r="A43" s="35">
        <f t="shared" ref="A43:A46" si="4">A42+1</f>
        <v>3</v>
      </c>
      <c r="B43" s="36" t="s">
        <v>113</v>
      </c>
      <c r="C43" s="21" t="s">
        <v>3</v>
      </c>
      <c r="D43" s="37">
        <f>2*2.5</f>
        <v>5</v>
      </c>
      <c r="E43" s="38"/>
      <c r="F43" s="39"/>
      <c r="G43" s="37"/>
    </row>
    <row r="44" spans="1:7" x14ac:dyDescent="0.2">
      <c r="A44" s="35">
        <f t="shared" si="4"/>
        <v>4</v>
      </c>
      <c r="B44" s="36" t="s">
        <v>67</v>
      </c>
      <c r="C44" s="21" t="s">
        <v>3</v>
      </c>
      <c r="D44" s="37">
        <f>1.35*1.05</f>
        <v>1.4175000000000002</v>
      </c>
      <c r="E44" s="38"/>
      <c r="F44" s="39"/>
      <c r="G44" s="37"/>
    </row>
    <row r="45" spans="1:7" x14ac:dyDescent="0.2">
      <c r="A45" s="35">
        <f t="shared" si="4"/>
        <v>5</v>
      </c>
      <c r="B45" s="36" t="s">
        <v>96</v>
      </c>
      <c r="C45" s="21" t="s">
        <v>3</v>
      </c>
      <c r="D45" s="37">
        <f>(1.35*2+1.05*2)*1.65-0.9*1.7</f>
        <v>6.3900000000000006</v>
      </c>
      <c r="E45" s="38"/>
      <c r="F45" s="39"/>
      <c r="G45" s="37"/>
    </row>
    <row r="46" spans="1:7" x14ac:dyDescent="0.2">
      <c r="A46" s="35">
        <f t="shared" si="4"/>
        <v>6</v>
      </c>
      <c r="B46" s="36" t="s">
        <v>29</v>
      </c>
      <c r="C46" s="21" t="s">
        <v>3</v>
      </c>
      <c r="D46" s="37">
        <f>1.7*2+0.925*4.15</f>
        <v>7.2387500000000005</v>
      </c>
      <c r="E46" s="38"/>
      <c r="F46" s="39"/>
      <c r="G46" s="37"/>
    </row>
    <row r="47" spans="1:7" x14ac:dyDescent="0.2">
      <c r="A47" s="35"/>
      <c r="B47" s="29" t="s">
        <v>54</v>
      </c>
      <c r="C47" s="21"/>
      <c r="D47" s="37"/>
      <c r="E47" s="38"/>
      <c r="F47" s="47"/>
      <c r="G47" s="37"/>
    </row>
    <row r="48" spans="1:7" x14ac:dyDescent="0.2">
      <c r="A48" s="40"/>
      <c r="B48" s="36"/>
      <c r="C48" s="21"/>
      <c r="D48" s="37"/>
      <c r="E48" s="38"/>
      <c r="F48" s="39"/>
      <c r="G48" s="37"/>
    </row>
    <row r="49" spans="1:7" x14ac:dyDescent="0.2">
      <c r="A49" s="48" t="s">
        <v>10</v>
      </c>
      <c r="B49" s="49" t="s">
        <v>42</v>
      </c>
      <c r="C49" s="21"/>
      <c r="D49" s="37"/>
      <c r="E49" s="38"/>
      <c r="F49" s="39"/>
      <c r="G49" s="37"/>
    </row>
    <row r="50" spans="1:7" s="3" customFormat="1" ht="25.5" x14ac:dyDescent="0.2">
      <c r="A50" s="53">
        <v>1</v>
      </c>
      <c r="B50" s="78" t="s">
        <v>114</v>
      </c>
      <c r="C50" s="41" t="s">
        <v>14</v>
      </c>
      <c r="D50" s="37">
        <v>1</v>
      </c>
      <c r="E50" s="38"/>
      <c r="F50" s="39"/>
      <c r="G50" s="37"/>
    </row>
    <row r="51" spans="1:7" s="3" customFormat="1" ht="25.5" x14ac:dyDescent="0.2">
      <c r="A51" s="53">
        <v>2</v>
      </c>
      <c r="B51" s="78" t="s">
        <v>108</v>
      </c>
      <c r="C51" s="41" t="s">
        <v>14</v>
      </c>
      <c r="D51" s="37">
        <v>2</v>
      </c>
      <c r="E51" s="38"/>
      <c r="F51" s="39"/>
      <c r="G51" s="37"/>
    </row>
    <row r="52" spans="1:7" s="3" customFormat="1" ht="25.5" x14ac:dyDescent="0.2">
      <c r="A52" s="53">
        <v>3</v>
      </c>
      <c r="B52" s="78" t="s">
        <v>109</v>
      </c>
      <c r="C52" s="41" t="s">
        <v>14</v>
      </c>
      <c r="D52" s="37">
        <v>1</v>
      </c>
      <c r="E52" s="38"/>
      <c r="F52" s="39"/>
      <c r="G52" s="37"/>
    </row>
    <row r="53" spans="1:7" s="3" customFormat="1" ht="25.5" x14ac:dyDescent="0.2">
      <c r="A53" s="53">
        <v>4</v>
      </c>
      <c r="B53" s="78" t="s">
        <v>79</v>
      </c>
      <c r="C53" s="41" t="s">
        <v>14</v>
      </c>
      <c r="D53" s="37">
        <v>1</v>
      </c>
      <c r="E53" s="38"/>
      <c r="F53" s="39"/>
      <c r="G53" s="37"/>
    </row>
    <row r="54" spans="1:7" s="3" customFormat="1" ht="25.5" x14ac:dyDescent="0.2">
      <c r="A54" s="53">
        <v>5</v>
      </c>
      <c r="B54" s="57" t="s">
        <v>115</v>
      </c>
      <c r="C54" s="41" t="s">
        <v>14</v>
      </c>
      <c r="D54" s="37">
        <v>1</v>
      </c>
      <c r="E54" s="38"/>
      <c r="F54" s="39"/>
      <c r="G54" s="37"/>
    </row>
    <row r="55" spans="1:7" x14ac:dyDescent="0.2">
      <c r="A55" s="35"/>
      <c r="B55" s="29" t="s">
        <v>55</v>
      </c>
      <c r="C55" s="21"/>
      <c r="D55" s="37"/>
      <c r="E55" s="38"/>
      <c r="F55" s="47"/>
      <c r="G55" s="37"/>
    </row>
    <row r="56" spans="1:7" x14ac:dyDescent="0.2">
      <c r="A56" s="40"/>
      <c r="B56" s="36"/>
      <c r="C56" s="21"/>
      <c r="D56" s="37"/>
      <c r="E56" s="38"/>
      <c r="F56" s="39"/>
      <c r="G56" s="37"/>
    </row>
    <row r="57" spans="1:7" x14ac:dyDescent="0.2">
      <c r="A57" s="33" t="s">
        <v>11</v>
      </c>
      <c r="B57" s="49" t="s">
        <v>43</v>
      </c>
      <c r="C57" s="21"/>
      <c r="D57" s="37"/>
      <c r="E57" s="38"/>
      <c r="F57" s="39"/>
      <c r="G57" s="37"/>
    </row>
    <row r="58" spans="1:7" x14ac:dyDescent="0.2">
      <c r="A58" s="35">
        <v>1</v>
      </c>
      <c r="B58" s="45" t="s">
        <v>62</v>
      </c>
      <c r="C58" s="21" t="s">
        <v>3</v>
      </c>
      <c r="D58" s="37">
        <f>2.35*4.185+1.2*1.55</f>
        <v>11.694749999999999</v>
      </c>
      <c r="E58" s="38"/>
      <c r="F58" s="39"/>
      <c r="G58" s="37"/>
    </row>
    <row r="59" spans="1:7" x14ac:dyDescent="0.2">
      <c r="A59" s="35">
        <v>2</v>
      </c>
      <c r="B59" s="45" t="s">
        <v>26</v>
      </c>
      <c r="C59" s="21" t="s">
        <v>3</v>
      </c>
      <c r="D59" s="37">
        <f>D58</f>
        <v>11.694749999999999</v>
      </c>
      <c r="E59" s="38"/>
      <c r="F59" s="39"/>
      <c r="G59" s="37"/>
    </row>
    <row r="60" spans="1:7" x14ac:dyDescent="0.2">
      <c r="A60" s="35">
        <v>3</v>
      </c>
      <c r="B60" s="45" t="s">
        <v>19</v>
      </c>
      <c r="C60" s="21" t="s">
        <v>24</v>
      </c>
      <c r="D60" s="37">
        <v>3.7</v>
      </c>
      <c r="E60" s="38"/>
      <c r="F60" s="39"/>
      <c r="G60" s="37"/>
    </row>
    <row r="61" spans="1:7" x14ac:dyDescent="0.2">
      <c r="A61" s="50">
        <v>4</v>
      </c>
      <c r="B61" s="22" t="s">
        <v>18</v>
      </c>
      <c r="C61" s="21" t="s">
        <v>24</v>
      </c>
      <c r="D61" s="37">
        <f>2.35+4.185*2+1.2</f>
        <v>11.919999999999998</v>
      </c>
      <c r="E61" s="38"/>
      <c r="F61" s="39"/>
      <c r="G61" s="37"/>
    </row>
    <row r="62" spans="1:7" s="70" customFormat="1" x14ac:dyDescent="0.2">
      <c r="A62" s="40"/>
      <c r="B62" s="29" t="s">
        <v>56</v>
      </c>
      <c r="C62" s="21"/>
      <c r="D62" s="37"/>
      <c r="E62" s="38"/>
      <c r="F62" s="47"/>
      <c r="G62" s="37"/>
    </row>
    <row r="63" spans="1:7" x14ac:dyDescent="0.2">
      <c r="A63" s="40"/>
      <c r="B63" s="36"/>
      <c r="C63" s="21"/>
      <c r="D63" s="37"/>
      <c r="E63" s="38"/>
      <c r="F63" s="39"/>
      <c r="G63" s="37"/>
    </row>
    <row r="64" spans="1:7" x14ac:dyDescent="0.2">
      <c r="A64" s="48" t="s">
        <v>44</v>
      </c>
      <c r="B64" s="49" t="s">
        <v>45</v>
      </c>
      <c r="C64" s="21"/>
      <c r="D64" s="37"/>
      <c r="E64" s="38"/>
      <c r="F64" s="39"/>
      <c r="G64" s="37"/>
    </row>
    <row r="65" spans="1:7" x14ac:dyDescent="0.2">
      <c r="A65" s="35">
        <v>1</v>
      </c>
      <c r="B65" s="36" t="s">
        <v>123</v>
      </c>
      <c r="C65" s="21" t="s">
        <v>3</v>
      </c>
      <c r="D65" s="37">
        <f>(5.3+4.2+1.8)</f>
        <v>11.3</v>
      </c>
      <c r="E65" s="38"/>
      <c r="F65" s="39"/>
      <c r="G65" s="37"/>
    </row>
    <row r="66" spans="1:7" x14ac:dyDescent="0.2">
      <c r="A66" s="35">
        <v>2</v>
      </c>
      <c r="B66" s="36" t="s">
        <v>124</v>
      </c>
      <c r="C66" s="21" t="s">
        <v>24</v>
      </c>
      <c r="D66" s="37">
        <v>19</v>
      </c>
      <c r="E66" s="38"/>
      <c r="F66" s="39"/>
      <c r="G66" s="37"/>
    </row>
    <row r="67" spans="1:7" x14ac:dyDescent="0.2">
      <c r="A67" s="35"/>
      <c r="B67" s="29" t="s">
        <v>57</v>
      </c>
      <c r="C67" s="21"/>
      <c r="D67" s="37"/>
      <c r="E67" s="38"/>
      <c r="F67" s="47"/>
      <c r="G67" s="37"/>
    </row>
    <row r="68" spans="1:7" x14ac:dyDescent="0.2">
      <c r="A68" s="35"/>
      <c r="B68" s="36"/>
      <c r="C68" s="21"/>
      <c r="D68" s="37"/>
      <c r="E68" s="38"/>
      <c r="F68" s="39"/>
      <c r="G68" s="37"/>
    </row>
    <row r="69" spans="1:7" x14ac:dyDescent="0.2">
      <c r="A69" s="48" t="s">
        <v>46</v>
      </c>
      <c r="B69" s="49" t="s">
        <v>36</v>
      </c>
      <c r="C69" s="21"/>
      <c r="D69" s="37"/>
      <c r="E69" s="38"/>
      <c r="F69" s="39"/>
      <c r="G69" s="37"/>
    </row>
    <row r="70" spans="1:7" x14ac:dyDescent="0.2">
      <c r="A70" s="35">
        <v>1</v>
      </c>
      <c r="B70" s="36" t="s">
        <v>75</v>
      </c>
      <c r="C70" s="21" t="s">
        <v>27</v>
      </c>
      <c r="D70" s="37">
        <v>1</v>
      </c>
      <c r="E70" s="38"/>
      <c r="F70" s="39"/>
      <c r="G70" s="37"/>
    </row>
    <row r="71" spans="1:7" x14ac:dyDescent="0.2">
      <c r="A71" s="35">
        <v>2</v>
      </c>
      <c r="B71" s="36" t="s">
        <v>76</v>
      </c>
      <c r="C71" s="21" t="s">
        <v>27</v>
      </c>
      <c r="D71" s="37">
        <v>1</v>
      </c>
      <c r="E71" s="38"/>
      <c r="F71" s="39"/>
      <c r="G71" s="37"/>
    </row>
    <row r="72" spans="1:7" x14ac:dyDescent="0.2">
      <c r="A72" s="35">
        <v>3</v>
      </c>
      <c r="B72" s="36" t="s">
        <v>77</v>
      </c>
      <c r="C72" s="21" t="s">
        <v>27</v>
      </c>
      <c r="D72" s="37">
        <v>1</v>
      </c>
      <c r="E72" s="38"/>
      <c r="F72" s="39"/>
      <c r="G72" s="37"/>
    </row>
    <row r="73" spans="1:7" x14ac:dyDescent="0.2">
      <c r="A73" s="35">
        <v>4</v>
      </c>
      <c r="B73" s="36" t="s">
        <v>78</v>
      </c>
      <c r="C73" s="21" t="s">
        <v>14</v>
      </c>
      <c r="D73" s="37">
        <v>1</v>
      </c>
      <c r="E73" s="38"/>
      <c r="F73" s="39"/>
      <c r="G73" s="37"/>
    </row>
    <row r="74" spans="1:7" x14ac:dyDescent="0.2">
      <c r="A74" s="35">
        <v>5</v>
      </c>
      <c r="B74" s="22" t="s">
        <v>65</v>
      </c>
      <c r="C74" s="21" t="s">
        <v>24</v>
      </c>
      <c r="D74" s="37">
        <v>1.5</v>
      </c>
      <c r="E74" s="38"/>
      <c r="F74" s="39"/>
      <c r="G74" s="37"/>
    </row>
    <row r="75" spans="1:7" x14ac:dyDescent="0.2">
      <c r="A75" s="35">
        <v>6</v>
      </c>
      <c r="B75" s="22" t="s">
        <v>66</v>
      </c>
      <c r="C75" s="21" t="s">
        <v>24</v>
      </c>
      <c r="D75" s="37">
        <v>6</v>
      </c>
      <c r="E75" s="38"/>
      <c r="F75" s="39"/>
      <c r="G75" s="37"/>
    </row>
    <row r="76" spans="1:7" x14ac:dyDescent="0.2">
      <c r="A76" s="35">
        <v>7</v>
      </c>
      <c r="B76" s="22" t="s">
        <v>20</v>
      </c>
      <c r="C76" s="21" t="s">
        <v>24</v>
      </c>
      <c r="D76" s="37">
        <v>11</v>
      </c>
      <c r="E76" s="38"/>
      <c r="F76" s="39"/>
      <c r="G76" s="37"/>
    </row>
    <row r="77" spans="1:7" x14ac:dyDescent="0.2">
      <c r="A77" s="35"/>
      <c r="B77" s="29" t="s">
        <v>58</v>
      </c>
      <c r="C77" s="21"/>
      <c r="D77" s="37"/>
      <c r="E77" s="38"/>
      <c r="F77" s="47"/>
      <c r="G77" s="37"/>
    </row>
    <row r="78" spans="1:7" x14ac:dyDescent="0.2">
      <c r="A78" s="35"/>
      <c r="B78" s="36"/>
      <c r="C78" s="21"/>
      <c r="D78" s="37"/>
      <c r="E78" s="38"/>
      <c r="F78" s="39"/>
      <c r="G78" s="37"/>
    </row>
    <row r="79" spans="1:7" x14ac:dyDescent="0.2">
      <c r="A79" s="48" t="s">
        <v>47</v>
      </c>
      <c r="B79" s="49" t="s">
        <v>31</v>
      </c>
      <c r="C79" s="21"/>
      <c r="D79" s="37"/>
      <c r="E79" s="38"/>
      <c r="F79" s="39"/>
      <c r="G79" s="37"/>
    </row>
    <row r="80" spans="1:7" x14ac:dyDescent="0.2">
      <c r="A80" s="35">
        <v>1</v>
      </c>
      <c r="B80" s="36" t="s">
        <v>98</v>
      </c>
      <c r="C80" s="21" t="s">
        <v>3</v>
      </c>
      <c r="D80" s="37">
        <f>D30+D31</f>
        <v>47.91525</v>
      </c>
      <c r="E80" s="38"/>
      <c r="F80" s="39"/>
      <c r="G80" s="37"/>
    </row>
    <row r="81" spans="1:11" s="3" customFormat="1" x14ac:dyDescent="0.2">
      <c r="A81" s="35">
        <v>2</v>
      </c>
      <c r="B81" s="36" t="s">
        <v>63</v>
      </c>
      <c r="C81" s="21" t="s">
        <v>3</v>
      </c>
      <c r="D81" s="37">
        <f>D30</f>
        <v>37.329000000000001</v>
      </c>
      <c r="E81" s="38"/>
      <c r="F81" s="39"/>
      <c r="G81" s="37"/>
    </row>
    <row r="82" spans="1:11" s="3" customFormat="1" x14ac:dyDescent="0.2">
      <c r="A82" s="35">
        <v>3</v>
      </c>
      <c r="B82" s="36" t="s">
        <v>64</v>
      </c>
      <c r="C82" s="21" t="s">
        <v>3</v>
      </c>
      <c r="D82" s="37">
        <f>D65</f>
        <v>11.3</v>
      </c>
      <c r="E82" s="38"/>
      <c r="F82" s="39"/>
      <c r="G82" s="37"/>
    </row>
    <row r="83" spans="1:11" x14ac:dyDescent="0.2">
      <c r="A83" s="35">
        <v>4</v>
      </c>
      <c r="B83" s="36" t="s">
        <v>37</v>
      </c>
      <c r="C83" s="21" t="s">
        <v>24</v>
      </c>
      <c r="D83" s="37">
        <f>D60</f>
        <v>3.7</v>
      </c>
      <c r="E83" s="38"/>
      <c r="F83" s="39"/>
      <c r="G83" s="37"/>
    </row>
    <row r="84" spans="1:11" x14ac:dyDescent="0.2">
      <c r="A84" s="40"/>
      <c r="B84" s="51" t="s">
        <v>59</v>
      </c>
      <c r="C84" s="21"/>
      <c r="D84" s="37"/>
      <c r="E84" s="38"/>
      <c r="F84" s="47"/>
      <c r="G84" s="37"/>
    </row>
    <row r="85" spans="1:11" x14ac:dyDescent="0.2">
      <c r="A85" s="52"/>
      <c r="B85" s="34"/>
      <c r="C85" s="21"/>
      <c r="D85" s="37"/>
      <c r="E85" s="38"/>
      <c r="F85" s="39"/>
      <c r="G85" s="37"/>
    </row>
    <row r="86" spans="1:11" x14ac:dyDescent="0.2">
      <c r="A86" s="48" t="s">
        <v>48</v>
      </c>
      <c r="B86" s="49" t="s">
        <v>32</v>
      </c>
      <c r="C86" s="41"/>
      <c r="D86" s="37"/>
      <c r="E86" s="38"/>
      <c r="F86" s="39"/>
      <c r="G86" s="37"/>
    </row>
    <row r="87" spans="1:11" x14ac:dyDescent="0.2">
      <c r="A87" s="53">
        <v>1</v>
      </c>
      <c r="B87" s="54" t="s">
        <v>33</v>
      </c>
      <c r="C87" s="21" t="s">
        <v>35</v>
      </c>
      <c r="D87" s="37">
        <v>6</v>
      </c>
      <c r="E87" s="38"/>
      <c r="F87" s="39"/>
      <c r="G87" s="37"/>
    </row>
    <row r="88" spans="1:11" x14ac:dyDescent="0.2">
      <c r="A88" s="35">
        <v>2</v>
      </c>
      <c r="B88" s="36" t="s">
        <v>99</v>
      </c>
      <c r="C88" s="21" t="s">
        <v>35</v>
      </c>
      <c r="D88" s="37">
        <v>2</v>
      </c>
      <c r="E88" s="38"/>
      <c r="F88" s="39"/>
      <c r="G88" s="37"/>
    </row>
    <row r="89" spans="1:11" x14ac:dyDescent="0.2">
      <c r="A89" s="53">
        <v>3</v>
      </c>
      <c r="B89" s="54" t="s">
        <v>100</v>
      </c>
      <c r="C89" s="21" t="s">
        <v>35</v>
      </c>
      <c r="D89" s="37">
        <v>1</v>
      </c>
      <c r="E89" s="38"/>
      <c r="F89" s="39"/>
      <c r="G89" s="37"/>
    </row>
    <row r="90" spans="1:11" x14ac:dyDescent="0.2">
      <c r="A90" s="35">
        <v>4</v>
      </c>
      <c r="B90" s="36" t="s">
        <v>101</v>
      </c>
      <c r="C90" s="21" t="s">
        <v>35</v>
      </c>
      <c r="D90" s="37">
        <v>2</v>
      </c>
      <c r="E90" s="38"/>
      <c r="F90" s="39"/>
      <c r="G90" s="37"/>
    </row>
    <row r="91" spans="1:11" x14ac:dyDescent="0.2">
      <c r="A91" s="35">
        <v>5</v>
      </c>
      <c r="B91" s="22" t="s">
        <v>34</v>
      </c>
      <c r="C91" s="21" t="s">
        <v>15</v>
      </c>
      <c r="D91" s="37">
        <v>1</v>
      </c>
      <c r="E91" s="38"/>
      <c r="F91" s="39"/>
      <c r="G91" s="37"/>
    </row>
    <row r="92" spans="1:11" x14ac:dyDescent="0.2">
      <c r="A92" s="40"/>
      <c r="B92" s="51" t="s">
        <v>60</v>
      </c>
      <c r="C92" s="21"/>
      <c r="D92" s="37"/>
      <c r="E92" s="38"/>
      <c r="F92" s="47"/>
    </row>
    <row r="93" spans="1:11" s="82" customFormat="1" x14ac:dyDescent="0.2">
      <c r="A93" s="48" t="s">
        <v>103</v>
      </c>
      <c r="B93" s="49" t="s">
        <v>104</v>
      </c>
      <c r="C93" s="41"/>
      <c r="D93" s="37"/>
      <c r="E93" s="38"/>
      <c r="F93" s="39"/>
      <c r="G93" s="81"/>
      <c r="H93" s="81"/>
      <c r="I93" s="81"/>
      <c r="J93" s="81"/>
      <c r="K93" s="81"/>
    </row>
    <row r="94" spans="1:11" x14ac:dyDescent="0.2">
      <c r="A94" s="35">
        <v>1</v>
      </c>
      <c r="B94" s="36" t="s">
        <v>83</v>
      </c>
      <c r="C94" s="21" t="s">
        <v>6</v>
      </c>
      <c r="D94" s="37">
        <f>0.6*0.6*0.9*4</f>
        <v>1.296</v>
      </c>
      <c r="E94" s="38"/>
      <c r="F94" s="39"/>
      <c r="G94" s="37"/>
    </row>
    <row r="95" spans="1:11" x14ac:dyDescent="0.2">
      <c r="A95" s="35">
        <f>A94+1</f>
        <v>2</v>
      </c>
      <c r="B95" s="36" t="s">
        <v>116</v>
      </c>
      <c r="C95" s="21" t="s">
        <v>6</v>
      </c>
      <c r="D95" s="37">
        <f>0.5*0.5*0.9*2</f>
        <v>0.45</v>
      </c>
      <c r="E95" s="38"/>
      <c r="F95" s="39"/>
      <c r="G95" s="37"/>
    </row>
    <row r="96" spans="1:11" x14ac:dyDescent="0.2">
      <c r="A96" s="35">
        <f t="shared" ref="A96:A119" si="5">A95+1</f>
        <v>3</v>
      </c>
      <c r="B96" s="36" t="s">
        <v>84</v>
      </c>
      <c r="C96" s="21" t="s">
        <v>6</v>
      </c>
      <c r="D96" s="37">
        <f>10.625*0.7*0.5</f>
        <v>3.7187499999999996</v>
      </c>
      <c r="E96" s="38"/>
      <c r="F96" s="39"/>
      <c r="G96" s="37"/>
    </row>
    <row r="97" spans="1:11" x14ac:dyDescent="0.2">
      <c r="A97" s="35">
        <f t="shared" si="5"/>
        <v>4</v>
      </c>
      <c r="B97" s="36" t="s">
        <v>117</v>
      </c>
      <c r="C97" s="21" t="s">
        <v>6</v>
      </c>
      <c r="D97" s="37">
        <f>14.12*0.7*0.35</f>
        <v>3.4593999999999991</v>
      </c>
      <c r="E97" s="38"/>
      <c r="F97" s="39"/>
      <c r="G97" s="37"/>
    </row>
    <row r="98" spans="1:11" x14ac:dyDescent="0.2">
      <c r="A98" s="35">
        <f t="shared" si="5"/>
        <v>5</v>
      </c>
      <c r="B98" s="45" t="s">
        <v>85</v>
      </c>
      <c r="C98" s="21" t="s">
        <v>6</v>
      </c>
      <c r="D98" s="37">
        <f>(0.6*0.6*0.2*4)+(0.2*0.2*0.5*4)</f>
        <v>0.36799999999999999</v>
      </c>
      <c r="E98" s="38"/>
      <c r="F98" s="39"/>
      <c r="G98" s="37"/>
    </row>
    <row r="99" spans="1:11" x14ac:dyDescent="0.2">
      <c r="A99" s="35">
        <f t="shared" si="5"/>
        <v>6</v>
      </c>
      <c r="B99" s="45" t="s">
        <v>118</v>
      </c>
      <c r="C99" s="21" t="s">
        <v>6</v>
      </c>
      <c r="D99" s="37">
        <f>(0.5*0.5*0.2*2)+(0.11*0.11*0.5*2)</f>
        <v>0.11210000000000001</v>
      </c>
      <c r="E99" s="38"/>
      <c r="F99" s="39"/>
      <c r="G99" s="37"/>
    </row>
    <row r="100" spans="1:11" x14ac:dyDescent="0.2">
      <c r="A100" s="35">
        <f t="shared" si="5"/>
        <v>7</v>
      </c>
      <c r="B100" s="45" t="s">
        <v>86</v>
      </c>
      <c r="C100" s="21" t="s">
        <v>6</v>
      </c>
      <c r="D100" s="37">
        <f>((0.22+0.4)/2)*0.5*10.625</f>
        <v>1.6468750000000001</v>
      </c>
      <c r="E100" s="38"/>
      <c r="F100" s="39"/>
      <c r="G100" s="37"/>
    </row>
    <row r="101" spans="1:11" x14ac:dyDescent="0.2">
      <c r="A101" s="35">
        <f t="shared" si="5"/>
        <v>8</v>
      </c>
      <c r="B101" s="45" t="s">
        <v>119</v>
      </c>
      <c r="C101" s="21" t="s">
        <v>6</v>
      </c>
      <c r="D101" s="37">
        <f>((0.2+0.3)/2)*0.5*14.12</f>
        <v>1.7649999999999999</v>
      </c>
      <c r="E101" s="38"/>
      <c r="F101" s="39"/>
      <c r="G101" s="37"/>
    </row>
    <row r="102" spans="1:11" x14ac:dyDescent="0.2">
      <c r="A102" s="35">
        <f t="shared" si="5"/>
        <v>9</v>
      </c>
      <c r="B102" s="45" t="s">
        <v>49</v>
      </c>
      <c r="C102" s="21" t="s">
        <v>6</v>
      </c>
      <c r="D102" s="46">
        <f>24.745*0.13*0.18</f>
        <v>0.57903300000000002</v>
      </c>
      <c r="E102" s="38"/>
      <c r="F102" s="39"/>
      <c r="G102" s="46"/>
    </row>
    <row r="103" spans="1:11" s="82" customFormat="1" x14ac:dyDescent="0.2">
      <c r="A103" s="35">
        <f t="shared" si="5"/>
        <v>10</v>
      </c>
      <c r="B103" s="36" t="s">
        <v>72</v>
      </c>
      <c r="C103" s="21" t="s">
        <v>6</v>
      </c>
      <c r="D103" s="37">
        <f>0.05*0.5*24.745</f>
        <v>0.61862500000000009</v>
      </c>
      <c r="E103" s="38"/>
      <c r="F103" s="39"/>
      <c r="G103" s="84"/>
      <c r="H103" s="84"/>
      <c r="I103" s="84"/>
      <c r="J103" s="84"/>
      <c r="K103" s="84"/>
    </row>
    <row r="104" spans="1:11" s="82" customFormat="1" x14ac:dyDescent="0.2">
      <c r="A104" s="35">
        <f t="shared" si="5"/>
        <v>11</v>
      </c>
      <c r="B104" s="54" t="s">
        <v>61</v>
      </c>
      <c r="C104" s="21" t="s">
        <v>6</v>
      </c>
      <c r="D104" s="37">
        <f>D94+D96-D98-D100-D102-D103</f>
        <v>1.8022169999999988</v>
      </c>
      <c r="E104" s="38"/>
      <c r="F104" s="39"/>
      <c r="G104" s="84"/>
      <c r="H104" s="84"/>
      <c r="I104" s="84"/>
      <c r="J104" s="84"/>
      <c r="K104" s="84"/>
    </row>
    <row r="105" spans="1:11" x14ac:dyDescent="0.2">
      <c r="A105" s="35">
        <f t="shared" si="5"/>
        <v>12</v>
      </c>
      <c r="B105" s="36" t="s">
        <v>90</v>
      </c>
      <c r="C105" s="21" t="s">
        <v>3</v>
      </c>
      <c r="D105" s="37">
        <f>21.945*1.99+1.75*1.7</f>
        <v>46.64555</v>
      </c>
      <c r="E105" s="38"/>
      <c r="F105" s="39"/>
      <c r="G105" s="37"/>
    </row>
    <row r="106" spans="1:11" x14ac:dyDescent="0.2">
      <c r="A106" s="35">
        <f t="shared" si="5"/>
        <v>13</v>
      </c>
      <c r="B106" s="36" t="s">
        <v>30</v>
      </c>
      <c r="C106" s="21" t="s">
        <v>3</v>
      </c>
      <c r="D106" s="37">
        <f>D105*2</f>
        <v>93.2911</v>
      </c>
      <c r="E106" s="38"/>
      <c r="F106" s="39"/>
      <c r="G106" s="37"/>
    </row>
    <row r="107" spans="1:11" x14ac:dyDescent="0.2">
      <c r="A107" s="35">
        <f t="shared" si="5"/>
        <v>14</v>
      </c>
      <c r="B107" s="36" t="s">
        <v>120</v>
      </c>
      <c r="C107" s="21" t="s">
        <v>24</v>
      </c>
      <c r="D107" s="37">
        <v>15.66</v>
      </c>
      <c r="E107" s="38"/>
      <c r="F107" s="39"/>
      <c r="G107" s="37"/>
    </row>
    <row r="108" spans="1:11" x14ac:dyDescent="0.2">
      <c r="A108" s="35">
        <f t="shared" si="5"/>
        <v>15</v>
      </c>
      <c r="B108" s="36" t="s">
        <v>107</v>
      </c>
      <c r="C108" s="21" t="s">
        <v>6</v>
      </c>
      <c r="D108" s="37">
        <f>0.11*0.11*1.99*6</f>
        <v>0.14447399999999999</v>
      </c>
      <c r="E108" s="38"/>
      <c r="F108" s="39"/>
      <c r="G108" s="37"/>
    </row>
    <row r="109" spans="1:11" x14ac:dyDescent="0.2">
      <c r="A109" s="35">
        <f t="shared" si="5"/>
        <v>16</v>
      </c>
      <c r="B109" s="36" t="s">
        <v>91</v>
      </c>
      <c r="C109" s="21" t="s">
        <v>6</v>
      </c>
      <c r="D109" s="37">
        <f>(4.22*0.2*0.2*4)</f>
        <v>0.67520000000000002</v>
      </c>
      <c r="E109" s="38"/>
      <c r="F109" s="39"/>
      <c r="G109" s="37"/>
    </row>
    <row r="110" spans="1:11" x14ac:dyDescent="0.2">
      <c r="A110" s="35">
        <f t="shared" si="5"/>
        <v>17</v>
      </c>
      <c r="B110" s="36" t="s">
        <v>50</v>
      </c>
      <c r="C110" s="21" t="s">
        <v>6</v>
      </c>
      <c r="D110" s="37">
        <f>23.695*0.11*0.11</f>
        <v>0.28670950000000001</v>
      </c>
      <c r="E110" s="38"/>
      <c r="F110" s="39"/>
      <c r="G110" s="37"/>
    </row>
    <row r="111" spans="1:11" x14ac:dyDescent="0.2">
      <c r="A111" s="35">
        <f t="shared" si="5"/>
        <v>18</v>
      </c>
      <c r="B111" s="36" t="s">
        <v>92</v>
      </c>
      <c r="C111" s="21" t="s">
        <v>6</v>
      </c>
      <c r="D111" s="37">
        <f>0.2*0.58*18.05</f>
        <v>2.0937999999999999</v>
      </c>
      <c r="E111" s="38"/>
      <c r="F111" s="39"/>
      <c r="G111" s="37"/>
    </row>
    <row r="112" spans="1:11" x14ac:dyDescent="0.2">
      <c r="A112" s="35">
        <f t="shared" si="5"/>
        <v>19</v>
      </c>
      <c r="B112" s="36" t="s">
        <v>93</v>
      </c>
      <c r="C112" s="21" t="s">
        <v>6</v>
      </c>
      <c r="D112" s="37">
        <f>0.2*0.18*3.5</f>
        <v>0.126</v>
      </c>
      <c r="E112" s="38"/>
      <c r="F112" s="39"/>
      <c r="G112" s="37"/>
    </row>
    <row r="113" spans="1:11" x14ac:dyDescent="0.2">
      <c r="A113" s="35">
        <f t="shared" si="5"/>
        <v>20</v>
      </c>
      <c r="B113" s="36" t="s">
        <v>94</v>
      </c>
      <c r="C113" s="21" t="s">
        <v>6</v>
      </c>
      <c r="D113" s="37">
        <f>7.275*2.15*0.12</f>
        <v>1.8769499999999999</v>
      </c>
      <c r="E113" s="38"/>
      <c r="F113" s="39"/>
      <c r="G113" s="37"/>
    </row>
    <row r="114" spans="1:11" x14ac:dyDescent="0.2">
      <c r="A114" s="35">
        <f t="shared" si="5"/>
        <v>21</v>
      </c>
      <c r="B114" s="36" t="s">
        <v>74</v>
      </c>
      <c r="C114" s="21" t="s">
        <v>3</v>
      </c>
      <c r="D114" s="37">
        <f>6.875*1.75</f>
        <v>12.03125</v>
      </c>
      <c r="E114" s="38"/>
      <c r="F114" s="39"/>
      <c r="G114" s="37"/>
    </row>
    <row r="115" spans="1:11" x14ac:dyDescent="0.2">
      <c r="A115" s="35">
        <f t="shared" si="5"/>
        <v>22</v>
      </c>
      <c r="B115" s="36" t="s">
        <v>125</v>
      </c>
      <c r="C115" s="21" t="s">
        <v>24</v>
      </c>
      <c r="D115" s="37">
        <f>6.875*2+1.75*2</f>
        <v>17.25</v>
      </c>
      <c r="E115" s="38"/>
      <c r="F115" s="39"/>
      <c r="G115" s="37"/>
    </row>
    <row r="116" spans="1:11" s="82" customFormat="1" x14ac:dyDescent="0.2">
      <c r="A116" s="35">
        <f t="shared" si="5"/>
        <v>23</v>
      </c>
      <c r="B116" s="36" t="s">
        <v>110</v>
      </c>
      <c r="C116" s="21" t="s">
        <v>3</v>
      </c>
      <c r="D116" s="37">
        <f>7.275*2.15+0.5*3.57+1.075*4.2</f>
        <v>21.94125</v>
      </c>
      <c r="E116" s="38"/>
      <c r="F116" s="39"/>
      <c r="G116" s="84"/>
      <c r="H116" s="84"/>
      <c r="I116" s="84"/>
      <c r="J116" s="84"/>
      <c r="K116" s="84"/>
    </row>
    <row r="117" spans="1:11" x14ac:dyDescent="0.2">
      <c r="A117" s="35">
        <f t="shared" si="5"/>
        <v>24</v>
      </c>
      <c r="B117" s="36" t="s">
        <v>98</v>
      </c>
      <c r="C117" s="21" t="s">
        <v>3</v>
      </c>
      <c r="D117" s="37">
        <f>D106</f>
        <v>93.2911</v>
      </c>
      <c r="E117" s="38"/>
      <c r="F117" s="39"/>
      <c r="G117" s="37"/>
    </row>
    <row r="118" spans="1:11" s="3" customFormat="1" x14ac:dyDescent="0.2">
      <c r="A118" s="35">
        <f t="shared" si="5"/>
        <v>25</v>
      </c>
      <c r="B118" s="36" t="s">
        <v>64</v>
      </c>
      <c r="C118" s="21" t="s">
        <v>3</v>
      </c>
      <c r="D118" s="37">
        <f>D114</f>
        <v>12.03125</v>
      </c>
      <c r="E118" s="38"/>
      <c r="F118" s="39"/>
      <c r="G118" s="37"/>
    </row>
    <row r="119" spans="1:11" s="82" customFormat="1" x14ac:dyDescent="0.2">
      <c r="A119" s="35">
        <f t="shared" si="5"/>
        <v>26</v>
      </c>
      <c r="B119" s="22" t="s">
        <v>105</v>
      </c>
      <c r="C119" s="21" t="s">
        <v>3</v>
      </c>
      <c r="D119" s="37">
        <f>1.95*6</f>
        <v>11.7</v>
      </c>
      <c r="E119" s="38"/>
      <c r="F119" s="39"/>
      <c r="G119" s="84"/>
      <c r="H119" s="84"/>
      <c r="I119" s="84"/>
      <c r="J119" s="84"/>
      <c r="K119" s="84"/>
    </row>
    <row r="120" spans="1:11" s="82" customFormat="1" x14ac:dyDescent="0.2">
      <c r="A120" s="83"/>
      <c r="B120" s="51" t="s">
        <v>106</v>
      </c>
      <c r="C120" s="21"/>
      <c r="D120" s="37"/>
      <c r="E120" s="38"/>
      <c r="F120" s="47"/>
      <c r="G120" s="85"/>
      <c r="H120" s="85"/>
      <c r="I120" s="85"/>
      <c r="J120" s="85"/>
      <c r="K120" s="85"/>
    </row>
    <row r="121" spans="1:11" x14ac:dyDescent="0.2">
      <c r="A121" s="40"/>
      <c r="B121" s="51"/>
      <c r="C121" s="21"/>
      <c r="D121" s="37"/>
      <c r="E121" s="55"/>
      <c r="F121" s="56"/>
    </row>
    <row r="122" spans="1:11" x14ac:dyDescent="0.2">
      <c r="A122" s="40"/>
      <c r="B122" s="36"/>
      <c r="C122" s="21"/>
      <c r="D122" s="37"/>
      <c r="E122" s="55"/>
      <c r="F122" s="39"/>
    </row>
    <row r="123" spans="1:11" x14ac:dyDescent="0.2">
      <c r="A123" s="58"/>
      <c r="B123" s="59"/>
      <c r="C123" s="60"/>
      <c r="D123" s="61"/>
      <c r="E123" s="62" t="s">
        <v>38</v>
      </c>
      <c r="F123" s="63"/>
      <c r="G123" s="79"/>
    </row>
    <row r="124" spans="1:11" x14ac:dyDescent="0.2">
      <c r="A124" s="64"/>
      <c r="B124" s="65"/>
      <c r="C124" s="66"/>
      <c r="D124" s="67"/>
      <c r="E124" s="68" t="s">
        <v>68</v>
      </c>
      <c r="F124" s="69"/>
    </row>
    <row r="125" spans="1:11" x14ac:dyDescent="0.2">
      <c r="A125" s="64"/>
      <c r="B125" s="65"/>
      <c r="C125" s="70"/>
      <c r="D125" s="71"/>
      <c r="E125" s="68" t="s">
        <v>51</v>
      </c>
      <c r="F125" s="69"/>
    </row>
    <row r="126" spans="1:11" x14ac:dyDescent="0.2">
      <c r="A126" s="64"/>
      <c r="B126" s="65"/>
      <c r="C126" s="70"/>
      <c r="D126" s="71"/>
      <c r="E126" s="68" t="s">
        <v>70</v>
      </c>
      <c r="F126" s="69"/>
    </row>
    <row r="127" spans="1:11" x14ac:dyDescent="0.2">
      <c r="A127" s="64"/>
      <c r="B127" s="65"/>
      <c r="C127" s="70"/>
      <c r="D127" s="71"/>
      <c r="E127" s="68" t="s">
        <v>71</v>
      </c>
      <c r="F127" s="69"/>
    </row>
    <row r="128" spans="1:11" s="3" customFormat="1" ht="13.5" thickBot="1" x14ac:dyDescent="0.25">
      <c r="A128" s="72"/>
      <c r="B128" s="73"/>
      <c r="C128" s="74"/>
      <c r="D128" s="75"/>
      <c r="E128" s="76" t="s">
        <v>69</v>
      </c>
      <c r="F128" s="77"/>
    </row>
    <row r="129" spans="6:6" ht="13.5" thickTop="1" x14ac:dyDescent="0.2"/>
    <row r="135" spans="6:6" x14ac:dyDescent="0.2">
      <c r="F135" s="4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6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R.1</vt:lpstr>
      <vt:lpstr>'OE R.1'!Print_Area</vt:lpstr>
      <vt:lpstr>'OE R.1'!Print_Titles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2020-04-01T01:41:32Z</cp:lastPrinted>
  <dcterms:created xsi:type="dcterms:W3CDTF">2000-08-15T20:54:07Z</dcterms:created>
  <dcterms:modified xsi:type="dcterms:W3CDTF">2020-04-02T01:31:17Z</dcterms:modified>
</cp:coreProperties>
</file>