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905"/>
  </bookViews>
  <sheets>
    <sheet name="实验室测试项目" sheetId="7" r:id="rId1"/>
    <sheet name="地址对应码" sheetId="8" r:id="rId2"/>
  </sheets>
  <calcPr calcId="152511"/>
</workbook>
</file>

<file path=xl/calcChain.xml><?xml version="1.0" encoding="utf-8"?>
<calcChain xmlns="http://schemas.openxmlformats.org/spreadsheetml/2006/main">
  <c r="AX10" i="7" l="1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42" i="7"/>
  <c r="AX43" i="7"/>
  <c r="AX44" i="7"/>
  <c r="AX45" i="7"/>
  <c r="AX46" i="7"/>
  <c r="AX47" i="7"/>
  <c r="AX48" i="7"/>
  <c r="AX49" i="7"/>
  <c r="AX50" i="7"/>
  <c r="AX51" i="7"/>
  <c r="AX52" i="7"/>
  <c r="AX53" i="7"/>
  <c r="AX54" i="7"/>
  <c r="AX55" i="7"/>
  <c r="AX56" i="7"/>
  <c r="AX57" i="7"/>
  <c r="AX9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U46" i="7"/>
  <c r="AU47" i="7"/>
  <c r="AU48" i="7"/>
  <c r="AU49" i="7"/>
  <c r="AU50" i="7"/>
  <c r="AU51" i="7"/>
  <c r="AU52" i="7"/>
  <c r="AU53" i="7"/>
  <c r="AU54" i="7"/>
  <c r="AU55" i="7"/>
  <c r="AU56" i="7"/>
  <c r="AU57" i="7"/>
  <c r="AU26" i="7"/>
  <c r="AT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26" i="7"/>
  <c r="AO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26" i="7"/>
  <c r="AJ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26" i="7"/>
  <c r="AE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26" i="7"/>
  <c r="Z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26" i="7"/>
  <c r="U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26" i="7"/>
  <c r="O26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9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P24" i="7" l="1"/>
  <c r="O24" i="7"/>
  <c r="AT43" i="7"/>
  <c r="AT47" i="7"/>
  <c r="AT9" i="7"/>
  <c r="AN28" i="7"/>
  <c r="AO28" i="7" s="1"/>
  <c r="AN29" i="7"/>
  <c r="AO29" i="7" s="1"/>
  <c r="AN30" i="7"/>
  <c r="AO30" i="7"/>
  <c r="AN31" i="7"/>
  <c r="AO31" i="7" s="1"/>
  <c r="AN32" i="7"/>
  <c r="AO32" i="7" s="1"/>
  <c r="AN33" i="7"/>
  <c r="AO33" i="7" s="1"/>
  <c r="AN34" i="7"/>
  <c r="AO34" i="7" s="1"/>
  <c r="AN35" i="7"/>
  <c r="AO35" i="7" s="1"/>
  <c r="AN36" i="7"/>
  <c r="AO36" i="7" s="1"/>
  <c r="AN37" i="7"/>
  <c r="AO37" i="7" s="1"/>
  <c r="AN38" i="7"/>
  <c r="AO38" i="7"/>
  <c r="AN39" i="7"/>
  <c r="AO39" i="7" s="1"/>
  <c r="AN40" i="7"/>
  <c r="AO40" i="7" s="1"/>
  <c r="AN41" i="7"/>
  <c r="AO41" i="7" s="1"/>
  <c r="AN42" i="7"/>
  <c r="AO42" i="7" s="1"/>
  <c r="AN43" i="7"/>
  <c r="AO43" i="7" s="1"/>
  <c r="AN44" i="7"/>
  <c r="AO44" i="7" s="1"/>
  <c r="AN45" i="7"/>
  <c r="AO45" i="7" s="1"/>
  <c r="AN46" i="7"/>
  <c r="AO46" i="7"/>
  <c r="AN47" i="7"/>
  <c r="AO47" i="7" s="1"/>
  <c r="AN48" i="7"/>
  <c r="AO48" i="7" s="1"/>
  <c r="AN49" i="7"/>
  <c r="AO49" i="7" s="1"/>
  <c r="AN50" i="7"/>
  <c r="AO50" i="7" s="1"/>
  <c r="AN51" i="7"/>
  <c r="AO51" i="7" s="1"/>
  <c r="AN52" i="7"/>
  <c r="AO52" i="7" s="1"/>
  <c r="AN53" i="7"/>
  <c r="AO53" i="7" s="1"/>
  <c r="AN54" i="7"/>
  <c r="AO54" i="7" s="1"/>
  <c r="AN55" i="7"/>
  <c r="AO55" i="7" s="1"/>
  <c r="AN56" i="7"/>
  <c r="AO56" i="7" s="1"/>
  <c r="AN57" i="7"/>
  <c r="AO57" i="7" s="1"/>
  <c r="AN27" i="7"/>
  <c r="AO27" i="7" s="1"/>
  <c r="AN9" i="7"/>
  <c r="AO9" i="7" s="1"/>
  <c r="AN10" i="7"/>
  <c r="AO10" i="7" s="1"/>
  <c r="AN11" i="7"/>
  <c r="AO11" i="7" s="1"/>
  <c r="AN12" i="7"/>
  <c r="AO12" i="7"/>
  <c r="AN13" i="7"/>
  <c r="AO13" i="7" s="1"/>
  <c r="AN14" i="7"/>
  <c r="AO14" i="7" s="1"/>
  <c r="AN15" i="7"/>
  <c r="AO15" i="7" s="1"/>
  <c r="AN16" i="7"/>
  <c r="AO16" i="7" s="1"/>
  <c r="AN17" i="7"/>
  <c r="AO17" i="7" s="1"/>
  <c r="AN18" i="7"/>
  <c r="AO18" i="7" s="1"/>
  <c r="AN19" i="7"/>
  <c r="AO19" i="7" s="1"/>
  <c r="AN20" i="7"/>
  <c r="AO20" i="7"/>
  <c r="AN21" i="7"/>
  <c r="AO21" i="7" s="1"/>
  <c r="AN22" i="7"/>
  <c r="AO22" i="7" s="1"/>
  <c r="AN23" i="7"/>
  <c r="AO23" i="7" s="1"/>
  <c r="AI28" i="7"/>
  <c r="AJ28" i="7" s="1"/>
  <c r="AI29" i="7"/>
  <c r="AJ29" i="7" s="1"/>
  <c r="AI30" i="7"/>
  <c r="AJ30" i="7" s="1"/>
  <c r="AI31" i="7"/>
  <c r="AJ31" i="7" s="1"/>
  <c r="AI32" i="7"/>
  <c r="AJ32" i="7"/>
  <c r="AI33" i="7"/>
  <c r="AJ33" i="7" s="1"/>
  <c r="AI34" i="7"/>
  <c r="AJ34" i="7" s="1"/>
  <c r="AI35" i="7"/>
  <c r="AJ35" i="7" s="1"/>
  <c r="AI36" i="7"/>
  <c r="AJ36" i="7" s="1"/>
  <c r="AI37" i="7"/>
  <c r="AJ37" i="7" s="1"/>
  <c r="AI38" i="7"/>
  <c r="AJ38" i="7" s="1"/>
  <c r="AI39" i="7"/>
  <c r="AJ39" i="7" s="1"/>
  <c r="AI40" i="7"/>
  <c r="AJ40" i="7" s="1"/>
  <c r="AI41" i="7"/>
  <c r="AJ41" i="7" s="1"/>
  <c r="AI42" i="7"/>
  <c r="AJ42" i="7" s="1"/>
  <c r="AI43" i="7"/>
  <c r="AJ43" i="7" s="1"/>
  <c r="AI44" i="7"/>
  <c r="AJ44" i="7" s="1"/>
  <c r="AI45" i="7"/>
  <c r="AJ45" i="7" s="1"/>
  <c r="AI46" i="7"/>
  <c r="AJ46" i="7" s="1"/>
  <c r="AI47" i="7"/>
  <c r="AJ47" i="7" s="1"/>
  <c r="AI48" i="7"/>
  <c r="AJ48" i="7"/>
  <c r="AI49" i="7"/>
  <c r="AJ49" i="7" s="1"/>
  <c r="AI50" i="7"/>
  <c r="AJ50" i="7" s="1"/>
  <c r="AI51" i="7"/>
  <c r="AJ51" i="7" s="1"/>
  <c r="AI52" i="7"/>
  <c r="AJ52" i="7" s="1"/>
  <c r="AI53" i="7"/>
  <c r="AJ53" i="7" s="1"/>
  <c r="AI54" i="7"/>
  <c r="AJ54" i="7" s="1"/>
  <c r="AI55" i="7"/>
  <c r="AJ55" i="7" s="1"/>
  <c r="AI56" i="7"/>
  <c r="AJ56" i="7"/>
  <c r="AI57" i="7"/>
  <c r="AJ57" i="7" s="1"/>
  <c r="AI27" i="7"/>
  <c r="AJ27" i="7" s="1"/>
  <c r="AI9" i="7"/>
  <c r="AJ9" i="7" s="1"/>
  <c r="AI10" i="7"/>
  <c r="AJ10" i="7" s="1"/>
  <c r="AI11" i="7"/>
  <c r="AJ11" i="7" s="1"/>
  <c r="AI12" i="7"/>
  <c r="AJ12" i="7" s="1"/>
  <c r="AI13" i="7"/>
  <c r="AJ13" i="7" s="1"/>
  <c r="AI14" i="7"/>
  <c r="AJ14" i="7"/>
  <c r="AI15" i="7"/>
  <c r="AJ15" i="7" s="1"/>
  <c r="AI16" i="7"/>
  <c r="AJ16" i="7" s="1"/>
  <c r="AI17" i="7"/>
  <c r="AJ17" i="7" s="1"/>
  <c r="AI18" i="7"/>
  <c r="AJ18" i="7" s="1"/>
  <c r="AI19" i="7"/>
  <c r="AJ19" i="7" s="1"/>
  <c r="AI20" i="7"/>
  <c r="AJ20" i="7" s="1"/>
  <c r="AI21" i="7"/>
  <c r="AJ21" i="7" s="1"/>
  <c r="AI22" i="7"/>
  <c r="AJ22" i="7" s="1"/>
  <c r="AI23" i="7"/>
  <c r="AJ23" i="7" s="1"/>
  <c r="AD28" i="7"/>
  <c r="AE28" i="7" s="1"/>
  <c r="AD29" i="7"/>
  <c r="AE29" i="7" s="1"/>
  <c r="AD30" i="7"/>
  <c r="AE30" i="7" s="1"/>
  <c r="AD31" i="7"/>
  <c r="AE31" i="7" s="1"/>
  <c r="AD32" i="7"/>
  <c r="AE32" i="7" s="1"/>
  <c r="AD33" i="7"/>
  <c r="AE33" i="7" s="1"/>
  <c r="AD34" i="7"/>
  <c r="AE34" i="7"/>
  <c r="AD35" i="7"/>
  <c r="AE35" i="7" s="1"/>
  <c r="AD36" i="7"/>
  <c r="AE36" i="7" s="1"/>
  <c r="AD37" i="7"/>
  <c r="AE37" i="7" s="1"/>
  <c r="AD38" i="7"/>
  <c r="AE38" i="7" s="1"/>
  <c r="AD39" i="7"/>
  <c r="AE39" i="7" s="1"/>
  <c r="AD40" i="7"/>
  <c r="AE40" i="7" s="1"/>
  <c r="AD41" i="7"/>
  <c r="AE41" i="7" s="1"/>
  <c r="AD42" i="7"/>
  <c r="AE42" i="7"/>
  <c r="AD43" i="7"/>
  <c r="AE43" i="7" s="1"/>
  <c r="AD44" i="7"/>
  <c r="AE44" i="7" s="1"/>
  <c r="AD45" i="7"/>
  <c r="AE45" i="7" s="1"/>
  <c r="AD46" i="7"/>
  <c r="AE46" i="7" s="1"/>
  <c r="AD47" i="7"/>
  <c r="AE47" i="7" s="1"/>
  <c r="AD48" i="7"/>
  <c r="AE48" i="7" s="1"/>
  <c r="AD49" i="7"/>
  <c r="AE49" i="7" s="1"/>
  <c r="AD50" i="7"/>
  <c r="AE50" i="7" s="1"/>
  <c r="AD51" i="7"/>
  <c r="AE51" i="7" s="1"/>
  <c r="AD52" i="7"/>
  <c r="AE52" i="7" s="1"/>
  <c r="AD53" i="7"/>
  <c r="AE53" i="7" s="1"/>
  <c r="AD54" i="7"/>
  <c r="AE54" i="7" s="1"/>
  <c r="AD55" i="7"/>
  <c r="AE55" i="7" s="1"/>
  <c r="AD56" i="7"/>
  <c r="AE56" i="7" s="1"/>
  <c r="AD57" i="7"/>
  <c r="AE57" i="7" s="1"/>
  <c r="AD27" i="7"/>
  <c r="AE27" i="7" s="1"/>
  <c r="AD9" i="7"/>
  <c r="AE9" i="7" s="1"/>
  <c r="AD10" i="7"/>
  <c r="AE10" i="7" s="1"/>
  <c r="AD11" i="7"/>
  <c r="AE11" i="7" s="1"/>
  <c r="AD12" i="7"/>
  <c r="AE12" i="7" s="1"/>
  <c r="AD13" i="7"/>
  <c r="AE13" i="7" s="1"/>
  <c r="AD14" i="7"/>
  <c r="AE14" i="7" s="1"/>
  <c r="AD15" i="7"/>
  <c r="AE15" i="7" s="1"/>
  <c r="AD16" i="7"/>
  <c r="AE16" i="7"/>
  <c r="AD17" i="7"/>
  <c r="AE17" i="7" s="1"/>
  <c r="AD18" i="7"/>
  <c r="AE18" i="7" s="1"/>
  <c r="AD19" i="7"/>
  <c r="AE19" i="7" s="1"/>
  <c r="AD20" i="7"/>
  <c r="AE20" i="7" s="1"/>
  <c r="AD21" i="7"/>
  <c r="AE21" i="7" s="1"/>
  <c r="AD22" i="7"/>
  <c r="AE22" i="7" s="1"/>
  <c r="AD23" i="7"/>
  <c r="AE23" i="7" s="1"/>
  <c r="AD26" i="7"/>
  <c r="T10" i="7"/>
  <c r="U10" i="7" s="1"/>
  <c r="Y10" i="7"/>
  <c r="Z10" i="7" s="1"/>
  <c r="T11" i="7"/>
  <c r="U11" i="7" s="1"/>
  <c r="Y11" i="7"/>
  <c r="Z11" i="7"/>
  <c r="T12" i="7"/>
  <c r="U12" i="7" s="1"/>
  <c r="Y12" i="7"/>
  <c r="Z12" i="7"/>
  <c r="T13" i="7"/>
  <c r="U13" i="7" s="1"/>
  <c r="Y13" i="7"/>
  <c r="Z13" i="7"/>
  <c r="T14" i="7"/>
  <c r="U14" i="7" s="1"/>
  <c r="Y14" i="7"/>
  <c r="Z14" i="7" s="1"/>
  <c r="T15" i="7"/>
  <c r="U15" i="7" s="1"/>
  <c r="Y15" i="7"/>
  <c r="Z15" i="7"/>
  <c r="T16" i="7"/>
  <c r="U16" i="7" s="1"/>
  <c r="Y16" i="7"/>
  <c r="Z16" i="7"/>
  <c r="T17" i="7"/>
  <c r="U17" i="7" s="1"/>
  <c r="Y17" i="7"/>
  <c r="Z17" i="7"/>
  <c r="T18" i="7"/>
  <c r="U18" i="7" s="1"/>
  <c r="Y18" i="7"/>
  <c r="Z18" i="7" s="1"/>
  <c r="T19" i="7"/>
  <c r="U19" i="7" s="1"/>
  <c r="Y19" i="7"/>
  <c r="Z19" i="7" s="1"/>
  <c r="T20" i="7"/>
  <c r="U20" i="7" s="1"/>
  <c r="Y20" i="7"/>
  <c r="Z20" i="7"/>
  <c r="T21" i="7"/>
  <c r="U21" i="7" s="1"/>
  <c r="Y21" i="7"/>
  <c r="Z21" i="7"/>
  <c r="Y22" i="7"/>
  <c r="Z22" i="7" s="1"/>
  <c r="T22" i="7"/>
  <c r="U22" i="7" s="1"/>
  <c r="Y23" i="7"/>
  <c r="Z23" i="7" s="1"/>
  <c r="T23" i="7"/>
  <c r="U23" i="7"/>
  <c r="T27" i="7"/>
  <c r="U27" i="7" s="1"/>
  <c r="Y27" i="7"/>
  <c r="Z27" i="7"/>
  <c r="Y28" i="7"/>
  <c r="Z28" i="7" s="1"/>
  <c r="T28" i="7"/>
  <c r="U28" i="7"/>
  <c r="T29" i="7"/>
  <c r="U29" i="7" s="1"/>
  <c r="Y29" i="7"/>
  <c r="Z29" i="7" s="1"/>
  <c r="T30" i="7"/>
  <c r="U30" i="7" s="1"/>
  <c r="Y30" i="7"/>
  <c r="Z30" i="7"/>
  <c r="T31" i="7"/>
  <c r="U31" i="7" s="1"/>
  <c r="Y31" i="7"/>
  <c r="Z31" i="7"/>
  <c r="T32" i="7"/>
  <c r="U32" i="7" s="1"/>
  <c r="Y32" i="7"/>
  <c r="Z32" i="7"/>
  <c r="T33" i="7"/>
  <c r="U33" i="7" s="1"/>
  <c r="Y33" i="7"/>
  <c r="Z33" i="7" s="1"/>
  <c r="T34" i="7"/>
  <c r="U34" i="7" s="1"/>
  <c r="Y34" i="7"/>
  <c r="Z34" i="7"/>
  <c r="T35" i="7"/>
  <c r="U35" i="7" s="1"/>
  <c r="Y35" i="7"/>
  <c r="Z35" i="7"/>
  <c r="T36" i="7"/>
  <c r="U36" i="7" s="1"/>
  <c r="Y36" i="7"/>
  <c r="Z36" i="7"/>
  <c r="T37" i="7"/>
  <c r="U37" i="7" s="1"/>
  <c r="Y37" i="7"/>
  <c r="Z37" i="7" s="1"/>
  <c r="T38" i="7"/>
  <c r="U38" i="7" s="1"/>
  <c r="Y38" i="7"/>
  <c r="Z38" i="7" s="1"/>
  <c r="T39" i="7"/>
  <c r="U39" i="7" s="1"/>
  <c r="Y39" i="7"/>
  <c r="Z39" i="7"/>
  <c r="T40" i="7"/>
  <c r="U40" i="7" s="1"/>
  <c r="Y40" i="7"/>
  <c r="Z40" i="7"/>
  <c r="T41" i="7"/>
  <c r="U41" i="7" s="1"/>
  <c r="Y41" i="7"/>
  <c r="Z41" i="7" s="1"/>
  <c r="T42" i="7"/>
  <c r="U42" i="7" s="1"/>
  <c r="Y42" i="7"/>
  <c r="Z42" i="7"/>
  <c r="T43" i="7"/>
  <c r="U43" i="7" s="1"/>
  <c r="Y43" i="7"/>
  <c r="Z43" i="7"/>
  <c r="T44" i="7"/>
  <c r="U44" i="7" s="1"/>
  <c r="Y44" i="7"/>
  <c r="Z44" i="7"/>
  <c r="T45" i="7"/>
  <c r="U45" i="7" s="1"/>
  <c r="Y45" i="7"/>
  <c r="Z45" i="7" s="1"/>
  <c r="T46" i="7"/>
  <c r="U46" i="7" s="1"/>
  <c r="Y46" i="7"/>
  <c r="Z46" i="7"/>
  <c r="T47" i="7"/>
  <c r="U47" i="7" s="1"/>
  <c r="Y47" i="7"/>
  <c r="Z47" i="7"/>
  <c r="T48" i="7"/>
  <c r="U48" i="7" s="1"/>
  <c r="Y48" i="7"/>
  <c r="Z48" i="7"/>
  <c r="T49" i="7"/>
  <c r="U49" i="7" s="1"/>
  <c r="Y49" i="7"/>
  <c r="Z49" i="7" s="1"/>
  <c r="T50" i="7"/>
  <c r="U50" i="7" s="1"/>
  <c r="Y50" i="7"/>
  <c r="Z50" i="7"/>
  <c r="T51" i="7"/>
  <c r="U51" i="7" s="1"/>
  <c r="Y51" i="7"/>
  <c r="Z51" i="7"/>
  <c r="T52" i="7"/>
  <c r="U52" i="7" s="1"/>
  <c r="Y52" i="7"/>
  <c r="Z52" i="7"/>
  <c r="T53" i="7"/>
  <c r="U53" i="7" s="1"/>
  <c r="Y53" i="7"/>
  <c r="Z53" i="7" s="1"/>
  <c r="Y54" i="7"/>
  <c r="Z54" i="7" s="1"/>
  <c r="T54" i="7"/>
  <c r="U54" i="7" s="1"/>
  <c r="T55" i="7"/>
  <c r="U55" i="7" s="1"/>
  <c r="Y55" i="7"/>
  <c r="Z55" i="7"/>
  <c r="Y56" i="7"/>
  <c r="Z56" i="7" s="1"/>
  <c r="T56" i="7"/>
  <c r="U56" i="7"/>
  <c r="T57" i="7"/>
  <c r="U57" i="7" s="1"/>
  <c r="Y57" i="7"/>
  <c r="Z57" i="7" s="1"/>
  <c r="T9" i="7"/>
  <c r="U9" i="7" s="1"/>
  <c r="Y9" i="7"/>
  <c r="Z9" i="7"/>
  <c r="N28" i="7"/>
  <c r="O28" i="7" s="1"/>
  <c r="N29" i="7"/>
  <c r="O29" i="7"/>
  <c r="P29" i="7" s="1"/>
  <c r="N30" i="7"/>
  <c r="O30" i="7" s="1"/>
  <c r="P30" i="7" s="1"/>
  <c r="N31" i="7"/>
  <c r="O31" i="7"/>
  <c r="N32" i="7"/>
  <c r="O32" i="7" s="1"/>
  <c r="N33" i="7"/>
  <c r="O33" i="7" s="1"/>
  <c r="N34" i="7"/>
  <c r="O34" i="7" s="1"/>
  <c r="N35" i="7"/>
  <c r="O35" i="7"/>
  <c r="N36" i="7"/>
  <c r="O36" i="7" s="1"/>
  <c r="N37" i="7"/>
  <c r="O37" i="7"/>
  <c r="P37" i="7" s="1"/>
  <c r="N38" i="7"/>
  <c r="O38" i="7" s="1"/>
  <c r="P38" i="7" s="1"/>
  <c r="N39" i="7"/>
  <c r="O39" i="7"/>
  <c r="N40" i="7"/>
  <c r="O40" i="7" s="1"/>
  <c r="N41" i="7"/>
  <c r="O41" i="7" s="1"/>
  <c r="N42" i="7"/>
  <c r="O42" i="7" s="1"/>
  <c r="N43" i="7"/>
  <c r="O43" i="7"/>
  <c r="N44" i="7"/>
  <c r="O44" i="7" s="1"/>
  <c r="N45" i="7"/>
  <c r="O45" i="7"/>
  <c r="P45" i="7" s="1"/>
  <c r="N46" i="7"/>
  <c r="O46" i="7" s="1"/>
  <c r="P46" i="7" s="1"/>
  <c r="N47" i="7"/>
  <c r="O47" i="7"/>
  <c r="N48" i="7"/>
  <c r="O48" i="7" s="1"/>
  <c r="N49" i="7"/>
  <c r="O49" i="7" s="1"/>
  <c r="N50" i="7"/>
  <c r="O50" i="7" s="1"/>
  <c r="N51" i="7"/>
  <c r="O51" i="7" s="1"/>
  <c r="N52" i="7"/>
  <c r="O52" i="7" s="1"/>
  <c r="N53" i="7"/>
  <c r="O53" i="7"/>
  <c r="P53" i="7" s="1"/>
  <c r="N54" i="7"/>
  <c r="O54" i="7" s="1"/>
  <c r="N55" i="7"/>
  <c r="O55" i="7"/>
  <c r="N56" i="7"/>
  <c r="O56" i="7" s="1"/>
  <c r="N57" i="7"/>
  <c r="O57" i="7" s="1"/>
  <c r="N27" i="7"/>
  <c r="O27" i="7" s="1"/>
  <c r="P27" i="7" s="1"/>
  <c r="T24" i="7"/>
  <c r="T25" i="7"/>
  <c r="T26" i="7"/>
  <c r="T58" i="7"/>
  <c r="T59" i="7"/>
  <c r="T60" i="7"/>
  <c r="T61" i="7"/>
  <c r="T62" i="7"/>
  <c r="N9" i="7"/>
  <c r="O9" i="7"/>
  <c r="N10" i="7"/>
  <c r="O10" i="7" s="1"/>
  <c r="N11" i="7"/>
  <c r="O11" i="7"/>
  <c r="N12" i="7"/>
  <c r="O12" i="7" s="1"/>
  <c r="P12" i="7" s="1"/>
  <c r="N13" i="7"/>
  <c r="O13" i="7"/>
  <c r="N14" i="7"/>
  <c r="O14" i="7" s="1"/>
  <c r="N15" i="7"/>
  <c r="O15" i="7" s="1"/>
  <c r="N16" i="7"/>
  <c r="O16" i="7" s="1"/>
  <c r="N17" i="7"/>
  <c r="O17" i="7"/>
  <c r="N18" i="7"/>
  <c r="O18" i="7" s="1"/>
  <c r="N19" i="7"/>
  <c r="O19" i="7"/>
  <c r="N20" i="7"/>
  <c r="O20" i="7" s="1"/>
  <c r="P20" i="7" s="1"/>
  <c r="N21" i="7"/>
  <c r="O21" i="7"/>
  <c r="N22" i="7"/>
  <c r="O22" i="7" s="1"/>
  <c r="N23" i="7"/>
  <c r="O23" i="7" s="1"/>
  <c r="P23" i="7" s="1"/>
  <c r="BA62" i="7"/>
  <c r="AS62" i="7"/>
  <c r="AN62" i="7"/>
  <c r="AI62" i="7"/>
  <c r="AD62" i="7"/>
  <c r="Y62" i="7"/>
  <c r="N62" i="7"/>
  <c r="AN58" i="7"/>
  <c r="AI58" i="7"/>
  <c r="AD58" i="7"/>
  <c r="N58" i="7"/>
  <c r="AS9" i="7"/>
  <c r="BA9" i="7"/>
  <c r="AS10" i="7"/>
  <c r="AT10" i="7" s="1"/>
  <c r="BA10" i="7"/>
  <c r="AS11" i="7"/>
  <c r="AT11" i="7" s="1"/>
  <c r="BA11" i="7"/>
  <c r="AS12" i="7"/>
  <c r="AT12" i="7" s="1"/>
  <c r="BA12" i="7"/>
  <c r="AS13" i="7"/>
  <c r="AT13" i="7" s="1"/>
  <c r="BA13" i="7"/>
  <c r="AS14" i="7"/>
  <c r="AT14" i="7" s="1"/>
  <c r="BA14" i="7"/>
  <c r="AS15" i="7"/>
  <c r="AT15" i="7" s="1"/>
  <c r="BA15" i="7"/>
  <c r="AS16" i="7"/>
  <c r="AT16" i="7" s="1"/>
  <c r="BA16" i="7"/>
  <c r="AS17" i="7"/>
  <c r="AT17" i="7" s="1"/>
  <c r="BA17" i="7"/>
  <c r="AS18" i="7"/>
  <c r="AT18" i="7" s="1"/>
  <c r="BA18" i="7"/>
  <c r="AS19" i="7"/>
  <c r="AT19" i="7" s="1"/>
  <c r="BA19" i="7"/>
  <c r="AS20" i="7"/>
  <c r="AT20" i="7" s="1"/>
  <c r="BA20" i="7"/>
  <c r="AS21" i="7"/>
  <c r="AT21" i="7" s="1"/>
  <c r="BA21" i="7"/>
  <c r="AS22" i="7"/>
  <c r="AT22" i="7" s="1"/>
  <c r="BA22" i="7"/>
  <c r="AS23" i="7"/>
  <c r="AT23" i="7" s="1"/>
  <c r="BA23" i="7"/>
  <c r="AN24" i="7"/>
  <c r="AS24" i="7"/>
  <c r="BA24" i="7"/>
  <c r="AN25" i="7"/>
  <c r="AS25" i="7"/>
  <c r="BA25" i="7"/>
  <c r="AN26" i="7"/>
  <c r="AS26" i="7"/>
  <c r="BA26" i="7"/>
  <c r="AS27" i="7"/>
  <c r="AT27" i="7" s="1"/>
  <c r="BA27" i="7"/>
  <c r="AS28" i="7"/>
  <c r="AT28" i="7" s="1"/>
  <c r="BA28" i="7"/>
  <c r="AS29" i="7"/>
  <c r="AT29" i="7" s="1"/>
  <c r="BA29" i="7"/>
  <c r="AS30" i="7"/>
  <c r="AT30" i="7" s="1"/>
  <c r="BA30" i="7"/>
  <c r="AS31" i="7"/>
  <c r="AT31" i="7" s="1"/>
  <c r="BA31" i="7"/>
  <c r="AS32" i="7"/>
  <c r="AT32" i="7" s="1"/>
  <c r="BA32" i="7"/>
  <c r="AS33" i="7"/>
  <c r="AT33" i="7" s="1"/>
  <c r="BA33" i="7"/>
  <c r="AS34" i="7"/>
  <c r="AT34" i="7" s="1"/>
  <c r="BA34" i="7"/>
  <c r="AS35" i="7"/>
  <c r="AT35" i="7" s="1"/>
  <c r="BA35" i="7"/>
  <c r="AS36" i="7"/>
  <c r="AT36" i="7" s="1"/>
  <c r="BA36" i="7"/>
  <c r="AS37" i="7"/>
  <c r="AT37" i="7" s="1"/>
  <c r="BA37" i="7"/>
  <c r="AS38" i="7"/>
  <c r="AT38" i="7" s="1"/>
  <c r="BA38" i="7"/>
  <c r="AS39" i="7"/>
  <c r="AT39" i="7" s="1"/>
  <c r="BA39" i="7"/>
  <c r="AS40" i="7"/>
  <c r="AT40" i="7" s="1"/>
  <c r="BA40" i="7"/>
  <c r="AS41" i="7"/>
  <c r="AT41" i="7" s="1"/>
  <c r="BA41" i="7"/>
  <c r="AS42" i="7"/>
  <c r="AT42" i="7" s="1"/>
  <c r="BA42" i="7"/>
  <c r="AS43" i="7"/>
  <c r="BA43" i="7"/>
  <c r="AS44" i="7"/>
  <c r="AT44" i="7" s="1"/>
  <c r="BA44" i="7"/>
  <c r="AS45" i="7"/>
  <c r="AT45" i="7" s="1"/>
  <c r="BA45" i="7"/>
  <c r="AS46" i="7"/>
  <c r="AT46" i="7" s="1"/>
  <c r="BA46" i="7"/>
  <c r="AS47" i="7"/>
  <c r="BA47" i="7"/>
  <c r="AS48" i="7"/>
  <c r="AT48" i="7" s="1"/>
  <c r="BA48" i="7"/>
  <c r="AS49" i="7"/>
  <c r="AT49" i="7" s="1"/>
  <c r="BA49" i="7"/>
  <c r="AS50" i="7"/>
  <c r="AT50" i="7" s="1"/>
  <c r="BA50" i="7"/>
  <c r="AS51" i="7"/>
  <c r="AT51" i="7" s="1"/>
  <c r="BA51" i="7"/>
  <c r="AS52" i="7"/>
  <c r="AT52" i="7" s="1"/>
  <c r="BA52" i="7"/>
  <c r="AS53" i="7"/>
  <c r="AT53" i="7" s="1"/>
  <c r="BA53" i="7"/>
  <c r="AS54" i="7"/>
  <c r="AT54" i="7" s="1"/>
  <c r="BA54" i="7"/>
  <c r="AS55" i="7"/>
  <c r="AT55" i="7" s="1"/>
  <c r="BA55" i="7"/>
  <c r="AS56" i="7"/>
  <c r="AT56" i="7" s="1"/>
  <c r="BA56" i="7"/>
  <c r="AS57" i="7"/>
  <c r="AT57" i="7" s="1"/>
  <c r="BA57" i="7"/>
  <c r="AS58" i="7"/>
  <c r="BA58" i="7"/>
  <c r="AN59" i="7"/>
  <c r="AS59" i="7"/>
  <c r="BA59" i="7"/>
  <c r="AN60" i="7"/>
  <c r="AS60" i="7"/>
  <c r="BA60" i="7"/>
  <c r="AN61" i="7"/>
  <c r="AS61" i="7"/>
  <c r="BA61" i="7"/>
  <c r="AI24" i="7"/>
  <c r="AI25" i="7"/>
  <c r="AI26" i="7"/>
  <c r="AI59" i="7"/>
  <c r="AI60" i="7"/>
  <c r="AI61" i="7"/>
  <c r="AD24" i="7"/>
  <c r="AD25" i="7"/>
  <c r="AD59" i="7"/>
  <c r="AD60" i="7"/>
  <c r="AD61" i="7"/>
  <c r="Y24" i="7"/>
  <c r="Y25" i="7"/>
  <c r="Y26" i="7"/>
  <c r="Y58" i="7"/>
  <c r="Y59" i="7"/>
  <c r="Y60" i="7"/>
  <c r="Y61" i="7"/>
  <c r="N59" i="7"/>
  <c r="N60" i="7"/>
  <c r="N61" i="7"/>
  <c r="N25" i="7"/>
  <c r="N26" i="7"/>
  <c r="N24" i="7"/>
  <c r="BK3" i="7"/>
  <c r="BK4" i="7"/>
  <c r="BK5" i="7"/>
  <c r="BK7" i="7"/>
  <c r="BK8" i="7"/>
  <c r="BK9" i="7"/>
  <c r="BK10" i="7"/>
  <c r="BK11" i="7"/>
  <c r="BK12" i="7"/>
  <c r="BK13" i="7"/>
  <c r="BK14" i="7"/>
  <c r="BK15" i="7"/>
  <c r="BK16" i="7"/>
  <c r="BK17" i="7"/>
  <c r="BP59" i="7"/>
  <c r="BQ59" i="7" s="1"/>
  <c r="BP58" i="7"/>
  <c r="BQ58" i="7" s="1"/>
  <c r="BP57" i="7"/>
  <c r="BQ57" i="7" s="1"/>
  <c r="BP56" i="7"/>
  <c r="BQ56" i="7" s="1"/>
  <c r="BP55" i="7"/>
  <c r="BQ55" i="7" s="1"/>
  <c r="BP54" i="7"/>
  <c r="BQ54" i="7" s="1"/>
  <c r="BP53" i="7"/>
  <c r="BQ53" i="7" s="1"/>
  <c r="BP52" i="7"/>
  <c r="BQ52" i="7" s="1"/>
  <c r="BP51" i="7"/>
  <c r="BQ51" i="7" s="1"/>
  <c r="BP50" i="7"/>
  <c r="BQ50" i="7"/>
  <c r="BP49" i="7"/>
  <c r="BQ49" i="7" s="1"/>
  <c r="BP48" i="7"/>
  <c r="BQ48" i="7" s="1"/>
  <c r="BP47" i="7"/>
  <c r="BQ47" i="7" s="1"/>
  <c r="BP46" i="7"/>
  <c r="BQ46" i="7" s="1"/>
  <c r="BP45" i="7"/>
  <c r="BQ45" i="7" s="1"/>
  <c r="BP44" i="7"/>
  <c r="BQ44" i="7"/>
  <c r="BP43" i="7"/>
  <c r="BQ43" i="7" s="1"/>
  <c r="BP42" i="7"/>
  <c r="BQ42" i="7" s="1"/>
  <c r="BP41" i="7"/>
  <c r="BQ41" i="7" s="1"/>
  <c r="BP40" i="7"/>
  <c r="BQ40" i="7" s="1"/>
  <c r="BP39" i="7"/>
  <c r="BQ39" i="7" s="1"/>
  <c r="BP38" i="7"/>
  <c r="BQ38" i="7" s="1"/>
  <c r="BP37" i="7"/>
  <c r="BQ37" i="7" s="1"/>
  <c r="BP36" i="7"/>
  <c r="BQ36" i="7"/>
  <c r="BP35" i="7"/>
  <c r="BQ35" i="7" s="1"/>
  <c r="BP34" i="7"/>
  <c r="BQ34" i="7"/>
  <c r="BP33" i="7"/>
  <c r="BQ33" i="7" s="1"/>
  <c r="BP32" i="7"/>
  <c r="BQ32" i="7" s="1"/>
  <c r="BP31" i="7"/>
  <c r="BQ31" i="7" s="1"/>
  <c r="BP30" i="7"/>
  <c r="BQ30" i="7" s="1"/>
  <c r="BP29" i="7"/>
  <c r="BQ29" i="7" s="1"/>
  <c r="P14" i="7" l="1"/>
  <c r="P11" i="7"/>
  <c r="P22" i="7"/>
  <c r="P19" i="7"/>
  <c r="P54" i="7"/>
  <c r="P50" i="7"/>
  <c r="P42" i="7"/>
  <c r="P34" i="7"/>
  <c r="P18" i="7"/>
  <c r="P10" i="7"/>
  <c r="P52" i="7"/>
  <c r="P44" i="7"/>
  <c r="P36" i="7"/>
  <c r="P16" i="7"/>
  <c r="P15" i="7"/>
  <c r="P40" i="7"/>
  <c r="P41" i="7"/>
  <c r="P33" i="7"/>
  <c r="P32" i="7"/>
  <c r="P28" i="7"/>
  <c r="P56" i="7"/>
  <c r="P57" i="7"/>
  <c r="P49" i="7"/>
  <c r="P48" i="7"/>
  <c r="P21" i="7"/>
  <c r="P17" i="7"/>
  <c r="P13" i="7"/>
  <c r="P9" i="7"/>
  <c r="P55" i="7"/>
  <c r="P51" i="7"/>
  <c r="P47" i="7"/>
  <c r="P43" i="7"/>
  <c r="P39" i="7"/>
  <c r="P35" i="7"/>
  <c r="P31" i="7"/>
</calcChain>
</file>

<file path=xl/sharedStrings.xml><?xml version="1.0" encoding="utf-8"?>
<sst xmlns="http://schemas.openxmlformats.org/spreadsheetml/2006/main" count="200" uniqueCount="143">
  <si>
    <t>EN_I_OUT</t>
    <phoneticPr fontId="2" type="noConversion"/>
  </si>
  <si>
    <t>S1_A3</t>
    <phoneticPr fontId="2" type="noConversion"/>
  </si>
  <si>
    <t>S1_A2</t>
    <phoneticPr fontId="2" type="noConversion"/>
  </si>
  <si>
    <t>S1_A1</t>
    <phoneticPr fontId="2" type="noConversion"/>
  </si>
  <si>
    <t>S1_A0</t>
    <phoneticPr fontId="2" type="noConversion"/>
  </si>
  <si>
    <t>RCC_SEL0</t>
  </si>
  <si>
    <t>RCC_SEL4</t>
  </si>
  <si>
    <t>RCC_SEL3</t>
  </si>
  <si>
    <t>RCC_SEL2</t>
  </si>
  <si>
    <t>RCC_SEL1</t>
  </si>
  <si>
    <t>0x80</t>
  </si>
  <si>
    <t>0x81</t>
  </si>
  <si>
    <t>0</t>
  </si>
  <si>
    <t>80</t>
  </si>
  <si>
    <t>E0</t>
  </si>
  <si>
    <t>60</t>
  </si>
  <si>
    <t>A0</t>
  </si>
  <si>
    <t>20</t>
  </si>
  <si>
    <t>C0</t>
  </si>
  <si>
    <t>40</t>
  </si>
  <si>
    <t>8</t>
  </si>
  <si>
    <t>4</t>
  </si>
  <si>
    <t>C</t>
  </si>
  <si>
    <t>2</t>
  </si>
  <si>
    <t>A</t>
  </si>
  <si>
    <t>E</t>
  </si>
  <si>
    <t>1</t>
  </si>
  <si>
    <t>9</t>
  </si>
  <si>
    <t>5</t>
  </si>
  <si>
    <t>D</t>
  </si>
  <si>
    <t>3</t>
  </si>
  <si>
    <t>B</t>
  </si>
  <si>
    <t>7</t>
  </si>
  <si>
    <t>F</t>
  </si>
  <si>
    <t>10</t>
  </si>
  <si>
    <t>18</t>
  </si>
  <si>
    <t>14</t>
  </si>
  <si>
    <t>1C</t>
  </si>
  <si>
    <t>12</t>
  </si>
  <si>
    <t>1A</t>
  </si>
  <si>
    <t>16</t>
  </si>
  <si>
    <t>1E</t>
  </si>
  <si>
    <t>11</t>
  </si>
  <si>
    <t>19</t>
  </si>
  <si>
    <t>15</t>
  </si>
  <si>
    <t>1D</t>
  </si>
  <si>
    <t>13</t>
  </si>
  <si>
    <t>1B</t>
  </si>
  <si>
    <t>17</t>
  </si>
  <si>
    <t>1F</t>
  </si>
  <si>
    <t>gain和voffset 修正测试验证公式</t>
    <phoneticPr fontId="1" type="noConversion"/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</si>
  <si>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</si>
  <si>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</si>
  <si>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</si>
  <si>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</si>
  <si>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</si>
  <si>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</si>
  <si>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</si>
  <si>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</si>
  <si>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8'h80</t>
  </si>
  <si>
    <t>RCC_SEL1</t>
    <phoneticPr fontId="2" type="noConversion"/>
  </si>
  <si>
    <t>8'h81</t>
  </si>
  <si>
    <t>8'h82</t>
  </si>
  <si>
    <t>8'h83</t>
  </si>
  <si>
    <t>8'h84</t>
  </si>
  <si>
    <t>DIG_dis</t>
  </si>
  <si>
    <t>pre_clk_dis</t>
  </si>
  <si>
    <t>OPA_SEL3</t>
    <phoneticPr fontId="2" type="noConversion"/>
  </si>
  <si>
    <t>SEL_IR</t>
    <phoneticPr fontId="2" type="noConversion"/>
  </si>
  <si>
    <t>倍数</t>
    <phoneticPr fontId="1" type="noConversion"/>
  </si>
  <si>
    <t>rpara</t>
    <phoneticPr fontId="2" type="noConversion"/>
  </si>
  <si>
    <t>gain2 x</t>
    <phoneticPr fontId="2" type="noConversion"/>
  </si>
  <si>
    <t>r2</t>
    <phoneticPr fontId="2" type="noConversion"/>
  </si>
  <si>
    <t>r1_0</t>
    <phoneticPr fontId="2" type="noConversion"/>
  </si>
  <si>
    <t>r1_1</t>
    <phoneticPr fontId="2" type="noConversion"/>
  </si>
  <si>
    <t>r1_2</t>
    <phoneticPr fontId="2" type="noConversion"/>
  </si>
  <si>
    <t>r1_4</t>
    <phoneticPr fontId="2" type="noConversion"/>
  </si>
  <si>
    <t>r1_8</t>
    <phoneticPr fontId="2" type="noConversion"/>
  </si>
  <si>
    <t>r1_16</t>
    <phoneticPr fontId="2" type="noConversion"/>
  </si>
  <si>
    <t>FuseMap</t>
    <phoneticPr fontId="2" type="noConversion"/>
  </si>
  <si>
    <t>RCC_SEL4</t>
    <phoneticPr fontId="2" type="noConversion"/>
  </si>
  <si>
    <t>RCC_SEL0</t>
    <phoneticPr fontId="2" type="noConversion"/>
  </si>
  <si>
    <t>RCC_SEL2</t>
    <phoneticPr fontId="2" type="noConversion"/>
  </si>
  <si>
    <t>RCC_SEL3</t>
    <phoneticPr fontId="2" type="noConversion"/>
  </si>
  <si>
    <t>H2_CLK</t>
    <phoneticPr fontId="2" type="noConversion"/>
  </si>
  <si>
    <t>S1_A0</t>
    <phoneticPr fontId="2" type="noConversion"/>
  </si>
  <si>
    <t>15：8</t>
    <phoneticPr fontId="11" type="noConversion"/>
  </si>
  <si>
    <t>MODE_B</t>
    <phoneticPr fontId="2" type="noConversion"/>
  </si>
  <si>
    <t>23：16</t>
    <phoneticPr fontId="11" type="noConversion"/>
  </si>
  <si>
    <t>NC_1X</t>
    <phoneticPr fontId="2" type="noConversion"/>
  </si>
  <si>
    <t>IP20</t>
    <phoneticPr fontId="1" type="noConversion"/>
  </si>
  <si>
    <t>IP0</t>
    <phoneticPr fontId="1" type="noConversion"/>
  </si>
  <si>
    <t>VOUT</t>
    <phoneticPr fontId="1" type="noConversion"/>
  </si>
  <si>
    <t>GAIN-mv/A</t>
    <phoneticPr fontId="1" type="noConversion"/>
  </si>
  <si>
    <t>这一列的增益必需以实验室测试为准，测10个以上</t>
    <phoneticPr fontId="1" type="noConversion"/>
  </si>
  <si>
    <t>IPRANGE 选择small</t>
    <phoneticPr fontId="1" type="noConversion"/>
  </si>
  <si>
    <t>iprange 选择large</t>
    <phoneticPr fontId="1" type="noConversion"/>
  </si>
  <si>
    <t>选择gardeA</t>
    <phoneticPr fontId="1" type="noConversion"/>
  </si>
  <si>
    <t>选择gradeB</t>
    <phoneticPr fontId="1" type="noConversion"/>
  </si>
  <si>
    <t>XGL510 C版本编程测试</t>
    <phoneticPr fontId="2" type="noConversion"/>
  </si>
  <si>
    <r>
      <t>X</t>
    </r>
    <r>
      <rPr>
        <sz val="12"/>
        <rFont val="宋体"/>
        <family val="3"/>
        <charset val="134"/>
      </rPr>
      <t xml:space="preserve">GD510 </t>
    </r>
    <phoneticPr fontId="2" type="noConversion"/>
  </si>
  <si>
    <t>ADDR</t>
    <phoneticPr fontId="2" type="noConversion"/>
  </si>
  <si>
    <t>S1_A1</t>
    <phoneticPr fontId="2" type="noConversion"/>
  </si>
  <si>
    <t>S1_A2</t>
    <phoneticPr fontId="2" type="noConversion"/>
  </si>
  <si>
    <t>7：0</t>
    <phoneticPr fontId="11" type="noConversion"/>
  </si>
  <si>
    <t>REF_A3</t>
    <phoneticPr fontId="2" type="noConversion"/>
  </si>
  <si>
    <t>OPA_SEL1</t>
    <phoneticPr fontId="2" type="noConversion"/>
  </si>
  <si>
    <t>OPA_SEL2</t>
    <phoneticPr fontId="2" type="noConversion"/>
  </si>
  <si>
    <t>SEL_CAP</t>
    <phoneticPr fontId="2" type="noConversion"/>
  </si>
  <si>
    <t>EN_2</t>
    <phoneticPr fontId="2" type="noConversion"/>
  </si>
  <si>
    <t>CH_CK</t>
    <phoneticPr fontId="2" type="noConversion"/>
  </si>
  <si>
    <t>MODE_A</t>
    <phoneticPr fontId="2" type="noConversion"/>
  </si>
  <si>
    <t>SEL_VR</t>
    <phoneticPr fontId="2" type="noConversion"/>
  </si>
  <si>
    <t>REF_A0</t>
    <phoneticPr fontId="2" type="noConversion"/>
  </si>
  <si>
    <t>REF_A1</t>
    <phoneticPr fontId="2" type="noConversion"/>
  </si>
  <si>
    <t>REF_A2</t>
    <phoneticPr fontId="2" type="noConversion"/>
  </si>
  <si>
    <t>C_OUT</t>
    <phoneticPr fontId="2" type="noConversion"/>
  </si>
  <si>
    <t>ADJ_A3</t>
    <phoneticPr fontId="2" type="noConversion"/>
  </si>
  <si>
    <t>ADJ_A0</t>
    <phoneticPr fontId="2" type="noConversion"/>
  </si>
  <si>
    <t>ADJ_A1</t>
    <phoneticPr fontId="2" type="noConversion"/>
  </si>
  <si>
    <t>ADJ_A2N</t>
    <phoneticPr fontId="2" type="noConversion"/>
  </si>
  <si>
    <t>NC_4X</t>
    <phoneticPr fontId="2" type="noConversion"/>
  </si>
  <si>
    <t>31:24</t>
    <phoneticPr fontId="11" type="noConversion"/>
  </si>
  <si>
    <t>Reserved_dig [4:0]</t>
    <phoneticPr fontId="11" type="noConversion"/>
  </si>
  <si>
    <t>Master</t>
    <phoneticPr fontId="2" type="noConversion"/>
  </si>
  <si>
    <t>39：32</t>
    <phoneticPr fontId="11" type="noConversion"/>
  </si>
  <si>
    <t>defaut</t>
    <phoneticPr fontId="1" type="noConversion"/>
  </si>
  <si>
    <t>IP20</t>
  </si>
  <si>
    <t>IP0</t>
    <phoneticPr fontId="1" type="noConversion"/>
  </si>
  <si>
    <t>IP20</t>
    <phoneticPr fontId="1" type="noConversion"/>
  </si>
  <si>
    <t>IP120</t>
    <phoneticPr fontId="1" type="noConversion"/>
  </si>
  <si>
    <t>Default</t>
    <phoneticPr fontId="1" type="noConversion"/>
  </si>
  <si>
    <t>参数选项：</t>
    <phoneticPr fontId="1" type="noConversion"/>
  </si>
  <si>
    <t>Small</t>
    <phoneticPr fontId="1" type="noConversion"/>
  </si>
  <si>
    <t>sample1</t>
    <phoneticPr fontId="1" type="noConversion"/>
  </si>
  <si>
    <t>sample2</t>
    <phoneticPr fontId="1" type="noConversion"/>
  </si>
  <si>
    <t>Large</t>
    <phoneticPr fontId="1" type="noConversion"/>
  </si>
  <si>
    <t>Grade A</t>
    <phoneticPr fontId="1" type="noConversion"/>
  </si>
  <si>
    <t>Grade B</t>
    <phoneticPr fontId="1" type="noConversion"/>
  </si>
  <si>
    <t>参数选项：</t>
    <phoneticPr fontId="1" type="noConversion"/>
  </si>
  <si>
    <t>GradeB -700PPM ,Small , sample3</t>
    <phoneticPr fontId="1" type="noConversion"/>
  </si>
  <si>
    <t>GradeB -700PPM ,Small , sample4</t>
    <phoneticPr fontId="1" type="noConversion"/>
  </si>
  <si>
    <t>step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</si>
</sst>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0_ "/>
    <numFmt numFmtId="166" formatCode="0.0000"/>
  </numFmts>
  <fonts count="16">
    <font>
      <sz val="11"/>
      <color theme="1"/>
      <name val="Calibri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u/>
      <sz val="12"/>
      <color indexed="12"/>
      <name val="宋体"/>
      <charset val="134"/>
    </font>
    <font>
      <b/>
      <sz val="18"/>
      <name val="宋体"/>
      <charset val="134"/>
    </font>
    <font>
      <b/>
      <sz val="12"/>
      <color indexed="8"/>
      <name val="宋体"/>
      <charset val="134"/>
    </font>
    <font>
      <sz val="12"/>
      <name val="Microsoft YaHei UI"/>
      <family val="1"/>
    </font>
    <font>
      <sz val="10"/>
      <name val="Arial Narrow"/>
      <family val="2"/>
    </font>
    <font>
      <sz val="10"/>
      <name val="Microsoft YaHei UI"/>
      <family val="1"/>
    </font>
    <font>
      <sz val="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119">
    <xf numFmtId="0" fontId="0" fillId="0" borderId="0" xfId="0"/>
    <xf numFmtId="0" fontId="0" fillId="0" borderId="1" xfId="0" applyBorder="1" applyAlignment="1"/>
    <xf numFmtId="0" fontId="0" fillId="0" borderId="0" xfId="0" applyBorder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2" applyBorder="1"/>
    <xf numFmtId="0" fontId="4" fillId="0" borderId="0" xfId="2" applyFont="1" applyFill="1" applyBorder="1"/>
    <xf numFmtId="0" fontId="4" fillId="0" borderId="0" xfId="2"/>
    <xf numFmtId="0" fontId="4" fillId="0" borderId="0" xfId="2" applyFill="1" applyBorder="1"/>
    <xf numFmtId="10" fontId="0" fillId="0" borderId="0" xfId="0" applyNumberFormat="1"/>
    <xf numFmtId="0" fontId="0" fillId="0" borderId="0" xfId="0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center" vertical="center" wrapText="1"/>
    </xf>
    <xf numFmtId="0" fontId="3" fillId="0" borderId="0" xfId="2" applyFont="1" applyAlignment="1">
      <alignment wrapText="1"/>
    </xf>
    <xf numFmtId="0" fontId="3" fillId="0" borderId="0" xfId="2" applyFont="1" applyFill="1" applyAlignment="1">
      <alignment wrapText="1"/>
    </xf>
    <xf numFmtId="0" fontId="4" fillId="0" borderId="2" xfId="2" applyBorder="1"/>
    <xf numFmtId="0" fontId="4" fillId="0" borderId="3" xfId="2" applyBorder="1"/>
    <xf numFmtId="0" fontId="4" fillId="0" borderId="5" xfId="2" applyBorder="1"/>
    <xf numFmtId="0" fontId="4" fillId="2" borderId="2" xfId="2" applyFill="1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4" fillId="0" borderId="2" xfId="2" applyFont="1" applyFill="1" applyBorder="1"/>
    <xf numFmtId="0" fontId="4" fillId="0" borderId="2" xfId="2" applyFill="1" applyBorder="1"/>
    <xf numFmtId="164" fontId="4" fillId="0" borderId="2" xfId="2" applyNumberFormat="1" applyBorder="1"/>
    <xf numFmtId="0" fontId="0" fillId="0" borderId="6" xfId="0" applyBorder="1"/>
    <xf numFmtId="0" fontId="4" fillId="0" borderId="7" xfId="2" applyBorder="1"/>
    <xf numFmtId="0" fontId="4" fillId="0" borderId="5" xfId="2" applyFill="1" applyBorder="1"/>
    <xf numFmtId="0" fontId="7" fillId="0" borderId="0" xfId="0" applyFont="1" applyAlignment="1">
      <alignment horizontal="center"/>
    </xf>
    <xf numFmtId="0" fontId="3" fillId="2" borderId="8" xfId="0" applyFont="1" applyFill="1" applyBorder="1"/>
    <xf numFmtId="0" fontId="3" fillId="2" borderId="9" xfId="0" applyFont="1" applyFill="1" applyBorder="1"/>
    <xf numFmtId="0" fontId="0" fillId="2" borderId="9" xfId="0" applyFill="1" applyBorder="1" applyAlignment="1"/>
    <xf numFmtId="0" fontId="0" fillId="2" borderId="9" xfId="0" applyFill="1" applyBorder="1"/>
    <xf numFmtId="0" fontId="0" fillId="2" borderId="10" xfId="0" applyFill="1" applyBorder="1"/>
    <xf numFmtId="0" fontId="0" fillId="0" borderId="2" xfId="0" applyFont="1" applyFill="1" applyBorder="1" applyAlignment="1">
      <alignment wrapText="1"/>
    </xf>
    <xf numFmtId="10" fontId="0" fillId="3" borderId="2" xfId="0" applyNumberFormat="1" applyFill="1" applyBorder="1"/>
    <xf numFmtId="0" fontId="0" fillId="3" borderId="2" xfId="0" applyFill="1" applyBorder="1" applyAlignment="1">
      <alignment horizontal="right" vertical="center"/>
    </xf>
    <xf numFmtId="164" fontId="4" fillId="3" borderId="2" xfId="2" applyNumberFormat="1" applyFont="1" applyFill="1" applyBorder="1"/>
    <xf numFmtId="10" fontId="4" fillId="3" borderId="2" xfId="2" applyNumberFormat="1" applyFill="1" applyBorder="1"/>
    <xf numFmtId="10" fontId="4" fillId="3" borderId="5" xfId="2" applyNumberFormat="1" applyFill="1" applyBorder="1"/>
    <xf numFmtId="0" fontId="4" fillId="2" borderId="2" xfId="2" applyFont="1" applyFill="1" applyBorder="1"/>
    <xf numFmtId="0" fontId="0" fillId="2" borderId="6" xfId="0" applyFill="1" applyBorder="1"/>
    <xf numFmtId="0" fontId="4" fillId="2" borderId="3" xfId="2" applyFill="1" applyBorder="1" applyAlignment="1">
      <alignment wrapText="1"/>
    </xf>
    <xf numFmtId="0" fontId="4" fillId="2" borderId="2" xfId="2" applyFill="1" applyBorder="1" applyAlignment="1">
      <alignment wrapText="1"/>
    </xf>
    <xf numFmtId="0" fontId="8" fillId="0" borderId="9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 applyAlignment="1"/>
    <xf numFmtId="49" fontId="10" fillId="0" borderId="11" xfId="0" applyNumberFormat="1" applyFont="1" applyBorder="1" applyAlignment="1"/>
    <xf numFmtId="0" fontId="8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 applyAlignment="1"/>
    <xf numFmtId="0" fontId="9" fillId="4" borderId="5" xfId="0" applyFont="1" applyFill="1" applyBorder="1" applyAlignment="1"/>
    <xf numFmtId="49" fontId="10" fillId="0" borderId="12" xfId="0" applyNumberFormat="1" applyFont="1" applyBorder="1" applyAlignment="1"/>
    <xf numFmtId="0" fontId="3" fillId="0" borderId="13" xfId="0" applyFont="1" applyBorder="1"/>
    <xf numFmtId="0" fontId="0" fillId="5" borderId="0" xfId="0" applyFill="1" applyBorder="1"/>
    <xf numFmtId="164" fontId="3" fillId="0" borderId="0" xfId="0" applyNumberFormat="1" applyFont="1" applyFill="1" applyBorder="1"/>
    <xf numFmtId="164" fontId="0" fillId="0" borderId="0" xfId="0" applyNumberFormat="1"/>
    <xf numFmtId="165" fontId="0" fillId="5" borderId="0" xfId="0" applyNumberFormat="1" applyFill="1" applyBorder="1"/>
    <xf numFmtId="0" fontId="3" fillId="0" borderId="0" xfId="0" applyFont="1"/>
    <xf numFmtId="0" fontId="0" fillId="0" borderId="0" xfId="0" applyNumberFormat="1"/>
    <xf numFmtId="0" fontId="3" fillId="0" borderId="0" xfId="0" applyFont="1" applyFill="1" applyBorder="1" applyAlignment="1"/>
    <xf numFmtId="0" fontId="0" fillId="0" borderId="1" xfId="0" applyBorder="1"/>
    <xf numFmtId="0" fontId="3" fillId="0" borderId="14" xfId="0" applyFont="1" applyFill="1" applyBorder="1" applyAlignment="1"/>
    <xf numFmtId="0" fontId="3" fillId="0" borderId="11" xfId="0" applyFont="1" applyFill="1" applyBorder="1" applyAlignment="1"/>
    <xf numFmtId="0" fontId="0" fillId="0" borderId="14" xfId="0" applyBorder="1"/>
    <xf numFmtId="0" fontId="0" fillId="0" borderId="11" xfId="0" applyFill="1" applyBorder="1"/>
    <xf numFmtId="0" fontId="4" fillId="0" borderId="14" xfId="2" applyFill="1" applyBorder="1"/>
    <xf numFmtId="0" fontId="4" fillId="0" borderId="14" xfId="2" applyFont="1" applyFill="1" applyBorder="1"/>
    <xf numFmtId="0" fontId="0" fillId="0" borderId="14" xfId="0" applyBorder="1" applyAlignment="1"/>
    <xf numFmtId="0" fontId="4" fillId="0" borderId="14" xfId="2" applyBorder="1"/>
    <xf numFmtId="0" fontId="9" fillId="0" borderId="2" xfId="0" applyFont="1" applyFill="1" applyBorder="1" applyAlignment="1"/>
    <xf numFmtId="0" fontId="0" fillId="0" borderId="15" xfId="0" applyBorder="1"/>
    <xf numFmtId="0" fontId="0" fillId="0" borderId="16" xfId="0" applyBorder="1"/>
    <xf numFmtId="0" fontId="0" fillId="0" borderId="17" xfId="0" applyFill="1" applyBorder="1"/>
    <xf numFmtId="0" fontId="0" fillId="0" borderId="18" xfId="0" applyFill="1" applyBorder="1"/>
    <xf numFmtId="0" fontId="4" fillId="0" borderId="19" xfId="2" applyFill="1" applyBorder="1"/>
    <xf numFmtId="0" fontId="0" fillId="0" borderId="20" xfId="0" applyFill="1" applyBorder="1"/>
    <xf numFmtId="0" fontId="7" fillId="0" borderId="21" xfId="0" applyFont="1" applyBorder="1" applyAlignment="1">
      <alignment horizontal="center"/>
    </xf>
    <xf numFmtId="0" fontId="0" fillId="0" borderId="21" xfId="0" applyBorder="1"/>
    <xf numFmtId="0" fontId="0" fillId="0" borderId="16" xfId="0" applyFill="1" applyBorder="1"/>
    <xf numFmtId="0" fontId="0" fillId="0" borderId="19" xfId="0" applyFill="1" applyBorder="1"/>
    <xf numFmtId="10" fontId="0" fillId="0" borderId="0" xfId="0" applyNumberFormat="1" applyFill="1" applyBorder="1"/>
    <xf numFmtId="0" fontId="7" fillId="0" borderId="0" xfId="0" applyFont="1" applyBorder="1" applyAlignment="1">
      <alignment horizontal="center"/>
    </xf>
    <xf numFmtId="0" fontId="0" fillId="0" borderId="0" xfId="0" applyFill="1" applyBorder="1" applyAlignment="1"/>
    <xf numFmtId="0" fontId="7" fillId="0" borderId="13" xfId="0" applyFont="1" applyBorder="1" applyAlignment="1">
      <alignment horizontal="center"/>
    </xf>
    <xf numFmtId="0" fontId="15" fillId="0" borderId="14" xfId="2" applyFont="1" applyFill="1" applyBorder="1"/>
    <xf numFmtId="0" fontId="15" fillId="0" borderId="0" xfId="2" applyFont="1" applyBorder="1"/>
    <xf numFmtId="0" fontId="15" fillId="0" borderId="14" xfId="2" applyFont="1" applyBorder="1"/>
    <xf numFmtId="0" fontId="0" fillId="5" borderId="0" xfId="0" applyFill="1"/>
    <xf numFmtId="0" fontId="3" fillId="5" borderId="0" xfId="0" applyFont="1" applyFill="1" applyBorder="1" applyAlignment="1"/>
    <xf numFmtId="10" fontId="0" fillId="5" borderId="0" xfId="0" applyNumberFormat="1" applyFill="1" applyBorder="1"/>
    <xf numFmtId="0" fontId="0" fillId="0" borderId="0" xfId="0" applyFill="1"/>
    <xf numFmtId="0" fontId="3" fillId="0" borderId="14" xfId="2" applyFont="1" applyFill="1" applyBorder="1" applyAlignment="1">
      <alignment horizontal="center" wrapText="1"/>
    </xf>
    <xf numFmtId="0" fontId="4" fillId="0" borderId="14" xfId="2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7" fillId="0" borderId="22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10" fontId="12" fillId="0" borderId="14" xfId="0" applyNumberFormat="1" applyFont="1" applyBorder="1" applyAlignment="1">
      <alignment horizontal="center" wrapText="1"/>
    </xf>
    <xf numFmtId="10" fontId="13" fillId="0" borderId="14" xfId="0" applyNumberFormat="1" applyFont="1" applyBorder="1" applyAlignment="1">
      <alignment horizontal="center" wrapText="1"/>
    </xf>
    <xf numFmtId="0" fontId="6" fillId="3" borderId="23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6" borderId="23" xfId="0" applyFont="1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9" fillId="7" borderId="5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0" fillId="0" borderId="21" xfId="0" applyFill="1" applyBorder="1"/>
    <xf numFmtId="166" fontId="0" fillId="5" borderId="0" xfId="0" applyNumberFormat="1" applyFill="1" applyBorder="1"/>
  </cellXfs>
  <cellStyles count="3">
    <cellStyle name="Hyperlink 2" xfId="1"/>
    <cellStyle name="Normal 2" xfId="2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实验室测试项目!$Q$9:$Q$24</c:f>
              <c:numCache>
                <c:formatCode>0.00%</c:formatCode>
                <c:ptCount val="16"/>
                <c:pt idx="0">
                  <c:v>0.12528132033008255</c:v>
                </c:pt>
                <c:pt idx="1">
                  <c:v>0.14478619654913738</c:v>
                </c:pt>
                <c:pt idx="2">
                  <c:v>0.16654163540885214</c:v>
                </c:pt>
                <c:pt idx="3">
                  <c:v>0.1920480120030007</c:v>
                </c:pt>
                <c:pt idx="4">
                  <c:v>0.22130532633158295</c:v>
                </c:pt>
                <c:pt idx="5">
                  <c:v>0.25431357839459878</c:v>
                </c:pt>
                <c:pt idx="6">
                  <c:v>0.29182295573893458</c:v>
                </c:pt>
                <c:pt idx="7">
                  <c:v>0.33608402100525125</c:v>
                </c:pt>
                <c:pt idx="8">
                  <c:v>0.3878469617404352</c:v>
                </c:pt>
                <c:pt idx="9">
                  <c:v>0.44711177794448609</c:v>
                </c:pt>
                <c:pt idx="10">
                  <c:v>0.5123780945236307</c:v>
                </c:pt>
                <c:pt idx="11">
                  <c:v>0.59039759939984982</c:v>
                </c:pt>
                <c:pt idx="12">
                  <c:v>0.6766691672918228</c:v>
                </c:pt>
                <c:pt idx="13">
                  <c:v>0.77344336084021015</c:v>
                </c:pt>
                <c:pt idx="14">
                  <c:v>0.88447111777944465</c:v>
                </c:pt>
                <c:pt idx="15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实验室测试项目!$V$9:$V$24</c:f>
              <c:numCache>
                <c:formatCode>0.00%</c:formatCode>
                <c:ptCount val="16"/>
                <c:pt idx="0">
                  <c:v>0.12505854800936778</c:v>
                </c:pt>
                <c:pt idx="1">
                  <c:v>0.14473067915690874</c:v>
                </c:pt>
                <c:pt idx="2">
                  <c:v>0.16627634660421531</c:v>
                </c:pt>
                <c:pt idx="3">
                  <c:v>0.19156908665105388</c:v>
                </c:pt>
                <c:pt idx="4">
                  <c:v>0.220608899297424</c:v>
                </c:pt>
                <c:pt idx="5">
                  <c:v>0.25339578454332545</c:v>
                </c:pt>
                <c:pt idx="6">
                  <c:v>0.29133489461358308</c:v>
                </c:pt>
                <c:pt idx="7">
                  <c:v>0.33489461358313821</c:v>
                </c:pt>
                <c:pt idx="8">
                  <c:v>0.38735362997658085</c:v>
                </c:pt>
                <c:pt idx="9">
                  <c:v>0.44496487119437955</c:v>
                </c:pt>
                <c:pt idx="10">
                  <c:v>0.51147540983606543</c:v>
                </c:pt>
                <c:pt idx="11">
                  <c:v>0.58829039812646355</c:v>
                </c:pt>
                <c:pt idx="12">
                  <c:v>0.67447306791569095</c:v>
                </c:pt>
                <c:pt idx="13">
                  <c:v>0.77283372365339598</c:v>
                </c:pt>
                <c:pt idx="14">
                  <c:v>0.88430913348946139</c:v>
                </c:pt>
                <c:pt idx="15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实验室测试项目!$AA$9:$AA$24</c:f>
              <c:numCache>
                <c:formatCode>0.00%</c:formatCode>
                <c:ptCount val="16"/>
                <c:pt idx="0">
                  <c:v>0.12411847672778575</c:v>
                </c:pt>
                <c:pt idx="1">
                  <c:v>0.14245416078984474</c:v>
                </c:pt>
                <c:pt idx="2">
                  <c:v>0.16502115655853322</c:v>
                </c:pt>
                <c:pt idx="3">
                  <c:v>0.18899858956276427</c:v>
                </c:pt>
                <c:pt idx="4">
                  <c:v>0.21861777150916784</c:v>
                </c:pt>
                <c:pt idx="5">
                  <c:v>0.25105782792665721</c:v>
                </c:pt>
                <c:pt idx="6">
                  <c:v>0.28913963328631886</c:v>
                </c:pt>
                <c:pt idx="7">
                  <c:v>0.33145275035260935</c:v>
                </c:pt>
                <c:pt idx="8">
                  <c:v>0.38363892806770095</c:v>
                </c:pt>
                <c:pt idx="9">
                  <c:v>0.44287729196050785</c:v>
                </c:pt>
                <c:pt idx="10">
                  <c:v>0.50916784203102927</c:v>
                </c:pt>
                <c:pt idx="11">
                  <c:v>0.58392101551480979</c:v>
                </c:pt>
                <c:pt idx="12">
                  <c:v>0.67277856135401959</c:v>
                </c:pt>
                <c:pt idx="13">
                  <c:v>0.77009873060648792</c:v>
                </c:pt>
                <c:pt idx="14">
                  <c:v>0.88152327221438642</c:v>
                </c:pt>
                <c:pt idx="15">
                  <c:v>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实验室测试项目!$AF$9:$AF$24</c:f>
              <c:numCache>
                <c:formatCode>0.00%</c:formatCode>
                <c:ptCount val="16"/>
                <c:pt idx="0">
                  <c:v>0.12602965403624378</c:v>
                </c:pt>
                <c:pt idx="1">
                  <c:v>0.14497528830313011</c:v>
                </c:pt>
                <c:pt idx="2">
                  <c:v>0.16721581548599684</c:v>
                </c:pt>
                <c:pt idx="3">
                  <c:v>0.19192751235584848</c:v>
                </c:pt>
                <c:pt idx="4">
                  <c:v>0.22075782537067545</c:v>
                </c:pt>
                <c:pt idx="5">
                  <c:v>0.25453047775947268</c:v>
                </c:pt>
                <c:pt idx="6">
                  <c:v>0.29242174629324524</c:v>
                </c:pt>
                <c:pt idx="7">
                  <c:v>0.33525535420098862</c:v>
                </c:pt>
                <c:pt idx="8">
                  <c:v>0.38797364085667219</c:v>
                </c:pt>
                <c:pt idx="9">
                  <c:v>0.44645799011532106</c:v>
                </c:pt>
                <c:pt idx="10">
                  <c:v>0.51317957166392114</c:v>
                </c:pt>
                <c:pt idx="11">
                  <c:v>0.58896210873146626</c:v>
                </c:pt>
                <c:pt idx="12">
                  <c:v>0.67545304777594706</c:v>
                </c:pt>
                <c:pt idx="13">
                  <c:v>0.77429983525535429</c:v>
                </c:pt>
                <c:pt idx="14">
                  <c:v>0.88550247116968717</c:v>
                </c:pt>
                <c:pt idx="15">
                  <c:v>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实验室测试项目!$AK$9:$AK$24</c:f>
              <c:numCache>
                <c:formatCode>0.00%</c:formatCode>
                <c:ptCount val="16"/>
                <c:pt idx="0">
                  <c:v>0.12535344015080108</c:v>
                </c:pt>
                <c:pt idx="1">
                  <c:v>0.14514608859566436</c:v>
                </c:pt>
                <c:pt idx="2">
                  <c:v>0.16682375117813386</c:v>
                </c:pt>
                <c:pt idx="3">
                  <c:v>0.19227144203581548</c:v>
                </c:pt>
                <c:pt idx="4">
                  <c:v>0.22054665409990581</c:v>
                </c:pt>
                <c:pt idx="5">
                  <c:v>0.25447690857681438</c:v>
                </c:pt>
                <c:pt idx="6">
                  <c:v>0.29217719132893494</c:v>
                </c:pt>
                <c:pt idx="7">
                  <c:v>0.33741753063147961</c:v>
                </c:pt>
                <c:pt idx="8">
                  <c:v>0.38831291234684273</c:v>
                </c:pt>
                <c:pt idx="9">
                  <c:v>0.44674835061262941</c:v>
                </c:pt>
                <c:pt idx="10">
                  <c:v>0.5136663524976437</c:v>
                </c:pt>
                <c:pt idx="11">
                  <c:v>0.59095193213949138</c:v>
                </c:pt>
                <c:pt idx="12">
                  <c:v>0.67577756833176239</c:v>
                </c:pt>
                <c:pt idx="13">
                  <c:v>0.77474081055607935</c:v>
                </c:pt>
                <c:pt idx="14">
                  <c:v>0.88595664467483526</c:v>
                </c:pt>
                <c:pt idx="15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实验室测试项目!$AP$9:$AP$24</c:f>
              <c:numCache>
                <c:formatCode>0.00%</c:formatCode>
                <c:ptCount val="16"/>
                <c:pt idx="0">
                  <c:v>0.12583586626139831</c:v>
                </c:pt>
                <c:pt idx="1">
                  <c:v>0.14468085106382989</c:v>
                </c:pt>
                <c:pt idx="2">
                  <c:v>0.16656534954407298</c:v>
                </c:pt>
                <c:pt idx="3">
                  <c:v>0.19209726443768993</c:v>
                </c:pt>
                <c:pt idx="4">
                  <c:v>0.22127659574468084</c:v>
                </c:pt>
                <c:pt idx="5">
                  <c:v>0.25410334346504559</c:v>
                </c:pt>
                <c:pt idx="6">
                  <c:v>0.29179331306990863</c:v>
                </c:pt>
                <c:pt idx="7">
                  <c:v>0.33495440729483283</c:v>
                </c:pt>
                <c:pt idx="8">
                  <c:v>0.3872340425531916</c:v>
                </c:pt>
                <c:pt idx="9">
                  <c:v>0.4455927051671732</c:v>
                </c:pt>
                <c:pt idx="10">
                  <c:v>0.51185410334346526</c:v>
                </c:pt>
                <c:pt idx="11">
                  <c:v>0.5884498480243161</c:v>
                </c:pt>
                <c:pt idx="12">
                  <c:v>0.67537993920972639</c:v>
                </c:pt>
                <c:pt idx="13">
                  <c:v>0.77325227963525844</c:v>
                </c:pt>
                <c:pt idx="14">
                  <c:v>0.88449848024316124</c:v>
                </c:pt>
                <c:pt idx="15">
                  <c:v>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实验室测试项目!$AU$9:$AU$24</c:f>
              <c:numCache>
                <c:formatCode>0.00%</c:formatCode>
                <c:ptCount val="16"/>
                <c:pt idx="0">
                  <c:v>0.12713472485768496</c:v>
                </c:pt>
                <c:pt idx="1">
                  <c:v>0.14611005692599621</c:v>
                </c:pt>
                <c:pt idx="2">
                  <c:v>0.1682479443390259</c:v>
                </c:pt>
                <c:pt idx="3">
                  <c:v>0.19418089816571782</c:v>
                </c:pt>
                <c:pt idx="4">
                  <c:v>0.22264389626818482</c:v>
                </c:pt>
                <c:pt idx="5">
                  <c:v>0.25616698292220119</c:v>
                </c:pt>
                <c:pt idx="6">
                  <c:v>0.29411764705882359</c:v>
                </c:pt>
                <c:pt idx="7">
                  <c:v>0.33902593295382666</c:v>
                </c:pt>
                <c:pt idx="8">
                  <c:v>0.39089184060721072</c:v>
                </c:pt>
                <c:pt idx="9">
                  <c:v>0.44971537001897544</c:v>
                </c:pt>
                <c:pt idx="10">
                  <c:v>0.51612903225806472</c:v>
                </c:pt>
                <c:pt idx="11">
                  <c:v>0.59392789373814059</c:v>
                </c:pt>
                <c:pt idx="12">
                  <c:v>0.67994939911448449</c:v>
                </c:pt>
                <c:pt idx="13">
                  <c:v>0.77798861480075909</c:v>
                </c:pt>
                <c:pt idx="14">
                  <c:v>0.88741302972802039</c:v>
                </c:pt>
                <c:pt idx="15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v>AVG</c:v>
          </c:tx>
          <c:spPr>
            <a:ln w="571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5715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实验室测试项目!$AW$9:$AW$24</c:f>
              <c:numCache>
                <c:formatCode>0.00%</c:formatCode>
                <c:ptCount val="16"/>
                <c:pt idx="0">
                  <c:v>0.12554457576762346</c:v>
                </c:pt>
                <c:pt idx="1">
                  <c:v>0.14469761734064449</c:v>
                </c:pt>
                <c:pt idx="2">
                  <c:v>0.16667028558840435</c:v>
                </c:pt>
                <c:pt idx="3">
                  <c:v>0.19187040074455577</c:v>
                </c:pt>
                <c:pt idx="4">
                  <c:v>0.22082242408880309</c:v>
                </c:pt>
                <c:pt idx="5">
                  <c:v>0.25400641479830222</c:v>
                </c:pt>
                <c:pt idx="6">
                  <c:v>0.2918296259128213</c:v>
                </c:pt>
                <c:pt idx="7">
                  <c:v>0.33558351571744671</c:v>
                </c:pt>
                <c:pt idx="8">
                  <c:v>0.38760742230694767</c:v>
                </c:pt>
                <c:pt idx="9">
                  <c:v>0.44620976528763895</c:v>
                </c:pt>
                <c:pt idx="10">
                  <c:v>0.51255005802197429</c:v>
                </c:pt>
                <c:pt idx="11">
                  <c:v>0.58927154223921963</c:v>
                </c:pt>
                <c:pt idx="12">
                  <c:v>0.67578296442763619</c:v>
                </c:pt>
                <c:pt idx="13">
                  <c:v>0.773808193621078</c:v>
                </c:pt>
                <c:pt idx="14">
                  <c:v>0.88481059275699947</c:v>
                </c:pt>
                <c:pt idx="1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369600"/>
        <c:axId val="507369040"/>
      </c:lineChart>
      <c:catAx>
        <c:axId val="50736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69040"/>
        <c:crosses val="autoZero"/>
        <c:auto val="1"/>
        <c:lblAlgn val="ctr"/>
        <c:lblOffset val="100"/>
        <c:noMultiLvlLbl val="0"/>
      </c:catAx>
      <c:valAx>
        <c:axId val="507369040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实验室测试项目!$Q$26:$Q$57</c:f>
              <c:numCache>
                <c:formatCode>0.00%</c:formatCode>
                <c:ptCount val="32"/>
                <c:pt idx="0">
                  <c:v>1</c:v>
                </c:pt>
                <c:pt idx="1">
                  <c:v>0.99549887471867948</c:v>
                </c:pt>
                <c:pt idx="2">
                  <c:v>0.99099774943735919</c:v>
                </c:pt>
                <c:pt idx="3">
                  <c:v>0.98724681170292561</c:v>
                </c:pt>
                <c:pt idx="4">
                  <c:v>0.98274568642160509</c:v>
                </c:pt>
                <c:pt idx="5">
                  <c:v>0.97824456114028502</c:v>
                </c:pt>
                <c:pt idx="6">
                  <c:v>0.9737434358589645</c:v>
                </c:pt>
                <c:pt idx="7">
                  <c:v>0.96924231057764421</c:v>
                </c:pt>
                <c:pt idx="8">
                  <c:v>0.96549137284321063</c:v>
                </c:pt>
                <c:pt idx="9">
                  <c:v>0.96099024756189055</c:v>
                </c:pt>
                <c:pt idx="10">
                  <c:v>0.95648912228057004</c:v>
                </c:pt>
                <c:pt idx="11">
                  <c:v>0.95198799699924985</c:v>
                </c:pt>
                <c:pt idx="12">
                  <c:v>0.94823705926481627</c:v>
                </c:pt>
                <c:pt idx="13">
                  <c:v>0.94298574643660915</c:v>
                </c:pt>
                <c:pt idx="14">
                  <c:v>0.93848462115528875</c:v>
                </c:pt>
                <c:pt idx="15">
                  <c:v>0.93398349587396845</c:v>
                </c:pt>
                <c:pt idx="16">
                  <c:v>0.93023255813953498</c:v>
                </c:pt>
                <c:pt idx="17">
                  <c:v>0.92573143285821446</c:v>
                </c:pt>
                <c:pt idx="18">
                  <c:v>0.92198049512378089</c:v>
                </c:pt>
                <c:pt idx="19">
                  <c:v>0.91747936984246037</c:v>
                </c:pt>
                <c:pt idx="20">
                  <c:v>0.91297824456114018</c:v>
                </c:pt>
                <c:pt idx="21">
                  <c:v>0.90847711927981978</c:v>
                </c:pt>
                <c:pt idx="22">
                  <c:v>0.90397599399849959</c:v>
                </c:pt>
                <c:pt idx="23">
                  <c:v>0.89947486871717908</c:v>
                </c:pt>
                <c:pt idx="24">
                  <c:v>0.89422355588897229</c:v>
                </c:pt>
                <c:pt idx="25">
                  <c:v>0.88972243060765177</c:v>
                </c:pt>
                <c:pt idx="26">
                  <c:v>0.8852213053263317</c:v>
                </c:pt>
                <c:pt idx="27">
                  <c:v>0.8814703675918979</c:v>
                </c:pt>
                <c:pt idx="28">
                  <c:v>0.876219054763691</c:v>
                </c:pt>
                <c:pt idx="29">
                  <c:v>0.87321830457614402</c:v>
                </c:pt>
                <c:pt idx="30">
                  <c:v>0.86871717929482384</c:v>
                </c:pt>
                <c:pt idx="31">
                  <c:v>0.86346586646661661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实验室测试项目!$V$26:$V$57</c:f>
              <c:numCache>
                <c:formatCode>0.00%</c:formatCode>
                <c:ptCount val="32"/>
                <c:pt idx="0">
                  <c:v>1.0000000000000002</c:v>
                </c:pt>
                <c:pt idx="1">
                  <c:v>0.99578256794751641</c:v>
                </c:pt>
                <c:pt idx="2">
                  <c:v>0.9910965323336457</c:v>
                </c:pt>
                <c:pt idx="3">
                  <c:v>0.98641049671977477</c:v>
                </c:pt>
                <c:pt idx="4">
                  <c:v>0.98266166822867851</c:v>
                </c:pt>
                <c:pt idx="5">
                  <c:v>0.97891283973758203</c:v>
                </c:pt>
                <c:pt idx="6">
                  <c:v>0.97422680412371132</c:v>
                </c:pt>
                <c:pt idx="7">
                  <c:v>0.96954076850984072</c:v>
                </c:pt>
                <c:pt idx="8">
                  <c:v>0.96532333645735702</c:v>
                </c:pt>
                <c:pt idx="9">
                  <c:v>0.96063730084348642</c:v>
                </c:pt>
                <c:pt idx="10">
                  <c:v>0.95595126522961571</c:v>
                </c:pt>
                <c:pt idx="11">
                  <c:v>0.95220243673851912</c:v>
                </c:pt>
                <c:pt idx="12">
                  <c:v>0.94798500468603564</c:v>
                </c:pt>
                <c:pt idx="13">
                  <c:v>0.94376757263355193</c:v>
                </c:pt>
                <c:pt idx="14">
                  <c:v>0.93908153701968133</c:v>
                </c:pt>
                <c:pt idx="15">
                  <c:v>0.93439550140581051</c:v>
                </c:pt>
                <c:pt idx="16">
                  <c:v>0.93017806935332692</c:v>
                </c:pt>
                <c:pt idx="17">
                  <c:v>0.92596063730084355</c:v>
                </c:pt>
                <c:pt idx="18">
                  <c:v>0.92174320524835984</c:v>
                </c:pt>
                <c:pt idx="19">
                  <c:v>0.91705716963448913</c:v>
                </c:pt>
                <c:pt idx="20">
                  <c:v>0.91237113402061865</c:v>
                </c:pt>
                <c:pt idx="21">
                  <c:v>0.90815370196813494</c:v>
                </c:pt>
                <c:pt idx="22">
                  <c:v>0.90346766635426434</c:v>
                </c:pt>
                <c:pt idx="23">
                  <c:v>0.89925023430178086</c:v>
                </c:pt>
                <c:pt idx="24">
                  <c:v>0.89503280224929704</c:v>
                </c:pt>
                <c:pt idx="25">
                  <c:v>0.89081537019681345</c:v>
                </c:pt>
                <c:pt idx="26">
                  <c:v>0.88612933458294263</c:v>
                </c:pt>
                <c:pt idx="27">
                  <c:v>0.88144329896907214</c:v>
                </c:pt>
                <c:pt idx="28">
                  <c:v>0.87722586691658844</c:v>
                </c:pt>
                <c:pt idx="29">
                  <c:v>0.87253983130271784</c:v>
                </c:pt>
                <c:pt idx="30">
                  <c:v>0.86832239925023436</c:v>
                </c:pt>
                <c:pt idx="31">
                  <c:v>0.86410496719775054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实验室测试项目!$AA$26:$AA$57</c:f>
              <c:numCache>
                <c:formatCode>0.00%</c:formatCode>
                <c:ptCount val="32"/>
                <c:pt idx="0">
                  <c:v>1</c:v>
                </c:pt>
                <c:pt idx="1">
                  <c:v>0.99576868829337073</c:v>
                </c:pt>
                <c:pt idx="2">
                  <c:v>0.99012693935119889</c:v>
                </c:pt>
                <c:pt idx="3">
                  <c:v>0.98589562764457017</c:v>
                </c:pt>
                <c:pt idx="4">
                  <c:v>0.98166431593794101</c:v>
                </c:pt>
                <c:pt idx="5">
                  <c:v>0.97743300423131174</c:v>
                </c:pt>
                <c:pt idx="6">
                  <c:v>0.97320169252468258</c:v>
                </c:pt>
                <c:pt idx="7">
                  <c:v>0.96897038081805376</c:v>
                </c:pt>
                <c:pt idx="8">
                  <c:v>0.9647390691114246</c:v>
                </c:pt>
                <c:pt idx="9">
                  <c:v>0.96050775740479533</c:v>
                </c:pt>
                <c:pt idx="10">
                  <c:v>0.95486600846262337</c:v>
                </c:pt>
                <c:pt idx="11">
                  <c:v>0.95063469675599421</c:v>
                </c:pt>
                <c:pt idx="12">
                  <c:v>0.94781382228490851</c:v>
                </c:pt>
                <c:pt idx="13">
                  <c:v>0.94358251057827924</c:v>
                </c:pt>
                <c:pt idx="14">
                  <c:v>0.93794076163610707</c:v>
                </c:pt>
                <c:pt idx="15">
                  <c:v>0.93511988716502081</c:v>
                </c:pt>
                <c:pt idx="16">
                  <c:v>0.93088857545839221</c:v>
                </c:pt>
                <c:pt idx="17">
                  <c:v>0.92665726375176305</c:v>
                </c:pt>
                <c:pt idx="18">
                  <c:v>0.92101551480959087</c:v>
                </c:pt>
                <c:pt idx="19">
                  <c:v>0.9167842031029616</c:v>
                </c:pt>
                <c:pt idx="20">
                  <c:v>0.91255289139633244</c:v>
                </c:pt>
                <c:pt idx="21">
                  <c:v>0.90832157968970384</c:v>
                </c:pt>
                <c:pt idx="22">
                  <c:v>0.90409026798307457</c:v>
                </c:pt>
                <c:pt idx="23">
                  <c:v>0.89844851904090262</c:v>
                </c:pt>
                <c:pt idx="24">
                  <c:v>0.89421720733427346</c:v>
                </c:pt>
                <c:pt idx="25">
                  <c:v>0.88998589562764419</c:v>
                </c:pt>
                <c:pt idx="26">
                  <c:v>0.88575458392101558</c:v>
                </c:pt>
                <c:pt idx="27">
                  <c:v>0.88152327221438642</c:v>
                </c:pt>
                <c:pt idx="28">
                  <c:v>0.87588152327221436</c:v>
                </c:pt>
                <c:pt idx="29">
                  <c:v>0.87165021156558509</c:v>
                </c:pt>
                <c:pt idx="30">
                  <c:v>0.86741889985895593</c:v>
                </c:pt>
                <c:pt idx="31">
                  <c:v>0.86318758815232732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实验室测试项目!$AF$26:$AF$57</c:f>
              <c:numCache>
                <c:formatCode>0.00%</c:formatCode>
                <c:ptCount val="32"/>
                <c:pt idx="0">
                  <c:v>1.0000000000000002</c:v>
                </c:pt>
                <c:pt idx="1">
                  <c:v>0.99505766062602963</c:v>
                </c:pt>
                <c:pt idx="2">
                  <c:v>0.99011532125205937</c:v>
                </c:pt>
                <c:pt idx="3">
                  <c:v>0.98599670510708415</c:v>
                </c:pt>
                <c:pt idx="4">
                  <c:v>0.98187808896210871</c:v>
                </c:pt>
                <c:pt idx="5">
                  <c:v>0.97693574958813856</c:v>
                </c:pt>
                <c:pt idx="6">
                  <c:v>0.97281713344316323</c:v>
                </c:pt>
                <c:pt idx="7">
                  <c:v>0.96787479406919275</c:v>
                </c:pt>
                <c:pt idx="8">
                  <c:v>0.96457990115321246</c:v>
                </c:pt>
                <c:pt idx="9">
                  <c:v>0.95963756177924187</c:v>
                </c:pt>
                <c:pt idx="10">
                  <c:v>0.95551894563426687</c:v>
                </c:pt>
                <c:pt idx="11">
                  <c:v>0.95057660626029661</c:v>
                </c:pt>
                <c:pt idx="12">
                  <c:v>0.94645799011532106</c:v>
                </c:pt>
                <c:pt idx="13">
                  <c:v>0.94233937397034595</c:v>
                </c:pt>
                <c:pt idx="14">
                  <c:v>0.93822075782537073</c:v>
                </c:pt>
                <c:pt idx="15">
                  <c:v>0.93327841845140014</c:v>
                </c:pt>
                <c:pt idx="16">
                  <c:v>0.92915980230642492</c:v>
                </c:pt>
                <c:pt idx="17">
                  <c:v>0.9250411861614497</c:v>
                </c:pt>
                <c:pt idx="18">
                  <c:v>0.92009884678747911</c:v>
                </c:pt>
                <c:pt idx="19">
                  <c:v>0.91680395387149916</c:v>
                </c:pt>
                <c:pt idx="20">
                  <c:v>0.91268533772652383</c:v>
                </c:pt>
                <c:pt idx="21">
                  <c:v>0.90774299835255334</c:v>
                </c:pt>
                <c:pt idx="22">
                  <c:v>0.90362438220757824</c:v>
                </c:pt>
                <c:pt idx="23">
                  <c:v>0.89868204283360809</c:v>
                </c:pt>
                <c:pt idx="24">
                  <c:v>0.89373970345963749</c:v>
                </c:pt>
                <c:pt idx="25">
                  <c:v>0.88962108731466227</c:v>
                </c:pt>
                <c:pt idx="26">
                  <c:v>0.88550247116968717</c:v>
                </c:pt>
                <c:pt idx="27">
                  <c:v>0.88056013179571668</c:v>
                </c:pt>
                <c:pt idx="28">
                  <c:v>0.87644151565074135</c:v>
                </c:pt>
                <c:pt idx="29">
                  <c:v>0.8714991762767712</c:v>
                </c:pt>
                <c:pt idx="30">
                  <c:v>0.86738056013179565</c:v>
                </c:pt>
                <c:pt idx="31">
                  <c:v>0.86326194398682032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实验室测试项目!$AK$26:$AK$57</c:f>
              <c:numCache>
                <c:formatCode>0.00%</c:formatCode>
                <c:ptCount val="32"/>
                <c:pt idx="0">
                  <c:v>1</c:v>
                </c:pt>
                <c:pt idx="1">
                  <c:v>0.99528746465598494</c:v>
                </c:pt>
                <c:pt idx="2">
                  <c:v>0.99057492931197011</c:v>
                </c:pt>
                <c:pt idx="3">
                  <c:v>0.98586239396795505</c:v>
                </c:pt>
                <c:pt idx="4">
                  <c:v>0.98209236569274294</c:v>
                </c:pt>
                <c:pt idx="5">
                  <c:v>0.97737983034872766</c:v>
                </c:pt>
                <c:pt idx="6">
                  <c:v>0.97360980207351555</c:v>
                </c:pt>
                <c:pt idx="7">
                  <c:v>0.96889726672950049</c:v>
                </c:pt>
                <c:pt idx="8">
                  <c:v>0.96512723845428849</c:v>
                </c:pt>
                <c:pt idx="9">
                  <c:v>0.96041470311027344</c:v>
                </c:pt>
                <c:pt idx="10">
                  <c:v>0.95570216776625805</c:v>
                </c:pt>
                <c:pt idx="11">
                  <c:v>0.95193213949104594</c:v>
                </c:pt>
                <c:pt idx="12">
                  <c:v>0.94721960414703099</c:v>
                </c:pt>
                <c:pt idx="13">
                  <c:v>0.94250706880301605</c:v>
                </c:pt>
                <c:pt idx="14">
                  <c:v>0.9377945334590011</c:v>
                </c:pt>
                <c:pt idx="15">
                  <c:v>0.93402450518378899</c:v>
                </c:pt>
                <c:pt idx="16">
                  <c:v>0.93025447690857699</c:v>
                </c:pt>
                <c:pt idx="17">
                  <c:v>0.9255419415645616</c:v>
                </c:pt>
                <c:pt idx="18">
                  <c:v>0.92082940622054665</c:v>
                </c:pt>
                <c:pt idx="19">
                  <c:v>0.91800188501413771</c:v>
                </c:pt>
                <c:pt idx="20">
                  <c:v>0.91328934967012265</c:v>
                </c:pt>
                <c:pt idx="21">
                  <c:v>0.90857681432610771</c:v>
                </c:pt>
                <c:pt idx="22">
                  <c:v>0.90386427898209276</c:v>
                </c:pt>
                <c:pt idx="23">
                  <c:v>0.89915174363807737</c:v>
                </c:pt>
                <c:pt idx="24">
                  <c:v>0.89443920829406232</c:v>
                </c:pt>
                <c:pt idx="25">
                  <c:v>0.88972667295004737</c:v>
                </c:pt>
                <c:pt idx="26">
                  <c:v>0.88595664467483526</c:v>
                </c:pt>
                <c:pt idx="27">
                  <c:v>0.88218661639962315</c:v>
                </c:pt>
                <c:pt idx="28">
                  <c:v>0.87747408105560776</c:v>
                </c:pt>
                <c:pt idx="29">
                  <c:v>0.87276154571159281</c:v>
                </c:pt>
                <c:pt idx="30">
                  <c:v>0.86804901036757776</c:v>
                </c:pt>
                <c:pt idx="31">
                  <c:v>0.86427898209236576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实验室测试项目!$AP$26:$AP$57</c:f>
              <c:numCache>
                <c:formatCode>0.00%</c:formatCode>
                <c:ptCount val="32"/>
                <c:pt idx="0">
                  <c:v>1</c:v>
                </c:pt>
                <c:pt idx="1">
                  <c:v>0.99574468085106393</c:v>
                </c:pt>
                <c:pt idx="2">
                  <c:v>0.99148936170212776</c:v>
                </c:pt>
                <c:pt idx="3">
                  <c:v>0.98723404255319147</c:v>
                </c:pt>
                <c:pt idx="4">
                  <c:v>0.98297872340425529</c:v>
                </c:pt>
                <c:pt idx="5">
                  <c:v>0.97872340425531901</c:v>
                </c:pt>
                <c:pt idx="6">
                  <c:v>0.97446808510638305</c:v>
                </c:pt>
                <c:pt idx="7">
                  <c:v>0.97021276595744677</c:v>
                </c:pt>
                <c:pt idx="8">
                  <c:v>0.9659574468085107</c:v>
                </c:pt>
                <c:pt idx="9">
                  <c:v>0.96170212765957441</c:v>
                </c:pt>
                <c:pt idx="10">
                  <c:v>0.95744680851063846</c:v>
                </c:pt>
                <c:pt idx="11">
                  <c:v>0.95258358662613996</c:v>
                </c:pt>
                <c:pt idx="12">
                  <c:v>0.94832826747720367</c:v>
                </c:pt>
                <c:pt idx="13">
                  <c:v>0.94407294832826749</c:v>
                </c:pt>
                <c:pt idx="14">
                  <c:v>0.93920972644376899</c:v>
                </c:pt>
                <c:pt idx="15">
                  <c:v>0.9349544072948327</c:v>
                </c:pt>
                <c:pt idx="16">
                  <c:v>0.93069908814589675</c:v>
                </c:pt>
                <c:pt idx="17">
                  <c:v>0.92644376899696046</c:v>
                </c:pt>
                <c:pt idx="18">
                  <c:v>0.92158054711246196</c:v>
                </c:pt>
                <c:pt idx="19">
                  <c:v>0.91671732522796356</c:v>
                </c:pt>
                <c:pt idx="20">
                  <c:v>0.9130699088145896</c:v>
                </c:pt>
                <c:pt idx="21">
                  <c:v>0.9082066869300911</c:v>
                </c:pt>
                <c:pt idx="22">
                  <c:v>0.90455927051671736</c:v>
                </c:pt>
                <c:pt idx="23">
                  <c:v>0.89969604863221897</c:v>
                </c:pt>
                <c:pt idx="24">
                  <c:v>0.89544072948328268</c:v>
                </c:pt>
                <c:pt idx="25">
                  <c:v>0.89118541033434651</c:v>
                </c:pt>
                <c:pt idx="26">
                  <c:v>0.88693009118541055</c:v>
                </c:pt>
                <c:pt idx="27">
                  <c:v>0.88206686930091194</c:v>
                </c:pt>
                <c:pt idx="28">
                  <c:v>0.87781155015197587</c:v>
                </c:pt>
                <c:pt idx="29">
                  <c:v>0.87355623100303947</c:v>
                </c:pt>
                <c:pt idx="30">
                  <c:v>0.8693009118541033</c:v>
                </c:pt>
                <c:pt idx="31">
                  <c:v>0.86443768996960479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实验室测试项目!$AU$26:$AU$57</c:f>
              <c:numCache>
                <c:formatCode>0.00%</c:formatCode>
                <c:ptCount val="32"/>
                <c:pt idx="0">
                  <c:v>1.0000000000000002</c:v>
                </c:pt>
                <c:pt idx="1">
                  <c:v>0.99620493358633799</c:v>
                </c:pt>
                <c:pt idx="2">
                  <c:v>0.99177735610373197</c:v>
                </c:pt>
                <c:pt idx="3">
                  <c:v>0.98734977862112583</c:v>
                </c:pt>
                <c:pt idx="4">
                  <c:v>0.98292220113852014</c:v>
                </c:pt>
                <c:pt idx="5">
                  <c:v>0.97849462365591411</c:v>
                </c:pt>
                <c:pt idx="6">
                  <c:v>0.97406704617330808</c:v>
                </c:pt>
                <c:pt idx="7">
                  <c:v>0.96900695762175837</c:v>
                </c:pt>
                <c:pt idx="8">
                  <c:v>0.96521189120809592</c:v>
                </c:pt>
                <c:pt idx="9">
                  <c:v>0.96078431372549045</c:v>
                </c:pt>
                <c:pt idx="10">
                  <c:v>0.9563567362428842</c:v>
                </c:pt>
                <c:pt idx="11">
                  <c:v>0.95192915876027828</c:v>
                </c:pt>
                <c:pt idx="12">
                  <c:v>0.94750158127767226</c:v>
                </c:pt>
                <c:pt idx="13">
                  <c:v>0.94307400379506645</c:v>
                </c:pt>
                <c:pt idx="14">
                  <c:v>0.93927893738140422</c:v>
                </c:pt>
                <c:pt idx="15">
                  <c:v>0.93485135989879831</c:v>
                </c:pt>
                <c:pt idx="16">
                  <c:v>0.93042378241619206</c:v>
                </c:pt>
                <c:pt idx="17">
                  <c:v>0.92599620493358659</c:v>
                </c:pt>
                <c:pt idx="18">
                  <c:v>0.92156862745098034</c:v>
                </c:pt>
                <c:pt idx="19">
                  <c:v>0.91714104996837453</c:v>
                </c:pt>
                <c:pt idx="20">
                  <c:v>0.91334598355471242</c:v>
                </c:pt>
                <c:pt idx="21">
                  <c:v>0.90891840607210628</c:v>
                </c:pt>
                <c:pt idx="22">
                  <c:v>0.90449082858950036</c:v>
                </c:pt>
                <c:pt idx="23">
                  <c:v>0.90006325110689434</c:v>
                </c:pt>
                <c:pt idx="24">
                  <c:v>0.89563567362428864</c:v>
                </c:pt>
                <c:pt idx="25">
                  <c:v>0.8912080961416825</c:v>
                </c:pt>
                <c:pt idx="26">
                  <c:v>0.88614800759013279</c:v>
                </c:pt>
                <c:pt idx="27">
                  <c:v>0.88172043010752699</c:v>
                </c:pt>
                <c:pt idx="28">
                  <c:v>0.87792536369386476</c:v>
                </c:pt>
                <c:pt idx="29">
                  <c:v>0.87349778621125884</c:v>
                </c:pt>
                <c:pt idx="30">
                  <c:v>0.86907020872865282</c:v>
                </c:pt>
                <c:pt idx="31">
                  <c:v>0.8640101201771031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实验室测试项目!$AW$26:$AW$57</c:f>
              <c:numCache>
                <c:formatCode>0.00%</c:formatCode>
                <c:ptCount val="32"/>
                <c:pt idx="0">
                  <c:v>1</c:v>
                </c:pt>
                <c:pt idx="1">
                  <c:v>0.99562069581128321</c:v>
                </c:pt>
                <c:pt idx="2">
                  <c:v>0.99088259849887039</c:v>
                </c:pt>
                <c:pt idx="3">
                  <c:v>0.98657083661666101</c:v>
                </c:pt>
                <c:pt idx="4">
                  <c:v>0.98242043568369319</c:v>
                </c:pt>
                <c:pt idx="5">
                  <c:v>0.97801771613675392</c:v>
                </c:pt>
                <c:pt idx="6">
                  <c:v>0.9737334284719612</c:v>
                </c:pt>
                <c:pt idx="7">
                  <c:v>0.96910646346906237</c:v>
                </c:pt>
                <c:pt idx="8">
                  <c:v>0.96520432229087139</c:v>
                </c:pt>
                <c:pt idx="9">
                  <c:v>0.96066771601210754</c:v>
                </c:pt>
                <c:pt idx="10">
                  <c:v>0.95604729344669381</c:v>
                </c:pt>
                <c:pt idx="11">
                  <c:v>0.95169237451878907</c:v>
                </c:pt>
                <c:pt idx="12">
                  <c:v>0.94764904703614117</c:v>
                </c:pt>
                <c:pt idx="13">
                  <c:v>0.94318988922073366</c:v>
                </c:pt>
                <c:pt idx="14">
                  <c:v>0.93857298213151741</c:v>
                </c:pt>
                <c:pt idx="15">
                  <c:v>0.93437251075337424</c:v>
                </c:pt>
                <c:pt idx="16">
                  <c:v>0.93026233610404929</c:v>
                </c:pt>
                <c:pt idx="17">
                  <c:v>0.92591034793819682</c:v>
                </c:pt>
                <c:pt idx="18">
                  <c:v>0.92125952039331416</c:v>
                </c:pt>
                <c:pt idx="19">
                  <c:v>0.91714070809455528</c:v>
                </c:pt>
                <c:pt idx="20">
                  <c:v>0.9128989785348629</c:v>
                </c:pt>
                <c:pt idx="21">
                  <c:v>0.90834247237407395</c:v>
                </c:pt>
                <c:pt idx="22">
                  <c:v>0.90401038409024681</c:v>
                </c:pt>
                <c:pt idx="23">
                  <c:v>0.89925238689580866</c:v>
                </c:pt>
                <c:pt idx="24">
                  <c:v>0.89467555433340196</c:v>
                </c:pt>
                <c:pt idx="25">
                  <c:v>0.89032356616754971</c:v>
                </c:pt>
                <c:pt idx="26">
                  <c:v>0.88594891977862222</c:v>
                </c:pt>
                <c:pt idx="27">
                  <c:v>0.88156728376844773</c:v>
                </c:pt>
                <c:pt idx="28">
                  <c:v>0.87699699364352635</c:v>
                </c:pt>
                <c:pt idx="29">
                  <c:v>0.87267472666387291</c:v>
                </c:pt>
                <c:pt idx="30">
                  <c:v>0.86832273849802066</c:v>
                </c:pt>
                <c:pt idx="31">
                  <c:v>0.8638210225775127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348256"/>
        <c:axId val="362348816"/>
      </c:lineChart>
      <c:catAx>
        <c:axId val="36234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48816"/>
        <c:crosses val="autoZero"/>
        <c:auto val="1"/>
        <c:lblAlgn val="ctr"/>
        <c:lblOffset val="100"/>
        <c:noMultiLvlLbl val="0"/>
      </c:catAx>
      <c:valAx>
        <c:axId val="362348816"/>
        <c:scaling>
          <c:orientation val="minMax"/>
          <c:max val="1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4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686542</xdr:colOff>
      <xdr:row>7</xdr:row>
      <xdr:rowOff>55667</xdr:rowOff>
    </xdr:from>
    <xdr:to>
      <xdr:col>47</xdr:col>
      <xdr:colOff>155864</xdr:colOff>
      <xdr:row>24</xdr:row>
      <xdr:rowOff>69273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89647</xdr:colOff>
      <xdr:row>25</xdr:row>
      <xdr:rowOff>51545</xdr:rowOff>
    </xdr:from>
    <xdr:to>
      <xdr:col>47</xdr:col>
      <xdr:colOff>179293</xdr:colOff>
      <xdr:row>57</xdr:row>
      <xdr:rowOff>22410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4"/>
  <sheetViews>
    <sheetView tabSelected="1" topLeftCell="A7" zoomScale="85" zoomScaleNormal="85" workbookViewId="0">
      <pane xSplit="12" topLeftCell="AU1" activePane="topRight" state="frozen"/>
      <selection pane="topRight" activeCell="M1" sqref="M1:M1048576"/>
    </sheetView>
  </sheetViews>
  <sheetFormatPr defaultRowHeight="15"/>
  <cols>
    <col min="1" max="2" width="7.7109375" customWidth="1"/>
    <col min="3" max="4" width="7.85546875" customWidth="1"/>
    <col min="5" max="5" width="7.42578125" customWidth="1"/>
    <col min="6" max="6" width="9.42578125" bestFit="1" customWidth="1"/>
    <col min="7" max="7" width="6.85546875" customWidth="1"/>
    <col min="12" max="12" width="9.140625" customWidth="1"/>
    <col min="13" max="13" width="10.5703125" customWidth="1"/>
    <col min="14" max="15" width="9.7109375" customWidth="1"/>
    <col min="16" max="16" width="9.7109375" style="93" customWidth="1"/>
    <col min="17" max="17" width="9.7109375" style="90" customWidth="1"/>
    <col min="20" max="22" width="9.85546875" customWidth="1"/>
    <col min="25" max="27" width="9.42578125" customWidth="1"/>
    <col min="30" max="32" width="9.7109375" customWidth="1"/>
    <col min="34" max="34" width="10" customWidth="1"/>
    <col min="35" max="37" width="9.85546875" customWidth="1"/>
    <col min="38" max="38" width="11.85546875" customWidth="1"/>
    <col min="39" max="39" width="13" customWidth="1"/>
    <col min="40" max="40" width="17.7109375" customWidth="1"/>
    <col min="41" max="42" width="11" customWidth="1"/>
    <col min="43" max="43" width="16.5703125" customWidth="1"/>
    <col min="44" max="44" width="13" customWidth="1"/>
    <col min="45" max="46" width="17.5703125" customWidth="1"/>
    <col min="47" max="47" width="11.5703125" customWidth="1"/>
    <col min="48" max="48" width="11.5703125" style="93" customWidth="1"/>
    <col min="49" max="50" width="11.5703125" customWidth="1"/>
    <col min="59" max="59" width="9.7109375" customWidth="1"/>
  </cols>
  <sheetData>
    <row r="1" spans="1:63" ht="48" customHeight="1" thickBot="1">
      <c r="A1" s="101" t="s">
        <v>99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3"/>
      <c r="Q1" s="93"/>
    </row>
    <row r="2" spans="1:6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Q2" s="93"/>
    </row>
    <row r="3" spans="1:63" ht="14.2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Q3" s="93"/>
      <c r="BJ3">
        <v>163</v>
      </c>
      <c r="BK3" s="8">
        <f t="shared" ref="BK3:BK16" si="0">BJ3-BJ4</f>
        <v>21</v>
      </c>
    </row>
    <row r="4" spans="1:63" ht="14.25" customHeight="1" thickBo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Q4" s="93"/>
      <c r="BJ4">
        <v>142</v>
      </c>
      <c r="BK4" s="8">
        <f t="shared" si="0"/>
        <v>19</v>
      </c>
    </row>
    <row r="5" spans="1:63" ht="27" customHeight="1" thickBot="1">
      <c r="A5" s="106" t="s">
        <v>50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8"/>
      <c r="Q5" s="93"/>
      <c r="BJ5">
        <v>123</v>
      </c>
      <c r="BK5" s="8">
        <f>BJ5-BJ7</f>
        <v>15.5</v>
      </c>
    </row>
    <row r="6" spans="1:63" ht="27" customHeight="1" thickBot="1">
      <c r="A6" s="84"/>
      <c r="B6" s="84"/>
      <c r="C6" s="84"/>
      <c r="D6" s="84"/>
      <c r="E6" s="84"/>
      <c r="F6" s="84"/>
      <c r="G6" s="84"/>
      <c r="H6" s="84"/>
      <c r="I6" s="84"/>
      <c r="J6" s="84"/>
      <c r="K6" s="84"/>
      <c r="L6" s="79" t="s">
        <v>132</v>
      </c>
      <c r="M6" t="s">
        <v>131</v>
      </c>
      <c r="N6" t="s">
        <v>134</v>
      </c>
      <c r="Q6" s="93"/>
      <c r="R6" s="116" t="s">
        <v>132</v>
      </c>
      <c r="S6" s="93" t="s">
        <v>133</v>
      </c>
      <c r="T6" s="93" t="s">
        <v>135</v>
      </c>
      <c r="U6" s="93"/>
      <c r="V6" s="93"/>
      <c r="W6" s="116" t="s">
        <v>132</v>
      </c>
      <c r="X6" s="93" t="s">
        <v>136</v>
      </c>
      <c r="Y6" s="93" t="s">
        <v>135</v>
      </c>
      <c r="Z6" s="93"/>
      <c r="AA6" s="93"/>
      <c r="AB6" s="116" t="s">
        <v>132</v>
      </c>
      <c r="AC6" s="93" t="s">
        <v>137</v>
      </c>
      <c r="AD6" s="93" t="s">
        <v>135</v>
      </c>
      <c r="AE6" s="93"/>
      <c r="AF6" s="93"/>
      <c r="AG6" s="116" t="s">
        <v>132</v>
      </c>
      <c r="AH6" s="93" t="s">
        <v>138</v>
      </c>
      <c r="AI6" s="93" t="s">
        <v>135</v>
      </c>
      <c r="AL6" s="86" t="s">
        <v>139</v>
      </c>
      <c r="AM6" t="s">
        <v>140</v>
      </c>
      <c r="AQ6" s="86" t="s">
        <v>139</v>
      </c>
      <c r="AR6" t="s">
        <v>141</v>
      </c>
      <c r="BK6" s="8"/>
    </row>
    <row r="7" spans="1:63" ht="16.5" thickBo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97" t="s">
        <v>92</v>
      </c>
      <c r="M7" s="98"/>
      <c r="N7" s="63"/>
      <c r="O7" s="80"/>
      <c r="P7" s="4"/>
      <c r="Q7" s="56"/>
      <c r="R7" s="105" t="s">
        <v>92</v>
      </c>
      <c r="S7" s="98"/>
      <c r="T7" s="63"/>
      <c r="U7" s="80"/>
      <c r="V7" s="80"/>
      <c r="W7" s="97" t="s">
        <v>92</v>
      </c>
      <c r="X7" s="98"/>
      <c r="Y7" s="63"/>
      <c r="Z7" s="80"/>
      <c r="AA7" s="80"/>
      <c r="AB7" s="97" t="s">
        <v>92</v>
      </c>
      <c r="AC7" s="98"/>
      <c r="AD7" s="63"/>
      <c r="AE7" s="80"/>
      <c r="AF7" s="80"/>
      <c r="AG7" s="97" t="s">
        <v>92</v>
      </c>
      <c r="AH7" s="98"/>
      <c r="AI7" s="63"/>
      <c r="AJ7" s="80"/>
      <c r="AK7" s="80"/>
      <c r="AL7" s="97" t="s">
        <v>92</v>
      </c>
      <c r="AM7" s="98"/>
      <c r="AN7" s="63"/>
      <c r="AO7" s="80"/>
      <c r="AP7" s="80"/>
      <c r="AQ7" s="97" t="s">
        <v>92</v>
      </c>
      <c r="AR7" s="98"/>
      <c r="AS7" s="63"/>
      <c r="AT7" s="80"/>
      <c r="AU7" s="80"/>
      <c r="AV7" s="117"/>
      <c r="AW7" s="80"/>
      <c r="AX7" s="80"/>
      <c r="AY7" s="97" t="s">
        <v>92</v>
      </c>
      <c r="AZ7" s="98"/>
      <c r="BA7" s="63"/>
      <c r="BB7" s="97" t="s">
        <v>92</v>
      </c>
      <c r="BC7" s="98"/>
      <c r="BD7" s="63"/>
      <c r="BE7" s="97" t="s">
        <v>92</v>
      </c>
      <c r="BF7" s="98"/>
      <c r="BG7" s="63"/>
      <c r="BJ7">
        <v>107.5</v>
      </c>
      <c r="BK7" s="8">
        <f t="shared" si="0"/>
        <v>15</v>
      </c>
    </row>
    <row r="8" spans="1:63" ht="15.75">
      <c r="A8" s="31" t="s">
        <v>1</v>
      </c>
      <c r="B8" s="32" t="s">
        <v>2</v>
      </c>
      <c r="C8" s="32" t="s">
        <v>3</v>
      </c>
      <c r="D8" s="32" t="s">
        <v>4</v>
      </c>
      <c r="E8" s="33" t="s">
        <v>69</v>
      </c>
      <c r="F8" s="33"/>
      <c r="G8" s="33"/>
      <c r="H8" s="34" t="s">
        <v>10</v>
      </c>
      <c r="I8" s="35" t="s">
        <v>11</v>
      </c>
      <c r="J8" s="11"/>
      <c r="K8" s="96"/>
      <c r="L8" s="64" t="s">
        <v>90</v>
      </c>
      <c r="M8" s="62" t="s">
        <v>91</v>
      </c>
      <c r="N8" s="65" t="s">
        <v>93</v>
      </c>
      <c r="O8" s="62"/>
      <c r="P8" s="62" t="s">
        <v>142</v>
      </c>
      <c r="Q8" s="91"/>
      <c r="R8" s="64" t="s">
        <v>127</v>
      </c>
      <c r="S8" s="62" t="s">
        <v>128</v>
      </c>
      <c r="T8" s="65" t="s">
        <v>93</v>
      </c>
      <c r="U8" s="62"/>
      <c r="V8" s="91" t="s">
        <v>142</v>
      </c>
      <c r="W8" s="64" t="s">
        <v>127</v>
      </c>
      <c r="X8" s="62" t="s">
        <v>128</v>
      </c>
      <c r="Y8" s="65" t="s">
        <v>93</v>
      </c>
      <c r="Z8" s="62"/>
      <c r="AA8" s="91" t="s">
        <v>142</v>
      </c>
      <c r="AB8" s="64" t="s">
        <v>127</v>
      </c>
      <c r="AC8" s="62" t="s">
        <v>128</v>
      </c>
      <c r="AD8" s="65" t="s">
        <v>93</v>
      </c>
      <c r="AE8" s="62"/>
      <c r="AF8" s="91" t="s">
        <v>142</v>
      </c>
      <c r="AG8" s="64" t="s">
        <v>127</v>
      </c>
      <c r="AH8" s="62" t="s">
        <v>128</v>
      </c>
      <c r="AI8" s="65" t="s">
        <v>93</v>
      </c>
      <c r="AJ8" s="62"/>
      <c r="AK8" s="91" t="s">
        <v>142</v>
      </c>
      <c r="AL8" s="64" t="s">
        <v>127</v>
      </c>
      <c r="AM8" s="62" t="s">
        <v>128</v>
      </c>
      <c r="AN8" s="65" t="s">
        <v>93</v>
      </c>
      <c r="AO8" s="62"/>
      <c r="AP8" s="91" t="s">
        <v>142</v>
      </c>
      <c r="AQ8" s="64" t="s">
        <v>129</v>
      </c>
      <c r="AR8" s="62" t="s">
        <v>128</v>
      </c>
      <c r="AS8" s="65" t="s">
        <v>93</v>
      </c>
      <c r="AT8" s="62"/>
      <c r="AU8" s="91" t="s">
        <v>142</v>
      </c>
      <c r="AV8" s="62"/>
      <c r="AW8" s="91"/>
      <c r="AX8" s="91"/>
      <c r="AY8" s="64" t="s">
        <v>129</v>
      </c>
      <c r="AZ8" s="62" t="s">
        <v>128</v>
      </c>
      <c r="BA8" s="65" t="s">
        <v>93</v>
      </c>
      <c r="BB8" s="64" t="s">
        <v>130</v>
      </c>
      <c r="BC8" s="62" t="s">
        <v>128</v>
      </c>
      <c r="BD8" s="65" t="s">
        <v>93</v>
      </c>
      <c r="BE8" s="64" t="s">
        <v>129</v>
      </c>
      <c r="BF8" s="62" t="s">
        <v>128</v>
      </c>
      <c r="BG8" s="65" t="s">
        <v>93</v>
      </c>
      <c r="BJ8">
        <v>92.5</v>
      </c>
      <c r="BK8" s="8">
        <f t="shared" si="0"/>
        <v>11.5</v>
      </c>
    </row>
    <row r="9" spans="1:63" ht="15.75">
      <c r="A9" s="13">
        <v>1</v>
      </c>
      <c r="B9" s="12">
        <v>1</v>
      </c>
      <c r="C9" s="12">
        <v>1</v>
      </c>
      <c r="D9" s="12">
        <v>1</v>
      </c>
      <c r="E9" s="2">
        <v>1</v>
      </c>
      <c r="F9" s="37">
        <v>-0.88207547169811318</v>
      </c>
      <c r="G9" s="12"/>
      <c r="H9" s="22" t="s">
        <v>14</v>
      </c>
      <c r="I9" s="27">
        <v>1</v>
      </c>
      <c r="J9" s="99" t="s">
        <v>94</v>
      </c>
      <c r="K9" s="96"/>
      <c r="L9" s="66">
        <v>1.829</v>
      </c>
      <c r="M9" s="2">
        <v>1.6619999999999999</v>
      </c>
      <c r="N9" s="67">
        <f>1000*(L9-M9)/20</f>
        <v>8.3500000000000014</v>
      </c>
      <c r="O9" s="83">
        <f t="shared" ref="O9:O22" si="1">(N9-66.65)/66.65</f>
        <v>-0.87471867966991745</v>
      </c>
      <c r="P9" s="83">
        <f t="shared" ref="P9:P22" si="2">O9-O10</f>
        <v>-1.9504876219054834E-2</v>
      </c>
      <c r="Q9" s="92">
        <f t="shared" ref="Q9:Q23" si="3">1+O9</f>
        <v>0.12528132033008255</v>
      </c>
      <c r="R9" s="66">
        <v>1.917</v>
      </c>
      <c r="S9" s="4">
        <v>1.65</v>
      </c>
      <c r="T9" s="67">
        <f t="shared" ref="T9:T40" si="4">1000*(R9-S9)/20</f>
        <v>13.350000000000005</v>
      </c>
      <c r="U9" s="83">
        <f t="shared" ref="U9:U22" si="5">(T9-106.75)/106.75</f>
        <v>-0.87494145199063222</v>
      </c>
      <c r="V9" s="92">
        <f>1+U9</f>
        <v>0.12505854800936778</v>
      </c>
      <c r="W9" s="66">
        <v>1.738</v>
      </c>
      <c r="X9" s="4">
        <v>1.65</v>
      </c>
      <c r="Y9" s="67">
        <f>1000*(W9-X9)/20</f>
        <v>4.4000000000000039</v>
      </c>
      <c r="Z9" s="83">
        <f t="shared" ref="Z9:Z22" si="6">(Y9-35.45)/35.45</f>
        <v>-0.87588152327221425</v>
      </c>
      <c r="AA9" s="92">
        <f>1+Z9</f>
        <v>0.12411847672778575</v>
      </c>
      <c r="AB9" s="66">
        <v>1.806</v>
      </c>
      <c r="AC9" s="2">
        <v>1.653</v>
      </c>
      <c r="AD9" s="67">
        <f>1000*(AB9-AC9)/20</f>
        <v>7.6500000000000012</v>
      </c>
      <c r="AE9" s="83">
        <f t="shared" ref="AE9:AE22" si="7">(AD9-60.7)/60.7</f>
        <v>-0.87397034596375622</v>
      </c>
      <c r="AF9" s="92">
        <f>1+AE9</f>
        <v>0.12602965403624378</v>
      </c>
      <c r="AG9" s="66">
        <v>1.786</v>
      </c>
      <c r="AH9" s="4">
        <v>1.653</v>
      </c>
      <c r="AI9" s="67">
        <f>1000*(AG9-AH9)/20</f>
        <v>6.65</v>
      </c>
      <c r="AJ9" s="83">
        <f t="shared" ref="AJ9:AJ22" si="8">(AI9-53.05)/53.05</f>
        <v>-0.87464655984919892</v>
      </c>
      <c r="AK9" s="92">
        <f>1+AJ9</f>
        <v>0.12535344015080108</v>
      </c>
      <c r="AL9" s="66">
        <v>1.8620000000000001</v>
      </c>
      <c r="AM9" s="4">
        <v>1.655</v>
      </c>
      <c r="AN9" s="67">
        <f t="shared" ref="AN9:AN24" si="9">1000*(AL9-AM9)/20</f>
        <v>10.350000000000005</v>
      </c>
      <c r="AO9" s="83">
        <f t="shared" ref="AO9:AO22" si="10">(AN9-82.25)/82.25</f>
        <v>-0.87416413373860169</v>
      </c>
      <c r="AP9" s="92">
        <f>1+AO9</f>
        <v>0.12583586626139831</v>
      </c>
      <c r="AQ9" s="66">
        <v>1.84</v>
      </c>
      <c r="AR9" s="4">
        <v>1.639</v>
      </c>
      <c r="AS9" s="67">
        <f>1000*(AQ9-AR9)/20</f>
        <v>10.050000000000002</v>
      </c>
      <c r="AT9" s="83">
        <f t="shared" ref="AT9:AT22" si="11">(AS9-79.05)/79.05</f>
        <v>-0.87286527514231504</v>
      </c>
      <c r="AU9" s="92">
        <f>1+AT9</f>
        <v>0.12713472485768496</v>
      </c>
      <c r="AV9" s="83"/>
      <c r="AW9" s="92">
        <f>(AU9+AP9+AK9+AF9+AA9+V9+Q9)/7</f>
        <v>0.12554457576762346</v>
      </c>
      <c r="AX9" s="118">
        <f>AW9*100</f>
        <v>12.554457576762346</v>
      </c>
      <c r="AY9" s="66"/>
      <c r="AZ9" s="2"/>
      <c r="BA9" s="67">
        <f t="shared" ref="BA9:BA24" si="12">1000*(AY9-AZ9)/20</f>
        <v>0</v>
      </c>
      <c r="BB9" s="66"/>
      <c r="BC9" s="2"/>
      <c r="BD9" s="67"/>
      <c r="BE9" s="66"/>
      <c r="BF9" s="2"/>
      <c r="BG9" s="67"/>
      <c r="BI9" s="17"/>
      <c r="BJ9" s="16">
        <v>81</v>
      </c>
      <c r="BK9" s="8">
        <f t="shared" si="0"/>
        <v>11.5</v>
      </c>
    </row>
    <row r="10" spans="1:63" ht="15.75">
      <c r="A10" s="13">
        <v>1</v>
      </c>
      <c r="B10" s="12">
        <v>1</v>
      </c>
      <c r="C10" s="12">
        <v>1</v>
      </c>
      <c r="D10" s="12">
        <v>0</v>
      </c>
      <c r="E10" s="5">
        <v>1.1499999999999999</v>
      </c>
      <c r="F10" s="37">
        <v>-0.86438679245283012</v>
      </c>
      <c r="G10" s="12"/>
      <c r="H10" s="22" t="s">
        <v>14</v>
      </c>
      <c r="I10" s="27">
        <v>0</v>
      </c>
      <c r="J10" s="100"/>
      <c r="K10" s="96"/>
      <c r="L10" s="66">
        <v>1.855</v>
      </c>
      <c r="M10" s="2">
        <v>1.6619999999999999</v>
      </c>
      <c r="N10" s="67">
        <f t="shared" ref="N10:N62" si="13">1000*(L10-M10)/20</f>
        <v>9.6500000000000021</v>
      </c>
      <c r="O10" s="83">
        <f t="shared" si="1"/>
        <v>-0.85521380345086262</v>
      </c>
      <c r="P10" s="83">
        <f t="shared" si="2"/>
        <v>-2.175543885971476E-2</v>
      </c>
      <c r="Q10" s="92">
        <f t="shared" si="3"/>
        <v>0.14478619654913738</v>
      </c>
      <c r="R10" s="66">
        <v>1.9590000000000001</v>
      </c>
      <c r="S10" s="4">
        <v>1.65</v>
      </c>
      <c r="T10" s="67">
        <f t="shared" si="4"/>
        <v>15.450000000000008</v>
      </c>
      <c r="U10" s="83">
        <f t="shared" si="5"/>
        <v>-0.85526932084309126</v>
      </c>
      <c r="V10" s="92">
        <f t="shared" ref="V10:V24" si="14">1+U10</f>
        <v>0.14473067915690874</v>
      </c>
      <c r="W10" s="66">
        <v>1.7509999999999999</v>
      </c>
      <c r="X10" s="4">
        <v>1.65</v>
      </c>
      <c r="Y10" s="67">
        <f t="shared" ref="Y10:Y62" si="15">1000*(W10-X10)/20</f>
        <v>5.0499999999999989</v>
      </c>
      <c r="Z10" s="83">
        <f t="shared" si="6"/>
        <v>-0.85754583921015526</v>
      </c>
      <c r="AA10" s="92">
        <f t="shared" ref="AA10:AA24" si="16">1+Z10</f>
        <v>0.14245416078984474</v>
      </c>
      <c r="AB10" s="66">
        <v>1.829</v>
      </c>
      <c r="AC10" s="2">
        <v>1.653</v>
      </c>
      <c r="AD10" s="67">
        <f t="shared" ref="AD10:AD62" si="17">1000*(AB10-AC10)/20</f>
        <v>8.7999999999999972</v>
      </c>
      <c r="AE10" s="83">
        <f t="shared" si="7"/>
        <v>-0.85502471169686989</v>
      </c>
      <c r="AF10" s="92">
        <f t="shared" ref="AF10:AF24" si="18">1+AE10</f>
        <v>0.14497528830313011</v>
      </c>
      <c r="AG10" s="66">
        <v>1.8069999999999999</v>
      </c>
      <c r="AH10" s="4">
        <v>1.653</v>
      </c>
      <c r="AI10" s="67">
        <f t="shared" ref="AI10:AI62" si="19">1000*(AG10-AH10)/20</f>
        <v>7.6999999999999957</v>
      </c>
      <c r="AJ10" s="83">
        <f t="shared" si="8"/>
        <v>-0.85485391140433564</v>
      </c>
      <c r="AK10" s="92">
        <f t="shared" ref="AK10:AK24" si="20">1+AJ10</f>
        <v>0.14514608859566436</v>
      </c>
      <c r="AL10" s="66">
        <v>1.893</v>
      </c>
      <c r="AM10" s="4">
        <v>1.655</v>
      </c>
      <c r="AN10" s="67">
        <f t="shared" si="9"/>
        <v>11.9</v>
      </c>
      <c r="AO10" s="83">
        <f t="shared" si="10"/>
        <v>-0.85531914893617011</v>
      </c>
      <c r="AP10" s="92">
        <f t="shared" ref="AP10:AP24" si="21">1+AO10</f>
        <v>0.14468085106382989</v>
      </c>
      <c r="AQ10" s="66">
        <v>1.871</v>
      </c>
      <c r="AR10" s="4">
        <v>1.64</v>
      </c>
      <c r="AS10" s="67">
        <f t="shared" ref="AS10:AS24" si="22">1000*(AQ10-AR10)/20</f>
        <v>11.550000000000004</v>
      </c>
      <c r="AT10" s="83">
        <f t="shared" si="11"/>
        <v>-0.85388994307400379</v>
      </c>
      <c r="AU10" s="92">
        <f t="shared" ref="AU10:AU24" si="23">1+AT10</f>
        <v>0.14611005692599621</v>
      </c>
      <c r="AV10" s="83"/>
      <c r="AW10" s="92">
        <f t="shared" ref="AW10:AW57" si="24">(AU10+AP10+AK10+AF10+AA10+V10+Q10)/7</f>
        <v>0.14469761734064449</v>
      </c>
      <c r="AX10" s="118">
        <f t="shared" ref="AX10:AX57" si="25">AW10*100</f>
        <v>14.469761734064448</v>
      </c>
      <c r="AY10" s="66"/>
      <c r="AZ10" s="2"/>
      <c r="BA10" s="67">
        <f t="shared" si="12"/>
        <v>0</v>
      </c>
      <c r="BB10" s="66"/>
      <c r="BC10" s="2"/>
      <c r="BD10" s="67"/>
      <c r="BE10" s="66"/>
      <c r="BF10" s="2"/>
      <c r="BG10" s="67"/>
      <c r="BI10" s="10"/>
      <c r="BJ10" s="61">
        <v>69.5</v>
      </c>
      <c r="BK10" s="8">
        <f t="shared" si="0"/>
        <v>9</v>
      </c>
    </row>
    <row r="11" spans="1:63" ht="15.75">
      <c r="A11" s="13">
        <v>1</v>
      </c>
      <c r="B11" s="12">
        <v>1</v>
      </c>
      <c r="C11" s="12">
        <v>0</v>
      </c>
      <c r="D11" s="12">
        <v>1</v>
      </c>
      <c r="E11" s="5">
        <v>1.32</v>
      </c>
      <c r="F11" s="37">
        <v>-0.84433962264150941</v>
      </c>
      <c r="G11" s="12"/>
      <c r="H11" s="22" t="s">
        <v>15</v>
      </c>
      <c r="I11" s="27">
        <v>1</v>
      </c>
      <c r="J11" s="100"/>
      <c r="K11" s="96"/>
      <c r="L11" s="66">
        <v>1.885</v>
      </c>
      <c r="M11" s="2">
        <v>1.663</v>
      </c>
      <c r="N11" s="67">
        <f t="shared" si="13"/>
        <v>11.099999999999998</v>
      </c>
      <c r="O11" s="83">
        <f t="shared" si="1"/>
        <v>-0.83345836459114786</v>
      </c>
      <c r="P11" s="83">
        <f t="shared" si="2"/>
        <v>-2.5506376594148561E-2</v>
      </c>
      <c r="Q11" s="92">
        <f t="shared" si="3"/>
        <v>0.16654163540885214</v>
      </c>
      <c r="R11" s="66">
        <v>2.0059999999999998</v>
      </c>
      <c r="S11" s="4">
        <v>1.651</v>
      </c>
      <c r="T11" s="67">
        <f t="shared" si="4"/>
        <v>17.749999999999989</v>
      </c>
      <c r="U11" s="83">
        <f t="shared" si="5"/>
        <v>-0.83372365339578469</v>
      </c>
      <c r="V11" s="92">
        <f t="shared" si="14"/>
        <v>0.16627634660421531</v>
      </c>
      <c r="W11" s="66">
        <v>1.7669999999999999</v>
      </c>
      <c r="X11" s="4">
        <v>1.65</v>
      </c>
      <c r="Y11" s="67">
        <f t="shared" si="15"/>
        <v>5.85</v>
      </c>
      <c r="Z11" s="83">
        <f t="shared" si="6"/>
        <v>-0.83497884344146678</v>
      </c>
      <c r="AA11" s="92">
        <f t="shared" si="16"/>
        <v>0.16502115655853322</v>
      </c>
      <c r="AB11" s="66">
        <v>1.8560000000000001</v>
      </c>
      <c r="AC11" s="2">
        <v>1.653</v>
      </c>
      <c r="AD11" s="67">
        <f t="shared" si="17"/>
        <v>10.150000000000002</v>
      </c>
      <c r="AE11" s="83">
        <f t="shared" si="7"/>
        <v>-0.83278418451400316</v>
      </c>
      <c r="AF11" s="92">
        <f t="shared" si="18"/>
        <v>0.16721581548599684</v>
      </c>
      <c r="AG11" s="66">
        <v>1.83</v>
      </c>
      <c r="AH11" s="4">
        <v>1.653</v>
      </c>
      <c r="AI11" s="67">
        <f t="shared" si="19"/>
        <v>8.8500000000000032</v>
      </c>
      <c r="AJ11" s="83">
        <f t="shared" si="8"/>
        <v>-0.83317624882186614</v>
      </c>
      <c r="AK11" s="92">
        <f t="shared" si="20"/>
        <v>0.16682375117813386</v>
      </c>
      <c r="AL11" s="66">
        <v>1.929</v>
      </c>
      <c r="AM11" s="4">
        <v>1.655</v>
      </c>
      <c r="AN11" s="67">
        <f t="shared" si="9"/>
        <v>13.7</v>
      </c>
      <c r="AO11" s="83">
        <f t="shared" si="10"/>
        <v>-0.83343465045592702</v>
      </c>
      <c r="AP11" s="92">
        <f t="shared" si="21"/>
        <v>0.16656534954407298</v>
      </c>
      <c r="AQ11" s="66">
        <v>1.9059999999999999</v>
      </c>
      <c r="AR11" s="4">
        <v>1.64</v>
      </c>
      <c r="AS11" s="67">
        <f>1000*(AQ11-AR11)/20</f>
        <v>13.3</v>
      </c>
      <c r="AT11" s="83">
        <f t="shared" si="11"/>
        <v>-0.8317520556609741</v>
      </c>
      <c r="AU11" s="92">
        <f t="shared" si="23"/>
        <v>0.1682479443390259</v>
      </c>
      <c r="AV11" s="83"/>
      <c r="AW11" s="92">
        <f t="shared" si="24"/>
        <v>0.16667028558840435</v>
      </c>
      <c r="AX11" s="118">
        <f t="shared" si="25"/>
        <v>16.667028558840435</v>
      </c>
      <c r="AY11" s="66"/>
      <c r="AZ11" s="2"/>
      <c r="BA11" s="67">
        <f t="shared" si="12"/>
        <v>0</v>
      </c>
      <c r="BB11" s="66"/>
      <c r="BC11" s="2"/>
      <c r="BD11" s="67"/>
      <c r="BE11" s="66"/>
      <c r="BF11" s="2"/>
      <c r="BG11" s="67"/>
      <c r="BI11" s="10"/>
      <c r="BJ11" s="8">
        <v>60.5</v>
      </c>
      <c r="BK11" s="8">
        <f t="shared" si="0"/>
        <v>7.5</v>
      </c>
    </row>
    <row r="12" spans="1:63" ht="15.75">
      <c r="A12" s="13">
        <v>1</v>
      </c>
      <c r="B12" s="12">
        <v>1</v>
      </c>
      <c r="C12" s="12">
        <v>0</v>
      </c>
      <c r="D12" s="12">
        <v>0</v>
      </c>
      <c r="E12" s="5">
        <v>1.52</v>
      </c>
      <c r="F12" s="37">
        <v>-0.82075471698113212</v>
      </c>
      <c r="G12" s="12"/>
      <c r="H12" s="22" t="s">
        <v>15</v>
      </c>
      <c r="I12" s="27">
        <v>0</v>
      </c>
      <c r="J12" s="100"/>
      <c r="K12" s="96"/>
      <c r="L12" s="66">
        <v>1.919</v>
      </c>
      <c r="M12" s="4">
        <v>1.663</v>
      </c>
      <c r="N12" s="67">
        <f t="shared" si="13"/>
        <v>12.8</v>
      </c>
      <c r="O12" s="83">
        <f t="shared" si="1"/>
        <v>-0.8079519879969993</v>
      </c>
      <c r="P12" s="83">
        <f t="shared" si="2"/>
        <v>-2.9257314328582251E-2</v>
      </c>
      <c r="Q12" s="92">
        <f t="shared" si="3"/>
        <v>0.1920480120030007</v>
      </c>
      <c r="R12" s="66">
        <v>2.06</v>
      </c>
      <c r="S12" s="4">
        <v>1.651</v>
      </c>
      <c r="T12" s="67">
        <f t="shared" si="4"/>
        <v>20.450000000000003</v>
      </c>
      <c r="U12" s="83">
        <f t="shared" si="5"/>
        <v>-0.80843091334894612</v>
      </c>
      <c r="V12" s="92">
        <f t="shared" si="14"/>
        <v>0.19156908665105388</v>
      </c>
      <c r="W12" s="66">
        <v>1.7849999999999999</v>
      </c>
      <c r="X12" s="4">
        <v>1.651</v>
      </c>
      <c r="Y12" s="67">
        <f t="shared" si="15"/>
        <v>6.699999999999994</v>
      </c>
      <c r="Z12" s="83">
        <f t="shared" si="6"/>
        <v>-0.81100141043723573</v>
      </c>
      <c r="AA12" s="92">
        <f t="shared" si="16"/>
        <v>0.18899858956276427</v>
      </c>
      <c r="AB12" s="66">
        <v>1.887</v>
      </c>
      <c r="AC12" s="4">
        <v>1.6539999999999999</v>
      </c>
      <c r="AD12" s="67">
        <f t="shared" si="17"/>
        <v>11.650000000000004</v>
      </c>
      <c r="AE12" s="83">
        <f t="shared" si="7"/>
        <v>-0.80807248764415152</v>
      </c>
      <c r="AF12" s="92">
        <f t="shared" si="18"/>
        <v>0.19192751235584848</v>
      </c>
      <c r="AG12" s="66">
        <v>1.8580000000000001</v>
      </c>
      <c r="AH12" s="4">
        <v>1.6539999999999999</v>
      </c>
      <c r="AI12" s="67">
        <f t="shared" si="19"/>
        <v>10.200000000000008</v>
      </c>
      <c r="AJ12" s="83">
        <f t="shared" si="8"/>
        <v>-0.80772855796418452</v>
      </c>
      <c r="AK12" s="92">
        <f t="shared" si="20"/>
        <v>0.19227144203581548</v>
      </c>
      <c r="AL12" s="66">
        <v>1.9710000000000001</v>
      </c>
      <c r="AM12" s="4">
        <v>1.655</v>
      </c>
      <c r="AN12" s="67">
        <f t="shared" si="9"/>
        <v>15.800000000000002</v>
      </c>
      <c r="AO12" s="83">
        <f t="shared" si="10"/>
        <v>-0.80790273556231007</v>
      </c>
      <c r="AP12" s="92">
        <f t="shared" si="21"/>
        <v>0.19209726443768993</v>
      </c>
      <c r="AQ12" s="66">
        <v>1.948</v>
      </c>
      <c r="AR12" s="4">
        <v>1.641</v>
      </c>
      <c r="AS12" s="67">
        <f t="shared" si="22"/>
        <v>15.349999999999998</v>
      </c>
      <c r="AT12" s="83">
        <f t="shared" si="11"/>
        <v>-0.80581910183428218</v>
      </c>
      <c r="AU12" s="92">
        <f t="shared" si="23"/>
        <v>0.19418089816571782</v>
      </c>
      <c r="AV12" s="83"/>
      <c r="AW12" s="92">
        <f t="shared" si="24"/>
        <v>0.19187040074455577</v>
      </c>
      <c r="AX12" s="118">
        <f t="shared" si="25"/>
        <v>19.187040074455577</v>
      </c>
      <c r="AY12" s="66"/>
      <c r="AZ12" s="2"/>
      <c r="BA12" s="67">
        <f t="shared" si="12"/>
        <v>0</v>
      </c>
      <c r="BB12" s="66"/>
      <c r="BC12" s="2"/>
      <c r="BD12" s="67"/>
      <c r="BE12" s="66"/>
      <c r="BF12" s="2"/>
      <c r="BG12" s="67"/>
      <c r="BI12" s="10"/>
      <c r="BJ12" s="8">
        <v>53</v>
      </c>
      <c r="BK12" s="8">
        <f t="shared" si="0"/>
        <v>6.5</v>
      </c>
    </row>
    <row r="13" spans="1:63" ht="15.75">
      <c r="A13" s="13">
        <v>1</v>
      </c>
      <c r="B13" s="12">
        <v>0</v>
      </c>
      <c r="C13" s="12">
        <v>1</v>
      </c>
      <c r="D13" s="12">
        <v>1</v>
      </c>
      <c r="E13" s="5">
        <v>1.75</v>
      </c>
      <c r="F13" s="37">
        <v>-0.79363207547169812</v>
      </c>
      <c r="G13" s="12"/>
      <c r="H13" s="22" t="s">
        <v>16</v>
      </c>
      <c r="I13" s="27">
        <v>1</v>
      </c>
      <c r="J13" s="100"/>
      <c r="K13" s="96"/>
      <c r="L13" s="66">
        <v>1.9590000000000001</v>
      </c>
      <c r="M13" s="4">
        <v>1.6639999999999999</v>
      </c>
      <c r="N13" s="67">
        <f t="shared" si="13"/>
        <v>14.750000000000009</v>
      </c>
      <c r="O13" s="83">
        <f t="shared" si="1"/>
        <v>-0.77869467366841705</v>
      </c>
      <c r="P13" s="83">
        <f t="shared" si="2"/>
        <v>-3.300825206301583E-2</v>
      </c>
      <c r="Q13" s="92">
        <f t="shared" si="3"/>
        <v>0.22130532633158295</v>
      </c>
      <c r="R13" s="66">
        <v>2.1230000000000002</v>
      </c>
      <c r="S13" s="4">
        <v>1.6519999999999999</v>
      </c>
      <c r="T13" s="67">
        <f t="shared" si="4"/>
        <v>23.550000000000015</v>
      </c>
      <c r="U13" s="83">
        <f t="shared" si="5"/>
        <v>-0.779391100702576</v>
      </c>
      <c r="V13" s="92">
        <f t="shared" si="14"/>
        <v>0.220608899297424</v>
      </c>
      <c r="W13" s="66">
        <v>1.806</v>
      </c>
      <c r="X13" s="4">
        <v>1.651</v>
      </c>
      <c r="Y13" s="67">
        <f t="shared" si="15"/>
        <v>7.7500000000000018</v>
      </c>
      <c r="Z13" s="83">
        <f t="shared" si="6"/>
        <v>-0.78138222849083216</v>
      </c>
      <c r="AA13" s="92">
        <f t="shared" si="16"/>
        <v>0.21861777150916784</v>
      </c>
      <c r="AB13" s="66">
        <v>1.9219999999999999</v>
      </c>
      <c r="AC13" s="4">
        <v>1.6539999999999999</v>
      </c>
      <c r="AD13" s="67">
        <f t="shared" si="17"/>
        <v>13.4</v>
      </c>
      <c r="AE13" s="83">
        <f t="shared" si="7"/>
        <v>-0.77924217462932455</v>
      </c>
      <c r="AF13" s="92">
        <f t="shared" si="18"/>
        <v>0.22075782537067545</v>
      </c>
      <c r="AG13" s="66">
        <v>1.8879999999999999</v>
      </c>
      <c r="AH13" s="4">
        <v>1.6539999999999999</v>
      </c>
      <c r="AI13" s="67">
        <f t="shared" si="19"/>
        <v>11.7</v>
      </c>
      <c r="AJ13" s="83">
        <f t="shared" si="8"/>
        <v>-0.77945334590009419</v>
      </c>
      <c r="AK13" s="92">
        <f t="shared" si="20"/>
        <v>0.22054665409990581</v>
      </c>
      <c r="AL13" s="66">
        <v>2.0190000000000001</v>
      </c>
      <c r="AM13" s="4">
        <v>1.655</v>
      </c>
      <c r="AN13" s="67">
        <f t="shared" si="9"/>
        <v>18.200000000000006</v>
      </c>
      <c r="AO13" s="83">
        <f t="shared" si="10"/>
        <v>-0.77872340425531916</v>
      </c>
      <c r="AP13" s="92">
        <f t="shared" si="21"/>
        <v>0.22127659574468084</v>
      </c>
      <c r="AQ13" s="66">
        <v>1.994</v>
      </c>
      <c r="AR13" s="4">
        <v>1.6419999999999999</v>
      </c>
      <c r="AS13" s="67">
        <f t="shared" si="22"/>
        <v>17.600000000000005</v>
      </c>
      <c r="AT13" s="83">
        <f t="shared" si="11"/>
        <v>-0.77735610373181518</v>
      </c>
      <c r="AU13" s="92">
        <f t="shared" si="23"/>
        <v>0.22264389626818482</v>
      </c>
      <c r="AV13" s="83"/>
      <c r="AW13" s="92">
        <f t="shared" si="24"/>
        <v>0.22082242408880309</v>
      </c>
      <c r="AX13" s="118">
        <f t="shared" si="25"/>
        <v>22.082242408880308</v>
      </c>
      <c r="AY13" s="66"/>
      <c r="AZ13" s="2"/>
      <c r="BA13" s="67">
        <f t="shared" si="12"/>
        <v>0</v>
      </c>
      <c r="BB13" s="66"/>
      <c r="BC13" s="2"/>
      <c r="BD13" s="67"/>
      <c r="BE13" s="66"/>
      <c r="BF13" s="2"/>
      <c r="BG13" s="67"/>
      <c r="BI13" s="10"/>
      <c r="BJ13" s="8">
        <v>46.5</v>
      </c>
      <c r="BK13" s="8">
        <f t="shared" si="0"/>
        <v>6.5</v>
      </c>
    </row>
    <row r="14" spans="1:63" ht="15.75">
      <c r="A14" s="13">
        <v>1</v>
      </c>
      <c r="B14" s="12">
        <v>0</v>
      </c>
      <c r="C14" s="12">
        <v>1</v>
      </c>
      <c r="D14" s="12">
        <v>0</v>
      </c>
      <c r="E14" s="5">
        <v>2.02</v>
      </c>
      <c r="F14" s="37">
        <v>-0.7617924528301887</v>
      </c>
      <c r="G14" s="12"/>
      <c r="H14" s="22" t="s">
        <v>16</v>
      </c>
      <c r="I14" s="27">
        <v>0</v>
      </c>
      <c r="J14" s="100"/>
      <c r="K14" s="96"/>
      <c r="L14" s="66">
        <v>2.0030000000000001</v>
      </c>
      <c r="M14" s="4">
        <v>1.6639999999999999</v>
      </c>
      <c r="N14" s="67">
        <f t="shared" si="13"/>
        <v>16.95000000000001</v>
      </c>
      <c r="O14" s="83">
        <f t="shared" si="1"/>
        <v>-0.74568642160540122</v>
      </c>
      <c r="P14" s="83">
        <f t="shared" si="2"/>
        <v>-3.7509377344335793E-2</v>
      </c>
      <c r="Q14" s="92">
        <f t="shared" si="3"/>
        <v>0.25431357839459878</v>
      </c>
      <c r="R14" s="66">
        <v>2.194</v>
      </c>
      <c r="S14" s="4">
        <v>1.653</v>
      </c>
      <c r="T14" s="67">
        <f t="shared" si="4"/>
        <v>27.049999999999994</v>
      </c>
      <c r="U14" s="83">
        <f t="shared" si="5"/>
        <v>-0.74660421545667455</v>
      </c>
      <c r="V14" s="92">
        <f t="shared" si="14"/>
        <v>0.25339578454332545</v>
      </c>
      <c r="W14" s="66">
        <v>1.829</v>
      </c>
      <c r="X14" s="4">
        <v>1.651</v>
      </c>
      <c r="Y14" s="67">
        <f t="shared" si="15"/>
        <v>8.8999999999999968</v>
      </c>
      <c r="Z14" s="83">
        <f t="shared" si="6"/>
        <v>-0.74894217207334279</v>
      </c>
      <c r="AA14" s="92">
        <f t="shared" si="16"/>
        <v>0.25105782792665721</v>
      </c>
      <c r="AB14" s="66">
        <v>1.964</v>
      </c>
      <c r="AC14" s="4">
        <v>1.655</v>
      </c>
      <c r="AD14" s="67">
        <f t="shared" si="17"/>
        <v>15.449999999999998</v>
      </c>
      <c r="AE14" s="83">
        <f t="shared" si="7"/>
        <v>-0.74546952224052732</v>
      </c>
      <c r="AF14" s="92">
        <f t="shared" si="18"/>
        <v>0.25453047775947268</v>
      </c>
      <c r="AG14" s="66">
        <v>1.9239999999999999</v>
      </c>
      <c r="AH14" s="4">
        <v>1.6539999999999999</v>
      </c>
      <c r="AI14" s="67">
        <f t="shared" si="19"/>
        <v>13.5</v>
      </c>
      <c r="AJ14" s="83">
        <f t="shared" si="8"/>
        <v>-0.74552309142318562</v>
      </c>
      <c r="AK14" s="92">
        <f t="shared" si="20"/>
        <v>0.25447690857681438</v>
      </c>
      <c r="AL14" s="66">
        <v>2.073</v>
      </c>
      <c r="AM14" s="4">
        <v>1.655</v>
      </c>
      <c r="AN14" s="67">
        <f t="shared" si="9"/>
        <v>20.9</v>
      </c>
      <c r="AO14" s="83">
        <f t="shared" si="10"/>
        <v>-0.74589665653495441</v>
      </c>
      <c r="AP14" s="92">
        <f t="shared" si="21"/>
        <v>0.25410334346504559</v>
      </c>
      <c r="AQ14" s="66">
        <v>2.048</v>
      </c>
      <c r="AR14" s="4">
        <v>1.643</v>
      </c>
      <c r="AS14" s="67">
        <f t="shared" si="22"/>
        <v>20.25</v>
      </c>
      <c r="AT14" s="83">
        <f t="shared" si="11"/>
        <v>-0.74383301707779881</v>
      </c>
      <c r="AU14" s="92">
        <f t="shared" si="23"/>
        <v>0.25616698292220119</v>
      </c>
      <c r="AV14" s="83"/>
      <c r="AW14" s="92">
        <f t="shared" si="24"/>
        <v>0.25400641479830222</v>
      </c>
      <c r="AX14" s="118">
        <f t="shared" si="25"/>
        <v>25.40064147983022</v>
      </c>
      <c r="AY14" s="66"/>
      <c r="AZ14" s="2"/>
      <c r="BA14" s="67">
        <f t="shared" si="12"/>
        <v>0</v>
      </c>
      <c r="BB14" s="66"/>
      <c r="BC14" s="2"/>
      <c r="BD14" s="67"/>
      <c r="BE14" s="66"/>
      <c r="BF14" s="2"/>
      <c r="BG14" s="67"/>
      <c r="BI14" s="10"/>
      <c r="BJ14" s="8">
        <v>40</v>
      </c>
      <c r="BK14" s="8">
        <f t="shared" si="0"/>
        <v>5.5</v>
      </c>
    </row>
    <row r="15" spans="1:63" ht="15.75">
      <c r="A15" s="13">
        <v>1</v>
      </c>
      <c r="B15" s="12">
        <v>0</v>
      </c>
      <c r="C15" s="12">
        <v>0</v>
      </c>
      <c r="D15" s="12">
        <v>1</v>
      </c>
      <c r="E15" s="5">
        <v>2.3199999999999998</v>
      </c>
      <c r="F15" s="37">
        <v>-0.72641509433962259</v>
      </c>
      <c r="G15" s="12"/>
      <c r="H15" s="22" t="s">
        <v>17</v>
      </c>
      <c r="I15" s="27">
        <v>1</v>
      </c>
      <c r="J15" s="100"/>
      <c r="K15" s="96"/>
      <c r="L15" s="66">
        <v>2.0539999999999998</v>
      </c>
      <c r="M15" s="4">
        <v>1.665</v>
      </c>
      <c r="N15" s="67">
        <f t="shared" si="13"/>
        <v>19.449999999999989</v>
      </c>
      <c r="O15" s="83">
        <f t="shared" si="1"/>
        <v>-0.70817704426106542</v>
      </c>
      <c r="P15" s="83">
        <f t="shared" si="2"/>
        <v>-4.4261065266316679E-2</v>
      </c>
      <c r="Q15" s="92">
        <f t="shared" si="3"/>
        <v>0.29182295573893458</v>
      </c>
      <c r="R15" s="66">
        <v>2.2759999999999998</v>
      </c>
      <c r="S15" s="4">
        <v>1.6539999999999999</v>
      </c>
      <c r="T15" s="67">
        <f t="shared" si="4"/>
        <v>31.099999999999994</v>
      </c>
      <c r="U15" s="83">
        <f t="shared" si="5"/>
        <v>-0.70866510538641692</v>
      </c>
      <c r="V15" s="92">
        <f t="shared" si="14"/>
        <v>0.29133489461358308</v>
      </c>
      <c r="W15" s="66">
        <v>1.8560000000000001</v>
      </c>
      <c r="X15" s="4">
        <v>1.651</v>
      </c>
      <c r="Y15" s="67">
        <f t="shared" si="15"/>
        <v>10.250000000000004</v>
      </c>
      <c r="Z15" s="83">
        <f t="shared" si="6"/>
        <v>-0.71086036671368114</v>
      </c>
      <c r="AA15" s="92">
        <f t="shared" si="16"/>
        <v>0.28913963328631886</v>
      </c>
      <c r="AB15" s="66">
        <v>2.0099999999999998</v>
      </c>
      <c r="AC15" s="4">
        <v>1.655</v>
      </c>
      <c r="AD15" s="67">
        <f t="shared" si="17"/>
        <v>17.749999999999989</v>
      </c>
      <c r="AE15" s="83">
        <f t="shared" si="7"/>
        <v>-0.70757825370675476</v>
      </c>
      <c r="AF15" s="92">
        <f t="shared" si="18"/>
        <v>0.29242174629324524</v>
      </c>
      <c r="AG15" s="66">
        <v>1.9650000000000001</v>
      </c>
      <c r="AH15" s="4">
        <v>1.655</v>
      </c>
      <c r="AI15" s="67">
        <f t="shared" si="19"/>
        <v>15.500000000000004</v>
      </c>
      <c r="AJ15" s="83">
        <f t="shared" si="8"/>
        <v>-0.70782280867106506</v>
      </c>
      <c r="AK15" s="92">
        <f t="shared" si="20"/>
        <v>0.29217719132893494</v>
      </c>
      <c r="AL15" s="66">
        <v>2.1349999999999998</v>
      </c>
      <c r="AM15" s="4">
        <v>1.655</v>
      </c>
      <c r="AN15" s="67">
        <f t="shared" si="9"/>
        <v>23.999999999999989</v>
      </c>
      <c r="AO15" s="83">
        <f t="shared" si="10"/>
        <v>-0.70820668693009137</v>
      </c>
      <c r="AP15" s="92">
        <f t="shared" si="21"/>
        <v>0.29179331306990863</v>
      </c>
      <c r="AQ15" s="66">
        <v>2.109</v>
      </c>
      <c r="AR15" s="4">
        <v>1.6439999999999999</v>
      </c>
      <c r="AS15" s="67">
        <f t="shared" si="22"/>
        <v>23.250000000000004</v>
      </c>
      <c r="AT15" s="83">
        <f t="shared" si="11"/>
        <v>-0.70588235294117641</v>
      </c>
      <c r="AU15" s="92">
        <f t="shared" si="23"/>
        <v>0.29411764705882359</v>
      </c>
      <c r="AV15" s="83"/>
      <c r="AW15" s="92">
        <f t="shared" si="24"/>
        <v>0.2918296259128213</v>
      </c>
      <c r="AX15" s="118">
        <f t="shared" si="25"/>
        <v>29.182962591282131</v>
      </c>
      <c r="AY15" s="66"/>
      <c r="AZ15" s="2"/>
      <c r="BA15" s="67">
        <f t="shared" si="12"/>
        <v>0</v>
      </c>
      <c r="BB15" s="66"/>
      <c r="BC15" s="2"/>
      <c r="BD15" s="67"/>
      <c r="BE15" s="66"/>
      <c r="BF15" s="2"/>
      <c r="BG15" s="67"/>
      <c r="BI15" s="10"/>
      <c r="BJ15" s="8">
        <v>34.5</v>
      </c>
      <c r="BK15" s="8">
        <f t="shared" si="0"/>
        <v>3.5</v>
      </c>
    </row>
    <row r="16" spans="1:63" ht="15.75">
      <c r="A16" s="13">
        <v>1</v>
      </c>
      <c r="B16" s="12">
        <v>0</v>
      </c>
      <c r="C16" s="12">
        <v>0</v>
      </c>
      <c r="D16" s="12">
        <v>0</v>
      </c>
      <c r="E16" s="5">
        <v>2.6669999999999998</v>
      </c>
      <c r="F16" s="37">
        <v>-0.68549528301886797</v>
      </c>
      <c r="G16" s="12"/>
      <c r="H16" s="22" t="s">
        <v>17</v>
      </c>
      <c r="I16" s="27">
        <v>0</v>
      </c>
      <c r="J16" s="100"/>
      <c r="K16" s="96"/>
      <c r="L16" s="66">
        <v>2.1139999999999999</v>
      </c>
      <c r="M16" s="4">
        <v>1.6659999999999999</v>
      </c>
      <c r="N16" s="67">
        <f t="shared" si="13"/>
        <v>22.4</v>
      </c>
      <c r="O16" s="83">
        <f t="shared" si="1"/>
        <v>-0.66391597899474875</v>
      </c>
      <c r="P16" s="83">
        <f t="shared" si="2"/>
        <v>-5.1762940735183949E-2</v>
      </c>
      <c r="Q16" s="92">
        <f t="shared" si="3"/>
        <v>0.33608402100525125</v>
      </c>
      <c r="R16" s="66">
        <v>2.37</v>
      </c>
      <c r="S16" s="4">
        <v>1.655</v>
      </c>
      <c r="T16" s="67">
        <f t="shared" si="4"/>
        <v>35.750000000000007</v>
      </c>
      <c r="U16" s="83">
        <f t="shared" si="5"/>
        <v>-0.66510538641686179</v>
      </c>
      <c r="V16" s="92">
        <f t="shared" si="14"/>
        <v>0.33489461358313821</v>
      </c>
      <c r="W16" s="66">
        <v>1.887</v>
      </c>
      <c r="X16" s="4">
        <v>1.6519999999999999</v>
      </c>
      <c r="Y16" s="67">
        <f t="shared" si="15"/>
        <v>11.750000000000004</v>
      </c>
      <c r="Z16" s="83">
        <f t="shared" si="6"/>
        <v>-0.66854724964739065</v>
      </c>
      <c r="AA16" s="92">
        <f t="shared" si="16"/>
        <v>0.33145275035260935</v>
      </c>
      <c r="AB16" s="66">
        <v>2.0630000000000002</v>
      </c>
      <c r="AC16" s="4">
        <v>1.6559999999999999</v>
      </c>
      <c r="AD16" s="67">
        <f t="shared" si="17"/>
        <v>20.350000000000012</v>
      </c>
      <c r="AE16" s="83">
        <f t="shared" si="7"/>
        <v>-0.66474464579901138</v>
      </c>
      <c r="AF16" s="92">
        <f t="shared" si="18"/>
        <v>0.33525535420098862</v>
      </c>
      <c r="AG16" s="66">
        <v>2.0129999999999999</v>
      </c>
      <c r="AH16" s="4">
        <v>1.655</v>
      </c>
      <c r="AI16" s="67">
        <f t="shared" si="19"/>
        <v>17.899999999999995</v>
      </c>
      <c r="AJ16" s="83">
        <f t="shared" si="8"/>
        <v>-0.66258246936852039</v>
      </c>
      <c r="AK16" s="92">
        <f t="shared" si="20"/>
        <v>0.33741753063147961</v>
      </c>
      <c r="AL16" s="66">
        <v>2.2069999999999999</v>
      </c>
      <c r="AM16" s="4">
        <v>1.6559999999999999</v>
      </c>
      <c r="AN16" s="67">
        <f t="shared" si="9"/>
        <v>27.549999999999994</v>
      </c>
      <c r="AO16" s="83">
        <f t="shared" si="10"/>
        <v>-0.66504559270516717</v>
      </c>
      <c r="AP16" s="92">
        <f t="shared" si="21"/>
        <v>0.33495440729483283</v>
      </c>
      <c r="AQ16" s="66">
        <v>2.181</v>
      </c>
      <c r="AR16" s="4">
        <v>1.645</v>
      </c>
      <c r="AS16" s="67">
        <f t="shared" si="22"/>
        <v>26.8</v>
      </c>
      <c r="AT16" s="83">
        <f t="shared" si="11"/>
        <v>-0.66097406704617334</v>
      </c>
      <c r="AU16" s="92">
        <f t="shared" si="23"/>
        <v>0.33902593295382666</v>
      </c>
      <c r="AV16" s="83"/>
      <c r="AW16" s="92">
        <f t="shared" si="24"/>
        <v>0.33558351571744671</v>
      </c>
      <c r="AX16" s="118">
        <f t="shared" si="25"/>
        <v>33.558351571744673</v>
      </c>
      <c r="AY16" s="66"/>
      <c r="AZ16" s="2"/>
      <c r="BA16" s="67">
        <f t="shared" si="12"/>
        <v>0</v>
      </c>
      <c r="BB16" s="66"/>
      <c r="BC16" s="2"/>
      <c r="BD16" s="67"/>
      <c r="BE16" s="66"/>
      <c r="BF16" s="2"/>
      <c r="BG16" s="67"/>
      <c r="BI16" s="10"/>
      <c r="BJ16" s="8">
        <v>31</v>
      </c>
      <c r="BK16" s="8">
        <f t="shared" si="0"/>
        <v>3.5</v>
      </c>
    </row>
    <row r="17" spans="1:69" ht="15.75">
      <c r="A17" s="13">
        <v>0</v>
      </c>
      <c r="B17" s="12">
        <v>1</v>
      </c>
      <c r="C17" s="12">
        <v>1</v>
      </c>
      <c r="D17" s="12">
        <v>1</v>
      </c>
      <c r="E17" s="5">
        <v>3.0659999999999998</v>
      </c>
      <c r="F17" s="37">
        <v>-0.63844339622641511</v>
      </c>
      <c r="G17" s="36"/>
      <c r="H17" s="22" t="s">
        <v>18</v>
      </c>
      <c r="I17" s="27">
        <v>1</v>
      </c>
      <c r="J17" s="100"/>
      <c r="K17" s="96"/>
      <c r="L17" s="66">
        <v>2.1840000000000002</v>
      </c>
      <c r="M17" s="4">
        <v>1.667</v>
      </c>
      <c r="N17" s="67">
        <f t="shared" si="13"/>
        <v>25.850000000000005</v>
      </c>
      <c r="O17" s="83">
        <f t="shared" si="1"/>
        <v>-0.6121530382595648</v>
      </c>
      <c r="P17" s="83">
        <f t="shared" si="2"/>
        <v>-5.9264816204050885E-2</v>
      </c>
      <c r="Q17" s="92">
        <f t="shared" si="3"/>
        <v>0.3878469617404352</v>
      </c>
      <c r="R17" s="66">
        <v>2.4830000000000001</v>
      </c>
      <c r="S17" s="4">
        <v>1.6559999999999999</v>
      </c>
      <c r="T17" s="67">
        <f t="shared" si="4"/>
        <v>41.350000000000009</v>
      </c>
      <c r="U17" s="83">
        <f t="shared" si="5"/>
        <v>-0.61264637002341915</v>
      </c>
      <c r="V17" s="92">
        <f t="shared" si="14"/>
        <v>0.38735362997658085</v>
      </c>
      <c r="W17" s="66">
        <v>1.9239999999999999</v>
      </c>
      <c r="X17" s="4">
        <v>1.6519999999999999</v>
      </c>
      <c r="Y17" s="67">
        <f t="shared" si="15"/>
        <v>13.6</v>
      </c>
      <c r="Z17" s="83">
        <f t="shared" si="6"/>
        <v>-0.61636107193229905</v>
      </c>
      <c r="AA17" s="92">
        <f t="shared" si="16"/>
        <v>0.38363892806770095</v>
      </c>
      <c r="AB17" s="66">
        <v>2.1280000000000001</v>
      </c>
      <c r="AC17" s="4">
        <v>1.657</v>
      </c>
      <c r="AD17" s="67">
        <f t="shared" si="17"/>
        <v>23.550000000000004</v>
      </c>
      <c r="AE17" s="83">
        <f t="shared" si="7"/>
        <v>-0.61202635914332781</v>
      </c>
      <c r="AF17" s="92">
        <f t="shared" si="18"/>
        <v>0.38797364085667219</v>
      </c>
      <c r="AG17" s="66">
        <v>2.0680000000000001</v>
      </c>
      <c r="AH17" s="4">
        <v>1.6559999999999999</v>
      </c>
      <c r="AI17" s="67">
        <f t="shared" si="19"/>
        <v>20.600000000000009</v>
      </c>
      <c r="AJ17" s="83">
        <f t="shared" si="8"/>
        <v>-0.61168708765315727</v>
      </c>
      <c r="AK17" s="92">
        <f t="shared" si="20"/>
        <v>0.38831291234684273</v>
      </c>
      <c r="AL17" s="66">
        <v>2.2930000000000001</v>
      </c>
      <c r="AM17" s="4">
        <v>1.6559999999999999</v>
      </c>
      <c r="AN17" s="67">
        <f t="shared" si="9"/>
        <v>31.850000000000012</v>
      </c>
      <c r="AO17" s="83">
        <f t="shared" si="10"/>
        <v>-0.6127659574468084</v>
      </c>
      <c r="AP17" s="92">
        <f t="shared" si="21"/>
        <v>0.3872340425531916</v>
      </c>
      <c r="AQ17" s="66">
        <v>2.2650000000000001</v>
      </c>
      <c r="AR17" s="4">
        <v>1.647</v>
      </c>
      <c r="AS17" s="67">
        <f t="shared" si="22"/>
        <v>30.900000000000006</v>
      </c>
      <c r="AT17" s="83">
        <f t="shared" si="11"/>
        <v>-0.60910815939278928</v>
      </c>
      <c r="AU17" s="92">
        <f t="shared" si="23"/>
        <v>0.39089184060721072</v>
      </c>
      <c r="AV17" s="83"/>
      <c r="AW17" s="92">
        <f t="shared" si="24"/>
        <v>0.38760742230694767</v>
      </c>
      <c r="AX17" s="118">
        <f t="shared" si="25"/>
        <v>38.760742230694767</v>
      </c>
      <c r="AY17" s="66"/>
      <c r="AZ17" s="2"/>
      <c r="BA17" s="67">
        <f t="shared" si="12"/>
        <v>0</v>
      </c>
      <c r="BB17" s="66"/>
      <c r="BC17" s="2"/>
      <c r="BD17" s="67"/>
      <c r="BE17" s="66"/>
      <c r="BF17" s="2"/>
      <c r="BG17" s="67"/>
      <c r="BI17" s="10"/>
      <c r="BJ17" s="8">
        <v>27.5</v>
      </c>
      <c r="BK17" s="8">
        <f>BJ17-BJ18</f>
        <v>3.5</v>
      </c>
    </row>
    <row r="18" spans="1:69" ht="15.75">
      <c r="A18" s="13">
        <v>0</v>
      </c>
      <c r="B18" s="12">
        <v>1</v>
      </c>
      <c r="C18" s="12">
        <v>1</v>
      </c>
      <c r="D18" s="12">
        <v>0</v>
      </c>
      <c r="E18" s="5">
        <v>3.53</v>
      </c>
      <c r="F18" s="37">
        <v>-0.58372641509433976</v>
      </c>
      <c r="G18" s="12"/>
      <c r="H18" s="22" t="s">
        <v>18</v>
      </c>
      <c r="I18" s="27">
        <v>0</v>
      </c>
      <c r="J18" s="100"/>
      <c r="K18" s="96"/>
      <c r="L18" s="66">
        <v>2.2639999999999998</v>
      </c>
      <c r="M18" s="4">
        <v>1.6679999999999999</v>
      </c>
      <c r="N18" s="67">
        <f t="shared" si="13"/>
        <v>29.799999999999994</v>
      </c>
      <c r="O18" s="83">
        <f t="shared" si="1"/>
        <v>-0.55288822205551391</v>
      </c>
      <c r="P18" s="83">
        <f t="shared" si="2"/>
        <v>-6.5266316579144668E-2</v>
      </c>
      <c r="Q18" s="92">
        <f t="shared" si="3"/>
        <v>0.44711177794448609</v>
      </c>
      <c r="R18" s="66">
        <v>2.6080000000000001</v>
      </c>
      <c r="S18" s="4">
        <v>1.6579999999999999</v>
      </c>
      <c r="T18" s="67">
        <f t="shared" si="4"/>
        <v>47.500000000000014</v>
      </c>
      <c r="U18" s="83">
        <f t="shared" si="5"/>
        <v>-0.55503512880562045</v>
      </c>
      <c r="V18" s="92">
        <f t="shared" si="14"/>
        <v>0.44496487119437955</v>
      </c>
      <c r="W18" s="66">
        <v>1.966</v>
      </c>
      <c r="X18" s="4">
        <v>1.6519999999999999</v>
      </c>
      <c r="Y18" s="67">
        <f t="shared" si="15"/>
        <v>15.700000000000003</v>
      </c>
      <c r="Z18" s="83">
        <f t="shared" si="6"/>
        <v>-0.55712270803949215</v>
      </c>
      <c r="AA18" s="92">
        <f t="shared" si="16"/>
        <v>0.44287729196050785</v>
      </c>
      <c r="AB18" s="66">
        <v>2.1989999999999998</v>
      </c>
      <c r="AC18" s="4">
        <v>1.657</v>
      </c>
      <c r="AD18" s="67">
        <f t="shared" si="17"/>
        <v>27.099999999999987</v>
      </c>
      <c r="AE18" s="83">
        <f t="shared" si="7"/>
        <v>-0.55354200988467894</v>
      </c>
      <c r="AF18" s="92">
        <f t="shared" si="18"/>
        <v>0.44645799011532106</v>
      </c>
      <c r="AG18" s="66">
        <v>2.1309999999999998</v>
      </c>
      <c r="AH18" s="4">
        <v>1.657</v>
      </c>
      <c r="AI18" s="67">
        <f t="shared" si="19"/>
        <v>23.699999999999989</v>
      </c>
      <c r="AJ18" s="83">
        <f t="shared" si="8"/>
        <v>-0.55325164938737059</v>
      </c>
      <c r="AK18" s="92">
        <f t="shared" si="20"/>
        <v>0.44674835061262941</v>
      </c>
      <c r="AL18" s="66">
        <v>2.3889999999999998</v>
      </c>
      <c r="AM18" s="4">
        <v>1.6559999999999999</v>
      </c>
      <c r="AN18" s="67">
        <f t="shared" si="9"/>
        <v>36.649999999999991</v>
      </c>
      <c r="AO18" s="83">
        <f t="shared" si="10"/>
        <v>-0.5544072948328268</v>
      </c>
      <c r="AP18" s="92">
        <f t="shared" si="21"/>
        <v>0.4455927051671732</v>
      </c>
      <c r="AQ18" s="66">
        <v>2.359</v>
      </c>
      <c r="AR18" s="4">
        <v>1.6479999999999999</v>
      </c>
      <c r="AS18" s="67">
        <f t="shared" si="22"/>
        <v>35.550000000000004</v>
      </c>
      <c r="AT18" s="83">
        <f t="shared" si="11"/>
        <v>-0.55028462998102456</v>
      </c>
      <c r="AU18" s="92">
        <f t="shared" si="23"/>
        <v>0.44971537001897544</v>
      </c>
      <c r="AV18" s="83"/>
      <c r="AW18" s="92">
        <f t="shared" si="24"/>
        <v>0.44620976528763895</v>
      </c>
      <c r="AX18" s="118">
        <f t="shared" si="25"/>
        <v>44.620976528763897</v>
      </c>
      <c r="AY18" s="66"/>
      <c r="AZ18" s="2"/>
      <c r="BA18" s="67">
        <f t="shared" si="12"/>
        <v>0</v>
      </c>
      <c r="BB18" s="66"/>
      <c r="BC18" s="2"/>
      <c r="BD18" s="67"/>
      <c r="BE18" s="66"/>
      <c r="BF18" s="2"/>
      <c r="BG18" s="67"/>
      <c r="BI18" s="10"/>
      <c r="BJ18" s="8">
        <v>24</v>
      </c>
      <c r="BK18" s="8"/>
    </row>
    <row r="19" spans="1:69">
      <c r="A19" s="13">
        <v>0</v>
      </c>
      <c r="B19" s="12">
        <v>1</v>
      </c>
      <c r="C19" s="12">
        <v>0</v>
      </c>
      <c r="D19" s="12">
        <v>1</v>
      </c>
      <c r="E19" s="5">
        <v>4.0599999999999996</v>
      </c>
      <c r="F19" s="37">
        <v>-0.52122641509433965</v>
      </c>
      <c r="G19" s="12"/>
      <c r="H19" s="22" t="s">
        <v>19</v>
      </c>
      <c r="I19" s="27">
        <v>1</v>
      </c>
      <c r="J19" s="100"/>
      <c r="K19" s="96"/>
      <c r="L19" s="66">
        <v>2.3519999999999999</v>
      </c>
      <c r="M19" s="4">
        <v>1.669</v>
      </c>
      <c r="N19" s="67">
        <f t="shared" si="13"/>
        <v>34.149999999999991</v>
      </c>
      <c r="O19" s="83">
        <f t="shared" si="1"/>
        <v>-0.48762190547636924</v>
      </c>
      <c r="P19" s="83">
        <f t="shared" si="2"/>
        <v>-7.8019504876219059E-2</v>
      </c>
      <c r="Q19" s="92">
        <f t="shared" si="3"/>
        <v>0.5123780945236307</v>
      </c>
      <c r="R19" s="66">
        <v>2.7509999999999999</v>
      </c>
      <c r="S19" s="4">
        <v>1.659</v>
      </c>
      <c r="T19" s="67">
        <f t="shared" si="4"/>
        <v>54.599999999999987</v>
      </c>
      <c r="U19" s="83">
        <f t="shared" si="5"/>
        <v>-0.48852459016393457</v>
      </c>
      <c r="V19" s="92">
        <f t="shared" si="14"/>
        <v>0.51147540983606543</v>
      </c>
      <c r="W19" s="66">
        <v>2.0139999999999998</v>
      </c>
      <c r="X19" s="4">
        <v>1.653</v>
      </c>
      <c r="Y19" s="67">
        <f t="shared" si="15"/>
        <v>18.04999999999999</v>
      </c>
      <c r="Z19" s="83">
        <f t="shared" si="6"/>
        <v>-0.49083215796897073</v>
      </c>
      <c r="AA19" s="92">
        <f t="shared" si="16"/>
        <v>0.50916784203102927</v>
      </c>
      <c r="AB19" s="66">
        <v>2.2810000000000001</v>
      </c>
      <c r="AC19" s="4">
        <v>1.6579999999999999</v>
      </c>
      <c r="AD19" s="67">
        <f t="shared" si="17"/>
        <v>31.150000000000013</v>
      </c>
      <c r="AE19" s="83">
        <f t="shared" si="7"/>
        <v>-0.48682042833607891</v>
      </c>
      <c r="AF19" s="92">
        <f t="shared" si="18"/>
        <v>0.51317957166392114</v>
      </c>
      <c r="AG19" s="66">
        <v>2.202</v>
      </c>
      <c r="AH19" s="4">
        <v>1.657</v>
      </c>
      <c r="AI19" s="67">
        <f t="shared" si="19"/>
        <v>27.249999999999993</v>
      </c>
      <c r="AJ19" s="83">
        <f t="shared" si="8"/>
        <v>-0.48633364750235636</v>
      </c>
      <c r="AK19" s="92">
        <f t="shared" si="20"/>
        <v>0.5136663524976437</v>
      </c>
      <c r="AL19" s="66">
        <v>2.4980000000000002</v>
      </c>
      <c r="AM19" s="4">
        <v>1.6559999999999999</v>
      </c>
      <c r="AN19" s="67">
        <f t="shared" si="9"/>
        <v>42.100000000000016</v>
      </c>
      <c r="AO19" s="83">
        <f t="shared" si="10"/>
        <v>-0.48814589665653474</v>
      </c>
      <c r="AP19" s="92">
        <f t="shared" si="21"/>
        <v>0.51185410334346526</v>
      </c>
      <c r="AQ19" s="66">
        <v>2.4660000000000002</v>
      </c>
      <c r="AR19" s="4">
        <v>1.65</v>
      </c>
      <c r="AS19" s="67">
        <f t="shared" si="22"/>
        <v>40.800000000000011</v>
      </c>
      <c r="AT19" s="83">
        <f t="shared" si="11"/>
        <v>-0.48387096774193533</v>
      </c>
      <c r="AU19" s="92">
        <f t="shared" si="23"/>
        <v>0.51612903225806472</v>
      </c>
      <c r="AV19" s="83"/>
      <c r="AW19" s="92">
        <f t="shared" si="24"/>
        <v>0.51255005802197429</v>
      </c>
      <c r="AX19" s="118">
        <f t="shared" si="25"/>
        <v>51.255005802197431</v>
      </c>
      <c r="AY19" s="66"/>
      <c r="AZ19" s="2"/>
      <c r="BA19" s="67">
        <f t="shared" si="12"/>
        <v>0</v>
      </c>
      <c r="BB19" s="66"/>
      <c r="BC19" s="2"/>
      <c r="BD19" s="67"/>
      <c r="BE19" s="66"/>
      <c r="BF19" s="4"/>
      <c r="BG19" s="67"/>
      <c r="BI19" s="10"/>
    </row>
    <row r="20" spans="1:69">
      <c r="A20" s="13">
        <v>0</v>
      </c>
      <c r="B20" s="12">
        <v>1</v>
      </c>
      <c r="C20" s="12">
        <v>0</v>
      </c>
      <c r="D20" s="12">
        <v>0</v>
      </c>
      <c r="E20" s="5">
        <v>4.68</v>
      </c>
      <c r="F20" s="37">
        <v>-0.44811320754716988</v>
      </c>
      <c r="G20" s="12"/>
      <c r="H20" s="22" t="s">
        <v>19</v>
      </c>
      <c r="I20" s="27">
        <v>0</v>
      </c>
      <c r="J20" s="100"/>
      <c r="K20" s="96"/>
      <c r="L20" s="66">
        <v>2.4569999999999999</v>
      </c>
      <c r="M20" s="4">
        <v>1.67</v>
      </c>
      <c r="N20" s="67">
        <f t="shared" si="13"/>
        <v>39.349999999999994</v>
      </c>
      <c r="O20" s="83">
        <f t="shared" si="1"/>
        <v>-0.40960240060015018</v>
      </c>
      <c r="P20" s="83">
        <f t="shared" si="2"/>
        <v>-8.6271567891972989E-2</v>
      </c>
      <c r="Q20" s="92">
        <f t="shared" si="3"/>
        <v>0.59039759939984982</v>
      </c>
      <c r="R20" s="66">
        <v>2.9169999999999998</v>
      </c>
      <c r="S20" s="4">
        <v>1.661</v>
      </c>
      <c r="T20" s="67">
        <f t="shared" si="4"/>
        <v>62.79999999999999</v>
      </c>
      <c r="U20" s="83">
        <f t="shared" si="5"/>
        <v>-0.41170960187353639</v>
      </c>
      <c r="V20" s="92">
        <f t="shared" si="14"/>
        <v>0.58829039812646355</v>
      </c>
      <c r="W20" s="66">
        <v>2.0680000000000001</v>
      </c>
      <c r="X20" s="4">
        <v>1.6539999999999999</v>
      </c>
      <c r="Y20" s="67">
        <f t="shared" si="15"/>
        <v>20.70000000000001</v>
      </c>
      <c r="Z20" s="83">
        <f t="shared" si="6"/>
        <v>-0.41607898448519015</v>
      </c>
      <c r="AA20" s="92">
        <f t="shared" si="16"/>
        <v>0.58392101551480979</v>
      </c>
      <c r="AB20" s="66">
        <v>2.375</v>
      </c>
      <c r="AC20" s="4">
        <v>1.66</v>
      </c>
      <c r="AD20" s="67">
        <f t="shared" si="17"/>
        <v>35.750000000000007</v>
      </c>
      <c r="AE20" s="83">
        <f t="shared" si="7"/>
        <v>-0.41103789126853368</v>
      </c>
      <c r="AF20" s="92">
        <f t="shared" si="18"/>
        <v>0.58896210873146626</v>
      </c>
      <c r="AG20" s="66">
        <v>2.2850000000000001</v>
      </c>
      <c r="AH20" s="4">
        <v>1.6579999999999999</v>
      </c>
      <c r="AI20" s="67">
        <f t="shared" si="19"/>
        <v>31.350000000000012</v>
      </c>
      <c r="AJ20" s="83">
        <f t="shared" si="8"/>
        <v>-0.40904806786050868</v>
      </c>
      <c r="AK20" s="92">
        <f t="shared" si="20"/>
        <v>0.59095193213949138</v>
      </c>
      <c r="AL20" s="66">
        <v>2.625</v>
      </c>
      <c r="AM20" s="4">
        <v>1.657</v>
      </c>
      <c r="AN20" s="67">
        <f t="shared" si="9"/>
        <v>48.4</v>
      </c>
      <c r="AO20" s="83">
        <f t="shared" si="10"/>
        <v>-0.4115501519756839</v>
      </c>
      <c r="AP20" s="92">
        <f t="shared" si="21"/>
        <v>0.5884498480243161</v>
      </c>
      <c r="AQ20" s="66">
        <v>2.5910000000000002</v>
      </c>
      <c r="AR20" s="4">
        <v>1.6519999999999999</v>
      </c>
      <c r="AS20" s="67">
        <f t="shared" si="22"/>
        <v>46.95000000000001</v>
      </c>
      <c r="AT20" s="83">
        <f t="shared" si="11"/>
        <v>-0.40607210626185941</v>
      </c>
      <c r="AU20" s="92">
        <f t="shared" si="23"/>
        <v>0.59392789373814059</v>
      </c>
      <c r="AV20" s="83"/>
      <c r="AW20" s="92">
        <f t="shared" si="24"/>
        <v>0.58927154223921963</v>
      </c>
      <c r="AX20" s="118">
        <f t="shared" si="25"/>
        <v>58.92715422392196</v>
      </c>
      <c r="AY20" s="66"/>
      <c r="AZ20" s="2"/>
      <c r="BA20" s="67">
        <f t="shared" si="12"/>
        <v>0</v>
      </c>
      <c r="BB20" s="66"/>
      <c r="BC20" s="2"/>
      <c r="BD20" s="67"/>
      <c r="BE20" s="66"/>
      <c r="BF20" s="2"/>
      <c r="BG20" s="67"/>
      <c r="BI20" s="10"/>
    </row>
    <row r="21" spans="1:69">
      <c r="A21" s="13">
        <v>0</v>
      </c>
      <c r="B21" s="12">
        <v>0</v>
      </c>
      <c r="C21" s="12">
        <v>1</v>
      </c>
      <c r="D21" s="12">
        <v>1</v>
      </c>
      <c r="E21" s="5">
        <v>5.4</v>
      </c>
      <c r="F21" s="37">
        <v>-0.3632075471698113</v>
      </c>
      <c r="G21" s="12"/>
      <c r="H21" s="22" t="s">
        <v>13</v>
      </c>
      <c r="I21" s="27">
        <v>1</v>
      </c>
      <c r="J21" s="100"/>
      <c r="K21" s="96"/>
      <c r="L21" s="66">
        <v>2.5739999999999998</v>
      </c>
      <c r="M21" s="4">
        <v>1.6719999999999999</v>
      </c>
      <c r="N21" s="67">
        <f t="shared" si="13"/>
        <v>45.099999999999994</v>
      </c>
      <c r="O21" s="83">
        <f t="shared" si="1"/>
        <v>-0.3233308327081772</v>
      </c>
      <c r="P21" s="83">
        <f t="shared" si="2"/>
        <v>-9.6774193548387344E-2</v>
      </c>
      <c r="Q21" s="92">
        <f t="shared" si="3"/>
        <v>0.6766691672918228</v>
      </c>
      <c r="R21" s="66">
        <v>3.1040000000000001</v>
      </c>
      <c r="S21" s="4">
        <v>1.6639999999999999</v>
      </c>
      <c r="T21" s="67">
        <f t="shared" si="4"/>
        <v>72.000000000000014</v>
      </c>
      <c r="U21" s="83">
        <f t="shared" si="5"/>
        <v>-0.325526932084309</v>
      </c>
      <c r="V21" s="92">
        <f t="shared" si="14"/>
        <v>0.67447306791569095</v>
      </c>
      <c r="W21" s="66">
        <v>2.1309999999999998</v>
      </c>
      <c r="X21" s="4">
        <v>1.6539999999999999</v>
      </c>
      <c r="Y21" s="67">
        <f t="shared" si="15"/>
        <v>23.849999999999994</v>
      </c>
      <c r="Z21" s="83">
        <f t="shared" si="6"/>
        <v>-0.32722143864598047</v>
      </c>
      <c r="AA21" s="92">
        <f t="shared" si="16"/>
        <v>0.67277856135401959</v>
      </c>
      <c r="AB21" s="66">
        <v>2.4809999999999999</v>
      </c>
      <c r="AC21" s="4">
        <v>1.661</v>
      </c>
      <c r="AD21" s="67">
        <f t="shared" si="17"/>
        <v>40.999999999999993</v>
      </c>
      <c r="AE21" s="83">
        <f t="shared" si="7"/>
        <v>-0.32454695222405289</v>
      </c>
      <c r="AF21" s="92">
        <f t="shared" si="18"/>
        <v>0.67545304777594706</v>
      </c>
      <c r="AG21" s="66">
        <v>2.3769999999999998</v>
      </c>
      <c r="AH21" s="4">
        <v>1.66</v>
      </c>
      <c r="AI21" s="67">
        <f t="shared" si="19"/>
        <v>35.849999999999994</v>
      </c>
      <c r="AJ21" s="83">
        <f t="shared" si="8"/>
        <v>-0.32422243166823761</v>
      </c>
      <c r="AK21" s="92">
        <f t="shared" si="20"/>
        <v>0.67577756833176239</v>
      </c>
      <c r="AL21" s="66">
        <v>2.7679999999999998</v>
      </c>
      <c r="AM21" s="4">
        <v>1.657</v>
      </c>
      <c r="AN21" s="67">
        <f t="shared" si="9"/>
        <v>55.54999999999999</v>
      </c>
      <c r="AO21" s="83">
        <f t="shared" si="10"/>
        <v>-0.32462006079027367</v>
      </c>
      <c r="AP21" s="92">
        <f t="shared" si="21"/>
        <v>0.67537993920972639</v>
      </c>
      <c r="AQ21" s="66">
        <v>2.73</v>
      </c>
      <c r="AR21" s="4">
        <v>1.655</v>
      </c>
      <c r="AS21" s="67">
        <f t="shared" si="22"/>
        <v>53.75</v>
      </c>
      <c r="AT21" s="83">
        <f t="shared" si="11"/>
        <v>-0.32005060088551546</v>
      </c>
      <c r="AU21" s="92">
        <f t="shared" si="23"/>
        <v>0.67994939911448449</v>
      </c>
      <c r="AV21" s="83"/>
      <c r="AW21" s="92">
        <f t="shared" si="24"/>
        <v>0.67578296442763619</v>
      </c>
      <c r="AX21" s="118">
        <f t="shared" si="25"/>
        <v>67.578296442763616</v>
      </c>
      <c r="AY21" s="66"/>
      <c r="AZ21" s="2"/>
      <c r="BA21" s="67">
        <f t="shared" si="12"/>
        <v>0</v>
      </c>
      <c r="BB21" s="66"/>
      <c r="BC21" s="2"/>
      <c r="BD21" s="67"/>
      <c r="BE21" s="66"/>
      <c r="BF21" s="2"/>
      <c r="BG21" s="67"/>
      <c r="BI21" s="10"/>
    </row>
    <row r="22" spans="1:69">
      <c r="A22" s="13">
        <v>0</v>
      </c>
      <c r="B22" s="12">
        <v>0</v>
      </c>
      <c r="C22" s="12">
        <v>1</v>
      </c>
      <c r="D22" s="12">
        <v>0</v>
      </c>
      <c r="E22" s="5">
        <v>6.25</v>
      </c>
      <c r="F22" s="37">
        <v>-0.26297169811320759</v>
      </c>
      <c r="G22" s="12"/>
      <c r="H22" s="22" t="s">
        <v>13</v>
      </c>
      <c r="I22" s="27">
        <v>0</v>
      </c>
      <c r="J22" s="100"/>
      <c r="K22" s="96"/>
      <c r="L22" s="66">
        <v>2.7050000000000001</v>
      </c>
      <c r="M22" s="4">
        <v>1.6739999999999999</v>
      </c>
      <c r="N22" s="67">
        <f t="shared" si="13"/>
        <v>51.550000000000011</v>
      </c>
      <c r="O22" s="83">
        <f t="shared" si="1"/>
        <v>-0.22655663915978985</v>
      </c>
      <c r="P22" s="83">
        <f t="shared" si="2"/>
        <v>-0.11102775693923447</v>
      </c>
      <c r="Q22" s="92">
        <f t="shared" si="3"/>
        <v>0.77344336084021015</v>
      </c>
      <c r="R22" s="66">
        <v>3.3170000000000002</v>
      </c>
      <c r="S22" s="4">
        <v>1.667</v>
      </c>
      <c r="T22" s="67">
        <f t="shared" si="4"/>
        <v>82.500000000000014</v>
      </c>
      <c r="U22" s="83">
        <f t="shared" si="5"/>
        <v>-0.22716627634660408</v>
      </c>
      <c r="V22" s="92">
        <f t="shared" si="14"/>
        <v>0.77283372365339598</v>
      </c>
      <c r="W22" s="66">
        <v>2.2010000000000001</v>
      </c>
      <c r="X22" s="4">
        <v>1.655</v>
      </c>
      <c r="Y22" s="67">
        <f t="shared" si="15"/>
        <v>27.3</v>
      </c>
      <c r="Z22" s="83">
        <f t="shared" si="6"/>
        <v>-0.22990126939351202</v>
      </c>
      <c r="AA22" s="92">
        <f t="shared" si="16"/>
        <v>0.77009873060648792</v>
      </c>
      <c r="AB22" s="66">
        <v>2.6030000000000002</v>
      </c>
      <c r="AC22" s="4">
        <v>1.663</v>
      </c>
      <c r="AD22" s="67">
        <f t="shared" si="17"/>
        <v>47.000000000000007</v>
      </c>
      <c r="AE22" s="83">
        <f t="shared" si="7"/>
        <v>-0.22570016474464571</v>
      </c>
      <c r="AF22" s="92">
        <f t="shared" si="18"/>
        <v>0.77429983525535429</v>
      </c>
      <c r="AG22" s="66">
        <v>2.4830000000000001</v>
      </c>
      <c r="AH22" s="4">
        <v>1.661</v>
      </c>
      <c r="AI22" s="67">
        <f t="shared" si="19"/>
        <v>41.100000000000009</v>
      </c>
      <c r="AJ22" s="83">
        <f t="shared" si="8"/>
        <v>-0.22525918944392062</v>
      </c>
      <c r="AK22" s="92">
        <f t="shared" si="20"/>
        <v>0.77474081055607935</v>
      </c>
      <c r="AL22" s="66">
        <v>2.93</v>
      </c>
      <c r="AM22" s="4">
        <v>1.6579999999999999</v>
      </c>
      <c r="AN22" s="67">
        <f t="shared" si="9"/>
        <v>63.600000000000009</v>
      </c>
      <c r="AO22" s="83">
        <f t="shared" si="10"/>
        <v>-0.22674772036474153</v>
      </c>
      <c r="AP22" s="92">
        <f t="shared" si="21"/>
        <v>0.77325227963525844</v>
      </c>
      <c r="AQ22" s="66">
        <v>2.8879999999999999</v>
      </c>
      <c r="AR22" s="4">
        <v>1.6579999999999999</v>
      </c>
      <c r="AS22" s="67">
        <f t="shared" si="22"/>
        <v>61.5</v>
      </c>
      <c r="AT22" s="83">
        <f t="shared" si="11"/>
        <v>-0.22201138519924096</v>
      </c>
      <c r="AU22" s="92">
        <f t="shared" si="23"/>
        <v>0.77798861480075909</v>
      </c>
      <c r="AV22" s="83"/>
      <c r="AW22" s="92">
        <f t="shared" si="24"/>
        <v>0.773808193621078</v>
      </c>
      <c r="AX22" s="118">
        <f t="shared" si="25"/>
        <v>77.3808193621078</v>
      </c>
      <c r="AY22" s="66"/>
      <c r="AZ22" s="2"/>
      <c r="BA22" s="67">
        <f t="shared" si="12"/>
        <v>0</v>
      </c>
      <c r="BB22" s="66"/>
      <c r="BC22" s="2"/>
      <c r="BD22" s="67"/>
      <c r="BE22" s="66"/>
      <c r="BF22" s="2"/>
      <c r="BG22" s="67"/>
      <c r="BI22" s="10"/>
    </row>
    <row r="23" spans="1:69">
      <c r="A23" s="13">
        <v>0</v>
      </c>
      <c r="B23" s="12">
        <v>0</v>
      </c>
      <c r="C23" s="12">
        <v>0</v>
      </c>
      <c r="D23" s="12">
        <v>1</v>
      </c>
      <c r="E23" s="5">
        <v>7.27</v>
      </c>
      <c r="F23" s="37">
        <v>-0.14268867924528311</v>
      </c>
      <c r="G23" s="12"/>
      <c r="H23" s="22" t="s">
        <v>12</v>
      </c>
      <c r="I23" s="27">
        <v>1</v>
      </c>
      <c r="J23" s="100"/>
      <c r="K23" s="96"/>
      <c r="L23" s="66">
        <v>2.8559999999999999</v>
      </c>
      <c r="M23" s="4">
        <v>1.677</v>
      </c>
      <c r="N23" s="67">
        <f t="shared" si="13"/>
        <v>58.949999999999989</v>
      </c>
      <c r="O23" s="83">
        <f>(N23-66.65)/66.65</f>
        <v>-0.11552888222055538</v>
      </c>
      <c r="P23" s="83">
        <f>O23-O24</f>
        <v>-0.11552888222055538</v>
      </c>
      <c r="Q23" s="92">
        <f t="shared" si="3"/>
        <v>0.88447111777944465</v>
      </c>
      <c r="R23" s="66">
        <v>3.5579999999999998</v>
      </c>
      <c r="S23" s="4">
        <v>1.67</v>
      </c>
      <c r="T23" s="67">
        <f t="shared" si="4"/>
        <v>94.4</v>
      </c>
      <c r="U23" s="83">
        <f>(T23-106.75)/106.75</f>
        <v>-0.11569086651053859</v>
      </c>
      <c r="V23" s="92">
        <f t="shared" si="14"/>
        <v>0.88430913348946139</v>
      </c>
      <c r="W23" s="66">
        <v>2.282</v>
      </c>
      <c r="X23" s="4">
        <v>1.657</v>
      </c>
      <c r="Y23" s="67">
        <f t="shared" si="15"/>
        <v>31.25</v>
      </c>
      <c r="Z23" s="83">
        <f>(Y23-35.45)/35.45</f>
        <v>-0.11847672778561361</v>
      </c>
      <c r="AA23" s="92">
        <f t="shared" si="16"/>
        <v>0.88152327221438642</v>
      </c>
      <c r="AB23" s="66">
        <v>2.74</v>
      </c>
      <c r="AC23" s="4">
        <v>1.665</v>
      </c>
      <c r="AD23" s="67">
        <f t="shared" si="17"/>
        <v>53.750000000000014</v>
      </c>
      <c r="AE23" s="83">
        <f>(AD23-60.7)/60.7</f>
        <v>-0.11449752883031282</v>
      </c>
      <c r="AF23" s="92">
        <f t="shared" si="18"/>
        <v>0.88550247116968717</v>
      </c>
      <c r="AG23" s="66">
        <v>2.6030000000000002</v>
      </c>
      <c r="AH23" s="4">
        <v>1.663</v>
      </c>
      <c r="AI23" s="67">
        <f t="shared" si="19"/>
        <v>47.000000000000007</v>
      </c>
      <c r="AJ23" s="83">
        <f>(AI23-53.05)/53.05</f>
        <v>-0.11404335532516476</v>
      </c>
      <c r="AK23" s="92">
        <f t="shared" si="20"/>
        <v>0.88595664467483526</v>
      </c>
      <c r="AL23" s="66">
        <v>3.1150000000000002</v>
      </c>
      <c r="AM23" s="4">
        <v>1.66</v>
      </c>
      <c r="AN23" s="67">
        <f t="shared" si="9"/>
        <v>72.750000000000014</v>
      </c>
      <c r="AO23" s="83">
        <f>(AN23-82.25)/82.25</f>
        <v>-0.11550151975683873</v>
      </c>
      <c r="AP23" s="92">
        <f t="shared" si="21"/>
        <v>0.88449848024316124</v>
      </c>
      <c r="AQ23" s="66">
        <v>3.0649999999999999</v>
      </c>
      <c r="AR23" s="4">
        <v>1.6619999999999999</v>
      </c>
      <c r="AS23" s="67">
        <f t="shared" si="22"/>
        <v>70.150000000000006</v>
      </c>
      <c r="AT23" s="83">
        <f>(AS23-79.05)/79.05</f>
        <v>-0.11258697027197966</v>
      </c>
      <c r="AU23" s="92">
        <f t="shared" si="23"/>
        <v>0.88741302972802039</v>
      </c>
      <c r="AV23" s="83"/>
      <c r="AW23" s="92">
        <f t="shared" si="24"/>
        <v>0.88481059275699947</v>
      </c>
      <c r="AX23" s="118">
        <f t="shared" si="25"/>
        <v>88.481059275699948</v>
      </c>
      <c r="AY23" s="66"/>
      <c r="AZ23" s="2"/>
      <c r="BA23" s="67">
        <f t="shared" si="12"/>
        <v>0</v>
      </c>
      <c r="BB23" s="66"/>
      <c r="BC23" s="2"/>
      <c r="BD23" s="67"/>
      <c r="BE23" s="66"/>
      <c r="BF23" s="2"/>
      <c r="BG23" s="67"/>
      <c r="BI23" s="10"/>
    </row>
    <row r="24" spans="1:69" ht="16.5" thickBot="1">
      <c r="A24" s="13">
        <v>0</v>
      </c>
      <c r="B24" s="12">
        <v>0</v>
      </c>
      <c r="C24" s="12">
        <v>0</v>
      </c>
      <c r="D24" s="12">
        <v>0</v>
      </c>
      <c r="E24" s="55">
        <v>8.48</v>
      </c>
      <c r="F24" s="38">
        <v>0</v>
      </c>
      <c r="G24" s="12"/>
      <c r="H24" s="22" t="s">
        <v>12</v>
      </c>
      <c r="I24" s="27">
        <v>0</v>
      </c>
      <c r="J24" s="100"/>
      <c r="K24" s="96"/>
      <c r="L24" s="66">
        <v>3.012</v>
      </c>
      <c r="M24" s="4">
        <v>1.679</v>
      </c>
      <c r="N24" s="67">
        <f t="shared" si="13"/>
        <v>66.650000000000006</v>
      </c>
      <c r="O24" s="83">
        <f>(N24-66.65)/66.65</f>
        <v>0</v>
      </c>
      <c r="P24" s="83">
        <f>O24-O25</f>
        <v>0</v>
      </c>
      <c r="Q24" s="92">
        <f>1+O24</f>
        <v>1</v>
      </c>
      <c r="R24" s="66">
        <v>3.81</v>
      </c>
      <c r="S24" s="4">
        <v>1.675</v>
      </c>
      <c r="T24" s="67">
        <f t="shared" si="4"/>
        <v>106.75</v>
      </c>
      <c r="U24" s="4">
        <v>0</v>
      </c>
      <c r="V24" s="92">
        <f t="shared" si="14"/>
        <v>1</v>
      </c>
      <c r="W24" s="66">
        <v>2.367</v>
      </c>
      <c r="X24" s="4">
        <v>1.6579999999999999</v>
      </c>
      <c r="Y24" s="67">
        <f t="shared" si="15"/>
        <v>35.450000000000003</v>
      </c>
      <c r="Z24" s="4"/>
      <c r="AA24" s="92">
        <f t="shared" si="16"/>
        <v>1</v>
      </c>
      <c r="AB24" s="66">
        <v>2.8820000000000001</v>
      </c>
      <c r="AC24" s="4">
        <v>1.6679999999999999</v>
      </c>
      <c r="AD24" s="67">
        <f t="shared" si="17"/>
        <v>60.70000000000001</v>
      </c>
      <c r="AE24" s="4"/>
      <c r="AF24" s="92">
        <f t="shared" si="18"/>
        <v>1</v>
      </c>
      <c r="AG24" s="66">
        <v>2.7269999999999999</v>
      </c>
      <c r="AH24" s="4">
        <v>1.6659999999999999</v>
      </c>
      <c r="AI24" s="67">
        <f t="shared" si="19"/>
        <v>53.05</v>
      </c>
      <c r="AJ24" s="4"/>
      <c r="AK24" s="92">
        <f t="shared" si="20"/>
        <v>1</v>
      </c>
      <c r="AL24" s="66">
        <v>3.3069999999999999</v>
      </c>
      <c r="AM24" s="4">
        <v>1.6619999999999999</v>
      </c>
      <c r="AN24" s="67">
        <f t="shared" si="9"/>
        <v>82.25</v>
      </c>
      <c r="AO24" s="4"/>
      <c r="AP24" s="92">
        <f t="shared" si="21"/>
        <v>1</v>
      </c>
      <c r="AQ24" s="66">
        <v>3.2480000000000002</v>
      </c>
      <c r="AR24" s="4">
        <v>1.667</v>
      </c>
      <c r="AS24" s="67">
        <f t="shared" si="22"/>
        <v>79.050000000000011</v>
      </c>
      <c r="AT24" s="4"/>
      <c r="AU24" s="92">
        <f t="shared" si="23"/>
        <v>1</v>
      </c>
      <c r="AV24" s="83"/>
      <c r="AW24" s="92">
        <f t="shared" si="24"/>
        <v>1</v>
      </c>
      <c r="AX24" s="118">
        <f t="shared" si="25"/>
        <v>100</v>
      </c>
      <c r="AY24" s="66"/>
      <c r="AZ24" s="2"/>
      <c r="BA24" s="67">
        <f t="shared" si="12"/>
        <v>0</v>
      </c>
      <c r="BB24" s="66"/>
      <c r="BC24" s="2"/>
      <c r="BD24" s="67"/>
      <c r="BE24" s="66"/>
      <c r="BF24" s="2"/>
      <c r="BG24" s="67"/>
      <c r="BI24" s="10"/>
    </row>
    <row r="25" spans="1:69" ht="30">
      <c r="A25" s="44" t="s">
        <v>6</v>
      </c>
      <c r="B25" s="45" t="s">
        <v>7</v>
      </c>
      <c r="C25" s="45" t="s">
        <v>8</v>
      </c>
      <c r="D25" s="45" t="s">
        <v>9</v>
      </c>
      <c r="E25" s="45" t="s">
        <v>5</v>
      </c>
      <c r="F25" s="42"/>
      <c r="G25" s="21"/>
      <c r="H25" s="21" t="s">
        <v>10</v>
      </c>
      <c r="I25" s="43"/>
      <c r="J25" s="94"/>
      <c r="K25" s="9"/>
      <c r="L25" s="68"/>
      <c r="M25" s="9"/>
      <c r="N25" s="67">
        <f t="shared" si="13"/>
        <v>0</v>
      </c>
      <c r="O25" s="4"/>
      <c r="P25" s="4"/>
      <c r="Q25" s="56"/>
      <c r="R25" s="68"/>
      <c r="S25" s="9"/>
      <c r="T25" s="67">
        <f t="shared" si="4"/>
        <v>0</v>
      </c>
      <c r="U25" s="4"/>
      <c r="V25" s="56"/>
      <c r="W25" s="68"/>
      <c r="X25" s="9"/>
      <c r="Y25" s="67">
        <f t="shared" si="15"/>
        <v>0</v>
      </c>
      <c r="Z25" s="4"/>
      <c r="AA25" s="56"/>
      <c r="AB25" s="68"/>
      <c r="AC25" s="9"/>
      <c r="AD25" s="67">
        <f t="shared" si="17"/>
        <v>0</v>
      </c>
      <c r="AE25" s="4"/>
      <c r="AF25" s="56"/>
      <c r="AG25" s="68"/>
      <c r="AH25" s="9"/>
      <c r="AI25" s="67">
        <f t="shared" si="19"/>
        <v>0</v>
      </c>
      <c r="AJ25" s="4"/>
      <c r="AK25" s="56"/>
      <c r="AL25" s="68"/>
      <c r="AM25" s="9"/>
      <c r="AN25" s="67">
        <f t="shared" ref="AN25:AN62" si="26">1000*(AL25-AM25)/20</f>
        <v>0</v>
      </c>
      <c r="AO25" s="4"/>
      <c r="AP25" s="56"/>
      <c r="AQ25" s="68"/>
      <c r="AR25" s="9"/>
      <c r="AS25" s="67">
        <f t="shared" ref="AS25:AS62" si="27">1000*(AQ25-AR25)/20</f>
        <v>0</v>
      </c>
      <c r="AT25" s="4"/>
      <c r="AU25" s="56"/>
      <c r="AV25" s="4"/>
      <c r="AW25" s="92"/>
      <c r="AX25" s="118">
        <f t="shared" si="25"/>
        <v>0</v>
      </c>
      <c r="AY25" s="68"/>
      <c r="AZ25" s="9"/>
      <c r="BA25" s="67">
        <f t="shared" ref="BA25:BA62" si="28">1000*(AY25-AZ25)/20</f>
        <v>0</v>
      </c>
      <c r="BB25" s="68"/>
      <c r="BC25" s="9"/>
      <c r="BD25" s="67"/>
      <c r="BE25" s="68"/>
      <c r="BF25" s="9"/>
      <c r="BG25" s="67"/>
    </row>
    <row r="26" spans="1:69" ht="15.75">
      <c r="A26" s="19">
        <v>0</v>
      </c>
      <c r="B26" s="18">
        <v>0</v>
      </c>
      <c r="C26" s="18">
        <v>0</v>
      </c>
      <c r="D26" s="18">
        <v>0</v>
      </c>
      <c r="E26" s="18">
        <v>0</v>
      </c>
      <c r="F26" s="39">
        <v>0</v>
      </c>
      <c r="G26" s="26"/>
      <c r="H26" s="22" t="s">
        <v>12</v>
      </c>
      <c r="I26" s="27"/>
      <c r="J26" s="95"/>
      <c r="K26" s="7"/>
      <c r="L26" s="69">
        <v>3.012</v>
      </c>
      <c r="M26" s="6">
        <v>1.679</v>
      </c>
      <c r="N26" s="67">
        <f t="shared" si="13"/>
        <v>66.650000000000006</v>
      </c>
      <c r="O26" s="83">
        <f>(N26-66.65)/66.65</f>
        <v>0</v>
      </c>
      <c r="P26" s="4"/>
      <c r="Q26" s="92">
        <f>1+O26</f>
        <v>1</v>
      </c>
      <c r="R26" s="69">
        <v>3.8090000000000002</v>
      </c>
      <c r="S26" s="6">
        <v>1.675</v>
      </c>
      <c r="T26" s="67">
        <f t="shared" si="4"/>
        <v>106.70000000000002</v>
      </c>
      <c r="U26" s="83">
        <f>(T26-106.7)/106.7</f>
        <v>1.3318514259795691E-16</v>
      </c>
      <c r="V26" s="92">
        <f>1+U26</f>
        <v>1.0000000000000002</v>
      </c>
      <c r="W26" s="69">
        <v>2.367</v>
      </c>
      <c r="X26" s="6">
        <v>1.6579999999999999</v>
      </c>
      <c r="Y26" s="67">
        <f t="shared" si="15"/>
        <v>35.450000000000003</v>
      </c>
      <c r="Z26" s="83">
        <f>(Y26-35.45)/35.45</f>
        <v>0</v>
      </c>
      <c r="AA26" s="92">
        <f>1+Z26</f>
        <v>1</v>
      </c>
      <c r="AB26" s="69">
        <v>2.8820000000000001</v>
      </c>
      <c r="AC26" s="6">
        <v>1.6679999999999999</v>
      </c>
      <c r="AD26" s="67">
        <f>1000*(AB26-AC26)/20</f>
        <v>60.70000000000001</v>
      </c>
      <c r="AE26" s="83">
        <f>(AD26-60.7)/60.7</f>
        <v>1.1705811132785835E-16</v>
      </c>
      <c r="AF26" s="92">
        <f>1+AE26</f>
        <v>1.0000000000000002</v>
      </c>
      <c r="AG26" s="69">
        <v>2.7269999999999999</v>
      </c>
      <c r="AH26" s="6">
        <v>1.6659999999999999</v>
      </c>
      <c r="AI26" s="67">
        <f t="shared" si="19"/>
        <v>53.05</v>
      </c>
      <c r="AJ26" s="83">
        <f>(AI26-53.05)/53.05</f>
        <v>0</v>
      </c>
      <c r="AK26" s="92">
        <f>1+AJ26</f>
        <v>1</v>
      </c>
      <c r="AL26" s="69">
        <v>3.3069999999999999</v>
      </c>
      <c r="AM26" s="6">
        <v>1.6619999999999999</v>
      </c>
      <c r="AN26" s="67">
        <f t="shared" si="26"/>
        <v>82.25</v>
      </c>
      <c r="AO26" s="83">
        <f>(AN26-82.25)/82.25</f>
        <v>0</v>
      </c>
      <c r="AP26" s="92">
        <f>1+AO26</f>
        <v>1</v>
      </c>
      <c r="AQ26" s="69">
        <v>3.2480000000000002</v>
      </c>
      <c r="AR26" s="6">
        <v>1.667</v>
      </c>
      <c r="AS26" s="67">
        <f t="shared" si="27"/>
        <v>79.050000000000011</v>
      </c>
      <c r="AT26" s="83">
        <f>(AS26-79.05)/79.05</f>
        <v>1.7977045813032264E-16</v>
      </c>
      <c r="AU26" s="92">
        <f>1+AT26</f>
        <v>1.0000000000000002</v>
      </c>
      <c r="AV26" s="4"/>
      <c r="AW26" s="92">
        <f t="shared" si="24"/>
        <v>1</v>
      </c>
      <c r="AX26" s="118">
        <f t="shared" si="25"/>
        <v>100</v>
      </c>
      <c r="AY26" s="69"/>
      <c r="AZ26" s="6"/>
      <c r="BA26" s="67">
        <f t="shared" si="28"/>
        <v>0</v>
      </c>
      <c r="BB26" s="69"/>
      <c r="BC26" s="6"/>
      <c r="BD26" s="67"/>
      <c r="BE26" s="69"/>
      <c r="BF26" s="6"/>
      <c r="BG26" s="67"/>
    </row>
    <row r="27" spans="1:69" ht="15.75">
      <c r="A27" s="19">
        <v>0</v>
      </c>
      <c r="B27" s="18">
        <v>0</v>
      </c>
      <c r="C27" s="18">
        <v>0</v>
      </c>
      <c r="D27" s="18">
        <v>0</v>
      </c>
      <c r="E27" s="18">
        <v>1</v>
      </c>
      <c r="F27" s="40">
        <v>-4.5200172191132591E-3</v>
      </c>
      <c r="G27" s="24"/>
      <c r="H27" s="22" t="s">
        <v>20</v>
      </c>
      <c r="I27" s="27"/>
      <c r="J27" s="95"/>
      <c r="K27" s="9"/>
      <c r="L27" s="70">
        <v>3.0059999999999998</v>
      </c>
      <c r="M27" s="85">
        <v>1.679</v>
      </c>
      <c r="N27" s="67">
        <f t="shared" si="13"/>
        <v>66.349999999999994</v>
      </c>
      <c r="O27" s="83">
        <f>(N27-66.65)/66.65</f>
        <v>-4.5011252813205007E-3</v>
      </c>
      <c r="P27" s="83">
        <f>O27-O26</f>
        <v>-4.5011252813205007E-3</v>
      </c>
      <c r="Q27" s="92">
        <f t="shared" ref="Q27:Q57" si="29">1+O27</f>
        <v>0.99549887471867948</v>
      </c>
      <c r="R27" s="70">
        <v>3.8</v>
      </c>
      <c r="S27" s="85">
        <v>1.675</v>
      </c>
      <c r="T27" s="67">
        <f t="shared" si="4"/>
        <v>106.25</v>
      </c>
      <c r="U27" s="83">
        <f>(T27-106.7)/106.7</f>
        <v>-4.2174320524836252E-3</v>
      </c>
      <c r="V27" s="92">
        <f t="shared" ref="V27:V57" si="30">1+U27</f>
        <v>0.99578256794751641</v>
      </c>
      <c r="W27" s="70">
        <v>2.3639999999999999</v>
      </c>
      <c r="X27" s="85">
        <v>1.6579999999999999</v>
      </c>
      <c r="Y27" s="67">
        <f t="shared" si="15"/>
        <v>35.299999999999997</v>
      </c>
      <c r="Z27" s="83">
        <f>(Y27-35.45)/35.45</f>
        <v>-4.231311706629215E-3</v>
      </c>
      <c r="AA27" s="92">
        <f t="shared" ref="AA27:AA57" si="31">1+Z27</f>
        <v>0.99576868829337073</v>
      </c>
      <c r="AB27" s="70">
        <v>2.8759999999999999</v>
      </c>
      <c r="AC27" s="85">
        <v>1.6679999999999999</v>
      </c>
      <c r="AD27" s="67">
        <f>1000*(AB27-AC27)/20</f>
        <v>60.4</v>
      </c>
      <c r="AE27" s="83">
        <f>(AD27-60.7)/60.7</f>
        <v>-4.9423393739704159E-3</v>
      </c>
      <c r="AF27" s="92">
        <f t="shared" ref="AF27:AF57" si="32">1+AE27</f>
        <v>0.99505766062602963</v>
      </c>
      <c r="AG27" s="70">
        <v>2.722</v>
      </c>
      <c r="AH27" s="85">
        <v>1.6659999999999999</v>
      </c>
      <c r="AI27" s="67">
        <f t="shared" si="19"/>
        <v>52.8</v>
      </c>
      <c r="AJ27" s="83">
        <f>(AI27-53.05)/53.05</f>
        <v>-4.7125353440150806E-3</v>
      </c>
      <c r="AK27" s="92">
        <f t="shared" ref="AK27:AK57" si="33">1+AJ27</f>
        <v>0.99528746465598494</v>
      </c>
      <c r="AL27" s="70">
        <v>3.3</v>
      </c>
      <c r="AM27" s="85">
        <v>1.6619999999999999</v>
      </c>
      <c r="AN27" s="67">
        <f t="shared" si="26"/>
        <v>81.900000000000006</v>
      </c>
      <c r="AO27" s="83">
        <f>(AN27-82.25)/82.25</f>
        <v>-4.2553191489361009E-3</v>
      </c>
      <c r="AP27" s="92">
        <f t="shared" ref="AP27:AP57" si="34">1+AO27</f>
        <v>0.99574468085106393</v>
      </c>
      <c r="AQ27" s="70">
        <v>3.2410000000000001</v>
      </c>
      <c r="AR27" s="85">
        <v>1.6659999999999999</v>
      </c>
      <c r="AS27" s="67">
        <f t="shared" si="27"/>
        <v>78.750000000000014</v>
      </c>
      <c r="AT27" s="83">
        <f>(AS27-79.05)/79.05</f>
        <v>-3.7950664136620236E-3</v>
      </c>
      <c r="AU27" s="92">
        <f t="shared" ref="AU27:AU57" si="35">1+AT27</f>
        <v>0.99620493358633799</v>
      </c>
      <c r="AV27" s="83"/>
      <c r="AW27" s="92">
        <f t="shared" si="24"/>
        <v>0.99562069581128321</v>
      </c>
      <c r="AX27" s="118">
        <f t="shared" si="25"/>
        <v>99.562069581128327</v>
      </c>
      <c r="AY27" s="70"/>
      <c r="AZ27" s="11"/>
      <c r="BA27" s="67">
        <f t="shared" si="28"/>
        <v>0</v>
      </c>
      <c r="BB27" s="70"/>
      <c r="BC27" s="11"/>
      <c r="BD27" s="67"/>
      <c r="BE27" s="70"/>
      <c r="BF27" s="11"/>
      <c r="BG27" s="67"/>
    </row>
    <row r="28" spans="1:69" ht="15.75">
      <c r="A28" s="19">
        <v>0</v>
      </c>
      <c r="B28" s="25">
        <v>0</v>
      </c>
      <c r="C28" s="25">
        <v>0</v>
      </c>
      <c r="D28" s="25">
        <v>1</v>
      </c>
      <c r="E28" s="18">
        <v>0</v>
      </c>
      <c r="F28" s="40">
        <v>-9.0041612856938298E-3</v>
      </c>
      <c r="G28" s="24"/>
      <c r="H28" s="22" t="s">
        <v>21</v>
      </c>
      <c r="I28" s="27"/>
      <c r="J28" s="95"/>
      <c r="K28" s="8"/>
      <c r="L28" s="69">
        <v>3</v>
      </c>
      <c r="M28" s="6">
        <v>1.679</v>
      </c>
      <c r="N28" s="67">
        <f t="shared" si="13"/>
        <v>66.05</v>
      </c>
      <c r="O28" s="83">
        <f t="shared" ref="O28:O57" si="36">(N28-66.65)/66.65</f>
        <v>-9.002250562640788E-3</v>
      </c>
      <c r="P28" s="83">
        <f t="shared" ref="P28:P57" si="37">O28-O27</f>
        <v>-4.5011252813202873E-3</v>
      </c>
      <c r="Q28" s="92">
        <f t="shared" si="29"/>
        <v>0.99099774943735919</v>
      </c>
      <c r="R28" s="69">
        <v>3.79</v>
      </c>
      <c r="S28" s="6">
        <v>1.675</v>
      </c>
      <c r="T28" s="67">
        <f t="shared" si="4"/>
        <v>105.75</v>
      </c>
      <c r="U28" s="83">
        <f t="shared" ref="U28:U57" si="38">(T28-106.7)/106.7</f>
        <v>-8.9034676663542912E-3</v>
      </c>
      <c r="V28" s="92">
        <f t="shared" si="30"/>
        <v>0.9910965323336457</v>
      </c>
      <c r="W28" s="69">
        <v>2.36</v>
      </c>
      <c r="X28" s="6">
        <v>1.6579999999999999</v>
      </c>
      <c r="Y28" s="67">
        <f t="shared" si="15"/>
        <v>35.1</v>
      </c>
      <c r="Z28" s="83">
        <f t="shared" ref="Z28:Z57" si="39">(Y28-35.45)/35.45</f>
        <v>-9.8730606488011668E-3</v>
      </c>
      <c r="AA28" s="92">
        <f t="shared" si="31"/>
        <v>0.99012693935119889</v>
      </c>
      <c r="AB28" s="87">
        <v>2.87</v>
      </c>
      <c r="AC28" s="88">
        <v>1.6679999999999999</v>
      </c>
      <c r="AD28" s="67">
        <f>1000*(AB28-AC28)/20</f>
        <v>60.100000000000009</v>
      </c>
      <c r="AE28" s="83">
        <f t="shared" ref="AE28:AE57" si="40">(AD28-60.7)/60.7</f>
        <v>-9.8846787479405975E-3</v>
      </c>
      <c r="AF28" s="92">
        <f t="shared" si="32"/>
        <v>0.99011532125205937</v>
      </c>
      <c r="AG28" s="69">
        <v>2.7170000000000001</v>
      </c>
      <c r="AH28" s="6">
        <v>1.6659999999999999</v>
      </c>
      <c r="AI28" s="67">
        <f t="shared" si="19"/>
        <v>52.550000000000011</v>
      </c>
      <c r="AJ28" s="83">
        <f t="shared" ref="AJ28:AJ57" si="41">(AI28-53.05)/53.05</f>
        <v>-9.4250706880298924E-3</v>
      </c>
      <c r="AK28" s="92">
        <f t="shared" si="33"/>
        <v>0.99057492931197011</v>
      </c>
      <c r="AL28" s="69">
        <v>3.2930000000000001</v>
      </c>
      <c r="AM28" s="6">
        <v>1.6619999999999999</v>
      </c>
      <c r="AN28" s="67">
        <f t="shared" si="26"/>
        <v>81.550000000000011</v>
      </c>
      <c r="AO28" s="83">
        <f t="shared" ref="AO28:AO57" si="42">(AN28-82.25)/82.25</f>
        <v>-8.5106382978722018E-3</v>
      </c>
      <c r="AP28" s="92">
        <f t="shared" si="34"/>
        <v>0.99148936170212776</v>
      </c>
      <c r="AQ28" s="69">
        <v>3.234</v>
      </c>
      <c r="AR28" s="6">
        <v>1.6659999999999999</v>
      </c>
      <c r="AS28" s="67">
        <f t="shared" si="27"/>
        <v>78.400000000000006</v>
      </c>
      <c r="AT28" s="83">
        <f t="shared" ref="AT28:AT57" si="43">(AS28-79.05)/79.05</f>
        <v>-8.2226438962680771E-3</v>
      </c>
      <c r="AU28" s="92">
        <f t="shared" si="35"/>
        <v>0.99177735610373197</v>
      </c>
      <c r="AV28" s="83"/>
      <c r="AW28" s="92">
        <f t="shared" si="24"/>
        <v>0.99088259849887039</v>
      </c>
      <c r="AX28" s="118">
        <f t="shared" si="25"/>
        <v>99.088259849887038</v>
      </c>
      <c r="AY28" s="69"/>
      <c r="AZ28" s="6"/>
      <c r="BA28" s="67">
        <f t="shared" si="28"/>
        <v>0</v>
      </c>
      <c r="BB28" s="69"/>
      <c r="BC28" s="6"/>
      <c r="BD28" s="67"/>
      <c r="BE28" s="69"/>
      <c r="BF28" s="6"/>
      <c r="BG28" s="67"/>
      <c r="BI28" s="5" t="s">
        <v>72</v>
      </c>
      <c r="BJ28" s="4" t="s">
        <v>73</v>
      </c>
      <c r="BK28" s="4" t="s">
        <v>74</v>
      </c>
      <c r="BL28" s="4" t="s">
        <v>75</v>
      </c>
      <c r="BM28" s="4" t="s">
        <v>76</v>
      </c>
      <c r="BN28" s="4" t="s">
        <v>77</v>
      </c>
      <c r="BO28" s="4" t="s">
        <v>78</v>
      </c>
      <c r="BP28" s="4" t="s">
        <v>70</v>
      </c>
      <c r="BQ28" s="56" t="s">
        <v>71</v>
      </c>
    </row>
    <row r="29" spans="1:69" ht="15.75">
      <c r="A29" s="19">
        <v>0</v>
      </c>
      <c r="B29" s="25">
        <v>0</v>
      </c>
      <c r="C29" s="25">
        <v>0</v>
      </c>
      <c r="D29" s="25">
        <v>1</v>
      </c>
      <c r="E29" s="18">
        <v>1</v>
      </c>
      <c r="F29" s="40">
        <v>-1.3488305352274401E-2</v>
      </c>
      <c r="G29" s="18"/>
      <c r="H29" s="22" t="s">
        <v>22</v>
      </c>
      <c r="I29" s="27"/>
      <c r="J29" s="95"/>
      <c r="K29" s="9"/>
      <c r="L29" s="69">
        <v>2.9950000000000001</v>
      </c>
      <c r="M29" s="6">
        <v>1.679</v>
      </c>
      <c r="N29" s="67">
        <f t="shared" si="13"/>
        <v>65.8</v>
      </c>
      <c r="O29" s="83">
        <f t="shared" si="36"/>
        <v>-1.2753188297074395E-2</v>
      </c>
      <c r="P29" s="83">
        <f t="shared" si="37"/>
        <v>-3.750937734433607E-3</v>
      </c>
      <c r="Q29" s="92">
        <f t="shared" si="29"/>
        <v>0.98724681170292561</v>
      </c>
      <c r="R29" s="69">
        <v>3.78</v>
      </c>
      <c r="S29" s="6">
        <v>1.675</v>
      </c>
      <c r="T29" s="67">
        <f t="shared" si="4"/>
        <v>105.24999999999997</v>
      </c>
      <c r="U29" s="83">
        <f t="shared" si="38"/>
        <v>-1.3589503280225223E-2</v>
      </c>
      <c r="V29" s="92">
        <f t="shared" si="30"/>
        <v>0.98641049671977477</v>
      </c>
      <c r="W29" s="69">
        <v>2.3570000000000002</v>
      </c>
      <c r="X29" s="6">
        <v>1.6579999999999999</v>
      </c>
      <c r="Y29" s="67">
        <f t="shared" si="15"/>
        <v>34.950000000000017</v>
      </c>
      <c r="Z29" s="83">
        <f t="shared" si="39"/>
        <v>-1.4104372355429782E-2</v>
      </c>
      <c r="AA29" s="92">
        <f t="shared" si="31"/>
        <v>0.98589562764457017</v>
      </c>
      <c r="AB29" s="87">
        <v>2.8650000000000002</v>
      </c>
      <c r="AC29" s="88">
        <v>1.6679999999999999</v>
      </c>
      <c r="AD29" s="67">
        <f>1000*(AB29-AC29)/20</f>
        <v>59.850000000000009</v>
      </c>
      <c r="AE29" s="83">
        <f t="shared" si="40"/>
        <v>-1.4003294892915887E-2</v>
      </c>
      <c r="AF29" s="92">
        <f t="shared" si="32"/>
        <v>0.98599670510708415</v>
      </c>
      <c r="AG29" s="69">
        <v>2.7120000000000002</v>
      </c>
      <c r="AH29" s="6">
        <v>1.6659999999999999</v>
      </c>
      <c r="AI29" s="67">
        <f t="shared" si="19"/>
        <v>52.300000000000011</v>
      </c>
      <c r="AJ29" s="83">
        <f t="shared" si="41"/>
        <v>-1.4137606032044973E-2</v>
      </c>
      <c r="AK29" s="92">
        <f t="shared" si="33"/>
        <v>0.98586239396795505</v>
      </c>
      <c r="AL29" s="69">
        <v>3.286</v>
      </c>
      <c r="AM29" s="6">
        <v>1.6619999999999999</v>
      </c>
      <c r="AN29" s="67">
        <f t="shared" si="26"/>
        <v>81.2</v>
      </c>
      <c r="AO29" s="83">
        <f t="shared" si="42"/>
        <v>-1.2765957446808475E-2</v>
      </c>
      <c r="AP29" s="92">
        <f t="shared" si="34"/>
        <v>0.98723404255319147</v>
      </c>
      <c r="AQ29" s="69">
        <v>3.2269999999999999</v>
      </c>
      <c r="AR29" s="6">
        <v>1.6659999999999999</v>
      </c>
      <c r="AS29" s="67">
        <f t="shared" si="27"/>
        <v>78.05</v>
      </c>
      <c r="AT29" s="83">
        <f t="shared" si="43"/>
        <v>-1.2650221378874131E-2</v>
      </c>
      <c r="AU29" s="92">
        <f t="shared" si="35"/>
        <v>0.98734977862112583</v>
      </c>
      <c r="AV29" s="83"/>
      <c r="AW29" s="92">
        <f t="shared" si="24"/>
        <v>0.98657083661666101</v>
      </c>
      <c r="AX29" s="118">
        <f t="shared" si="25"/>
        <v>98.657083661666107</v>
      </c>
      <c r="AY29" s="69"/>
      <c r="AZ29" s="6"/>
      <c r="BA29" s="67">
        <f t="shared" si="28"/>
        <v>0</v>
      </c>
      <c r="BB29" s="69"/>
      <c r="BC29" s="6"/>
      <c r="BD29" s="67"/>
      <c r="BE29" s="69"/>
      <c r="BF29" s="6"/>
      <c r="BG29" s="67"/>
      <c r="BI29" s="57">
        <v>0.5</v>
      </c>
      <c r="BJ29" s="58">
        <v>0.1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>
        <f>1/(1/0.1+BK29*1/1+BL29*1/2+BM29*1/4+BN29*1/8+BO29*1/16)</f>
        <v>8.3769633507853408E-2</v>
      </c>
      <c r="BQ29" s="59">
        <f>1+0.5/BP29</f>
        <v>6.96875</v>
      </c>
    </row>
    <row r="30" spans="1:69" ht="15.75">
      <c r="A30" s="19">
        <v>0</v>
      </c>
      <c r="B30" s="25">
        <v>0</v>
      </c>
      <c r="C30" s="25">
        <v>1</v>
      </c>
      <c r="D30" s="25">
        <v>0</v>
      </c>
      <c r="E30" s="18">
        <v>0</v>
      </c>
      <c r="F30" s="40">
        <v>-1.7972449418854973E-2</v>
      </c>
      <c r="G30" s="18"/>
      <c r="H30" s="22" t="s">
        <v>23</v>
      </c>
      <c r="I30" s="27"/>
      <c r="J30" s="95"/>
      <c r="K30" s="9"/>
      <c r="L30" s="68">
        <v>2.9889999999999999</v>
      </c>
      <c r="M30" s="6">
        <v>1.679</v>
      </c>
      <c r="N30" s="67">
        <f t="shared" si="13"/>
        <v>65.499999999999986</v>
      </c>
      <c r="O30" s="83">
        <f t="shared" si="36"/>
        <v>-1.7254313578394895E-2</v>
      </c>
      <c r="P30" s="83">
        <f t="shared" si="37"/>
        <v>-4.5011252813204998E-3</v>
      </c>
      <c r="Q30" s="92">
        <f t="shared" si="29"/>
        <v>0.98274568642160509</v>
      </c>
      <c r="R30" s="68">
        <v>3.7709999999999999</v>
      </c>
      <c r="S30" s="6">
        <v>1.6739999999999999</v>
      </c>
      <c r="T30" s="67">
        <f t="shared" si="4"/>
        <v>104.85</v>
      </c>
      <c r="U30" s="83">
        <f t="shared" si="38"/>
        <v>-1.733833177132154E-2</v>
      </c>
      <c r="V30" s="92">
        <f t="shared" si="30"/>
        <v>0.98266166822867851</v>
      </c>
      <c r="W30" s="68">
        <v>2.3540000000000001</v>
      </c>
      <c r="X30" s="6">
        <v>1.6579999999999999</v>
      </c>
      <c r="Y30" s="67">
        <f t="shared" si="15"/>
        <v>34.800000000000011</v>
      </c>
      <c r="Z30" s="83">
        <f t="shared" si="39"/>
        <v>-1.8335684062058995E-2</v>
      </c>
      <c r="AA30" s="92">
        <f t="shared" si="31"/>
        <v>0.98166431593794101</v>
      </c>
      <c r="AB30" s="87">
        <v>2.86</v>
      </c>
      <c r="AC30" s="88">
        <v>1.6679999999999999</v>
      </c>
      <c r="AD30" s="67">
        <f t="shared" si="17"/>
        <v>59.6</v>
      </c>
      <c r="AE30" s="83">
        <f t="shared" si="40"/>
        <v>-1.8121911037891292E-2</v>
      </c>
      <c r="AF30" s="92">
        <f t="shared" si="32"/>
        <v>0.98187808896210871</v>
      </c>
      <c r="AG30" s="68">
        <v>2.7080000000000002</v>
      </c>
      <c r="AH30" s="6">
        <v>1.6659999999999999</v>
      </c>
      <c r="AI30" s="67">
        <f t="shared" si="19"/>
        <v>52.100000000000009</v>
      </c>
      <c r="AJ30" s="83">
        <f t="shared" si="41"/>
        <v>-1.790763430725709E-2</v>
      </c>
      <c r="AK30" s="92">
        <f t="shared" si="33"/>
        <v>0.98209236569274294</v>
      </c>
      <c r="AL30" s="68">
        <v>3.2789999999999999</v>
      </c>
      <c r="AM30" s="6">
        <v>1.6619999999999999</v>
      </c>
      <c r="AN30" s="67">
        <f t="shared" si="26"/>
        <v>80.849999999999994</v>
      </c>
      <c r="AO30" s="83">
        <f t="shared" si="42"/>
        <v>-1.7021276595744751E-2</v>
      </c>
      <c r="AP30" s="92">
        <f t="shared" si="34"/>
        <v>0.98297872340425529</v>
      </c>
      <c r="AQ30" s="68">
        <v>3.22</v>
      </c>
      <c r="AR30" s="6">
        <v>1.6659999999999999</v>
      </c>
      <c r="AS30" s="67">
        <f t="shared" si="27"/>
        <v>77.700000000000017</v>
      </c>
      <c r="AT30" s="83">
        <f t="shared" si="43"/>
        <v>-1.7077798861479823E-2</v>
      </c>
      <c r="AU30" s="92">
        <f t="shared" si="35"/>
        <v>0.98292220113852014</v>
      </c>
      <c r="AV30" s="83"/>
      <c r="AW30" s="92">
        <f t="shared" si="24"/>
        <v>0.98242043568369319</v>
      </c>
      <c r="AX30" s="118">
        <f t="shared" si="25"/>
        <v>98.242043568369326</v>
      </c>
      <c r="AY30" s="68"/>
      <c r="AZ30" s="6"/>
      <c r="BA30" s="67">
        <f t="shared" si="28"/>
        <v>0</v>
      </c>
      <c r="BB30" s="68"/>
      <c r="BC30" s="6"/>
      <c r="BD30" s="67"/>
      <c r="BE30" s="68"/>
      <c r="BF30" s="6"/>
      <c r="BG30" s="67"/>
      <c r="BI30" s="5"/>
      <c r="BJ30" s="5"/>
      <c r="BK30" s="5">
        <v>1</v>
      </c>
      <c r="BL30" s="4">
        <v>1</v>
      </c>
      <c r="BM30" s="4">
        <v>1</v>
      </c>
      <c r="BN30" s="4">
        <v>1</v>
      </c>
      <c r="BO30" s="5">
        <v>0</v>
      </c>
      <c r="BP30">
        <f t="shared" ref="BP30:BP59" si="44">1/(1/0.1+BK30*1/1+BL30*1/2+BM30*1/4+BN30*1/8+BO30*1/16)</f>
        <v>8.4210526315789472E-2</v>
      </c>
      <c r="BQ30" s="59">
        <f t="shared" ref="BQ30:BQ59" si="45">1+0.5/BP30</f>
        <v>6.9375</v>
      </c>
    </row>
    <row r="31" spans="1:69" ht="15.75">
      <c r="A31" s="19">
        <v>0</v>
      </c>
      <c r="B31" s="25">
        <v>0</v>
      </c>
      <c r="C31" s="25">
        <v>1</v>
      </c>
      <c r="D31" s="25">
        <v>0</v>
      </c>
      <c r="E31" s="18">
        <v>1</v>
      </c>
      <c r="F31" s="40">
        <v>-2.2456593485435671E-2</v>
      </c>
      <c r="G31" s="18"/>
      <c r="H31" s="22" t="s">
        <v>24</v>
      </c>
      <c r="I31" s="27"/>
      <c r="J31" s="95"/>
      <c r="K31" s="9"/>
      <c r="L31" s="68">
        <v>2.9830000000000001</v>
      </c>
      <c r="M31" s="6">
        <v>1.679</v>
      </c>
      <c r="N31" s="67">
        <f t="shared" si="13"/>
        <v>65.2</v>
      </c>
      <c r="O31" s="83">
        <f t="shared" si="36"/>
        <v>-2.1755438859714968E-2</v>
      </c>
      <c r="P31" s="83">
        <f t="shared" si="37"/>
        <v>-4.5011252813200731E-3</v>
      </c>
      <c r="Q31" s="92">
        <f t="shared" si="29"/>
        <v>0.97824456114028502</v>
      </c>
      <c r="R31" s="68">
        <v>3.7629999999999999</v>
      </c>
      <c r="S31" s="6">
        <v>1.6739999999999999</v>
      </c>
      <c r="T31" s="67">
        <f t="shared" si="4"/>
        <v>104.45</v>
      </c>
      <c r="U31" s="83">
        <f t="shared" si="38"/>
        <v>-2.1087160262417994E-2</v>
      </c>
      <c r="V31" s="92">
        <f t="shared" si="30"/>
        <v>0.97891283973758203</v>
      </c>
      <c r="W31" s="68">
        <v>2.351</v>
      </c>
      <c r="X31" s="6">
        <v>1.6579999999999999</v>
      </c>
      <c r="Y31" s="67">
        <f t="shared" si="15"/>
        <v>34.650000000000006</v>
      </c>
      <c r="Z31" s="83">
        <f t="shared" si="39"/>
        <v>-2.256699576868821E-2</v>
      </c>
      <c r="AA31" s="92">
        <f t="shared" si="31"/>
        <v>0.97743300423131174</v>
      </c>
      <c r="AB31" s="87">
        <v>2.8540000000000001</v>
      </c>
      <c r="AC31" s="88">
        <v>1.6679999999999999</v>
      </c>
      <c r="AD31" s="67">
        <f t="shared" si="17"/>
        <v>59.300000000000011</v>
      </c>
      <c r="AE31" s="83">
        <f t="shared" si="40"/>
        <v>-2.3064250411861473E-2</v>
      </c>
      <c r="AF31" s="92">
        <f t="shared" si="32"/>
        <v>0.97693574958813856</v>
      </c>
      <c r="AG31" s="68">
        <v>2.7029999999999998</v>
      </c>
      <c r="AH31" s="6">
        <v>1.6659999999999999</v>
      </c>
      <c r="AI31" s="67">
        <f t="shared" si="19"/>
        <v>51.85</v>
      </c>
      <c r="AJ31" s="83">
        <f t="shared" si="41"/>
        <v>-2.2620169651272306E-2</v>
      </c>
      <c r="AK31" s="92">
        <f t="shared" si="33"/>
        <v>0.97737983034872766</v>
      </c>
      <c r="AL31" s="68">
        <v>3.2719999999999998</v>
      </c>
      <c r="AM31" s="6">
        <v>1.6619999999999999</v>
      </c>
      <c r="AN31" s="67">
        <f t="shared" si="26"/>
        <v>80.499999999999986</v>
      </c>
      <c r="AO31" s="83">
        <f t="shared" si="42"/>
        <v>-2.1276595744681024E-2</v>
      </c>
      <c r="AP31" s="92">
        <f t="shared" si="34"/>
        <v>0.97872340425531901</v>
      </c>
      <c r="AQ31" s="68">
        <v>3.2130000000000001</v>
      </c>
      <c r="AR31" s="6">
        <v>1.6659999999999999</v>
      </c>
      <c r="AS31" s="67">
        <f t="shared" si="27"/>
        <v>77.350000000000009</v>
      </c>
      <c r="AT31" s="83">
        <f t="shared" si="43"/>
        <v>-2.1505376344085878E-2</v>
      </c>
      <c r="AU31" s="92">
        <f t="shared" si="35"/>
        <v>0.97849462365591411</v>
      </c>
      <c r="AV31" s="83"/>
      <c r="AW31" s="92">
        <f t="shared" si="24"/>
        <v>0.97801771613675392</v>
      </c>
      <c r="AX31" s="118">
        <f t="shared" si="25"/>
        <v>97.801771613675399</v>
      </c>
      <c r="AY31" s="68"/>
      <c r="AZ31" s="6"/>
      <c r="BA31" s="67">
        <f t="shared" si="28"/>
        <v>0</v>
      </c>
      <c r="BB31" s="68"/>
      <c r="BC31" s="6"/>
      <c r="BD31" s="67"/>
      <c r="BE31" s="68"/>
      <c r="BF31" s="6"/>
      <c r="BG31" s="67"/>
      <c r="BI31" s="5"/>
      <c r="BJ31" s="5"/>
      <c r="BK31" s="5">
        <v>1</v>
      </c>
      <c r="BL31" s="5">
        <v>1</v>
      </c>
      <c r="BM31">
        <v>1</v>
      </c>
      <c r="BN31">
        <v>0</v>
      </c>
      <c r="BO31" s="5">
        <v>1</v>
      </c>
      <c r="BP31">
        <f t="shared" si="44"/>
        <v>8.4656084656084651E-2</v>
      </c>
      <c r="BQ31" s="59">
        <f t="shared" si="45"/>
        <v>6.90625</v>
      </c>
    </row>
    <row r="32" spans="1:69" ht="15.75">
      <c r="A32" s="19">
        <v>0</v>
      </c>
      <c r="B32" s="25">
        <v>0</v>
      </c>
      <c r="C32" s="25">
        <v>1</v>
      </c>
      <c r="D32" s="25">
        <v>1</v>
      </c>
      <c r="E32" s="18">
        <v>0</v>
      </c>
      <c r="F32" s="40">
        <v>-2.6940737552016113E-2</v>
      </c>
      <c r="G32" s="18"/>
      <c r="H32" s="22">
        <v>6</v>
      </c>
      <c r="I32" s="27"/>
      <c r="J32" s="95"/>
      <c r="K32" s="8"/>
      <c r="L32" s="68">
        <v>2.9769999999999999</v>
      </c>
      <c r="M32" s="6">
        <v>1.679</v>
      </c>
      <c r="N32" s="67">
        <f t="shared" si="13"/>
        <v>64.899999999999991</v>
      </c>
      <c r="O32" s="83">
        <f t="shared" si="36"/>
        <v>-2.6256564141035471E-2</v>
      </c>
      <c r="P32" s="83">
        <f t="shared" si="37"/>
        <v>-4.5011252813205033E-3</v>
      </c>
      <c r="Q32" s="92">
        <f t="shared" si="29"/>
        <v>0.9737434358589645</v>
      </c>
      <c r="R32" s="68">
        <v>3.7530000000000001</v>
      </c>
      <c r="S32" s="6">
        <v>1.6739999999999999</v>
      </c>
      <c r="T32" s="67">
        <f t="shared" si="4"/>
        <v>103.95</v>
      </c>
      <c r="U32" s="83">
        <f t="shared" si="38"/>
        <v>-2.5773195876288658E-2</v>
      </c>
      <c r="V32" s="92">
        <f t="shared" si="30"/>
        <v>0.97422680412371132</v>
      </c>
      <c r="W32" s="68">
        <v>2.3479999999999999</v>
      </c>
      <c r="X32" s="6">
        <v>1.6579999999999999</v>
      </c>
      <c r="Y32" s="67">
        <f t="shared" si="15"/>
        <v>34.5</v>
      </c>
      <c r="Z32" s="83">
        <f t="shared" si="39"/>
        <v>-2.6798307475317425E-2</v>
      </c>
      <c r="AA32" s="92">
        <f t="shared" si="31"/>
        <v>0.97320169252468258</v>
      </c>
      <c r="AB32" s="87">
        <v>2.8490000000000002</v>
      </c>
      <c r="AC32" s="88">
        <v>1.6679999999999999</v>
      </c>
      <c r="AD32" s="67">
        <f t="shared" si="17"/>
        <v>59.050000000000011</v>
      </c>
      <c r="AE32" s="83">
        <f t="shared" si="40"/>
        <v>-2.7182866556836761E-2</v>
      </c>
      <c r="AF32" s="92">
        <f t="shared" si="32"/>
        <v>0.97281713344316323</v>
      </c>
      <c r="AG32" s="68">
        <v>2.6989999999999998</v>
      </c>
      <c r="AH32" s="6">
        <v>1.6659999999999999</v>
      </c>
      <c r="AI32" s="67">
        <f t="shared" si="19"/>
        <v>51.65</v>
      </c>
      <c r="AJ32" s="83">
        <f t="shared" si="41"/>
        <v>-2.6390197926484425E-2</v>
      </c>
      <c r="AK32" s="92">
        <f t="shared" si="33"/>
        <v>0.97360980207351555</v>
      </c>
      <c r="AL32" s="68">
        <v>3.2650000000000001</v>
      </c>
      <c r="AM32" s="6">
        <v>1.6619999999999999</v>
      </c>
      <c r="AN32" s="67">
        <f t="shared" si="26"/>
        <v>80.150000000000006</v>
      </c>
      <c r="AO32" s="83">
        <f t="shared" si="42"/>
        <v>-2.5531914893616951E-2</v>
      </c>
      <c r="AP32" s="92">
        <f t="shared" si="34"/>
        <v>0.97446808510638305</v>
      </c>
      <c r="AQ32" s="68">
        <v>3.206</v>
      </c>
      <c r="AR32" s="6">
        <v>1.6659999999999999</v>
      </c>
      <c r="AS32" s="67">
        <f t="shared" si="27"/>
        <v>77</v>
      </c>
      <c r="AT32" s="83">
        <f t="shared" si="43"/>
        <v>-2.5932953826691932E-2</v>
      </c>
      <c r="AU32" s="92">
        <f t="shared" si="35"/>
        <v>0.97406704617330808</v>
      </c>
      <c r="AV32" s="83"/>
      <c r="AW32" s="92">
        <f t="shared" si="24"/>
        <v>0.9737334284719612</v>
      </c>
      <c r="AX32" s="118">
        <f t="shared" si="25"/>
        <v>97.373342847196113</v>
      </c>
      <c r="AY32" s="68"/>
      <c r="AZ32" s="6"/>
      <c r="BA32" s="67">
        <f t="shared" si="28"/>
        <v>0</v>
      </c>
      <c r="BB32" s="68"/>
      <c r="BC32" s="6"/>
      <c r="BD32" s="67"/>
      <c r="BE32" s="68"/>
      <c r="BF32" s="6"/>
      <c r="BG32" s="67"/>
      <c r="BI32" s="57"/>
      <c r="BK32" s="5">
        <v>1</v>
      </c>
      <c r="BL32" s="5">
        <v>1</v>
      </c>
      <c r="BM32" s="4">
        <v>1</v>
      </c>
      <c r="BN32" s="4">
        <v>0</v>
      </c>
      <c r="BO32" s="5">
        <v>0</v>
      </c>
      <c r="BP32">
        <f t="shared" si="44"/>
        <v>8.5106382978723402E-2</v>
      </c>
      <c r="BQ32" s="59">
        <f t="shared" si="45"/>
        <v>6.875</v>
      </c>
    </row>
    <row r="33" spans="1:69" ht="15.75">
      <c r="A33" s="19">
        <v>0</v>
      </c>
      <c r="B33" s="25">
        <v>0</v>
      </c>
      <c r="C33" s="25">
        <v>1</v>
      </c>
      <c r="D33" s="25">
        <v>1</v>
      </c>
      <c r="E33" s="18">
        <v>1</v>
      </c>
      <c r="F33" s="40">
        <v>-3.1424881618596683E-2</v>
      </c>
      <c r="G33" s="18"/>
      <c r="H33" s="22" t="s">
        <v>25</v>
      </c>
      <c r="I33" s="27"/>
      <c r="J33" s="95"/>
      <c r="K33" s="8"/>
      <c r="L33" s="71">
        <v>2.9710000000000001</v>
      </c>
      <c r="M33" s="6">
        <v>1.679</v>
      </c>
      <c r="N33" s="67">
        <f t="shared" si="13"/>
        <v>64.599999999999994</v>
      </c>
      <c r="O33" s="83">
        <f t="shared" si="36"/>
        <v>-3.0757689422355756E-2</v>
      </c>
      <c r="P33" s="83">
        <f t="shared" si="37"/>
        <v>-4.5011252813202847E-3</v>
      </c>
      <c r="Q33" s="92">
        <f t="shared" si="29"/>
        <v>0.96924231057764421</v>
      </c>
      <c r="R33" s="71">
        <v>3.7429999999999999</v>
      </c>
      <c r="S33" s="6">
        <v>1.6739999999999999</v>
      </c>
      <c r="T33" s="67">
        <f t="shared" si="4"/>
        <v>103.45</v>
      </c>
      <c r="U33" s="83">
        <f t="shared" si="38"/>
        <v>-3.0459231490159326E-2</v>
      </c>
      <c r="V33" s="92">
        <f t="shared" si="30"/>
        <v>0.96954076850984072</v>
      </c>
      <c r="W33" s="71">
        <v>2.3450000000000002</v>
      </c>
      <c r="X33" s="6">
        <v>1.6579999999999999</v>
      </c>
      <c r="Y33" s="67">
        <f t="shared" si="15"/>
        <v>34.350000000000009</v>
      </c>
      <c r="Z33" s="83">
        <f t="shared" si="39"/>
        <v>-3.1029619181946241E-2</v>
      </c>
      <c r="AA33" s="92">
        <f t="shared" si="31"/>
        <v>0.96897038081805376</v>
      </c>
      <c r="AB33" s="89">
        <v>2.843</v>
      </c>
      <c r="AC33" s="88">
        <v>1.6679999999999999</v>
      </c>
      <c r="AD33" s="67">
        <f t="shared" si="17"/>
        <v>58.75</v>
      </c>
      <c r="AE33" s="83">
        <f t="shared" si="40"/>
        <v>-3.2125205930807296E-2</v>
      </c>
      <c r="AF33" s="92">
        <f t="shared" si="32"/>
        <v>0.96787479406919275</v>
      </c>
      <c r="AG33" s="71">
        <v>2.694</v>
      </c>
      <c r="AH33" s="6">
        <v>1.6659999999999999</v>
      </c>
      <c r="AI33" s="67">
        <f t="shared" si="19"/>
        <v>51.4</v>
      </c>
      <c r="AJ33" s="83">
        <f t="shared" si="41"/>
        <v>-3.1102733270499505E-2</v>
      </c>
      <c r="AK33" s="92">
        <f t="shared" si="33"/>
        <v>0.96889726672950049</v>
      </c>
      <c r="AL33" s="71">
        <v>3.2570000000000001</v>
      </c>
      <c r="AM33" s="6">
        <v>1.661</v>
      </c>
      <c r="AN33" s="67">
        <f t="shared" si="26"/>
        <v>79.8</v>
      </c>
      <c r="AO33" s="83">
        <f t="shared" si="42"/>
        <v>-2.9787234042553228E-2</v>
      </c>
      <c r="AP33" s="92">
        <f t="shared" si="34"/>
        <v>0.97021276595744677</v>
      </c>
      <c r="AQ33" s="71">
        <v>3.198</v>
      </c>
      <c r="AR33" s="6">
        <v>1.6659999999999999</v>
      </c>
      <c r="AS33" s="67">
        <f t="shared" si="27"/>
        <v>76.599999999999994</v>
      </c>
      <c r="AT33" s="83">
        <f t="shared" si="43"/>
        <v>-3.0993042378241655E-2</v>
      </c>
      <c r="AU33" s="92">
        <f t="shared" si="35"/>
        <v>0.96900695762175837</v>
      </c>
      <c r="AV33" s="83"/>
      <c r="AW33" s="92">
        <f t="shared" si="24"/>
        <v>0.96910646346906237</v>
      </c>
      <c r="AX33" s="118">
        <f t="shared" si="25"/>
        <v>96.910646346906233</v>
      </c>
      <c r="AY33" s="71"/>
      <c r="AZ33" s="6"/>
      <c r="BA33" s="67">
        <f t="shared" si="28"/>
        <v>0</v>
      </c>
      <c r="BB33" s="71"/>
      <c r="BC33" s="6"/>
      <c r="BD33" s="67"/>
      <c r="BE33" s="71"/>
      <c r="BF33" s="6"/>
      <c r="BG33" s="67"/>
      <c r="BI33" s="5"/>
      <c r="BK33" s="4">
        <v>1</v>
      </c>
      <c r="BL33" s="4">
        <v>1</v>
      </c>
      <c r="BM33">
        <v>0</v>
      </c>
      <c r="BN33" s="4">
        <v>1</v>
      </c>
      <c r="BO33" s="4">
        <v>1</v>
      </c>
      <c r="BP33">
        <f t="shared" si="44"/>
        <v>8.5561497326203204E-2</v>
      </c>
      <c r="BQ33" s="59">
        <f t="shared" si="45"/>
        <v>6.84375</v>
      </c>
    </row>
    <row r="34" spans="1:69" ht="15.75">
      <c r="A34" s="19">
        <v>0</v>
      </c>
      <c r="B34" s="25">
        <v>1</v>
      </c>
      <c r="C34" s="25">
        <v>0</v>
      </c>
      <c r="D34" s="25">
        <v>0</v>
      </c>
      <c r="E34" s="18">
        <v>0</v>
      </c>
      <c r="F34" s="40">
        <v>-3.5909025685177252E-2</v>
      </c>
      <c r="G34" s="18"/>
      <c r="H34" s="22" t="s">
        <v>26</v>
      </c>
      <c r="I34" s="27"/>
      <c r="J34" s="95"/>
      <c r="K34" s="8"/>
      <c r="L34" s="71">
        <v>2.9649999999999999</v>
      </c>
      <c r="M34" s="6">
        <v>1.6779999999999999</v>
      </c>
      <c r="N34" s="67">
        <f t="shared" si="13"/>
        <v>64.349999999999994</v>
      </c>
      <c r="O34" s="83">
        <f t="shared" si="36"/>
        <v>-3.4508627156789366E-2</v>
      </c>
      <c r="P34" s="83">
        <f t="shared" si="37"/>
        <v>-3.7509377344336105E-3</v>
      </c>
      <c r="Q34" s="92">
        <f t="shared" si="29"/>
        <v>0.96549137284321063</v>
      </c>
      <c r="R34" s="71">
        <v>3.734</v>
      </c>
      <c r="S34" s="6">
        <v>1.6739999999999999</v>
      </c>
      <c r="T34" s="67">
        <f t="shared" si="4"/>
        <v>103</v>
      </c>
      <c r="U34" s="83">
        <f t="shared" si="38"/>
        <v>-3.4676663542642948E-2</v>
      </c>
      <c r="V34" s="92">
        <f t="shared" si="30"/>
        <v>0.96532333645735702</v>
      </c>
      <c r="W34" s="71">
        <v>2.3420000000000001</v>
      </c>
      <c r="X34" s="6">
        <v>1.6579999999999999</v>
      </c>
      <c r="Y34" s="67">
        <f t="shared" si="15"/>
        <v>34.200000000000003</v>
      </c>
      <c r="Z34" s="83">
        <f t="shared" si="39"/>
        <v>-3.5260930888575452E-2</v>
      </c>
      <c r="AA34" s="92">
        <f t="shared" si="31"/>
        <v>0.9647390691114246</v>
      </c>
      <c r="AB34" s="89">
        <v>2.8380000000000001</v>
      </c>
      <c r="AC34" s="88">
        <v>1.667</v>
      </c>
      <c r="AD34" s="67">
        <f t="shared" si="17"/>
        <v>58.55</v>
      </c>
      <c r="AE34" s="83">
        <f t="shared" si="40"/>
        <v>-3.5420098846787575E-2</v>
      </c>
      <c r="AF34" s="92">
        <f t="shared" si="32"/>
        <v>0.96457990115321246</v>
      </c>
      <c r="AG34" s="71">
        <v>2.6890000000000001</v>
      </c>
      <c r="AH34" s="6">
        <v>1.665</v>
      </c>
      <c r="AI34" s="67">
        <f t="shared" si="19"/>
        <v>51.2</v>
      </c>
      <c r="AJ34" s="83">
        <f t="shared" si="41"/>
        <v>-3.4872761545711485E-2</v>
      </c>
      <c r="AK34" s="92">
        <f t="shared" si="33"/>
        <v>0.96512723845428849</v>
      </c>
      <c r="AL34" s="71">
        <v>3.25</v>
      </c>
      <c r="AM34" s="6">
        <v>1.661</v>
      </c>
      <c r="AN34" s="67">
        <f t="shared" si="26"/>
        <v>79.45</v>
      </c>
      <c r="AO34" s="83">
        <f t="shared" si="42"/>
        <v>-3.4042553191489328E-2</v>
      </c>
      <c r="AP34" s="92">
        <f t="shared" si="34"/>
        <v>0.9659574468085107</v>
      </c>
      <c r="AQ34" s="71">
        <v>3.1909999999999998</v>
      </c>
      <c r="AR34" s="6">
        <v>1.665</v>
      </c>
      <c r="AS34" s="67">
        <f t="shared" si="27"/>
        <v>76.299999999999983</v>
      </c>
      <c r="AT34" s="83">
        <f t="shared" si="43"/>
        <v>-3.478810879190404E-2</v>
      </c>
      <c r="AU34" s="92">
        <f t="shared" si="35"/>
        <v>0.96521189120809592</v>
      </c>
      <c r="AV34" s="83"/>
      <c r="AW34" s="92">
        <f t="shared" si="24"/>
        <v>0.96520432229087139</v>
      </c>
      <c r="AX34" s="118">
        <f t="shared" si="25"/>
        <v>96.520432229087135</v>
      </c>
      <c r="AY34" s="71"/>
      <c r="AZ34" s="6"/>
      <c r="BA34" s="67">
        <f t="shared" si="28"/>
        <v>0</v>
      </c>
      <c r="BB34" s="71"/>
      <c r="BC34" s="6"/>
      <c r="BD34" s="67"/>
      <c r="BE34" s="71"/>
      <c r="BF34" s="6"/>
      <c r="BG34" s="67"/>
      <c r="BI34" s="5"/>
      <c r="BK34" s="4">
        <v>1</v>
      </c>
      <c r="BL34" s="4">
        <v>1</v>
      </c>
      <c r="BM34">
        <v>0</v>
      </c>
      <c r="BN34" s="4">
        <v>1</v>
      </c>
      <c r="BO34" s="4">
        <v>0</v>
      </c>
      <c r="BP34">
        <f t="shared" si="44"/>
        <v>8.6021505376344093E-2</v>
      </c>
      <c r="BQ34" s="59">
        <f t="shared" si="45"/>
        <v>6.8124999999999991</v>
      </c>
    </row>
    <row r="35" spans="1:69" ht="15.75">
      <c r="A35" s="19">
        <v>0</v>
      </c>
      <c r="B35" s="25">
        <v>1</v>
      </c>
      <c r="C35" s="25">
        <v>0</v>
      </c>
      <c r="D35" s="25">
        <v>0</v>
      </c>
      <c r="E35" s="18">
        <v>1</v>
      </c>
      <c r="F35" s="40">
        <v>-4.0393169751757829E-2</v>
      </c>
      <c r="G35" s="18"/>
      <c r="H35" s="22" t="s">
        <v>27</v>
      </c>
      <c r="I35" s="27"/>
      <c r="J35" s="95"/>
      <c r="K35" s="9"/>
      <c r="L35" s="71">
        <v>2.9590000000000001</v>
      </c>
      <c r="M35" s="6">
        <v>1.6779999999999999</v>
      </c>
      <c r="N35" s="67">
        <f t="shared" si="13"/>
        <v>64.050000000000011</v>
      </c>
      <c r="O35" s="83">
        <f t="shared" si="36"/>
        <v>-3.9009752438109439E-2</v>
      </c>
      <c r="P35" s="83">
        <f t="shared" si="37"/>
        <v>-4.5011252813200731E-3</v>
      </c>
      <c r="Q35" s="92">
        <f t="shared" si="29"/>
        <v>0.96099024756189055</v>
      </c>
      <c r="R35" s="71">
        <v>3.7229999999999999</v>
      </c>
      <c r="S35" s="6">
        <v>1.673</v>
      </c>
      <c r="T35" s="67">
        <f t="shared" si="4"/>
        <v>102.5</v>
      </c>
      <c r="U35" s="83">
        <f t="shared" si="38"/>
        <v>-3.9362699156513616E-2</v>
      </c>
      <c r="V35" s="92">
        <f t="shared" si="30"/>
        <v>0.96063730084348642</v>
      </c>
      <c r="W35" s="71">
        <v>2.339</v>
      </c>
      <c r="X35" s="6">
        <v>1.6579999999999999</v>
      </c>
      <c r="Y35" s="67">
        <f t="shared" si="15"/>
        <v>34.049999999999997</v>
      </c>
      <c r="Z35" s="83">
        <f t="shared" si="39"/>
        <v>-3.9492242595204667E-2</v>
      </c>
      <c r="AA35" s="92">
        <f t="shared" si="31"/>
        <v>0.96050775740479533</v>
      </c>
      <c r="AB35" s="89">
        <v>2.8319999999999999</v>
      </c>
      <c r="AC35" s="88">
        <v>1.667</v>
      </c>
      <c r="AD35" s="67">
        <f t="shared" si="17"/>
        <v>58.249999999999986</v>
      </c>
      <c r="AE35" s="83">
        <f t="shared" si="40"/>
        <v>-4.0362438220758107E-2</v>
      </c>
      <c r="AF35" s="92">
        <f t="shared" si="32"/>
        <v>0.95963756177924187</v>
      </c>
      <c r="AG35" s="71">
        <v>2.6840000000000002</v>
      </c>
      <c r="AH35" s="6">
        <v>1.665</v>
      </c>
      <c r="AI35" s="67">
        <f t="shared" si="19"/>
        <v>50.95</v>
      </c>
      <c r="AJ35" s="83">
        <f t="shared" si="41"/>
        <v>-3.9585296889726569E-2</v>
      </c>
      <c r="AK35" s="92">
        <f t="shared" si="33"/>
        <v>0.96041470311027344</v>
      </c>
      <c r="AL35" s="71">
        <v>3.2429999999999999</v>
      </c>
      <c r="AM35" s="6">
        <v>1.661</v>
      </c>
      <c r="AN35" s="67">
        <f t="shared" si="26"/>
        <v>79.099999999999994</v>
      </c>
      <c r="AO35" s="83">
        <f t="shared" si="42"/>
        <v>-3.8297872340425601E-2</v>
      </c>
      <c r="AP35" s="92">
        <f t="shared" si="34"/>
        <v>0.96170212765957441</v>
      </c>
      <c r="AQ35" s="71">
        <v>3.1840000000000002</v>
      </c>
      <c r="AR35" s="6">
        <v>1.665</v>
      </c>
      <c r="AS35" s="67">
        <f t="shared" si="27"/>
        <v>75.950000000000017</v>
      </c>
      <c r="AT35" s="83">
        <f t="shared" si="43"/>
        <v>-3.9215686274509554E-2</v>
      </c>
      <c r="AU35" s="92">
        <f t="shared" si="35"/>
        <v>0.96078431372549045</v>
      </c>
      <c r="AV35" s="83"/>
      <c r="AW35" s="92">
        <f t="shared" si="24"/>
        <v>0.96066771601210754</v>
      </c>
      <c r="AX35" s="118">
        <f t="shared" si="25"/>
        <v>96.06677160121076</v>
      </c>
      <c r="AY35" s="71"/>
      <c r="AZ35" s="6"/>
      <c r="BA35" s="67">
        <f t="shared" si="28"/>
        <v>0</v>
      </c>
      <c r="BB35" s="71"/>
      <c r="BC35" s="6"/>
      <c r="BD35" s="67"/>
      <c r="BE35" s="71"/>
      <c r="BF35" s="6"/>
      <c r="BG35" s="67"/>
      <c r="BI35" s="57"/>
      <c r="BK35" s="4">
        <v>1</v>
      </c>
      <c r="BL35" s="4">
        <v>1</v>
      </c>
      <c r="BM35">
        <v>0</v>
      </c>
      <c r="BN35">
        <v>0</v>
      </c>
      <c r="BO35" s="4">
        <v>1</v>
      </c>
      <c r="BP35">
        <f t="shared" si="44"/>
        <v>8.6486486486486491E-2</v>
      </c>
      <c r="BQ35" s="59">
        <f t="shared" si="45"/>
        <v>6.78125</v>
      </c>
    </row>
    <row r="36" spans="1:69" ht="15.75">
      <c r="A36" s="19">
        <v>0</v>
      </c>
      <c r="B36" s="25">
        <v>1</v>
      </c>
      <c r="C36" s="25">
        <v>0</v>
      </c>
      <c r="D36" s="25">
        <v>1</v>
      </c>
      <c r="E36" s="18">
        <v>0</v>
      </c>
      <c r="F36" s="40">
        <v>-4.4877313818338399E-2</v>
      </c>
      <c r="G36" s="18"/>
      <c r="H36" s="22" t="s">
        <v>28</v>
      </c>
      <c r="I36" s="27"/>
      <c r="J36" s="95"/>
      <c r="K36" s="8"/>
      <c r="L36" s="71">
        <v>2.9529999999999998</v>
      </c>
      <c r="M36" s="6">
        <v>1.6779999999999999</v>
      </c>
      <c r="N36" s="67">
        <f t="shared" si="13"/>
        <v>63.75</v>
      </c>
      <c r="O36" s="83">
        <f t="shared" si="36"/>
        <v>-4.3510877719429936E-2</v>
      </c>
      <c r="P36" s="83">
        <f t="shared" si="37"/>
        <v>-4.5011252813204963E-3</v>
      </c>
      <c r="Q36" s="92">
        <f t="shared" si="29"/>
        <v>0.95648912228057004</v>
      </c>
      <c r="R36" s="71">
        <v>3.7130000000000001</v>
      </c>
      <c r="S36" s="6">
        <v>1.673</v>
      </c>
      <c r="T36" s="67">
        <f t="shared" si="4"/>
        <v>102</v>
      </c>
      <c r="U36" s="83">
        <f t="shared" si="38"/>
        <v>-4.4048734770384283E-2</v>
      </c>
      <c r="V36" s="92">
        <f t="shared" si="30"/>
        <v>0.95595126522961571</v>
      </c>
      <c r="W36" s="71">
        <v>2.335</v>
      </c>
      <c r="X36" s="6">
        <v>1.6579999999999999</v>
      </c>
      <c r="Y36" s="67">
        <f t="shared" si="15"/>
        <v>33.85</v>
      </c>
      <c r="Z36" s="83">
        <f t="shared" si="39"/>
        <v>-4.5133991537376621E-2</v>
      </c>
      <c r="AA36" s="92">
        <f t="shared" si="31"/>
        <v>0.95486600846262337</v>
      </c>
      <c r="AB36" s="89">
        <v>2.827</v>
      </c>
      <c r="AC36" s="88">
        <v>1.667</v>
      </c>
      <c r="AD36" s="67">
        <f t="shared" si="17"/>
        <v>58</v>
      </c>
      <c r="AE36" s="83">
        <f t="shared" si="40"/>
        <v>-4.4481054365733158E-2</v>
      </c>
      <c r="AF36" s="92">
        <f t="shared" si="32"/>
        <v>0.95551894563426687</v>
      </c>
      <c r="AG36" s="71">
        <v>2.6789999999999998</v>
      </c>
      <c r="AH36" s="6">
        <v>1.665</v>
      </c>
      <c r="AI36" s="67">
        <f t="shared" si="19"/>
        <v>50.699999999999989</v>
      </c>
      <c r="AJ36" s="83">
        <f t="shared" si="41"/>
        <v>-4.4297832233741917E-2</v>
      </c>
      <c r="AK36" s="92">
        <f t="shared" si="33"/>
        <v>0.95570216776625805</v>
      </c>
      <c r="AL36" s="71">
        <v>3.2360000000000002</v>
      </c>
      <c r="AM36" s="6">
        <v>1.661</v>
      </c>
      <c r="AN36" s="67">
        <f t="shared" si="26"/>
        <v>78.750000000000014</v>
      </c>
      <c r="AO36" s="83">
        <f t="shared" si="42"/>
        <v>-4.2553191489361528E-2</v>
      </c>
      <c r="AP36" s="92">
        <f t="shared" si="34"/>
        <v>0.95744680851063846</v>
      </c>
      <c r="AQ36" s="71">
        <v>3.177</v>
      </c>
      <c r="AR36" s="6">
        <v>1.665</v>
      </c>
      <c r="AS36" s="67">
        <f t="shared" si="27"/>
        <v>75.599999999999994</v>
      </c>
      <c r="AT36" s="83">
        <f t="shared" si="43"/>
        <v>-4.3643263757115788E-2</v>
      </c>
      <c r="AU36" s="92">
        <f t="shared" si="35"/>
        <v>0.9563567362428842</v>
      </c>
      <c r="AV36" s="83"/>
      <c r="AW36" s="92">
        <f t="shared" si="24"/>
        <v>0.95604729344669381</v>
      </c>
      <c r="AX36" s="118">
        <f t="shared" si="25"/>
        <v>95.60472934466938</v>
      </c>
      <c r="AY36" s="71"/>
      <c r="AZ36" s="6"/>
      <c r="BA36" s="67">
        <f t="shared" si="28"/>
        <v>0</v>
      </c>
      <c r="BB36" s="71"/>
      <c r="BC36" s="6"/>
      <c r="BD36" s="67"/>
      <c r="BE36" s="71"/>
      <c r="BF36" s="6"/>
      <c r="BG36" s="67"/>
      <c r="BI36" s="5"/>
      <c r="BK36" s="4">
        <v>1</v>
      </c>
      <c r="BL36" s="4">
        <v>1</v>
      </c>
      <c r="BM36">
        <v>0</v>
      </c>
      <c r="BN36">
        <v>0</v>
      </c>
      <c r="BO36">
        <v>0</v>
      </c>
      <c r="BP36">
        <f t="shared" si="44"/>
        <v>8.6956521739130432E-2</v>
      </c>
      <c r="BQ36" s="59">
        <f t="shared" si="45"/>
        <v>6.75</v>
      </c>
    </row>
    <row r="37" spans="1:69" ht="15.75">
      <c r="A37" s="19">
        <v>0</v>
      </c>
      <c r="B37" s="25">
        <v>1</v>
      </c>
      <c r="C37" s="25">
        <v>0</v>
      </c>
      <c r="D37" s="25">
        <v>1</v>
      </c>
      <c r="E37" s="18">
        <v>1</v>
      </c>
      <c r="F37" s="40">
        <v>-4.9361457884918969E-2</v>
      </c>
      <c r="G37" s="18"/>
      <c r="H37" s="22" t="s">
        <v>29</v>
      </c>
      <c r="I37" s="27"/>
      <c r="J37" s="95"/>
      <c r="K37" s="8"/>
      <c r="L37" s="71">
        <v>2.9470000000000001</v>
      </c>
      <c r="M37" s="6">
        <v>1.6779999999999999</v>
      </c>
      <c r="N37" s="67">
        <f t="shared" si="13"/>
        <v>63.45000000000001</v>
      </c>
      <c r="O37" s="83">
        <f t="shared" si="36"/>
        <v>-4.801200300075012E-2</v>
      </c>
      <c r="P37" s="83">
        <f t="shared" si="37"/>
        <v>-4.5011252813201841E-3</v>
      </c>
      <c r="Q37" s="92">
        <f t="shared" si="29"/>
        <v>0.95198799699924985</v>
      </c>
      <c r="R37" s="71">
        <v>3.7050000000000001</v>
      </c>
      <c r="S37" s="6">
        <v>1.673</v>
      </c>
      <c r="T37" s="67">
        <f t="shared" si="4"/>
        <v>101.6</v>
      </c>
      <c r="U37" s="83">
        <f t="shared" si="38"/>
        <v>-4.7797563261480866E-2</v>
      </c>
      <c r="V37" s="92">
        <f t="shared" si="30"/>
        <v>0.95220243673851912</v>
      </c>
      <c r="W37" s="71">
        <v>2.3319999999999999</v>
      </c>
      <c r="X37" s="6">
        <v>1.6579999999999999</v>
      </c>
      <c r="Y37" s="67">
        <f t="shared" si="15"/>
        <v>33.699999999999996</v>
      </c>
      <c r="Z37" s="83">
        <f t="shared" si="39"/>
        <v>-4.9365303244005836E-2</v>
      </c>
      <c r="AA37" s="92">
        <f t="shared" si="31"/>
        <v>0.95063469675599421</v>
      </c>
      <c r="AB37" s="89">
        <v>2.8210000000000002</v>
      </c>
      <c r="AC37" s="88">
        <v>1.667</v>
      </c>
      <c r="AD37" s="67">
        <f t="shared" si="17"/>
        <v>57.70000000000001</v>
      </c>
      <c r="AE37" s="83">
        <f t="shared" si="40"/>
        <v>-4.9423393739703343E-2</v>
      </c>
      <c r="AF37" s="92">
        <f t="shared" si="32"/>
        <v>0.95057660626029661</v>
      </c>
      <c r="AG37" s="71">
        <v>2.6749999999999998</v>
      </c>
      <c r="AH37" s="6">
        <v>1.665</v>
      </c>
      <c r="AI37" s="67">
        <f t="shared" si="19"/>
        <v>50.499999999999986</v>
      </c>
      <c r="AJ37" s="83">
        <f t="shared" si="41"/>
        <v>-4.8067860508954036E-2</v>
      </c>
      <c r="AK37" s="92">
        <f t="shared" si="33"/>
        <v>0.95193213949104594</v>
      </c>
      <c r="AL37" s="71">
        <v>3.2280000000000002</v>
      </c>
      <c r="AM37" s="6">
        <v>1.661</v>
      </c>
      <c r="AN37" s="67">
        <f t="shared" si="26"/>
        <v>78.350000000000009</v>
      </c>
      <c r="AO37" s="83">
        <f t="shared" si="42"/>
        <v>-4.7416413373860079E-2</v>
      </c>
      <c r="AP37" s="92">
        <f t="shared" si="34"/>
        <v>0.95258358662613996</v>
      </c>
      <c r="AQ37" s="71">
        <v>3.17</v>
      </c>
      <c r="AR37" s="6">
        <v>1.665</v>
      </c>
      <c r="AS37" s="67">
        <f t="shared" si="27"/>
        <v>75.25</v>
      </c>
      <c r="AT37" s="83">
        <f t="shared" si="43"/>
        <v>-4.8070841239721662E-2</v>
      </c>
      <c r="AU37" s="92">
        <f t="shared" si="35"/>
        <v>0.95192915876027828</v>
      </c>
      <c r="AV37" s="83"/>
      <c r="AW37" s="92">
        <f t="shared" si="24"/>
        <v>0.95169237451878907</v>
      </c>
      <c r="AX37" s="118">
        <f t="shared" si="25"/>
        <v>95.169237451878914</v>
      </c>
      <c r="AY37" s="71"/>
      <c r="AZ37" s="6"/>
      <c r="BA37" s="67">
        <f t="shared" si="28"/>
        <v>0</v>
      </c>
      <c r="BB37" s="71"/>
      <c r="BC37" s="6"/>
      <c r="BD37" s="67"/>
      <c r="BE37" s="71"/>
      <c r="BF37" s="6"/>
      <c r="BG37" s="67"/>
      <c r="BI37" s="5"/>
      <c r="BK37" s="4">
        <v>1</v>
      </c>
      <c r="BL37" s="4">
        <v>0</v>
      </c>
      <c r="BM37" s="4">
        <v>1</v>
      </c>
      <c r="BN37">
        <v>1</v>
      </c>
      <c r="BO37">
        <v>1</v>
      </c>
      <c r="BP37">
        <f t="shared" si="44"/>
        <v>8.7431693989071038E-2</v>
      </c>
      <c r="BQ37" s="59">
        <f t="shared" si="45"/>
        <v>6.71875</v>
      </c>
    </row>
    <row r="38" spans="1:69" ht="15.75">
      <c r="A38" s="19">
        <v>0</v>
      </c>
      <c r="B38" s="25">
        <v>1</v>
      </c>
      <c r="C38" s="25">
        <v>1</v>
      </c>
      <c r="D38" s="25">
        <v>0</v>
      </c>
      <c r="E38" s="18">
        <v>0</v>
      </c>
      <c r="F38" s="40">
        <v>-5.3845601951499539E-2</v>
      </c>
      <c r="G38" s="18"/>
      <c r="H38" s="22" t="s">
        <v>30</v>
      </c>
      <c r="I38" s="27"/>
      <c r="J38" s="95"/>
      <c r="K38" s="9"/>
      <c r="L38" s="68">
        <v>2.9420000000000002</v>
      </c>
      <c r="M38" s="6">
        <v>1.6779999999999999</v>
      </c>
      <c r="N38" s="67">
        <f t="shared" si="13"/>
        <v>63.20000000000001</v>
      </c>
      <c r="O38" s="83">
        <f t="shared" si="36"/>
        <v>-5.1762940735183727E-2</v>
      </c>
      <c r="P38" s="83">
        <f t="shared" si="37"/>
        <v>-3.750937734433607E-3</v>
      </c>
      <c r="Q38" s="92">
        <f t="shared" si="29"/>
        <v>0.94823705926481627</v>
      </c>
      <c r="R38" s="68">
        <v>3.6960000000000002</v>
      </c>
      <c r="S38" s="6">
        <v>1.673</v>
      </c>
      <c r="T38" s="67">
        <f t="shared" si="4"/>
        <v>101.15</v>
      </c>
      <c r="U38" s="83">
        <f t="shared" si="38"/>
        <v>-5.2014995313964356E-2</v>
      </c>
      <c r="V38" s="92">
        <f t="shared" si="30"/>
        <v>0.94798500468603564</v>
      </c>
      <c r="W38" s="68">
        <v>2.3290000000000002</v>
      </c>
      <c r="X38" s="6">
        <v>1.657</v>
      </c>
      <c r="Y38" s="67">
        <f t="shared" si="15"/>
        <v>33.600000000000009</v>
      </c>
      <c r="Z38" s="83">
        <f t="shared" si="39"/>
        <v>-5.2186177715091514E-2</v>
      </c>
      <c r="AA38" s="92">
        <f t="shared" si="31"/>
        <v>0.94781382228490851</v>
      </c>
      <c r="AB38" s="68">
        <v>2.8159999999999998</v>
      </c>
      <c r="AC38" s="6">
        <v>1.667</v>
      </c>
      <c r="AD38" s="67">
        <f t="shared" si="17"/>
        <v>57.449999999999989</v>
      </c>
      <c r="AE38" s="83">
        <f t="shared" si="40"/>
        <v>-5.3542009884678977E-2</v>
      </c>
      <c r="AF38" s="92">
        <f t="shared" si="32"/>
        <v>0.94645799011532106</v>
      </c>
      <c r="AG38" s="68">
        <v>2.67</v>
      </c>
      <c r="AH38" s="6">
        <v>1.665</v>
      </c>
      <c r="AI38" s="67">
        <f t="shared" si="19"/>
        <v>50.249999999999993</v>
      </c>
      <c r="AJ38" s="83">
        <f t="shared" si="41"/>
        <v>-5.2780395852968981E-2</v>
      </c>
      <c r="AK38" s="92">
        <f t="shared" si="33"/>
        <v>0.94721960414703099</v>
      </c>
      <c r="AL38" s="68">
        <v>3.2210000000000001</v>
      </c>
      <c r="AM38" s="6">
        <v>1.661</v>
      </c>
      <c r="AN38" s="67">
        <f t="shared" si="26"/>
        <v>78</v>
      </c>
      <c r="AO38" s="83">
        <f t="shared" si="42"/>
        <v>-5.1671732522796353E-2</v>
      </c>
      <c r="AP38" s="92">
        <f t="shared" si="34"/>
        <v>0.94832826747720367</v>
      </c>
      <c r="AQ38" s="68">
        <v>3.1629999999999998</v>
      </c>
      <c r="AR38" s="6">
        <v>1.665</v>
      </c>
      <c r="AS38" s="67">
        <f t="shared" si="27"/>
        <v>74.899999999999991</v>
      </c>
      <c r="AT38" s="83">
        <f t="shared" si="43"/>
        <v>-5.2498418722327717E-2</v>
      </c>
      <c r="AU38" s="92">
        <f t="shared" si="35"/>
        <v>0.94750158127767226</v>
      </c>
      <c r="AV38" s="83"/>
      <c r="AW38" s="92">
        <f t="shared" si="24"/>
        <v>0.94764904703614117</v>
      </c>
      <c r="AX38" s="118">
        <f t="shared" si="25"/>
        <v>94.764904703614121</v>
      </c>
      <c r="AY38" s="68"/>
      <c r="AZ38" s="6"/>
      <c r="BA38" s="67">
        <f t="shared" si="28"/>
        <v>0</v>
      </c>
      <c r="BB38" s="68"/>
      <c r="BC38" s="6"/>
      <c r="BD38" s="67"/>
      <c r="BE38" s="68"/>
      <c r="BF38" s="6"/>
      <c r="BG38" s="67"/>
      <c r="BI38" s="57"/>
      <c r="BK38" s="4">
        <v>1</v>
      </c>
      <c r="BL38">
        <v>0</v>
      </c>
      <c r="BM38" s="4">
        <v>1</v>
      </c>
      <c r="BN38" s="4">
        <v>1</v>
      </c>
      <c r="BO38">
        <v>0</v>
      </c>
      <c r="BP38">
        <f t="shared" si="44"/>
        <v>8.7912087912087919E-2</v>
      </c>
      <c r="BQ38" s="59">
        <f t="shared" si="45"/>
        <v>6.6875</v>
      </c>
    </row>
    <row r="39" spans="1:69" ht="15.75">
      <c r="A39" s="19">
        <v>0</v>
      </c>
      <c r="B39" s="25">
        <v>1</v>
      </c>
      <c r="C39" s="25">
        <v>1</v>
      </c>
      <c r="D39" s="25">
        <v>0</v>
      </c>
      <c r="E39" s="18">
        <v>1</v>
      </c>
      <c r="F39" s="40">
        <v>-5.8329746018080109E-2</v>
      </c>
      <c r="G39" s="18"/>
      <c r="H39" s="22" t="s">
        <v>31</v>
      </c>
      <c r="I39" s="27"/>
      <c r="J39" s="95"/>
      <c r="K39" s="9"/>
      <c r="L39" s="71">
        <v>2.9350000000000001</v>
      </c>
      <c r="M39" s="6">
        <v>1.6779999999999999</v>
      </c>
      <c r="N39" s="67">
        <f t="shared" si="13"/>
        <v>62.850000000000009</v>
      </c>
      <c r="O39" s="83">
        <f t="shared" si="36"/>
        <v>-5.70142535633908E-2</v>
      </c>
      <c r="P39" s="83">
        <f t="shared" si="37"/>
        <v>-5.2513128282070734E-3</v>
      </c>
      <c r="Q39" s="92">
        <f t="shared" si="29"/>
        <v>0.94298574643660915</v>
      </c>
      <c r="R39" s="71">
        <v>3.6869999999999998</v>
      </c>
      <c r="S39" s="6">
        <v>1.673</v>
      </c>
      <c r="T39" s="67">
        <f t="shared" si="4"/>
        <v>100.69999999999999</v>
      </c>
      <c r="U39" s="83">
        <f t="shared" si="38"/>
        <v>-5.6232427366448116E-2</v>
      </c>
      <c r="V39" s="92">
        <f t="shared" si="30"/>
        <v>0.94376757263355193</v>
      </c>
      <c r="W39" s="71">
        <v>2.3260000000000001</v>
      </c>
      <c r="X39" s="6">
        <v>1.657</v>
      </c>
      <c r="Y39" s="67">
        <f t="shared" si="15"/>
        <v>33.450000000000003</v>
      </c>
      <c r="Z39" s="83">
        <f t="shared" si="39"/>
        <v>-5.6417489421720729E-2</v>
      </c>
      <c r="AA39" s="92">
        <f t="shared" si="31"/>
        <v>0.94358251057827924</v>
      </c>
      <c r="AB39" s="71">
        <v>2.8109999999999999</v>
      </c>
      <c r="AC39" s="6">
        <v>1.667</v>
      </c>
      <c r="AD39" s="67">
        <f t="shared" si="17"/>
        <v>57.2</v>
      </c>
      <c r="AE39" s="83">
        <f t="shared" si="40"/>
        <v>-5.7660626029654036E-2</v>
      </c>
      <c r="AF39" s="92">
        <f t="shared" si="32"/>
        <v>0.94233937397034595</v>
      </c>
      <c r="AG39" s="71">
        <v>2.665</v>
      </c>
      <c r="AH39" s="6">
        <v>1.665</v>
      </c>
      <c r="AI39" s="67">
        <f t="shared" si="19"/>
        <v>50</v>
      </c>
      <c r="AJ39" s="83">
        <f t="shared" si="41"/>
        <v>-5.7492931196983926E-2</v>
      </c>
      <c r="AK39" s="92">
        <f t="shared" si="33"/>
        <v>0.94250706880301605</v>
      </c>
      <c r="AL39" s="71">
        <v>3.214</v>
      </c>
      <c r="AM39" s="6">
        <v>1.661</v>
      </c>
      <c r="AN39" s="67">
        <f t="shared" si="26"/>
        <v>77.650000000000006</v>
      </c>
      <c r="AO39" s="83">
        <f t="shared" si="42"/>
        <v>-5.5927051671732453E-2</v>
      </c>
      <c r="AP39" s="92">
        <f t="shared" si="34"/>
        <v>0.94407294832826749</v>
      </c>
      <c r="AQ39" s="71">
        <v>3.1560000000000001</v>
      </c>
      <c r="AR39" s="6">
        <v>1.665</v>
      </c>
      <c r="AS39" s="67">
        <f t="shared" si="27"/>
        <v>74.55</v>
      </c>
      <c r="AT39" s="83">
        <f t="shared" si="43"/>
        <v>-5.692599620493359E-2</v>
      </c>
      <c r="AU39" s="92">
        <f t="shared" si="35"/>
        <v>0.94307400379506645</v>
      </c>
      <c r="AV39" s="83"/>
      <c r="AW39" s="92">
        <f t="shared" si="24"/>
        <v>0.94318988922073366</v>
      </c>
      <c r="AX39" s="118">
        <f t="shared" si="25"/>
        <v>94.318988922073359</v>
      </c>
      <c r="AY39" s="71"/>
      <c r="AZ39" s="6"/>
      <c r="BA39" s="67">
        <f t="shared" si="28"/>
        <v>0</v>
      </c>
      <c r="BB39" s="71"/>
      <c r="BC39" s="6"/>
      <c r="BD39" s="67"/>
      <c r="BE39" s="71"/>
      <c r="BF39" s="6"/>
      <c r="BG39" s="67"/>
      <c r="BI39" s="5"/>
      <c r="BK39" s="4">
        <v>1</v>
      </c>
      <c r="BL39">
        <v>0</v>
      </c>
      <c r="BM39" s="4">
        <v>1</v>
      </c>
      <c r="BN39">
        <v>0</v>
      </c>
      <c r="BO39">
        <v>1</v>
      </c>
      <c r="BP39">
        <f t="shared" si="44"/>
        <v>8.8397790055248615E-2</v>
      </c>
      <c r="BQ39" s="59">
        <f t="shared" si="45"/>
        <v>6.65625</v>
      </c>
    </row>
    <row r="40" spans="1:69" ht="15.75">
      <c r="A40" s="19">
        <v>0</v>
      </c>
      <c r="B40" s="25">
        <v>1</v>
      </c>
      <c r="C40" s="25">
        <v>1</v>
      </c>
      <c r="D40" s="25">
        <v>1</v>
      </c>
      <c r="E40" s="18">
        <v>0</v>
      </c>
      <c r="F40" s="40">
        <v>-6.2813890084660678E-2</v>
      </c>
      <c r="G40" s="18"/>
      <c r="H40" s="22" t="s">
        <v>32</v>
      </c>
      <c r="I40" s="27"/>
      <c r="J40" s="95"/>
      <c r="K40" s="8"/>
      <c r="L40" s="71">
        <v>2.9289999999999998</v>
      </c>
      <c r="M40" s="6">
        <v>1.6779999999999999</v>
      </c>
      <c r="N40" s="67">
        <f t="shared" si="13"/>
        <v>62.55</v>
      </c>
      <c r="O40" s="83">
        <f t="shared" si="36"/>
        <v>-6.1515378844711303E-2</v>
      </c>
      <c r="P40" s="83">
        <f t="shared" si="37"/>
        <v>-4.5011252813205033E-3</v>
      </c>
      <c r="Q40" s="92">
        <f t="shared" si="29"/>
        <v>0.93848462115528875</v>
      </c>
      <c r="R40" s="71">
        <v>3.677</v>
      </c>
      <c r="S40" s="6">
        <v>1.673</v>
      </c>
      <c r="T40" s="67">
        <f t="shared" si="4"/>
        <v>100.2</v>
      </c>
      <c r="U40" s="83">
        <f t="shared" si="38"/>
        <v>-6.0918462980318652E-2</v>
      </c>
      <c r="V40" s="92">
        <f t="shared" si="30"/>
        <v>0.93908153701968133</v>
      </c>
      <c r="W40" s="71">
        <v>2.323</v>
      </c>
      <c r="X40" s="6">
        <v>1.6579999999999999</v>
      </c>
      <c r="Y40" s="67">
        <f t="shared" si="15"/>
        <v>33.25</v>
      </c>
      <c r="Z40" s="83">
        <f t="shared" si="39"/>
        <v>-6.2059238363892884E-2</v>
      </c>
      <c r="AA40" s="92">
        <f t="shared" si="31"/>
        <v>0.93794076163610707</v>
      </c>
      <c r="AB40" s="71">
        <v>2.806</v>
      </c>
      <c r="AC40" s="6">
        <v>1.667</v>
      </c>
      <c r="AD40" s="67">
        <f t="shared" si="17"/>
        <v>56.95</v>
      </c>
      <c r="AE40" s="83">
        <f t="shared" si="40"/>
        <v>-6.1779242174629323E-2</v>
      </c>
      <c r="AF40" s="92">
        <f t="shared" si="32"/>
        <v>0.93822075782537073</v>
      </c>
      <c r="AG40" s="71">
        <v>2.66</v>
      </c>
      <c r="AH40" s="6">
        <v>1.665</v>
      </c>
      <c r="AI40" s="67">
        <f t="shared" si="19"/>
        <v>49.750000000000007</v>
      </c>
      <c r="AJ40" s="83">
        <f t="shared" si="41"/>
        <v>-6.2205466540998872E-2</v>
      </c>
      <c r="AK40" s="92">
        <f t="shared" si="33"/>
        <v>0.9377945334590011</v>
      </c>
      <c r="AL40" s="71">
        <v>3.206</v>
      </c>
      <c r="AM40" s="6">
        <v>1.661</v>
      </c>
      <c r="AN40" s="67">
        <f t="shared" si="26"/>
        <v>77.25</v>
      </c>
      <c r="AO40" s="83">
        <f t="shared" si="42"/>
        <v>-6.0790273556231005E-2</v>
      </c>
      <c r="AP40" s="92">
        <f t="shared" si="34"/>
        <v>0.93920972644376899</v>
      </c>
      <c r="AQ40" s="71">
        <v>3.149</v>
      </c>
      <c r="AR40" s="6">
        <v>1.6639999999999999</v>
      </c>
      <c r="AS40" s="67">
        <f t="shared" si="27"/>
        <v>74.25</v>
      </c>
      <c r="AT40" s="83">
        <f t="shared" si="43"/>
        <v>-6.0721062618595792E-2</v>
      </c>
      <c r="AU40" s="92">
        <f t="shared" si="35"/>
        <v>0.93927893738140422</v>
      </c>
      <c r="AV40" s="83"/>
      <c r="AW40" s="92">
        <f t="shared" si="24"/>
        <v>0.93857298213151741</v>
      </c>
      <c r="AX40" s="118">
        <f t="shared" si="25"/>
        <v>93.857298213151736</v>
      </c>
      <c r="AY40" s="71"/>
      <c r="AZ40" s="6"/>
      <c r="BA40" s="67">
        <f t="shared" si="28"/>
        <v>0</v>
      </c>
      <c r="BB40" s="71"/>
      <c r="BC40" s="6"/>
      <c r="BD40" s="67"/>
      <c r="BE40" s="71"/>
      <c r="BF40" s="6"/>
      <c r="BG40" s="67"/>
      <c r="BI40" s="5"/>
      <c r="BK40" s="4">
        <v>1</v>
      </c>
      <c r="BL40">
        <v>0</v>
      </c>
      <c r="BM40" s="4">
        <v>1</v>
      </c>
      <c r="BN40">
        <v>0</v>
      </c>
      <c r="BO40">
        <v>0</v>
      </c>
      <c r="BP40">
        <f t="shared" si="44"/>
        <v>8.8888888888888892E-2</v>
      </c>
      <c r="BQ40" s="59">
        <f t="shared" si="45"/>
        <v>6.625</v>
      </c>
    </row>
    <row r="41" spans="1:69" ht="15.75">
      <c r="A41" s="19">
        <v>0</v>
      </c>
      <c r="B41" s="25">
        <v>1</v>
      </c>
      <c r="C41" s="25">
        <v>1</v>
      </c>
      <c r="D41" s="25">
        <v>1</v>
      </c>
      <c r="E41" s="18">
        <v>1</v>
      </c>
      <c r="F41" s="40">
        <v>-6.7298034151241248E-2</v>
      </c>
      <c r="G41" s="18"/>
      <c r="H41" s="22" t="s">
        <v>33</v>
      </c>
      <c r="I41" s="27"/>
      <c r="J41" s="95"/>
      <c r="K41" s="8"/>
      <c r="L41" s="71">
        <v>2.923</v>
      </c>
      <c r="M41" s="6">
        <v>1.6779999999999999</v>
      </c>
      <c r="N41" s="67">
        <f t="shared" si="13"/>
        <v>62.25</v>
      </c>
      <c r="O41" s="83">
        <f t="shared" si="36"/>
        <v>-6.6016504126031592E-2</v>
      </c>
      <c r="P41" s="83">
        <f t="shared" si="37"/>
        <v>-4.5011252813202882E-3</v>
      </c>
      <c r="Q41" s="92">
        <f t="shared" si="29"/>
        <v>0.93398349587396845</v>
      </c>
      <c r="R41" s="71">
        <v>3.6669999999999998</v>
      </c>
      <c r="S41" s="6">
        <v>1.673</v>
      </c>
      <c r="T41" s="67">
        <f t="shared" ref="T41:T62" si="46">1000*(R41-S41)/20</f>
        <v>99.699999999999989</v>
      </c>
      <c r="U41" s="83">
        <f t="shared" si="38"/>
        <v>-6.5604498594189445E-2</v>
      </c>
      <c r="V41" s="92">
        <f t="shared" si="30"/>
        <v>0.93439550140581051</v>
      </c>
      <c r="W41" s="71">
        <v>2.3199999999999998</v>
      </c>
      <c r="X41" s="6">
        <v>1.657</v>
      </c>
      <c r="Y41" s="67">
        <f t="shared" si="15"/>
        <v>33.149999999999991</v>
      </c>
      <c r="Z41" s="83">
        <f t="shared" si="39"/>
        <v>-6.4880112834979159E-2</v>
      </c>
      <c r="AA41" s="92">
        <f t="shared" si="31"/>
        <v>0.93511988716502081</v>
      </c>
      <c r="AB41" s="71">
        <v>2.8</v>
      </c>
      <c r="AC41" s="6">
        <v>1.667</v>
      </c>
      <c r="AD41" s="67">
        <f t="shared" si="17"/>
        <v>56.649999999999991</v>
      </c>
      <c r="AE41" s="83">
        <f t="shared" si="40"/>
        <v>-6.6721581548599848E-2</v>
      </c>
      <c r="AF41" s="92">
        <f t="shared" si="32"/>
        <v>0.93327841845140014</v>
      </c>
      <c r="AG41" s="71">
        <v>2.6560000000000001</v>
      </c>
      <c r="AH41" s="6">
        <v>1.665</v>
      </c>
      <c r="AI41" s="67">
        <f t="shared" si="19"/>
        <v>49.550000000000004</v>
      </c>
      <c r="AJ41" s="83">
        <f t="shared" si="41"/>
        <v>-6.5975494816210997E-2</v>
      </c>
      <c r="AK41" s="92">
        <f t="shared" si="33"/>
        <v>0.93402450518378899</v>
      </c>
      <c r="AL41" s="71">
        <v>3.1989999999999998</v>
      </c>
      <c r="AM41" s="6">
        <v>1.661</v>
      </c>
      <c r="AN41" s="67">
        <f t="shared" si="26"/>
        <v>76.899999999999991</v>
      </c>
      <c r="AO41" s="83">
        <f t="shared" si="42"/>
        <v>-6.5045592705167271E-2</v>
      </c>
      <c r="AP41" s="92">
        <f t="shared" si="34"/>
        <v>0.9349544072948327</v>
      </c>
      <c r="AQ41" s="71">
        <v>3.1419999999999999</v>
      </c>
      <c r="AR41" s="6">
        <v>1.6639999999999999</v>
      </c>
      <c r="AS41" s="67">
        <f t="shared" si="27"/>
        <v>73.900000000000006</v>
      </c>
      <c r="AT41" s="83">
        <f t="shared" si="43"/>
        <v>-6.5148640101201666E-2</v>
      </c>
      <c r="AU41" s="92">
        <f t="shared" si="35"/>
        <v>0.93485135989879831</v>
      </c>
      <c r="AV41" s="83"/>
      <c r="AW41" s="92">
        <f t="shared" si="24"/>
        <v>0.93437251075337424</v>
      </c>
      <c r="AX41" s="118">
        <f t="shared" si="25"/>
        <v>93.437251075337429</v>
      </c>
      <c r="AY41" s="71"/>
      <c r="AZ41" s="6"/>
      <c r="BA41" s="67">
        <f t="shared" si="28"/>
        <v>0</v>
      </c>
      <c r="BB41" s="71"/>
      <c r="BC41" s="6"/>
      <c r="BD41" s="67"/>
      <c r="BE41" s="71"/>
      <c r="BF41" s="6"/>
      <c r="BG41" s="67"/>
      <c r="BI41" s="57"/>
      <c r="BK41" s="4">
        <v>1</v>
      </c>
      <c r="BL41">
        <v>0</v>
      </c>
      <c r="BM41">
        <v>0</v>
      </c>
      <c r="BN41" s="4">
        <v>1</v>
      </c>
      <c r="BO41" s="4">
        <v>1</v>
      </c>
      <c r="BP41">
        <f t="shared" si="44"/>
        <v>8.9385474860335198E-2</v>
      </c>
      <c r="BQ41" s="59">
        <f t="shared" si="45"/>
        <v>6.59375</v>
      </c>
    </row>
    <row r="42" spans="1:69" ht="15.75">
      <c r="A42" s="19">
        <v>1</v>
      </c>
      <c r="B42" s="18">
        <v>0</v>
      </c>
      <c r="C42" s="18">
        <v>0</v>
      </c>
      <c r="D42" s="18">
        <v>0</v>
      </c>
      <c r="E42" s="18">
        <v>0</v>
      </c>
      <c r="F42" s="40">
        <v>-7.1782178217821818E-2</v>
      </c>
      <c r="G42" s="18"/>
      <c r="H42" s="22" t="s">
        <v>34</v>
      </c>
      <c r="I42" s="27"/>
      <c r="J42" s="95"/>
      <c r="K42" s="7"/>
      <c r="L42" s="69">
        <v>2.9180000000000001</v>
      </c>
      <c r="M42" s="6">
        <v>1.6779999999999999</v>
      </c>
      <c r="N42" s="67">
        <f t="shared" si="13"/>
        <v>62.000000000000014</v>
      </c>
      <c r="O42" s="83">
        <f t="shared" si="36"/>
        <v>-6.9767441860464977E-2</v>
      </c>
      <c r="P42" s="83">
        <f t="shared" si="37"/>
        <v>-3.750937734433385E-3</v>
      </c>
      <c r="Q42" s="92">
        <f t="shared" si="29"/>
        <v>0.93023255813953498</v>
      </c>
      <c r="R42" s="69">
        <v>3.6579999999999999</v>
      </c>
      <c r="S42" s="6">
        <v>1.673</v>
      </c>
      <c r="T42" s="67">
        <f t="shared" si="46"/>
        <v>99.249999999999986</v>
      </c>
      <c r="U42" s="83">
        <f t="shared" si="38"/>
        <v>-6.9821930646673067E-2</v>
      </c>
      <c r="V42" s="92">
        <f t="shared" si="30"/>
        <v>0.93017806935332692</v>
      </c>
      <c r="W42" s="69">
        <v>2.3170000000000002</v>
      </c>
      <c r="X42" s="6">
        <v>1.657</v>
      </c>
      <c r="Y42" s="67">
        <f t="shared" si="15"/>
        <v>33.000000000000007</v>
      </c>
      <c r="Z42" s="83">
        <f t="shared" si="39"/>
        <v>-6.9111424541607777E-2</v>
      </c>
      <c r="AA42" s="92">
        <f t="shared" si="31"/>
        <v>0.93088857545839221</v>
      </c>
      <c r="AB42" s="69">
        <v>2.7949999999999999</v>
      </c>
      <c r="AC42" s="6">
        <v>1.667</v>
      </c>
      <c r="AD42" s="67">
        <f t="shared" si="17"/>
        <v>56.4</v>
      </c>
      <c r="AE42" s="83">
        <f t="shared" si="40"/>
        <v>-7.0840197693575024E-2</v>
      </c>
      <c r="AF42" s="92">
        <f t="shared" si="32"/>
        <v>0.92915980230642492</v>
      </c>
      <c r="AG42" s="69">
        <v>2.6520000000000001</v>
      </c>
      <c r="AH42" s="6">
        <v>1.665</v>
      </c>
      <c r="AI42" s="67">
        <f t="shared" si="19"/>
        <v>49.350000000000009</v>
      </c>
      <c r="AJ42" s="83">
        <f t="shared" si="41"/>
        <v>-6.974552309142297E-2</v>
      </c>
      <c r="AK42" s="92">
        <f t="shared" si="33"/>
        <v>0.93025447690857699</v>
      </c>
      <c r="AL42" s="69">
        <v>3.1920000000000002</v>
      </c>
      <c r="AM42" s="6">
        <v>1.661</v>
      </c>
      <c r="AN42" s="67">
        <f t="shared" si="26"/>
        <v>76.550000000000011</v>
      </c>
      <c r="AO42" s="83">
        <f t="shared" si="42"/>
        <v>-6.9300911854103212E-2</v>
      </c>
      <c r="AP42" s="92">
        <f t="shared" si="34"/>
        <v>0.93069908814589675</v>
      </c>
      <c r="AQ42" s="69">
        <v>3.1349999999999998</v>
      </c>
      <c r="AR42" s="6">
        <v>1.6639999999999999</v>
      </c>
      <c r="AS42" s="67">
        <f t="shared" si="27"/>
        <v>73.549999999999983</v>
      </c>
      <c r="AT42" s="83">
        <f t="shared" si="43"/>
        <v>-6.9576217583807901E-2</v>
      </c>
      <c r="AU42" s="92">
        <f t="shared" si="35"/>
        <v>0.93042378241619206</v>
      </c>
      <c r="AV42" s="83"/>
      <c r="AW42" s="92">
        <f t="shared" si="24"/>
        <v>0.93026233610404929</v>
      </c>
      <c r="AX42" s="118">
        <f t="shared" si="25"/>
        <v>93.02623361040493</v>
      </c>
      <c r="AY42" s="69"/>
      <c r="AZ42" s="6"/>
      <c r="BA42" s="67">
        <f t="shared" si="28"/>
        <v>0</v>
      </c>
      <c r="BB42" s="69"/>
      <c r="BC42" s="6"/>
      <c r="BD42" s="67"/>
      <c r="BE42" s="69"/>
      <c r="BF42" s="6"/>
      <c r="BG42" s="67"/>
      <c r="BI42" s="5"/>
      <c r="BK42" s="4">
        <v>1</v>
      </c>
      <c r="BL42">
        <v>0</v>
      </c>
      <c r="BM42">
        <v>0</v>
      </c>
      <c r="BN42" s="4">
        <v>1</v>
      </c>
      <c r="BO42">
        <v>0</v>
      </c>
      <c r="BP42">
        <f t="shared" si="44"/>
        <v>8.98876404494382E-2</v>
      </c>
      <c r="BQ42" s="59">
        <f t="shared" si="45"/>
        <v>6.5625</v>
      </c>
    </row>
    <row r="43" spans="1:69" ht="15.75">
      <c r="A43" s="19">
        <v>1</v>
      </c>
      <c r="B43" s="18">
        <v>0</v>
      </c>
      <c r="C43" s="18">
        <v>0</v>
      </c>
      <c r="D43" s="18">
        <v>0</v>
      </c>
      <c r="E43" s="18">
        <v>1</v>
      </c>
      <c r="F43" s="40">
        <v>-7.6266322284402388E-2</v>
      </c>
      <c r="G43" s="18"/>
      <c r="H43" s="22" t="s">
        <v>35</v>
      </c>
      <c r="I43" s="27"/>
      <c r="J43" s="9"/>
      <c r="K43" s="9"/>
      <c r="L43" s="69">
        <v>2.9119999999999999</v>
      </c>
      <c r="M43" s="6">
        <v>1.6779999999999999</v>
      </c>
      <c r="N43" s="67">
        <f t="shared" si="13"/>
        <v>61.7</v>
      </c>
      <c r="O43" s="83">
        <f t="shared" si="36"/>
        <v>-7.426856714178548E-2</v>
      </c>
      <c r="P43" s="83">
        <f t="shared" si="37"/>
        <v>-4.5011252813205033E-3</v>
      </c>
      <c r="Q43" s="92">
        <f t="shared" si="29"/>
        <v>0.92573143285821446</v>
      </c>
      <c r="R43" s="69">
        <v>3.6480000000000001</v>
      </c>
      <c r="S43" s="6">
        <v>1.6719999999999999</v>
      </c>
      <c r="T43" s="67">
        <f t="shared" si="46"/>
        <v>98.800000000000011</v>
      </c>
      <c r="U43" s="83">
        <f t="shared" si="38"/>
        <v>-7.4039362699156439E-2</v>
      </c>
      <c r="V43" s="92">
        <f t="shared" si="30"/>
        <v>0.92596063730084355</v>
      </c>
      <c r="W43" s="69">
        <v>2.3140000000000001</v>
      </c>
      <c r="X43" s="6">
        <v>1.657</v>
      </c>
      <c r="Y43" s="67">
        <f t="shared" si="15"/>
        <v>32.85</v>
      </c>
      <c r="Z43" s="83">
        <f t="shared" si="39"/>
        <v>-7.3342736248236992E-2</v>
      </c>
      <c r="AA43" s="92">
        <f t="shared" si="31"/>
        <v>0.92665726375176305</v>
      </c>
      <c r="AB43" s="69">
        <v>2.79</v>
      </c>
      <c r="AC43" s="6">
        <v>1.667</v>
      </c>
      <c r="AD43" s="67">
        <f t="shared" si="17"/>
        <v>56.15</v>
      </c>
      <c r="AE43" s="83">
        <f t="shared" si="40"/>
        <v>-7.4958813838550312E-2</v>
      </c>
      <c r="AF43" s="92">
        <f t="shared" si="32"/>
        <v>0.9250411861614497</v>
      </c>
      <c r="AG43" s="69">
        <v>2.6469999999999998</v>
      </c>
      <c r="AH43" s="6">
        <v>1.665</v>
      </c>
      <c r="AI43" s="67">
        <f t="shared" si="19"/>
        <v>49.099999999999987</v>
      </c>
      <c r="AJ43" s="83">
        <f t="shared" si="41"/>
        <v>-7.4458058435438457E-2</v>
      </c>
      <c r="AK43" s="92">
        <f t="shared" si="33"/>
        <v>0.9255419415645616</v>
      </c>
      <c r="AL43" s="69">
        <v>3.1850000000000001</v>
      </c>
      <c r="AM43" s="6">
        <v>1.661</v>
      </c>
      <c r="AN43" s="67">
        <f t="shared" si="26"/>
        <v>76.2</v>
      </c>
      <c r="AO43" s="83">
        <f t="shared" si="42"/>
        <v>-7.3556231003039485E-2</v>
      </c>
      <c r="AP43" s="92">
        <f t="shared" si="34"/>
        <v>0.92644376899696046</v>
      </c>
      <c r="AQ43" s="69">
        <v>3.1280000000000001</v>
      </c>
      <c r="AR43" s="6">
        <v>1.6639999999999999</v>
      </c>
      <c r="AS43" s="67">
        <f t="shared" si="27"/>
        <v>73.200000000000017</v>
      </c>
      <c r="AT43" s="83">
        <f t="shared" si="43"/>
        <v>-7.4003795066413414E-2</v>
      </c>
      <c r="AU43" s="92">
        <f t="shared" si="35"/>
        <v>0.92599620493358659</v>
      </c>
      <c r="AV43" s="83"/>
      <c r="AW43" s="92">
        <f t="shared" si="24"/>
        <v>0.92591034793819682</v>
      </c>
      <c r="AX43" s="118">
        <f t="shared" si="25"/>
        <v>92.591034793819688</v>
      </c>
      <c r="AY43" s="69"/>
      <c r="AZ43" s="6"/>
      <c r="BA43" s="67">
        <f t="shared" si="28"/>
        <v>0</v>
      </c>
      <c r="BB43" s="69"/>
      <c r="BC43" s="6"/>
      <c r="BD43" s="67"/>
      <c r="BE43" s="69"/>
      <c r="BF43" s="6"/>
      <c r="BG43" s="67"/>
      <c r="BI43" s="5"/>
      <c r="BK43" s="4">
        <v>1</v>
      </c>
      <c r="BL43">
        <v>0</v>
      </c>
      <c r="BM43">
        <v>0</v>
      </c>
      <c r="BN43">
        <v>0</v>
      </c>
      <c r="BO43">
        <v>1</v>
      </c>
      <c r="BP43">
        <f t="shared" si="44"/>
        <v>9.03954802259887E-2</v>
      </c>
      <c r="BQ43" s="59">
        <f t="shared" si="45"/>
        <v>6.53125</v>
      </c>
    </row>
    <row r="44" spans="1:69" ht="15.75">
      <c r="A44" s="19">
        <v>1</v>
      </c>
      <c r="B44" s="25">
        <v>0</v>
      </c>
      <c r="C44" s="25">
        <v>0</v>
      </c>
      <c r="D44" s="25">
        <v>1</v>
      </c>
      <c r="E44" s="18">
        <v>0</v>
      </c>
      <c r="F44" s="40">
        <v>-8.0750466350982958E-2</v>
      </c>
      <c r="G44" s="18"/>
      <c r="H44" s="22" t="s">
        <v>36</v>
      </c>
      <c r="I44" s="27"/>
      <c r="J44" s="6"/>
      <c r="K44" s="8"/>
      <c r="L44" s="69">
        <v>2.9060000000000001</v>
      </c>
      <c r="M44" s="6">
        <v>1.677</v>
      </c>
      <c r="N44" s="67">
        <f t="shared" si="13"/>
        <v>61.45</v>
      </c>
      <c r="O44" s="83">
        <f t="shared" si="36"/>
        <v>-7.8019504876219087E-2</v>
      </c>
      <c r="P44" s="83">
        <f t="shared" si="37"/>
        <v>-3.750937734433607E-3</v>
      </c>
      <c r="Q44" s="92">
        <f t="shared" si="29"/>
        <v>0.92198049512378089</v>
      </c>
      <c r="R44" s="69">
        <v>3.6389999999999998</v>
      </c>
      <c r="S44" s="6">
        <v>1.6719999999999999</v>
      </c>
      <c r="T44" s="67">
        <f t="shared" si="46"/>
        <v>98.35</v>
      </c>
      <c r="U44" s="83">
        <f t="shared" si="38"/>
        <v>-7.8256794751640185E-2</v>
      </c>
      <c r="V44" s="92">
        <f t="shared" si="30"/>
        <v>0.92174320524835984</v>
      </c>
      <c r="W44" s="69">
        <v>2.31</v>
      </c>
      <c r="X44" s="6">
        <v>1.657</v>
      </c>
      <c r="Y44" s="67">
        <f t="shared" si="15"/>
        <v>32.65</v>
      </c>
      <c r="Z44" s="83">
        <f t="shared" si="39"/>
        <v>-7.898448519040914E-2</v>
      </c>
      <c r="AA44" s="92">
        <f t="shared" si="31"/>
        <v>0.92101551480959087</v>
      </c>
      <c r="AB44" s="69">
        <v>2.7839999999999998</v>
      </c>
      <c r="AC44" s="6">
        <v>1.667</v>
      </c>
      <c r="AD44" s="67">
        <f t="shared" si="17"/>
        <v>55.849999999999987</v>
      </c>
      <c r="AE44" s="83">
        <f t="shared" si="40"/>
        <v>-7.9901153212520851E-2</v>
      </c>
      <c r="AF44" s="92">
        <f t="shared" si="32"/>
        <v>0.92009884678747911</v>
      </c>
      <c r="AG44" s="69">
        <v>2.6419999999999999</v>
      </c>
      <c r="AH44" s="6">
        <v>1.665</v>
      </c>
      <c r="AI44" s="67">
        <f t="shared" si="19"/>
        <v>48.849999999999994</v>
      </c>
      <c r="AJ44" s="83">
        <f t="shared" si="41"/>
        <v>-7.9170593779453402E-2</v>
      </c>
      <c r="AK44" s="92">
        <f t="shared" si="33"/>
        <v>0.92082940622054665</v>
      </c>
      <c r="AL44" s="69">
        <v>3.177</v>
      </c>
      <c r="AM44" s="6">
        <v>1.661</v>
      </c>
      <c r="AN44" s="67">
        <f t="shared" si="26"/>
        <v>75.8</v>
      </c>
      <c r="AO44" s="83">
        <f t="shared" si="42"/>
        <v>-7.841945288753803E-2</v>
      </c>
      <c r="AP44" s="92">
        <f t="shared" si="34"/>
        <v>0.92158054711246196</v>
      </c>
      <c r="AQ44" s="69">
        <v>3.121</v>
      </c>
      <c r="AR44" s="6">
        <v>1.6639999999999999</v>
      </c>
      <c r="AS44" s="67">
        <f t="shared" si="27"/>
        <v>72.849999999999994</v>
      </c>
      <c r="AT44" s="83">
        <f t="shared" si="43"/>
        <v>-7.8431372549019648E-2</v>
      </c>
      <c r="AU44" s="92">
        <f t="shared" si="35"/>
        <v>0.92156862745098034</v>
      </c>
      <c r="AV44" s="83"/>
      <c r="AW44" s="92">
        <f t="shared" si="24"/>
        <v>0.92125952039331416</v>
      </c>
      <c r="AX44" s="118">
        <f t="shared" si="25"/>
        <v>92.125952039331409</v>
      </c>
      <c r="AY44" s="69"/>
      <c r="AZ44" s="6"/>
      <c r="BA44" s="67">
        <f t="shared" si="28"/>
        <v>0</v>
      </c>
      <c r="BB44" s="69"/>
      <c r="BC44" s="6"/>
      <c r="BD44" s="67"/>
      <c r="BE44" s="69"/>
      <c r="BF44" s="6"/>
      <c r="BG44" s="67"/>
      <c r="BK44" s="4">
        <v>1</v>
      </c>
      <c r="BL44">
        <v>0</v>
      </c>
      <c r="BM44">
        <v>0</v>
      </c>
      <c r="BN44">
        <v>0</v>
      </c>
      <c r="BO44">
        <v>0</v>
      </c>
      <c r="BP44">
        <f t="shared" si="44"/>
        <v>9.0909090909090912E-2</v>
      </c>
      <c r="BQ44" s="59">
        <f t="shared" si="45"/>
        <v>6.5</v>
      </c>
    </row>
    <row r="45" spans="1:69" ht="15.75">
      <c r="A45" s="19">
        <v>1</v>
      </c>
      <c r="B45" s="25">
        <v>0</v>
      </c>
      <c r="C45" s="25">
        <v>0</v>
      </c>
      <c r="D45" s="25">
        <v>1</v>
      </c>
      <c r="E45" s="18">
        <v>1</v>
      </c>
      <c r="F45" s="40">
        <v>-8.5234610417563542E-2</v>
      </c>
      <c r="G45" s="18"/>
      <c r="H45" s="22" t="s">
        <v>37</v>
      </c>
      <c r="I45" s="27"/>
      <c r="J45" s="9"/>
      <c r="K45" s="9"/>
      <c r="L45" s="69">
        <v>2.9</v>
      </c>
      <c r="M45" s="6">
        <v>1.677</v>
      </c>
      <c r="N45" s="67">
        <f t="shared" si="13"/>
        <v>61.149999999999991</v>
      </c>
      <c r="O45" s="83">
        <f t="shared" si="36"/>
        <v>-8.252063015753959E-2</v>
      </c>
      <c r="P45" s="83">
        <f t="shared" si="37"/>
        <v>-4.5011252813205033E-3</v>
      </c>
      <c r="Q45" s="92">
        <f t="shared" si="29"/>
        <v>0.91747936984246037</v>
      </c>
      <c r="R45" s="69">
        <v>3.629</v>
      </c>
      <c r="S45" s="6">
        <v>1.6719999999999999</v>
      </c>
      <c r="T45" s="67">
        <f t="shared" si="46"/>
        <v>97.85</v>
      </c>
      <c r="U45" s="83">
        <f t="shared" si="38"/>
        <v>-8.2942830365510853E-2</v>
      </c>
      <c r="V45" s="92">
        <f t="shared" si="30"/>
        <v>0.91705716963448913</v>
      </c>
      <c r="W45" s="69">
        <v>2.3069999999999999</v>
      </c>
      <c r="X45" s="6">
        <v>1.657</v>
      </c>
      <c r="Y45" s="67">
        <f t="shared" si="15"/>
        <v>32.499999999999993</v>
      </c>
      <c r="Z45" s="83">
        <f t="shared" si="39"/>
        <v>-8.3215796897038355E-2</v>
      </c>
      <c r="AA45" s="92">
        <f t="shared" si="31"/>
        <v>0.9167842031029616</v>
      </c>
      <c r="AB45" s="69">
        <v>2.7789999999999999</v>
      </c>
      <c r="AC45" s="6">
        <v>1.6659999999999999</v>
      </c>
      <c r="AD45" s="67">
        <f t="shared" si="17"/>
        <v>55.65</v>
      </c>
      <c r="AE45" s="83">
        <f t="shared" si="40"/>
        <v>-8.3196046128500886E-2</v>
      </c>
      <c r="AF45" s="92">
        <f t="shared" si="32"/>
        <v>0.91680395387149916</v>
      </c>
      <c r="AG45" s="69">
        <v>2.6379999999999999</v>
      </c>
      <c r="AH45" s="6">
        <v>1.6639999999999999</v>
      </c>
      <c r="AI45" s="67">
        <f t="shared" si="19"/>
        <v>48.7</v>
      </c>
      <c r="AJ45" s="83">
        <f t="shared" si="41"/>
        <v>-8.1998114985862292E-2</v>
      </c>
      <c r="AK45" s="92">
        <f t="shared" si="33"/>
        <v>0.91800188501413771</v>
      </c>
      <c r="AL45" s="69">
        <v>3.169</v>
      </c>
      <c r="AM45" s="6">
        <v>1.661</v>
      </c>
      <c r="AN45" s="67">
        <f t="shared" si="26"/>
        <v>75.400000000000006</v>
      </c>
      <c r="AO45" s="83">
        <f t="shared" si="42"/>
        <v>-8.3282674772036408E-2</v>
      </c>
      <c r="AP45" s="92">
        <f t="shared" si="34"/>
        <v>0.91671732522796356</v>
      </c>
      <c r="AQ45" s="69">
        <v>3.1139999999999999</v>
      </c>
      <c r="AR45" s="6">
        <v>1.6639999999999999</v>
      </c>
      <c r="AS45" s="67">
        <f t="shared" si="27"/>
        <v>72.5</v>
      </c>
      <c r="AT45" s="83">
        <f t="shared" si="43"/>
        <v>-8.2858950031625522E-2</v>
      </c>
      <c r="AU45" s="92">
        <f t="shared" si="35"/>
        <v>0.91714104996837453</v>
      </c>
      <c r="AV45" s="83"/>
      <c r="AW45" s="92">
        <f t="shared" si="24"/>
        <v>0.91714070809455528</v>
      </c>
      <c r="AX45" s="118">
        <f t="shared" si="25"/>
        <v>91.714070809455535</v>
      </c>
      <c r="AY45" s="69"/>
      <c r="AZ45" s="6"/>
      <c r="BA45" s="67">
        <f t="shared" si="28"/>
        <v>0</v>
      </c>
      <c r="BB45" s="69"/>
      <c r="BC45" s="6"/>
      <c r="BD45" s="67"/>
      <c r="BE45" s="69"/>
      <c r="BF45" s="6"/>
      <c r="BG45" s="67"/>
      <c r="BI45" s="60"/>
      <c r="BK45" s="4">
        <v>0</v>
      </c>
      <c r="BL45" s="3">
        <v>1</v>
      </c>
      <c r="BM45" s="3">
        <v>1</v>
      </c>
      <c r="BN45" s="3">
        <v>1</v>
      </c>
      <c r="BO45" s="3">
        <v>1</v>
      </c>
      <c r="BP45">
        <f t="shared" si="44"/>
        <v>9.1428571428571428E-2</v>
      </c>
      <c r="BQ45" s="59">
        <f t="shared" si="45"/>
        <v>6.46875</v>
      </c>
    </row>
    <row r="46" spans="1:69" ht="15.75">
      <c r="A46" s="19">
        <v>1</v>
      </c>
      <c r="B46" s="25">
        <v>0</v>
      </c>
      <c r="C46" s="25">
        <v>1</v>
      </c>
      <c r="D46" s="25">
        <v>0</v>
      </c>
      <c r="E46" s="18">
        <v>0</v>
      </c>
      <c r="F46" s="40">
        <v>-8.9718754484144111E-2</v>
      </c>
      <c r="G46" s="18"/>
      <c r="H46" s="22" t="s">
        <v>38</v>
      </c>
      <c r="I46" s="27"/>
      <c r="J46" s="6"/>
      <c r="K46" s="9"/>
      <c r="L46" s="68">
        <v>2.8940000000000001</v>
      </c>
      <c r="M46" s="6">
        <v>1.677</v>
      </c>
      <c r="N46" s="67">
        <f t="shared" si="13"/>
        <v>60.85</v>
      </c>
      <c r="O46" s="83">
        <f t="shared" si="36"/>
        <v>-8.7021755438859774E-2</v>
      </c>
      <c r="P46" s="83">
        <f t="shared" si="37"/>
        <v>-4.5011252813201841E-3</v>
      </c>
      <c r="Q46" s="92">
        <f t="shared" si="29"/>
        <v>0.91297824456114018</v>
      </c>
      <c r="R46" s="68">
        <v>3.6190000000000002</v>
      </c>
      <c r="S46" s="6">
        <v>1.6719999999999999</v>
      </c>
      <c r="T46" s="67">
        <f t="shared" si="46"/>
        <v>97.350000000000009</v>
      </c>
      <c r="U46" s="83">
        <f t="shared" si="38"/>
        <v>-8.7628865979381382E-2</v>
      </c>
      <c r="V46" s="92">
        <f t="shared" si="30"/>
        <v>0.91237113402061865</v>
      </c>
      <c r="W46" s="68">
        <v>2.3039999999999998</v>
      </c>
      <c r="X46" s="6">
        <v>1.657</v>
      </c>
      <c r="Y46" s="67">
        <f t="shared" si="15"/>
        <v>32.349999999999987</v>
      </c>
      <c r="Z46" s="83">
        <f t="shared" si="39"/>
        <v>-8.744710860366757E-2</v>
      </c>
      <c r="AA46" s="92">
        <f t="shared" si="31"/>
        <v>0.91255289139633244</v>
      </c>
      <c r="AB46" s="68">
        <v>2.774</v>
      </c>
      <c r="AC46" s="6">
        <v>1.6659999999999999</v>
      </c>
      <c r="AD46" s="67">
        <f t="shared" si="17"/>
        <v>55.4</v>
      </c>
      <c r="AE46" s="83">
        <f t="shared" si="40"/>
        <v>-8.7314662273476173E-2</v>
      </c>
      <c r="AF46" s="92">
        <f t="shared" si="32"/>
        <v>0.91268533772652383</v>
      </c>
      <c r="AG46" s="68">
        <v>2.633</v>
      </c>
      <c r="AH46" s="6">
        <v>1.6639999999999999</v>
      </c>
      <c r="AI46" s="67">
        <f t="shared" si="19"/>
        <v>48.45</v>
      </c>
      <c r="AJ46" s="83">
        <f t="shared" si="41"/>
        <v>-8.6710650329877376E-2</v>
      </c>
      <c r="AK46" s="92">
        <f t="shared" si="33"/>
        <v>0.91328934967012265</v>
      </c>
      <c r="AL46" s="68">
        <v>3.1629999999999998</v>
      </c>
      <c r="AM46" s="6">
        <v>1.661</v>
      </c>
      <c r="AN46" s="67">
        <f t="shared" si="26"/>
        <v>75.099999999999994</v>
      </c>
      <c r="AO46" s="83">
        <f t="shared" si="42"/>
        <v>-8.693009118541041E-2</v>
      </c>
      <c r="AP46" s="92">
        <f t="shared" si="34"/>
        <v>0.9130699088145896</v>
      </c>
      <c r="AQ46" s="68">
        <v>3.1070000000000002</v>
      </c>
      <c r="AR46" s="6">
        <v>1.663</v>
      </c>
      <c r="AS46" s="67">
        <f t="shared" si="27"/>
        <v>72.200000000000017</v>
      </c>
      <c r="AT46" s="83">
        <f t="shared" si="43"/>
        <v>-8.6654016445287543E-2</v>
      </c>
      <c r="AU46" s="92">
        <f t="shared" si="35"/>
        <v>0.91334598355471242</v>
      </c>
      <c r="AV46" s="83"/>
      <c r="AW46" s="92">
        <f t="shared" si="24"/>
        <v>0.9128989785348629</v>
      </c>
      <c r="AX46" s="118">
        <f t="shared" si="25"/>
        <v>91.289897853486295</v>
      </c>
      <c r="AY46" s="68"/>
      <c r="AZ46" s="6"/>
      <c r="BA46" s="67">
        <f t="shared" si="28"/>
        <v>0</v>
      </c>
      <c r="BB46" s="68"/>
      <c r="BC46" s="6"/>
      <c r="BD46" s="67"/>
      <c r="BE46" s="68"/>
      <c r="BF46" s="6"/>
      <c r="BG46" s="67"/>
      <c r="BK46" s="4">
        <v>0</v>
      </c>
      <c r="BL46" s="4">
        <v>1</v>
      </c>
      <c r="BM46" s="4">
        <v>1</v>
      </c>
      <c r="BN46" s="4">
        <v>1</v>
      </c>
      <c r="BO46" s="5">
        <v>0</v>
      </c>
      <c r="BP46">
        <f t="shared" si="44"/>
        <v>9.1954022988505746E-2</v>
      </c>
      <c r="BQ46" s="59">
        <f t="shared" si="45"/>
        <v>6.4375</v>
      </c>
    </row>
    <row r="47" spans="1:69" ht="15.75">
      <c r="A47" s="19">
        <v>1</v>
      </c>
      <c r="B47" s="25">
        <v>0</v>
      </c>
      <c r="C47" s="25">
        <v>1</v>
      </c>
      <c r="D47" s="25">
        <v>0</v>
      </c>
      <c r="E47" s="18">
        <v>1</v>
      </c>
      <c r="F47" s="40">
        <v>-9.4202898550724681E-2</v>
      </c>
      <c r="G47" s="18"/>
      <c r="H47" s="22" t="s">
        <v>39</v>
      </c>
      <c r="I47" s="27"/>
      <c r="J47" s="6"/>
      <c r="K47" s="9"/>
      <c r="L47" s="68">
        <v>2.8879999999999999</v>
      </c>
      <c r="M47" s="6">
        <v>1.677</v>
      </c>
      <c r="N47" s="67">
        <f t="shared" si="13"/>
        <v>60.54999999999999</v>
      </c>
      <c r="O47" s="83">
        <f t="shared" si="36"/>
        <v>-9.1522880720180277E-2</v>
      </c>
      <c r="P47" s="83">
        <f t="shared" si="37"/>
        <v>-4.5011252813205033E-3</v>
      </c>
      <c r="Q47" s="92">
        <f t="shared" si="29"/>
        <v>0.90847711927981978</v>
      </c>
      <c r="R47" s="68">
        <v>3.61</v>
      </c>
      <c r="S47" s="6">
        <v>1.6719999999999999</v>
      </c>
      <c r="T47" s="67">
        <f t="shared" si="46"/>
        <v>96.9</v>
      </c>
      <c r="U47" s="83">
        <f t="shared" si="38"/>
        <v>-9.1846298031865017E-2</v>
      </c>
      <c r="V47" s="92">
        <f t="shared" si="30"/>
        <v>0.90815370196813494</v>
      </c>
      <c r="W47" s="68">
        <v>2.3010000000000002</v>
      </c>
      <c r="X47" s="6">
        <v>1.657</v>
      </c>
      <c r="Y47" s="67">
        <f t="shared" si="15"/>
        <v>32.200000000000003</v>
      </c>
      <c r="Z47" s="83">
        <f t="shared" si="39"/>
        <v>-9.1678420310296188E-2</v>
      </c>
      <c r="AA47" s="92">
        <f t="shared" si="31"/>
        <v>0.90832157968970384</v>
      </c>
      <c r="AB47" s="68">
        <v>2.7679999999999998</v>
      </c>
      <c r="AC47" s="6">
        <v>1.6659999999999999</v>
      </c>
      <c r="AD47" s="67">
        <f t="shared" si="17"/>
        <v>55.099999999999987</v>
      </c>
      <c r="AE47" s="83">
        <f t="shared" si="40"/>
        <v>-9.2257001647446713E-2</v>
      </c>
      <c r="AF47" s="92">
        <f t="shared" si="32"/>
        <v>0.90774299835255334</v>
      </c>
      <c r="AG47" s="68">
        <v>2.6280000000000001</v>
      </c>
      <c r="AH47" s="6">
        <v>1.6639999999999999</v>
      </c>
      <c r="AI47" s="67">
        <f t="shared" si="19"/>
        <v>48.20000000000001</v>
      </c>
      <c r="AJ47" s="83">
        <f t="shared" si="41"/>
        <v>-9.1423185673892321E-2</v>
      </c>
      <c r="AK47" s="92">
        <f t="shared" si="33"/>
        <v>0.90857681432610771</v>
      </c>
      <c r="AL47" s="68">
        <v>3.1549999999999998</v>
      </c>
      <c r="AM47" s="6">
        <v>1.661</v>
      </c>
      <c r="AN47" s="67">
        <f t="shared" si="26"/>
        <v>74.699999999999989</v>
      </c>
      <c r="AO47" s="83">
        <f t="shared" si="42"/>
        <v>-9.1793313069908955E-2</v>
      </c>
      <c r="AP47" s="92">
        <f t="shared" si="34"/>
        <v>0.9082066869300911</v>
      </c>
      <c r="AQ47" s="68">
        <v>3.1</v>
      </c>
      <c r="AR47" s="6">
        <v>1.663</v>
      </c>
      <c r="AS47" s="67">
        <f t="shared" si="27"/>
        <v>71.849999999999994</v>
      </c>
      <c r="AT47" s="83">
        <f t="shared" si="43"/>
        <v>-9.1081593927893778E-2</v>
      </c>
      <c r="AU47" s="92">
        <f t="shared" si="35"/>
        <v>0.90891840607210628</v>
      </c>
      <c r="AV47" s="83"/>
      <c r="AW47" s="92">
        <f t="shared" si="24"/>
        <v>0.90834247237407395</v>
      </c>
      <c r="AX47" s="118">
        <f t="shared" si="25"/>
        <v>90.834247237407396</v>
      </c>
      <c r="AY47" s="68"/>
      <c r="AZ47" s="6"/>
      <c r="BA47" s="67">
        <f t="shared" si="28"/>
        <v>0</v>
      </c>
      <c r="BB47" s="68"/>
      <c r="BC47" s="6"/>
      <c r="BD47" s="67"/>
      <c r="BE47" s="68"/>
      <c r="BF47" s="6"/>
      <c r="BG47" s="67"/>
      <c r="BK47" s="4">
        <v>0</v>
      </c>
      <c r="BL47" s="5">
        <v>1</v>
      </c>
      <c r="BM47">
        <v>1</v>
      </c>
      <c r="BN47">
        <v>0</v>
      </c>
      <c r="BO47" s="5">
        <v>1</v>
      </c>
      <c r="BP47">
        <f t="shared" si="44"/>
        <v>9.2485549132947972E-2</v>
      </c>
      <c r="BQ47" s="59">
        <f t="shared" si="45"/>
        <v>6.40625</v>
      </c>
    </row>
    <row r="48" spans="1:69" ht="15.75">
      <c r="A48" s="19">
        <v>1</v>
      </c>
      <c r="B48" s="25">
        <v>0</v>
      </c>
      <c r="C48" s="25">
        <v>1</v>
      </c>
      <c r="D48" s="25">
        <v>1</v>
      </c>
      <c r="E48" s="18">
        <v>0</v>
      </c>
      <c r="F48" s="40">
        <v>-9.8687042617305251E-2</v>
      </c>
      <c r="G48" s="18"/>
      <c r="H48" s="22" t="s">
        <v>40</v>
      </c>
      <c r="I48" s="27"/>
      <c r="J48" s="6"/>
      <c r="K48" s="8"/>
      <c r="L48" s="68">
        <v>2.8820000000000001</v>
      </c>
      <c r="M48" s="6">
        <v>1.677</v>
      </c>
      <c r="N48" s="67">
        <f t="shared" si="13"/>
        <v>60.25</v>
      </c>
      <c r="O48" s="83">
        <f t="shared" si="36"/>
        <v>-9.6024006001500448E-2</v>
      </c>
      <c r="P48" s="83">
        <f t="shared" si="37"/>
        <v>-4.5011252813201702E-3</v>
      </c>
      <c r="Q48" s="92">
        <f t="shared" si="29"/>
        <v>0.90397599399849959</v>
      </c>
      <c r="R48" s="68">
        <v>3.6</v>
      </c>
      <c r="S48" s="6">
        <v>1.6719999999999999</v>
      </c>
      <c r="T48" s="67">
        <f t="shared" si="46"/>
        <v>96.4</v>
      </c>
      <c r="U48" s="83">
        <f t="shared" si="38"/>
        <v>-9.6532333645735685E-2</v>
      </c>
      <c r="V48" s="92">
        <f t="shared" si="30"/>
        <v>0.90346766635426434</v>
      </c>
      <c r="W48" s="68">
        <v>2.298</v>
      </c>
      <c r="X48" s="6">
        <v>1.657</v>
      </c>
      <c r="Y48" s="67">
        <f t="shared" si="15"/>
        <v>32.049999999999997</v>
      </c>
      <c r="Z48" s="83">
        <f t="shared" si="39"/>
        <v>-9.5909732016925403E-2</v>
      </c>
      <c r="AA48" s="92">
        <f t="shared" si="31"/>
        <v>0.90409026798307457</v>
      </c>
      <c r="AB48" s="68">
        <v>2.7629999999999999</v>
      </c>
      <c r="AC48" s="6">
        <v>1.6659999999999999</v>
      </c>
      <c r="AD48" s="67">
        <f t="shared" si="17"/>
        <v>54.85</v>
      </c>
      <c r="AE48" s="83">
        <f t="shared" si="40"/>
        <v>-9.6375617792421764E-2</v>
      </c>
      <c r="AF48" s="92">
        <f t="shared" si="32"/>
        <v>0.90362438220757824</v>
      </c>
      <c r="AG48" s="68">
        <v>2.6230000000000002</v>
      </c>
      <c r="AH48" s="6">
        <v>1.6639999999999999</v>
      </c>
      <c r="AI48" s="67">
        <f t="shared" si="19"/>
        <v>47.950000000000017</v>
      </c>
      <c r="AJ48" s="83">
        <f t="shared" si="41"/>
        <v>-9.6135721017907266E-2</v>
      </c>
      <c r="AK48" s="92">
        <f t="shared" si="33"/>
        <v>0.90386427898209276</v>
      </c>
      <c r="AL48" s="68">
        <v>3.1480000000000001</v>
      </c>
      <c r="AM48" s="6">
        <v>1.66</v>
      </c>
      <c r="AN48" s="67">
        <f t="shared" si="26"/>
        <v>74.400000000000006</v>
      </c>
      <c r="AO48" s="83">
        <f t="shared" si="42"/>
        <v>-9.544072948328261E-2</v>
      </c>
      <c r="AP48" s="92">
        <f t="shared" si="34"/>
        <v>0.90455927051671736</v>
      </c>
      <c r="AQ48" s="68">
        <v>3.093</v>
      </c>
      <c r="AR48" s="6">
        <v>1.663</v>
      </c>
      <c r="AS48" s="67">
        <f t="shared" si="27"/>
        <v>71.5</v>
      </c>
      <c r="AT48" s="83">
        <f t="shared" si="43"/>
        <v>-9.5509171410499652E-2</v>
      </c>
      <c r="AU48" s="92">
        <f t="shared" si="35"/>
        <v>0.90449082858950036</v>
      </c>
      <c r="AV48" s="83"/>
      <c r="AW48" s="92">
        <f t="shared" si="24"/>
        <v>0.90401038409024681</v>
      </c>
      <c r="AX48" s="118">
        <f t="shared" si="25"/>
        <v>90.401038409024679</v>
      </c>
      <c r="AY48" s="68"/>
      <c r="AZ48" s="6"/>
      <c r="BA48" s="67">
        <f t="shared" si="28"/>
        <v>0</v>
      </c>
      <c r="BB48" s="68"/>
      <c r="BC48" s="6"/>
      <c r="BD48" s="67"/>
      <c r="BE48" s="68"/>
      <c r="BF48" s="6"/>
      <c r="BG48" s="67"/>
      <c r="BK48" s="4">
        <v>0</v>
      </c>
      <c r="BL48" s="5">
        <v>1</v>
      </c>
      <c r="BM48" s="4">
        <v>1</v>
      </c>
      <c r="BN48" s="4">
        <v>0</v>
      </c>
      <c r="BO48" s="5">
        <v>0</v>
      </c>
      <c r="BP48">
        <f t="shared" si="44"/>
        <v>9.3023255813953487E-2</v>
      </c>
      <c r="BQ48" s="59">
        <f t="shared" si="45"/>
        <v>6.375</v>
      </c>
    </row>
    <row r="49" spans="1:69" ht="15.75">
      <c r="A49" s="19">
        <v>1</v>
      </c>
      <c r="B49" s="25">
        <v>0</v>
      </c>
      <c r="C49" s="25">
        <v>1</v>
      </c>
      <c r="D49" s="25">
        <v>1</v>
      </c>
      <c r="E49" s="18">
        <v>1</v>
      </c>
      <c r="F49" s="40">
        <v>-0.10317118668388582</v>
      </c>
      <c r="G49" s="18"/>
      <c r="H49" s="22" t="s">
        <v>41</v>
      </c>
      <c r="I49" s="27"/>
      <c r="J49" s="6"/>
      <c r="K49" s="8"/>
      <c r="L49" s="71">
        <v>2.8759999999999999</v>
      </c>
      <c r="M49" s="6">
        <v>1.677</v>
      </c>
      <c r="N49" s="67">
        <f t="shared" si="13"/>
        <v>59.949999999999989</v>
      </c>
      <c r="O49" s="83">
        <f t="shared" si="36"/>
        <v>-0.10052513128282095</v>
      </c>
      <c r="P49" s="83">
        <f t="shared" si="37"/>
        <v>-4.5011252813205033E-3</v>
      </c>
      <c r="Q49" s="92">
        <f t="shared" si="29"/>
        <v>0.89947486871717908</v>
      </c>
      <c r="R49" s="71">
        <v>3.5910000000000002</v>
      </c>
      <c r="S49" s="6">
        <v>1.6719999999999999</v>
      </c>
      <c r="T49" s="67">
        <f t="shared" si="46"/>
        <v>95.950000000000017</v>
      </c>
      <c r="U49" s="83">
        <f t="shared" si="38"/>
        <v>-0.10074976569821917</v>
      </c>
      <c r="V49" s="92">
        <f t="shared" si="30"/>
        <v>0.89925023430178086</v>
      </c>
      <c r="W49" s="71">
        <v>2.294</v>
      </c>
      <c r="X49" s="6">
        <v>1.657</v>
      </c>
      <c r="Y49" s="67">
        <f t="shared" si="15"/>
        <v>31.85</v>
      </c>
      <c r="Z49" s="83">
        <f t="shared" si="39"/>
        <v>-0.10155148095909736</v>
      </c>
      <c r="AA49" s="92">
        <f t="shared" si="31"/>
        <v>0.89844851904090262</v>
      </c>
      <c r="AB49" s="71">
        <v>2.7570000000000001</v>
      </c>
      <c r="AC49" s="6">
        <v>1.6659999999999999</v>
      </c>
      <c r="AD49" s="67">
        <f t="shared" si="17"/>
        <v>54.550000000000011</v>
      </c>
      <c r="AE49" s="83">
        <f t="shared" si="40"/>
        <v>-0.10131795716639194</v>
      </c>
      <c r="AF49" s="92">
        <f t="shared" si="32"/>
        <v>0.89868204283360809</v>
      </c>
      <c r="AG49" s="71">
        <v>2.6179999999999999</v>
      </c>
      <c r="AH49" s="6">
        <v>1.6639999999999999</v>
      </c>
      <c r="AI49" s="67">
        <f t="shared" si="19"/>
        <v>47.7</v>
      </c>
      <c r="AJ49" s="83">
        <f t="shared" si="41"/>
        <v>-0.10084825636192261</v>
      </c>
      <c r="AK49" s="92">
        <f t="shared" si="33"/>
        <v>0.89915174363807737</v>
      </c>
      <c r="AL49" s="71">
        <v>3.14</v>
      </c>
      <c r="AM49" s="6">
        <v>1.66</v>
      </c>
      <c r="AN49" s="67">
        <f t="shared" si="26"/>
        <v>74.000000000000014</v>
      </c>
      <c r="AO49" s="83">
        <f t="shared" si="42"/>
        <v>-0.10030395136778099</v>
      </c>
      <c r="AP49" s="92">
        <f t="shared" si="34"/>
        <v>0.89969604863221897</v>
      </c>
      <c r="AQ49" s="71">
        <v>3.0859999999999999</v>
      </c>
      <c r="AR49" s="6">
        <v>1.663</v>
      </c>
      <c r="AS49" s="67">
        <f t="shared" si="27"/>
        <v>71.149999999999991</v>
      </c>
      <c r="AT49" s="83">
        <f t="shared" si="43"/>
        <v>-9.9936748893105706E-2</v>
      </c>
      <c r="AU49" s="92">
        <f t="shared" si="35"/>
        <v>0.90006325110689434</v>
      </c>
      <c r="AV49" s="83"/>
      <c r="AW49" s="92">
        <f t="shared" si="24"/>
        <v>0.89925238689580866</v>
      </c>
      <c r="AX49" s="118">
        <f t="shared" si="25"/>
        <v>89.925238689580866</v>
      </c>
      <c r="AY49" s="71"/>
      <c r="AZ49" s="6"/>
      <c r="BA49" s="67">
        <f t="shared" si="28"/>
        <v>0</v>
      </c>
      <c r="BB49" s="71"/>
      <c r="BC49" s="6"/>
      <c r="BD49" s="67"/>
      <c r="BE49" s="71"/>
      <c r="BF49" s="6"/>
      <c r="BG49" s="67"/>
      <c r="BK49" s="4">
        <v>0</v>
      </c>
      <c r="BL49" s="4">
        <v>1</v>
      </c>
      <c r="BM49">
        <v>0</v>
      </c>
      <c r="BN49" s="4">
        <v>1</v>
      </c>
      <c r="BO49" s="4">
        <v>1</v>
      </c>
      <c r="BP49">
        <f t="shared" si="44"/>
        <v>9.3567251461988299E-2</v>
      </c>
      <c r="BQ49" s="59">
        <f t="shared" si="45"/>
        <v>6.34375</v>
      </c>
    </row>
    <row r="50" spans="1:69" ht="15.75">
      <c r="A50" s="19">
        <v>1</v>
      </c>
      <c r="B50" s="25">
        <v>1</v>
      </c>
      <c r="C50" s="25">
        <v>0</v>
      </c>
      <c r="D50" s="25">
        <v>0</v>
      </c>
      <c r="E50" s="18">
        <v>0</v>
      </c>
      <c r="F50" s="40">
        <v>-0.10765533075046639</v>
      </c>
      <c r="G50" s="18"/>
      <c r="H50" s="22" t="s">
        <v>42</v>
      </c>
      <c r="I50" s="27"/>
      <c r="J50" s="9"/>
      <c r="K50" s="8"/>
      <c r="L50" s="71">
        <v>2.8690000000000002</v>
      </c>
      <c r="M50" s="6">
        <v>1.677</v>
      </c>
      <c r="N50" s="67">
        <f t="shared" si="13"/>
        <v>59.600000000000009</v>
      </c>
      <c r="O50" s="83">
        <f t="shared" si="36"/>
        <v>-0.10577644411102771</v>
      </c>
      <c r="P50" s="83">
        <f t="shared" si="37"/>
        <v>-5.2513128282067612E-3</v>
      </c>
      <c r="Q50" s="92">
        <f t="shared" si="29"/>
        <v>0.89422355588897229</v>
      </c>
      <c r="R50" s="71">
        <v>3.581</v>
      </c>
      <c r="S50" s="6">
        <v>1.671</v>
      </c>
      <c r="T50" s="67">
        <f t="shared" si="46"/>
        <v>95.5</v>
      </c>
      <c r="U50" s="83">
        <f t="shared" si="38"/>
        <v>-0.10496719775070293</v>
      </c>
      <c r="V50" s="92">
        <f t="shared" si="30"/>
        <v>0.89503280224929704</v>
      </c>
      <c r="W50" s="71">
        <v>2.2909999999999999</v>
      </c>
      <c r="X50" s="6">
        <v>1.657</v>
      </c>
      <c r="Y50" s="67">
        <f t="shared" si="15"/>
        <v>31.699999999999996</v>
      </c>
      <c r="Z50" s="83">
        <f t="shared" si="39"/>
        <v>-0.10578279266572657</v>
      </c>
      <c r="AA50" s="92">
        <f t="shared" si="31"/>
        <v>0.89421720733427346</v>
      </c>
      <c r="AB50" s="71">
        <v>2.7509999999999999</v>
      </c>
      <c r="AC50" s="6">
        <v>1.6659999999999999</v>
      </c>
      <c r="AD50" s="67">
        <f t="shared" si="17"/>
        <v>54.25</v>
      </c>
      <c r="AE50" s="83">
        <f t="shared" si="40"/>
        <v>-0.10626029654036248</v>
      </c>
      <c r="AF50" s="92">
        <f t="shared" si="32"/>
        <v>0.89373970345963749</v>
      </c>
      <c r="AG50" s="71">
        <v>2.613</v>
      </c>
      <c r="AH50" s="6">
        <v>1.6639999999999999</v>
      </c>
      <c r="AI50" s="67">
        <f t="shared" si="19"/>
        <v>47.45</v>
      </c>
      <c r="AJ50" s="83">
        <f t="shared" si="41"/>
        <v>-0.1055607917059377</v>
      </c>
      <c r="AK50" s="92">
        <f t="shared" si="33"/>
        <v>0.89443920829406232</v>
      </c>
      <c r="AL50" s="71">
        <v>3.133</v>
      </c>
      <c r="AM50" s="6">
        <v>1.66</v>
      </c>
      <c r="AN50" s="67">
        <f t="shared" si="26"/>
        <v>73.650000000000006</v>
      </c>
      <c r="AO50" s="83">
        <f t="shared" si="42"/>
        <v>-0.10455927051671726</v>
      </c>
      <c r="AP50" s="92">
        <f t="shared" si="34"/>
        <v>0.89544072948328268</v>
      </c>
      <c r="AQ50" s="71">
        <v>3.0790000000000002</v>
      </c>
      <c r="AR50" s="6">
        <v>1.663</v>
      </c>
      <c r="AS50" s="67">
        <f t="shared" si="27"/>
        <v>70.800000000000011</v>
      </c>
      <c r="AT50" s="83">
        <f t="shared" si="43"/>
        <v>-0.1043643263757114</v>
      </c>
      <c r="AU50" s="92">
        <f t="shared" si="35"/>
        <v>0.89563567362428864</v>
      </c>
      <c r="AV50" s="83"/>
      <c r="AW50" s="92">
        <f t="shared" si="24"/>
        <v>0.89467555433340196</v>
      </c>
      <c r="AX50" s="118">
        <f t="shared" si="25"/>
        <v>89.467555433340195</v>
      </c>
      <c r="AY50" s="71"/>
      <c r="AZ50" s="6"/>
      <c r="BA50" s="67">
        <f t="shared" si="28"/>
        <v>0</v>
      </c>
      <c r="BB50" s="71"/>
      <c r="BC50" s="6"/>
      <c r="BD50" s="67"/>
      <c r="BE50" s="71"/>
      <c r="BF50" s="6"/>
      <c r="BG50" s="67"/>
      <c r="BK50" s="4">
        <v>0</v>
      </c>
      <c r="BL50" s="4">
        <v>1</v>
      </c>
      <c r="BM50">
        <v>0</v>
      </c>
      <c r="BN50" s="4">
        <v>1</v>
      </c>
      <c r="BO50" s="4">
        <v>0</v>
      </c>
      <c r="BP50">
        <f t="shared" si="44"/>
        <v>9.4117647058823528E-2</v>
      </c>
      <c r="BQ50" s="59">
        <f t="shared" si="45"/>
        <v>6.3125</v>
      </c>
    </row>
    <row r="51" spans="1:69" ht="15.75">
      <c r="A51" s="19">
        <v>1</v>
      </c>
      <c r="B51" s="25">
        <v>1</v>
      </c>
      <c r="C51" s="25">
        <v>0</v>
      </c>
      <c r="D51" s="25">
        <v>0</v>
      </c>
      <c r="E51" s="18">
        <v>1</v>
      </c>
      <c r="F51" s="40">
        <v>-0.11213947481704696</v>
      </c>
      <c r="G51" s="18"/>
      <c r="H51" s="22" t="s">
        <v>43</v>
      </c>
      <c r="I51" s="27"/>
      <c r="J51" s="9"/>
      <c r="K51" s="9"/>
      <c r="L51" s="71">
        <v>2.863</v>
      </c>
      <c r="M51" s="6">
        <v>1.677</v>
      </c>
      <c r="N51" s="67">
        <f t="shared" si="13"/>
        <v>59.3</v>
      </c>
      <c r="O51" s="83">
        <f t="shared" si="36"/>
        <v>-0.1102775693923482</v>
      </c>
      <c r="P51" s="83">
        <f t="shared" si="37"/>
        <v>-4.5011252813204894E-3</v>
      </c>
      <c r="Q51" s="92">
        <f t="shared" si="29"/>
        <v>0.88972243060765177</v>
      </c>
      <c r="R51" s="71">
        <v>3.5720000000000001</v>
      </c>
      <c r="S51" s="6">
        <v>1.671</v>
      </c>
      <c r="T51" s="67">
        <f t="shared" si="46"/>
        <v>95.05</v>
      </c>
      <c r="U51" s="83">
        <f t="shared" si="38"/>
        <v>-0.10918462980318655</v>
      </c>
      <c r="V51" s="92">
        <f t="shared" si="30"/>
        <v>0.89081537019681345</v>
      </c>
      <c r="W51" s="71">
        <v>2.2879999999999998</v>
      </c>
      <c r="X51" s="6">
        <v>1.657</v>
      </c>
      <c r="Y51" s="67">
        <f t="shared" si="15"/>
        <v>31.54999999999999</v>
      </c>
      <c r="Z51" s="83">
        <f t="shared" si="39"/>
        <v>-0.11001410437235579</v>
      </c>
      <c r="AA51" s="92">
        <f t="shared" si="31"/>
        <v>0.88998589562764419</v>
      </c>
      <c r="AB51" s="71">
        <v>2.746</v>
      </c>
      <c r="AC51" s="6">
        <v>1.6659999999999999</v>
      </c>
      <c r="AD51" s="67">
        <f t="shared" si="17"/>
        <v>54</v>
      </c>
      <c r="AE51" s="83">
        <f t="shared" si="40"/>
        <v>-0.11037891268533777</v>
      </c>
      <c r="AF51" s="92">
        <f t="shared" si="32"/>
        <v>0.88962108731466227</v>
      </c>
      <c r="AG51" s="71">
        <v>2.6080000000000001</v>
      </c>
      <c r="AH51" s="6">
        <v>1.6639999999999999</v>
      </c>
      <c r="AI51" s="67">
        <f t="shared" si="19"/>
        <v>47.20000000000001</v>
      </c>
      <c r="AJ51" s="83">
        <f t="shared" si="41"/>
        <v>-0.11027332704995264</v>
      </c>
      <c r="AK51" s="92">
        <f t="shared" si="33"/>
        <v>0.88972667295004737</v>
      </c>
      <c r="AL51" s="71">
        <v>3.1259999999999999</v>
      </c>
      <c r="AM51" s="6">
        <v>1.66</v>
      </c>
      <c r="AN51" s="67">
        <f t="shared" si="26"/>
        <v>73.3</v>
      </c>
      <c r="AO51" s="83">
        <f t="shared" si="42"/>
        <v>-0.10881458966565354</v>
      </c>
      <c r="AP51" s="92">
        <f t="shared" si="34"/>
        <v>0.89118541033434651</v>
      </c>
      <c r="AQ51" s="71">
        <v>3.0720000000000001</v>
      </c>
      <c r="AR51" s="6">
        <v>1.663</v>
      </c>
      <c r="AS51" s="67">
        <f t="shared" si="27"/>
        <v>70.45</v>
      </c>
      <c r="AT51" s="83">
        <f t="shared" si="43"/>
        <v>-0.10879190385831745</v>
      </c>
      <c r="AU51" s="92">
        <f t="shared" si="35"/>
        <v>0.8912080961416825</v>
      </c>
      <c r="AV51" s="83"/>
      <c r="AW51" s="92">
        <f t="shared" si="24"/>
        <v>0.89032356616754971</v>
      </c>
      <c r="AX51" s="118">
        <f t="shared" si="25"/>
        <v>89.032356616754967</v>
      </c>
      <c r="AY51" s="71"/>
      <c r="AZ51" s="6"/>
      <c r="BA51" s="67">
        <f t="shared" si="28"/>
        <v>0</v>
      </c>
      <c r="BB51" s="71"/>
      <c r="BC51" s="6"/>
      <c r="BD51" s="67"/>
      <c r="BE51" s="71"/>
      <c r="BF51" s="6"/>
      <c r="BG51" s="67"/>
      <c r="BK51" s="4">
        <v>0</v>
      </c>
      <c r="BL51" s="4">
        <v>1</v>
      </c>
      <c r="BM51">
        <v>0</v>
      </c>
      <c r="BN51">
        <v>0</v>
      </c>
      <c r="BO51" s="4">
        <v>1</v>
      </c>
      <c r="BP51">
        <f t="shared" si="44"/>
        <v>9.4674556213017749E-2</v>
      </c>
      <c r="BQ51" s="59">
        <f t="shared" si="45"/>
        <v>6.28125</v>
      </c>
    </row>
    <row r="52" spans="1:69" ht="15.75">
      <c r="A52" s="19">
        <v>1</v>
      </c>
      <c r="B52" s="25">
        <v>1</v>
      </c>
      <c r="C52" s="25">
        <v>0</v>
      </c>
      <c r="D52" s="25">
        <v>1</v>
      </c>
      <c r="E52" s="18">
        <v>0</v>
      </c>
      <c r="F52" s="40">
        <v>-0.11662361888362753</v>
      </c>
      <c r="G52" s="18"/>
      <c r="H52" s="22" t="s">
        <v>44</v>
      </c>
      <c r="I52" s="27"/>
      <c r="J52" s="9"/>
      <c r="K52" s="8"/>
      <c r="L52" s="71">
        <v>2.8570000000000002</v>
      </c>
      <c r="M52" s="6">
        <v>1.677</v>
      </c>
      <c r="N52" s="67">
        <f t="shared" si="13"/>
        <v>59.000000000000014</v>
      </c>
      <c r="O52" s="83">
        <f t="shared" si="36"/>
        <v>-0.11477869467366827</v>
      </c>
      <c r="P52" s="83">
        <f t="shared" si="37"/>
        <v>-4.5011252813200731E-3</v>
      </c>
      <c r="Q52" s="92">
        <f t="shared" si="29"/>
        <v>0.8852213053263317</v>
      </c>
      <c r="R52" s="71">
        <v>3.5619999999999998</v>
      </c>
      <c r="S52" s="6">
        <v>1.671</v>
      </c>
      <c r="T52" s="67">
        <f t="shared" si="46"/>
        <v>94.549999999999983</v>
      </c>
      <c r="U52" s="83">
        <f t="shared" si="38"/>
        <v>-0.11387066541705736</v>
      </c>
      <c r="V52" s="92">
        <f t="shared" si="30"/>
        <v>0.88612933458294263</v>
      </c>
      <c r="W52" s="71">
        <v>2.2850000000000001</v>
      </c>
      <c r="X52" s="6">
        <v>1.657</v>
      </c>
      <c r="Y52" s="67">
        <f t="shared" si="15"/>
        <v>31.400000000000006</v>
      </c>
      <c r="Z52" s="83">
        <f t="shared" si="39"/>
        <v>-0.11424541607898439</v>
      </c>
      <c r="AA52" s="92">
        <f t="shared" si="31"/>
        <v>0.88575458392101558</v>
      </c>
      <c r="AB52" s="71">
        <v>2.7410000000000001</v>
      </c>
      <c r="AC52" s="6">
        <v>1.6659999999999999</v>
      </c>
      <c r="AD52" s="67">
        <f t="shared" si="17"/>
        <v>53.750000000000014</v>
      </c>
      <c r="AE52" s="83">
        <f t="shared" si="40"/>
        <v>-0.11449752883031282</v>
      </c>
      <c r="AF52" s="92">
        <f t="shared" si="32"/>
        <v>0.88550247116968717</v>
      </c>
      <c r="AG52" s="71">
        <v>2.6040000000000001</v>
      </c>
      <c r="AH52" s="6">
        <v>1.6639999999999999</v>
      </c>
      <c r="AI52" s="67">
        <f t="shared" si="19"/>
        <v>47.000000000000007</v>
      </c>
      <c r="AJ52" s="83">
        <f t="shared" si="41"/>
        <v>-0.11404335532516476</v>
      </c>
      <c r="AK52" s="92">
        <f t="shared" si="33"/>
        <v>0.88595664467483526</v>
      </c>
      <c r="AL52" s="71">
        <v>3.1190000000000002</v>
      </c>
      <c r="AM52" s="6">
        <v>1.66</v>
      </c>
      <c r="AN52" s="67">
        <f t="shared" si="26"/>
        <v>72.950000000000017</v>
      </c>
      <c r="AO52" s="83">
        <f t="shared" si="42"/>
        <v>-0.11306990881458946</v>
      </c>
      <c r="AP52" s="92">
        <f t="shared" si="34"/>
        <v>0.88693009118541055</v>
      </c>
      <c r="AQ52" s="71">
        <v>3.0640000000000001</v>
      </c>
      <c r="AR52" s="6">
        <v>1.663</v>
      </c>
      <c r="AS52" s="67">
        <f t="shared" si="27"/>
        <v>70.05</v>
      </c>
      <c r="AT52" s="83">
        <f t="shared" si="43"/>
        <v>-0.11385199240986718</v>
      </c>
      <c r="AU52" s="92">
        <f t="shared" si="35"/>
        <v>0.88614800759013279</v>
      </c>
      <c r="AV52" s="83"/>
      <c r="AW52" s="92">
        <f t="shared" si="24"/>
        <v>0.88594891977862222</v>
      </c>
      <c r="AX52" s="118">
        <f t="shared" si="25"/>
        <v>88.594891977862218</v>
      </c>
      <c r="AY52" s="71"/>
      <c r="AZ52" s="6"/>
      <c r="BA52" s="67">
        <f t="shared" si="28"/>
        <v>0</v>
      </c>
      <c r="BB52" s="71"/>
      <c r="BC52" s="6"/>
      <c r="BD52" s="67"/>
      <c r="BE52" s="71"/>
      <c r="BF52" s="6"/>
      <c r="BG52" s="67"/>
      <c r="BK52" s="4">
        <v>0</v>
      </c>
      <c r="BL52" s="4">
        <v>1</v>
      </c>
      <c r="BM52">
        <v>0</v>
      </c>
      <c r="BN52">
        <v>0</v>
      </c>
      <c r="BO52">
        <v>0</v>
      </c>
      <c r="BP52">
        <f t="shared" si="44"/>
        <v>9.5238095238095233E-2</v>
      </c>
      <c r="BQ52" s="59">
        <f t="shared" si="45"/>
        <v>6.25</v>
      </c>
    </row>
    <row r="53" spans="1:69" ht="15.75">
      <c r="A53" s="19">
        <v>1</v>
      </c>
      <c r="B53" s="25">
        <v>1</v>
      </c>
      <c r="C53" s="25">
        <v>0</v>
      </c>
      <c r="D53" s="25">
        <v>1</v>
      </c>
      <c r="E53" s="18">
        <v>1</v>
      </c>
      <c r="F53" s="40">
        <v>-0.1211077629502081</v>
      </c>
      <c r="G53" s="18"/>
      <c r="H53" s="22" t="s">
        <v>45</v>
      </c>
      <c r="I53" s="27"/>
      <c r="J53" s="9"/>
      <c r="K53" s="8"/>
      <c r="L53" s="71">
        <v>2.851</v>
      </c>
      <c r="M53" s="6">
        <v>1.6759999999999999</v>
      </c>
      <c r="N53" s="67">
        <f t="shared" si="13"/>
        <v>58.75</v>
      </c>
      <c r="O53" s="83">
        <f t="shared" si="36"/>
        <v>-0.1185296324081021</v>
      </c>
      <c r="P53" s="83">
        <f t="shared" si="37"/>
        <v>-3.7509377344338291E-3</v>
      </c>
      <c r="Q53" s="92">
        <f t="shared" si="29"/>
        <v>0.8814703675918979</v>
      </c>
      <c r="R53" s="71">
        <v>3.552</v>
      </c>
      <c r="S53" s="6">
        <v>1.671</v>
      </c>
      <c r="T53" s="67">
        <f t="shared" si="46"/>
        <v>94.05</v>
      </c>
      <c r="U53" s="83">
        <f t="shared" si="38"/>
        <v>-0.11855670103092789</v>
      </c>
      <c r="V53" s="92">
        <f t="shared" si="30"/>
        <v>0.88144329896907214</v>
      </c>
      <c r="W53" s="71">
        <v>2.282</v>
      </c>
      <c r="X53" s="6">
        <v>1.657</v>
      </c>
      <c r="Y53" s="67">
        <f t="shared" si="15"/>
        <v>31.25</v>
      </c>
      <c r="Z53" s="83">
        <f t="shared" si="39"/>
        <v>-0.11847672778561361</v>
      </c>
      <c r="AA53" s="92">
        <f t="shared" si="31"/>
        <v>0.88152327221438642</v>
      </c>
      <c r="AB53" s="71">
        <v>2.7349999999999999</v>
      </c>
      <c r="AC53" s="6">
        <v>1.6659999999999999</v>
      </c>
      <c r="AD53" s="67">
        <f t="shared" si="17"/>
        <v>53.45</v>
      </c>
      <c r="AE53" s="83">
        <f t="shared" si="40"/>
        <v>-0.11943986820428336</v>
      </c>
      <c r="AF53" s="92">
        <f t="shared" si="32"/>
        <v>0.88056013179571668</v>
      </c>
      <c r="AG53" s="71">
        <v>2.5990000000000002</v>
      </c>
      <c r="AH53" s="6">
        <v>1.663</v>
      </c>
      <c r="AI53" s="67">
        <f t="shared" si="19"/>
        <v>46.800000000000004</v>
      </c>
      <c r="AJ53" s="83">
        <f t="shared" si="41"/>
        <v>-0.11781338360037688</v>
      </c>
      <c r="AK53" s="92">
        <f t="shared" si="33"/>
        <v>0.88218661639962315</v>
      </c>
      <c r="AL53" s="71">
        <v>3.1110000000000002</v>
      </c>
      <c r="AM53" s="6">
        <v>1.66</v>
      </c>
      <c r="AN53" s="67">
        <f>1000*(AL53-AM53)/20</f>
        <v>72.550000000000011</v>
      </c>
      <c r="AO53" s="83">
        <f t="shared" si="42"/>
        <v>-0.11793313069908801</v>
      </c>
      <c r="AP53" s="92">
        <f t="shared" si="34"/>
        <v>0.88206686930091194</v>
      </c>
      <c r="AQ53" s="71">
        <v>3.0569999999999999</v>
      </c>
      <c r="AR53" s="6">
        <v>1.663</v>
      </c>
      <c r="AS53" s="67">
        <f t="shared" si="27"/>
        <v>69.7</v>
      </c>
      <c r="AT53" s="83">
        <f t="shared" si="43"/>
        <v>-0.11827956989247305</v>
      </c>
      <c r="AU53" s="92">
        <f t="shared" si="35"/>
        <v>0.88172043010752699</v>
      </c>
      <c r="AV53" s="83"/>
      <c r="AW53" s="92">
        <f t="shared" si="24"/>
        <v>0.88156728376844773</v>
      </c>
      <c r="AX53" s="118">
        <f t="shared" si="25"/>
        <v>88.156728376844768</v>
      </c>
      <c r="AY53" s="71"/>
      <c r="AZ53" s="6"/>
      <c r="BA53" s="67">
        <f t="shared" si="28"/>
        <v>0</v>
      </c>
      <c r="BB53" s="71"/>
      <c r="BC53" s="6"/>
      <c r="BD53" s="67"/>
      <c r="BE53" s="71"/>
      <c r="BF53" s="6"/>
      <c r="BG53" s="67"/>
      <c r="BK53" s="4">
        <v>0</v>
      </c>
      <c r="BL53" s="4">
        <v>0</v>
      </c>
      <c r="BM53" s="4">
        <v>1</v>
      </c>
      <c r="BN53">
        <v>1</v>
      </c>
      <c r="BO53">
        <v>1</v>
      </c>
      <c r="BP53">
        <f t="shared" si="44"/>
        <v>9.580838323353294E-2</v>
      </c>
      <c r="BQ53" s="59">
        <f t="shared" si="45"/>
        <v>6.21875</v>
      </c>
    </row>
    <row r="54" spans="1:69" ht="15.75">
      <c r="A54" s="19">
        <v>1</v>
      </c>
      <c r="B54" s="25">
        <v>1</v>
      </c>
      <c r="C54" s="25">
        <v>1</v>
      </c>
      <c r="D54" s="25">
        <v>0</v>
      </c>
      <c r="E54" s="18">
        <v>0</v>
      </c>
      <c r="F54" s="40">
        <v>-0.12559190701678868</v>
      </c>
      <c r="G54" s="18"/>
      <c r="H54" s="22" t="s">
        <v>46</v>
      </c>
      <c r="I54" s="27"/>
      <c r="J54" s="6"/>
      <c r="K54" s="9"/>
      <c r="L54" s="68">
        <v>2.8450000000000002</v>
      </c>
      <c r="M54" s="6">
        <v>1.677</v>
      </c>
      <c r="N54" s="67">
        <f>1000*(L54-M54)/20</f>
        <v>58.400000000000013</v>
      </c>
      <c r="O54" s="83">
        <f t="shared" si="36"/>
        <v>-0.12378094523630896</v>
      </c>
      <c r="P54" s="83">
        <f t="shared" si="37"/>
        <v>-5.2513128282068583E-3</v>
      </c>
      <c r="Q54" s="92">
        <f t="shared" si="29"/>
        <v>0.876219054763691</v>
      </c>
      <c r="R54" s="68">
        <v>3.5430000000000001</v>
      </c>
      <c r="S54" s="6">
        <v>1.671</v>
      </c>
      <c r="T54" s="67">
        <f t="shared" si="46"/>
        <v>93.6</v>
      </c>
      <c r="U54" s="83">
        <f t="shared" si="38"/>
        <v>-0.12277413308341151</v>
      </c>
      <c r="V54" s="92">
        <f t="shared" si="30"/>
        <v>0.87722586691658844</v>
      </c>
      <c r="W54" s="68">
        <v>2.278</v>
      </c>
      <c r="X54" s="6">
        <v>1.657</v>
      </c>
      <c r="Y54" s="67">
        <f t="shared" si="15"/>
        <v>31.05</v>
      </c>
      <c r="Z54" s="83">
        <f t="shared" si="39"/>
        <v>-0.12411847672778567</v>
      </c>
      <c r="AA54" s="92">
        <f t="shared" si="31"/>
        <v>0.87588152327221436</v>
      </c>
      <c r="AB54" s="68">
        <v>2.73</v>
      </c>
      <c r="AC54" s="6">
        <v>1.6659999999999999</v>
      </c>
      <c r="AD54" s="67">
        <f t="shared" si="17"/>
        <v>53.2</v>
      </c>
      <c r="AE54" s="83">
        <f t="shared" si="40"/>
        <v>-0.12355848434925865</v>
      </c>
      <c r="AF54" s="92">
        <f t="shared" si="32"/>
        <v>0.87644151565074135</v>
      </c>
      <c r="AG54" s="68">
        <v>2.5939999999999999</v>
      </c>
      <c r="AH54" s="6">
        <v>1.663</v>
      </c>
      <c r="AI54" s="67">
        <f t="shared" si="19"/>
        <v>46.54999999999999</v>
      </c>
      <c r="AJ54" s="83">
        <f t="shared" si="41"/>
        <v>-0.12252591894439223</v>
      </c>
      <c r="AK54" s="92">
        <f t="shared" si="33"/>
        <v>0.87747408105560776</v>
      </c>
      <c r="AL54" s="68">
        <v>3.1040000000000001</v>
      </c>
      <c r="AM54" s="6">
        <v>1.66</v>
      </c>
      <c r="AN54" s="67">
        <f t="shared" si="26"/>
        <v>72.200000000000017</v>
      </c>
      <c r="AO54" s="83">
        <f t="shared" si="42"/>
        <v>-0.12218844984802411</v>
      </c>
      <c r="AP54" s="92">
        <f t="shared" si="34"/>
        <v>0.87781155015197587</v>
      </c>
      <c r="AQ54" s="68">
        <v>3.05</v>
      </c>
      <c r="AR54" s="6">
        <v>1.6619999999999999</v>
      </c>
      <c r="AS54" s="67">
        <f t="shared" si="27"/>
        <v>69.400000000000006</v>
      </c>
      <c r="AT54" s="83">
        <f t="shared" si="43"/>
        <v>-0.12207463630613526</v>
      </c>
      <c r="AU54" s="92">
        <f t="shared" si="35"/>
        <v>0.87792536369386476</v>
      </c>
      <c r="AV54" s="83"/>
      <c r="AW54" s="92">
        <f t="shared" si="24"/>
        <v>0.87699699364352635</v>
      </c>
      <c r="AX54" s="118">
        <f t="shared" si="25"/>
        <v>87.699699364352639</v>
      </c>
      <c r="AY54" s="68"/>
      <c r="AZ54" s="6"/>
      <c r="BA54" s="67">
        <f t="shared" si="28"/>
        <v>0</v>
      </c>
      <c r="BB54" s="68"/>
      <c r="BC54" s="6"/>
      <c r="BD54" s="67"/>
      <c r="BE54" s="68"/>
      <c r="BF54" s="6"/>
      <c r="BG54" s="67"/>
      <c r="BK54" s="4">
        <v>0</v>
      </c>
      <c r="BL54">
        <v>0</v>
      </c>
      <c r="BM54" s="4">
        <v>1</v>
      </c>
      <c r="BN54" s="4">
        <v>1</v>
      </c>
      <c r="BO54">
        <v>0</v>
      </c>
      <c r="BP54">
        <f t="shared" si="44"/>
        <v>9.6385542168674704E-2</v>
      </c>
      <c r="BQ54" s="59">
        <f t="shared" si="45"/>
        <v>6.1875</v>
      </c>
    </row>
    <row r="55" spans="1:69" ht="15.75">
      <c r="A55" s="19">
        <v>1</v>
      </c>
      <c r="B55" s="25">
        <v>1</v>
      </c>
      <c r="C55" s="25">
        <v>1</v>
      </c>
      <c r="D55" s="25">
        <v>0</v>
      </c>
      <c r="E55" s="18">
        <v>1</v>
      </c>
      <c r="F55" s="40">
        <v>-0.13007605108336925</v>
      </c>
      <c r="G55" s="18"/>
      <c r="H55" s="22" t="s">
        <v>47</v>
      </c>
      <c r="I55" s="27"/>
      <c r="J55" s="6"/>
      <c r="K55" s="9"/>
      <c r="L55" s="71">
        <v>2.84</v>
      </c>
      <c r="M55" s="6">
        <v>1.6759999999999999</v>
      </c>
      <c r="N55" s="67">
        <f t="shared" si="13"/>
        <v>58.2</v>
      </c>
      <c r="O55" s="83">
        <f t="shared" si="36"/>
        <v>-0.12678169542385601</v>
      </c>
      <c r="P55" s="83">
        <f t="shared" si="37"/>
        <v>-3.0007501875470438E-3</v>
      </c>
      <c r="Q55" s="92">
        <f t="shared" si="29"/>
        <v>0.87321830457614402</v>
      </c>
      <c r="R55" s="71">
        <v>3.5329999999999999</v>
      </c>
      <c r="S55" s="6">
        <v>1.671</v>
      </c>
      <c r="T55" s="67">
        <f t="shared" si="46"/>
        <v>93.1</v>
      </c>
      <c r="U55" s="83">
        <f t="shared" si="38"/>
        <v>-0.12746016869728219</v>
      </c>
      <c r="V55" s="92">
        <f t="shared" si="30"/>
        <v>0.87253983130271784</v>
      </c>
      <c r="W55" s="71">
        <v>2.2749999999999999</v>
      </c>
      <c r="X55" s="6">
        <v>1.657</v>
      </c>
      <c r="Y55" s="67">
        <f t="shared" si="15"/>
        <v>30.899999999999995</v>
      </c>
      <c r="Z55" s="83">
        <f t="shared" si="39"/>
        <v>-0.12834978843441489</v>
      </c>
      <c r="AA55" s="92">
        <f t="shared" si="31"/>
        <v>0.87165021156558509</v>
      </c>
      <c r="AB55" s="71">
        <v>2.7240000000000002</v>
      </c>
      <c r="AC55" s="6">
        <v>1.6659999999999999</v>
      </c>
      <c r="AD55" s="67">
        <f t="shared" si="17"/>
        <v>52.900000000000013</v>
      </c>
      <c r="AE55" s="83">
        <f t="shared" si="40"/>
        <v>-0.12850082372322882</v>
      </c>
      <c r="AF55" s="92">
        <f t="shared" si="32"/>
        <v>0.8714991762767712</v>
      </c>
      <c r="AG55" s="71">
        <v>2.589</v>
      </c>
      <c r="AH55" s="6">
        <v>1.663</v>
      </c>
      <c r="AI55" s="67">
        <f t="shared" si="19"/>
        <v>46.3</v>
      </c>
      <c r="AJ55" s="83">
        <f t="shared" si="41"/>
        <v>-0.12723845428840716</v>
      </c>
      <c r="AK55" s="92">
        <f t="shared" si="33"/>
        <v>0.87276154571159281</v>
      </c>
      <c r="AL55" s="71">
        <v>3.097</v>
      </c>
      <c r="AM55" s="6">
        <v>1.66</v>
      </c>
      <c r="AN55" s="67">
        <f t="shared" si="26"/>
        <v>71.849999999999994</v>
      </c>
      <c r="AO55" s="83">
        <f t="shared" si="42"/>
        <v>-0.12644376899696055</v>
      </c>
      <c r="AP55" s="92">
        <f t="shared" si="34"/>
        <v>0.87355623100303947</v>
      </c>
      <c r="AQ55" s="71">
        <v>3.0430000000000001</v>
      </c>
      <c r="AR55" s="6">
        <v>1.6619999999999999</v>
      </c>
      <c r="AS55" s="67">
        <f t="shared" si="27"/>
        <v>69.050000000000011</v>
      </c>
      <c r="AT55" s="83">
        <f t="shared" si="43"/>
        <v>-0.12650221378874113</v>
      </c>
      <c r="AU55" s="92">
        <f t="shared" si="35"/>
        <v>0.87349778621125884</v>
      </c>
      <c r="AV55" s="83"/>
      <c r="AW55" s="92">
        <f t="shared" si="24"/>
        <v>0.87267472666387291</v>
      </c>
      <c r="AX55" s="118">
        <f t="shared" si="25"/>
        <v>87.267472666387292</v>
      </c>
      <c r="AY55" s="71"/>
      <c r="AZ55" s="6"/>
      <c r="BA55" s="67">
        <f t="shared" si="28"/>
        <v>0</v>
      </c>
      <c r="BB55" s="71"/>
      <c r="BC55" s="6"/>
      <c r="BD55" s="67"/>
      <c r="BE55" s="71"/>
      <c r="BF55" s="6"/>
      <c r="BG55" s="67"/>
      <c r="BK55" s="4">
        <v>0</v>
      </c>
      <c r="BL55">
        <v>0</v>
      </c>
      <c r="BM55" s="4">
        <v>1</v>
      </c>
      <c r="BN55">
        <v>0</v>
      </c>
      <c r="BO55">
        <v>1</v>
      </c>
      <c r="BP55">
        <f t="shared" si="44"/>
        <v>9.696969696969697E-2</v>
      </c>
      <c r="BQ55" s="59">
        <f t="shared" si="45"/>
        <v>6.15625</v>
      </c>
    </row>
    <row r="56" spans="1:69" ht="15.75">
      <c r="A56" s="19">
        <v>1</v>
      </c>
      <c r="B56" s="25">
        <v>1</v>
      </c>
      <c r="C56" s="25">
        <v>1</v>
      </c>
      <c r="D56" s="25">
        <v>1</v>
      </c>
      <c r="E56" s="18">
        <v>0</v>
      </c>
      <c r="F56" s="40">
        <v>-0.13456019514994982</v>
      </c>
      <c r="G56" s="18"/>
      <c r="H56" s="22" t="s">
        <v>48</v>
      </c>
      <c r="I56" s="27"/>
      <c r="J56" s="6"/>
      <c r="K56" s="8"/>
      <c r="L56" s="71">
        <v>2.8340000000000001</v>
      </c>
      <c r="M56" s="6">
        <v>1.6759999999999999</v>
      </c>
      <c r="N56" s="67">
        <f t="shared" si="13"/>
        <v>57.900000000000013</v>
      </c>
      <c r="O56" s="83">
        <f t="shared" si="36"/>
        <v>-0.13128282070517619</v>
      </c>
      <c r="P56" s="83">
        <f t="shared" si="37"/>
        <v>-4.5011252813201841E-3</v>
      </c>
      <c r="Q56" s="92">
        <f t="shared" si="29"/>
        <v>0.86871717929482384</v>
      </c>
      <c r="R56" s="71">
        <v>3.524</v>
      </c>
      <c r="S56" s="6">
        <v>1.671</v>
      </c>
      <c r="T56" s="67">
        <f t="shared" si="46"/>
        <v>92.65</v>
      </c>
      <c r="U56" s="83">
        <f t="shared" si="38"/>
        <v>-0.13167760074976567</v>
      </c>
      <c r="V56" s="92">
        <f t="shared" si="30"/>
        <v>0.86832239925023436</v>
      </c>
      <c r="W56" s="71">
        <v>2.2719999999999998</v>
      </c>
      <c r="X56" s="6">
        <v>1.657</v>
      </c>
      <c r="Y56" s="67">
        <f t="shared" si="15"/>
        <v>30.749999999999989</v>
      </c>
      <c r="Z56" s="83">
        <f t="shared" si="39"/>
        <v>-0.1325811001410441</v>
      </c>
      <c r="AA56" s="92">
        <f t="shared" si="31"/>
        <v>0.86741889985895593</v>
      </c>
      <c r="AB56" s="71">
        <v>2.718</v>
      </c>
      <c r="AC56" s="6">
        <v>1.665</v>
      </c>
      <c r="AD56" s="67">
        <f t="shared" si="17"/>
        <v>52.65</v>
      </c>
      <c r="AE56" s="83">
        <f t="shared" si="40"/>
        <v>-0.13261943986820435</v>
      </c>
      <c r="AF56" s="92">
        <f t="shared" si="32"/>
        <v>0.86738056013179565</v>
      </c>
      <c r="AG56" s="71">
        <v>2.5840000000000001</v>
      </c>
      <c r="AH56" s="6">
        <v>1.663</v>
      </c>
      <c r="AI56" s="67">
        <f t="shared" si="19"/>
        <v>46.05</v>
      </c>
      <c r="AJ56" s="83">
        <f t="shared" si="41"/>
        <v>-0.13195098963242224</v>
      </c>
      <c r="AK56" s="92">
        <f t="shared" si="33"/>
        <v>0.86804901036757776</v>
      </c>
      <c r="AL56" s="71">
        <v>3.09</v>
      </c>
      <c r="AM56" s="6">
        <v>1.66</v>
      </c>
      <c r="AN56" s="67">
        <f t="shared" si="26"/>
        <v>71.5</v>
      </c>
      <c r="AO56" s="83">
        <f t="shared" si="42"/>
        <v>-0.13069908814589665</v>
      </c>
      <c r="AP56" s="92">
        <f t="shared" si="34"/>
        <v>0.8693009118541033</v>
      </c>
      <c r="AQ56" s="71">
        <v>3.036</v>
      </c>
      <c r="AR56" s="6">
        <v>1.6619999999999999</v>
      </c>
      <c r="AS56" s="67">
        <f t="shared" si="27"/>
        <v>68.7</v>
      </c>
      <c r="AT56" s="83">
        <f t="shared" si="43"/>
        <v>-0.13092979127134718</v>
      </c>
      <c r="AU56" s="92">
        <f t="shared" si="35"/>
        <v>0.86907020872865282</v>
      </c>
      <c r="AV56" s="83"/>
      <c r="AW56" s="92">
        <f t="shared" si="24"/>
        <v>0.86832273849802066</v>
      </c>
      <c r="AX56" s="118">
        <f t="shared" si="25"/>
        <v>86.832273849802064</v>
      </c>
      <c r="AY56" s="71"/>
      <c r="AZ56" s="6"/>
      <c r="BA56" s="67">
        <f t="shared" si="28"/>
        <v>0</v>
      </c>
      <c r="BB56" s="71"/>
      <c r="BC56" s="6"/>
      <c r="BD56" s="67"/>
      <c r="BE56" s="71"/>
      <c r="BF56" s="6"/>
      <c r="BG56" s="67"/>
      <c r="BK56" s="4">
        <v>0</v>
      </c>
      <c r="BL56">
        <v>0</v>
      </c>
      <c r="BM56" s="4">
        <v>1</v>
      </c>
      <c r="BN56">
        <v>0</v>
      </c>
      <c r="BO56">
        <v>0</v>
      </c>
      <c r="BP56">
        <f t="shared" si="44"/>
        <v>9.7560975609756101E-2</v>
      </c>
      <c r="BQ56" s="59">
        <f t="shared" si="45"/>
        <v>6.125</v>
      </c>
    </row>
    <row r="57" spans="1:69" ht="16.5" thickBot="1">
      <c r="A57" s="28">
        <v>1</v>
      </c>
      <c r="B57" s="29">
        <v>1</v>
      </c>
      <c r="C57" s="29">
        <v>1</v>
      </c>
      <c r="D57" s="29">
        <v>1</v>
      </c>
      <c r="E57" s="20">
        <v>1</v>
      </c>
      <c r="F57" s="41">
        <v>-0.13904433921653039</v>
      </c>
      <c r="G57" s="20"/>
      <c r="H57" s="23" t="s">
        <v>49</v>
      </c>
      <c r="I57" s="14"/>
      <c r="J57" s="6"/>
      <c r="K57" s="8"/>
      <c r="L57" s="71">
        <v>2.827</v>
      </c>
      <c r="M57" s="6">
        <v>1.6759999999999999</v>
      </c>
      <c r="N57" s="67">
        <f t="shared" si="13"/>
        <v>57.55</v>
      </c>
      <c r="O57" s="83">
        <f t="shared" si="36"/>
        <v>-0.13653413353338345</v>
      </c>
      <c r="P57" s="83">
        <f t="shared" si="37"/>
        <v>-5.2513128282072608E-3</v>
      </c>
      <c r="Q57" s="92">
        <f t="shared" si="29"/>
        <v>0.86346586646661661</v>
      </c>
      <c r="R57" s="71">
        <v>3.5139999999999998</v>
      </c>
      <c r="S57" s="6">
        <v>1.67</v>
      </c>
      <c r="T57" s="67">
        <f t="shared" si="46"/>
        <v>92.199999999999989</v>
      </c>
      <c r="U57" s="83">
        <f t="shared" si="38"/>
        <v>-0.13589503280224943</v>
      </c>
      <c r="V57" s="92">
        <f t="shared" si="30"/>
        <v>0.86410496719775054</v>
      </c>
      <c r="W57" s="71">
        <v>2.2690000000000001</v>
      </c>
      <c r="X57" s="6">
        <v>1.657</v>
      </c>
      <c r="Y57" s="67">
        <f t="shared" si="15"/>
        <v>30.600000000000005</v>
      </c>
      <c r="Z57" s="83">
        <f t="shared" si="39"/>
        <v>-0.1368124118476727</v>
      </c>
      <c r="AA57" s="92">
        <f t="shared" si="31"/>
        <v>0.86318758815232732</v>
      </c>
      <c r="AB57" s="71">
        <v>2.7130000000000001</v>
      </c>
      <c r="AC57" s="6">
        <v>1.665</v>
      </c>
      <c r="AD57" s="67">
        <f t="shared" si="17"/>
        <v>52.4</v>
      </c>
      <c r="AE57" s="83">
        <f t="shared" si="40"/>
        <v>-0.13673805601317965</v>
      </c>
      <c r="AF57" s="92">
        <f t="shared" si="32"/>
        <v>0.86326194398682032</v>
      </c>
      <c r="AG57" s="71">
        <v>2.58</v>
      </c>
      <c r="AH57" s="6">
        <v>1.663</v>
      </c>
      <c r="AI57" s="67">
        <f t="shared" si="19"/>
        <v>45.85</v>
      </c>
      <c r="AJ57" s="83">
        <f t="shared" si="41"/>
        <v>-0.13572101790763424</v>
      </c>
      <c r="AK57" s="92">
        <f t="shared" si="33"/>
        <v>0.86427898209236576</v>
      </c>
      <c r="AL57" s="71">
        <v>3.0819999999999999</v>
      </c>
      <c r="AM57" s="6">
        <v>1.66</v>
      </c>
      <c r="AN57" s="67">
        <f t="shared" si="26"/>
        <v>71.099999999999994</v>
      </c>
      <c r="AO57" s="83">
        <f t="shared" si="42"/>
        <v>-0.13556231003039521</v>
      </c>
      <c r="AP57" s="92">
        <f t="shared" si="34"/>
        <v>0.86443768996960479</v>
      </c>
      <c r="AQ57" s="71">
        <v>3.028</v>
      </c>
      <c r="AR57" s="6">
        <v>1.6619999999999999</v>
      </c>
      <c r="AS57" s="67">
        <f t="shared" si="27"/>
        <v>68.3</v>
      </c>
      <c r="AT57" s="83">
        <f t="shared" si="43"/>
        <v>-0.1359898798228969</v>
      </c>
      <c r="AU57" s="92">
        <f t="shared" si="35"/>
        <v>0.8640101201771031</v>
      </c>
      <c r="AV57" s="83"/>
      <c r="AW57" s="92">
        <f t="shared" si="24"/>
        <v>0.8638210225775127</v>
      </c>
      <c r="AX57" s="118">
        <f t="shared" si="25"/>
        <v>86.382102257751271</v>
      </c>
      <c r="AY57" s="71"/>
      <c r="AZ57" s="6"/>
      <c r="BA57" s="67">
        <f t="shared" si="28"/>
        <v>0</v>
      </c>
      <c r="BB57" s="71"/>
      <c r="BC57" s="6"/>
      <c r="BD57" s="67"/>
      <c r="BE57" s="71"/>
      <c r="BF57" s="6"/>
      <c r="BG57" s="67"/>
      <c r="BK57" s="4">
        <v>0</v>
      </c>
      <c r="BL57">
        <v>0</v>
      </c>
      <c r="BM57">
        <v>0</v>
      </c>
      <c r="BN57" s="4">
        <v>1</v>
      </c>
      <c r="BO57" s="4">
        <v>1</v>
      </c>
      <c r="BP57">
        <f t="shared" si="44"/>
        <v>9.815950920245399E-2</v>
      </c>
      <c r="BQ57" s="59">
        <f t="shared" si="45"/>
        <v>6.09375</v>
      </c>
    </row>
    <row r="58" spans="1:69" ht="15.75">
      <c r="A58" t="s">
        <v>126</v>
      </c>
      <c r="L58" s="66"/>
      <c r="M58" s="9"/>
      <c r="N58" s="67">
        <f t="shared" si="13"/>
        <v>0</v>
      </c>
      <c r="O58" s="4"/>
      <c r="P58" s="4"/>
      <c r="Q58" s="4"/>
      <c r="R58" s="66"/>
      <c r="S58" s="9"/>
      <c r="T58" s="67">
        <f t="shared" si="46"/>
        <v>0</v>
      </c>
      <c r="U58" s="4"/>
      <c r="V58" s="4"/>
      <c r="W58" s="66"/>
      <c r="X58" s="9"/>
      <c r="Y58" s="67">
        <f t="shared" si="15"/>
        <v>0</v>
      </c>
      <c r="Z58" s="4"/>
      <c r="AA58" s="4"/>
      <c r="AB58" s="66"/>
      <c r="AC58" s="9"/>
      <c r="AD58" s="67">
        <f t="shared" si="17"/>
        <v>0</v>
      </c>
      <c r="AE58" s="4"/>
      <c r="AF58" s="4"/>
      <c r="AG58" s="66"/>
      <c r="AH58" s="9"/>
      <c r="AI58" s="67">
        <f t="shared" si="19"/>
        <v>0</v>
      </c>
      <c r="AJ58" s="4"/>
      <c r="AK58" s="4"/>
      <c r="AL58" s="66"/>
      <c r="AM58" s="9"/>
      <c r="AN58" s="67">
        <f t="shared" si="26"/>
        <v>0</v>
      </c>
      <c r="AO58" s="4"/>
      <c r="AP58" s="4"/>
      <c r="AQ58" s="66"/>
      <c r="AR58" s="9"/>
      <c r="AS58" s="67">
        <f t="shared" si="27"/>
        <v>0</v>
      </c>
      <c r="AT58" s="4"/>
      <c r="AU58" s="4"/>
      <c r="AV58" s="4"/>
      <c r="AW58" s="4"/>
      <c r="AX58" s="4"/>
      <c r="AY58" s="66"/>
      <c r="AZ58" s="9"/>
      <c r="BA58" s="67">
        <f t="shared" si="28"/>
        <v>0</v>
      </c>
      <c r="BB58" s="66"/>
      <c r="BC58" s="9"/>
      <c r="BD58" s="67"/>
      <c r="BE58" s="66"/>
      <c r="BF58" s="9"/>
      <c r="BG58" s="67"/>
      <c r="BK58" s="4">
        <v>0</v>
      </c>
      <c r="BL58">
        <v>0</v>
      </c>
      <c r="BM58">
        <v>0</v>
      </c>
      <c r="BN58" s="4">
        <v>1</v>
      </c>
      <c r="BO58">
        <v>0</v>
      </c>
      <c r="BP58">
        <f t="shared" si="44"/>
        <v>9.8765432098765427E-2</v>
      </c>
      <c r="BQ58" s="59">
        <f t="shared" si="45"/>
        <v>6.0625</v>
      </c>
    </row>
    <row r="59" spans="1:69" ht="15.75">
      <c r="A59" t="s">
        <v>95</v>
      </c>
      <c r="L59" s="66"/>
      <c r="M59" s="9"/>
      <c r="N59" s="67">
        <f t="shared" si="13"/>
        <v>0</v>
      </c>
      <c r="O59" s="4"/>
      <c r="P59" s="4"/>
      <c r="Q59" s="4"/>
      <c r="R59" s="66"/>
      <c r="S59" s="9"/>
      <c r="T59" s="67">
        <f t="shared" si="46"/>
        <v>0</v>
      </c>
      <c r="U59" s="4"/>
      <c r="V59" s="4"/>
      <c r="W59" s="66"/>
      <c r="X59" s="9"/>
      <c r="Y59" s="67">
        <f t="shared" si="15"/>
        <v>0</v>
      </c>
      <c r="Z59" s="4"/>
      <c r="AA59" s="4"/>
      <c r="AB59" s="66"/>
      <c r="AC59" s="9"/>
      <c r="AD59" s="67">
        <f t="shared" si="17"/>
        <v>0</v>
      </c>
      <c r="AE59" s="4"/>
      <c r="AF59" s="4"/>
      <c r="AG59" s="66"/>
      <c r="AH59" s="9"/>
      <c r="AI59" s="67">
        <f t="shared" si="19"/>
        <v>0</v>
      </c>
      <c r="AJ59" s="4"/>
      <c r="AK59" s="4"/>
      <c r="AL59" s="66"/>
      <c r="AM59" s="9"/>
      <c r="AN59" s="67">
        <f t="shared" si="26"/>
        <v>0</v>
      </c>
      <c r="AO59" s="4"/>
      <c r="AP59" s="4"/>
      <c r="AQ59" s="66"/>
      <c r="AR59" s="9"/>
      <c r="AS59" s="67">
        <f t="shared" si="27"/>
        <v>0</v>
      </c>
      <c r="AT59" s="4"/>
      <c r="AU59" s="4"/>
      <c r="AV59" s="4"/>
      <c r="AW59" s="4"/>
      <c r="AX59" s="4"/>
      <c r="AY59" s="66"/>
      <c r="AZ59" s="9"/>
      <c r="BA59" s="67">
        <f t="shared" si="28"/>
        <v>0</v>
      </c>
      <c r="BB59" s="66"/>
      <c r="BC59" s="9"/>
      <c r="BD59" s="67"/>
      <c r="BE59" s="66"/>
      <c r="BF59" s="9"/>
      <c r="BG59" s="67"/>
      <c r="BK59" s="4">
        <v>0</v>
      </c>
      <c r="BL59">
        <v>0</v>
      </c>
      <c r="BM59">
        <v>0</v>
      </c>
      <c r="BN59">
        <v>0</v>
      </c>
      <c r="BO59">
        <v>1</v>
      </c>
      <c r="BP59">
        <f t="shared" si="44"/>
        <v>9.9378881987577633E-2</v>
      </c>
      <c r="BQ59" s="59">
        <f t="shared" si="45"/>
        <v>6.03125</v>
      </c>
    </row>
    <row r="60" spans="1:69" ht="15.75">
      <c r="A60" t="s">
        <v>96</v>
      </c>
      <c r="L60" s="66"/>
      <c r="M60" s="9"/>
      <c r="N60" s="67">
        <f t="shared" si="13"/>
        <v>0</v>
      </c>
      <c r="O60" s="4"/>
      <c r="P60" s="4"/>
      <c r="Q60" s="4"/>
      <c r="R60" s="66"/>
      <c r="S60" s="9"/>
      <c r="T60" s="67">
        <f t="shared" si="46"/>
        <v>0</v>
      </c>
      <c r="U60" s="4"/>
      <c r="V60" s="4"/>
      <c r="W60" s="66"/>
      <c r="X60" s="9"/>
      <c r="Y60" s="67">
        <f t="shared" si="15"/>
        <v>0</v>
      </c>
      <c r="Z60" s="4"/>
      <c r="AA60" s="4"/>
      <c r="AB60" s="66"/>
      <c r="AC60" s="9"/>
      <c r="AD60" s="67">
        <f t="shared" si="17"/>
        <v>0</v>
      </c>
      <c r="AE60" s="4"/>
      <c r="AF60" s="4"/>
      <c r="AG60" s="66"/>
      <c r="AH60" s="9"/>
      <c r="AI60" s="67">
        <f t="shared" si="19"/>
        <v>0</v>
      </c>
      <c r="AJ60" s="4"/>
      <c r="AK60" s="4"/>
      <c r="AL60" s="66"/>
      <c r="AM60" s="9"/>
      <c r="AN60" s="67">
        <f t="shared" si="26"/>
        <v>0</v>
      </c>
      <c r="AO60" s="4"/>
      <c r="AP60" s="4"/>
      <c r="AQ60" s="66"/>
      <c r="AR60" s="9"/>
      <c r="AS60" s="67">
        <f t="shared" si="27"/>
        <v>0</v>
      </c>
      <c r="AT60" s="4"/>
      <c r="AU60" s="4"/>
      <c r="AV60" s="4"/>
      <c r="AW60" s="4"/>
      <c r="AX60" s="4"/>
      <c r="AY60" s="66"/>
      <c r="AZ60" s="9"/>
      <c r="BA60" s="67">
        <f t="shared" si="28"/>
        <v>0</v>
      </c>
      <c r="BB60" s="66"/>
      <c r="BC60" s="9"/>
      <c r="BD60" s="67"/>
      <c r="BE60" s="66"/>
      <c r="BF60" s="9"/>
      <c r="BG60" s="67"/>
    </row>
    <row r="61" spans="1:69" ht="15.75">
      <c r="A61" t="s">
        <v>97</v>
      </c>
      <c r="G61" s="8"/>
      <c r="L61" s="73"/>
      <c r="M61" s="74"/>
      <c r="N61" s="75">
        <f t="shared" si="13"/>
        <v>0</v>
      </c>
      <c r="O61" s="81"/>
      <c r="P61" s="81"/>
      <c r="Q61" s="81"/>
      <c r="R61" s="73"/>
      <c r="S61" s="74"/>
      <c r="T61" s="75">
        <f t="shared" si="46"/>
        <v>0</v>
      </c>
      <c r="U61" s="81"/>
      <c r="V61" s="81"/>
      <c r="W61" s="73"/>
      <c r="X61" s="74"/>
      <c r="Y61" s="75">
        <f t="shared" si="15"/>
        <v>0</v>
      </c>
      <c r="Z61" s="81"/>
      <c r="AA61" s="81"/>
      <c r="AB61" s="73"/>
      <c r="AC61" s="74"/>
      <c r="AD61" s="75">
        <f t="shared" si="17"/>
        <v>0</v>
      </c>
      <c r="AE61" s="81"/>
      <c r="AF61" s="81"/>
      <c r="AG61" s="73"/>
      <c r="AH61" s="74"/>
      <c r="AI61" s="75">
        <f t="shared" si="19"/>
        <v>0</v>
      </c>
      <c r="AJ61" s="81"/>
      <c r="AK61" s="81"/>
      <c r="AL61" s="73"/>
      <c r="AM61" s="74"/>
      <c r="AN61" s="75">
        <f t="shared" si="26"/>
        <v>0</v>
      </c>
      <c r="AO61" s="81"/>
      <c r="AP61" s="81"/>
      <c r="AQ61" s="73"/>
      <c r="AR61" s="74"/>
      <c r="AS61" s="75">
        <f t="shared" si="27"/>
        <v>0</v>
      </c>
      <c r="AT61" s="81"/>
      <c r="AU61" s="81"/>
      <c r="AV61" s="81"/>
      <c r="AW61" s="81"/>
      <c r="AX61" s="81"/>
      <c r="AY61" s="73"/>
      <c r="AZ61" s="74"/>
      <c r="BA61" s="75">
        <f t="shared" si="28"/>
        <v>0</v>
      </c>
      <c r="BB61" s="73"/>
      <c r="BC61" s="74"/>
      <c r="BD61" s="75"/>
      <c r="BE61" s="73"/>
      <c r="BF61" s="74"/>
      <c r="BG61" s="75"/>
    </row>
    <row r="62" spans="1:69" ht="16.5" thickBot="1">
      <c r="A62" t="s">
        <v>98</v>
      </c>
      <c r="L62" s="76"/>
      <c r="M62" s="77"/>
      <c r="N62" s="78">
        <f t="shared" si="13"/>
        <v>0</v>
      </c>
      <c r="O62" s="82"/>
      <c r="P62" s="82"/>
      <c r="Q62" s="82"/>
      <c r="R62" s="76"/>
      <c r="S62" s="77"/>
      <c r="T62" s="78">
        <f t="shared" si="46"/>
        <v>0</v>
      </c>
      <c r="U62" s="82"/>
      <c r="V62" s="82"/>
      <c r="W62" s="76"/>
      <c r="X62" s="77"/>
      <c r="Y62" s="78">
        <f t="shared" si="15"/>
        <v>0</v>
      </c>
      <c r="Z62" s="82"/>
      <c r="AA62" s="82"/>
      <c r="AB62" s="76"/>
      <c r="AC62" s="77"/>
      <c r="AD62" s="78">
        <f t="shared" si="17"/>
        <v>0</v>
      </c>
      <c r="AE62" s="82"/>
      <c r="AF62" s="82"/>
      <c r="AG62" s="76"/>
      <c r="AH62" s="77"/>
      <c r="AI62" s="78">
        <f t="shared" si="19"/>
        <v>0</v>
      </c>
      <c r="AJ62" s="82"/>
      <c r="AK62" s="82"/>
      <c r="AL62" s="76"/>
      <c r="AM62" s="77"/>
      <c r="AN62" s="78">
        <f t="shared" si="26"/>
        <v>0</v>
      </c>
      <c r="AO62" s="82"/>
      <c r="AP62" s="82"/>
      <c r="AQ62" s="76"/>
      <c r="AR62" s="77"/>
      <c r="AS62" s="78">
        <f t="shared" si="27"/>
        <v>0</v>
      </c>
      <c r="AT62" s="82"/>
      <c r="AU62" s="82"/>
      <c r="AV62" s="82"/>
      <c r="AW62" s="82"/>
      <c r="AX62" s="82"/>
      <c r="AY62" s="76"/>
      <c r="AZ62" s="77"/>
      <c r="BA62" s="78">
        <f t="shared" si="28"/>
        <v>0</v>
      </c>
      <c r="BB62" s="76"/>
      <c r="BC62" s="77"/>
      <c r="BD62" s="78"/>
      <c r="BE62" s="76"/>
      <c r="BF62" s="77"/>
      <c r="BG62" s="78"/>
    </row>
    <row r="63" spans="1:69">
      <c r="Q63" s="93"/>
    </row>
    <row r="64" spans="1:69">
      <c r="Q64" s="93"/>
    </row>
    <row r="65" spans="17:17">
      <c r="Q65" s="93"/>
    </row>
    <row r="66" spans="17:17">
      <c r="Q66" s="93"/>
    </row>
    <row r="67" spans="17:17">
      <c r="Q67" s="93"/>
    </row>
    <row r="68" spans="17:17">
      <c r="Q68" s="93"/>
    </row>
    <row r="69" spans="17:17">
      <c r="Q69" s="93"/>
    </row>
    <row r="70" spans="17:17">
      <c r="Q70" s="93"/>
    </row>
    <row r="71" spans="17:17">
      <c r="Q71" s="93"/>
    </row>
    <row r="72" spans="17:17">
      <c r="Q72" s="93"/>
    </row>
    <row r="73" spans="17:17">
      <c r="Q73" s="93"/>
    </row>
    <row r="74" spans="17:17">
      <c r="Q74" s="93"/>
    </row>
    <row r="75" spans="17:17">
      <c r="Q75" s="93"/>
    </row>
    <row r="76" spans="17:17">
      <c r="Q76" s="93"/>
    </row>
    <row r="77" spans="17:17">
      <c r="Q77" s="93"/>
    </row>
    <row r="78" spans="17:17">
      <c r="Q78" s="93"/>
    </row>
    <row r="79" spans="17:17">
      <c r="Q79" s="93"/>
    </row>
    <row r="80" spans="17:17">
      <c r="Q80" s="93"/>
    </row>
    <row r="81" spans="17:17">
      <c r="Q81" s="93"/>
    </row>
    <row r="82" spans="17:17">
      <c r="Q82" s="93"/>
    </row>
    <row r="83" spans="17:17">
      <c r="Q83" s="93"/>
    </row>
    <row r="84" spans="17:17">
      <c r="Q84" s="93"/>
    </row>
    <row r="85" spans="17:17">
      <c r="Q85" s="93"/>
    </row>
    <row r="86" spans="17:17">
      <c r="Q86" s="93"/>
    </row>
    <row r="87" spans="17:17">
      <c r="Q87" s="93"/>
    </row>
    <row r="88" spans="17:17">
      <c r="Q88" s="93"/>
    </row>
    <row r="89" spans="17:17">
      <c r="Q89" s="93"/>
    </row>
    <row r="90" spans="17:17">
      <c r="Q90" s="93"/>
    </row>
    <row r="91" spans="17:17">
      <c r="Q91" s="93"/>
    </row>
    <row r="92" spans="17:17">
      <c r="Q92" s="93"/>
    </row>
    <row r="93" spans="17:17">
      <c r="Q93" s="93"/>
    </row>
    <row r="94" spans="17:17">
      <c r="Q94" s="93"/>
    </row>
    <row r="95" spans="17:17">
      <c r="Q95" s="93"/>
    </row>
    <row r="96" spans="17:17">
      <c r="Q96" s="93"/>
    </row>
    <row r="97" spans="17:17">
      <c r="Q97" s="93"/>
    </row>
    <row r="98" spans="17:17">
      <c r="Q98" s="93"/>
    </row>
    <row r="99" spans="17:17">
      <c r="Q99" s="93"/>
    </row>
    <row r="100" spans="17:17">
      <c r="Q100" s="93"/>
    </row>
    <row r="101" spans="17:17">
      <c r="Q101" s="93"/>
    </row>
    <row r="102" spans="17:17">
      <c r="Q102" s="93"/>
    </row>
    <row r="103" spans="17:17">
      <c r="Q103" s="93"/>
    </row>
    <row r="104" spans="17:17">
      <c r="Q104" s="93"/>
    </row>
    <row r="105" spans="17:17">
      <c r="Q105" s="93"/>
    </row>
    <row r="106" spans="17:17">
      <c r="Q106" s="93"/>
    </row>
    <row r="107" spans="17:17">
      <c r="Q107" s="93"/>
    </row>
    <row r="108" spans="17:17">
      <c r="Q108" s="93"/>
    </row>
    <row r="109" spans="17:17">
      <c r="Q109" s="93"/>
    </row>
    <row r="110" spans="17:17">
      <c r="Q110" s="93"/>
    </row>
    <row r="111" spans="17:17">
      <c r="Q111" s="93"/>
    </row>
    <row r="112" spans="17:17">
      <c r="Q112" s="93"/>
    </row>
    <row r="113" spans="17:17">
      <c r="Q113" s="93"/>
    </row>
    <row r="114" spans="17:17">
      <c r="Q114" s="93"/>
    </row>
    <row r="115" spans="17:17">
      <c r="Q115" s="93"/>
    </row>
    <row r="116" spans="17:17">
      <c r="Q116" s="93"/>
    </row>
    <row r="117" spans="17:17">
      <c r="Q117" s="93"/>
    </row>
    <row r="118" spans="17:17">
      <c r="Q118" s="93"/>
    </row>
    <row r="119" spans="17:17">
      <c r="Q119" s="93"/>
    </row>
    <row r="120" spans="17:17">
      <c r="Q120" s="93"/>
    </row>
    <row r="121" spans="17:17">
      <c r="Q121" s="93"/>
    </row>
    <row r="122" spans="17:17">
      <c r="Q122" s="93"/>
    </row>
    <row r="123" spans="17:17">
      <c r="Q123" s="93"/>
    </row>
    <row r="124" spans="17:17">
      <c r="Q124" s="93"/>
    </row>
    <row r="125" spans="17:17">
      <c r="Q125" s="93"/>
    </row>
    <row r="126" spans="17:17">
      <c r="Q126" s="93"/>
    </row>
    <row r="127" spans="17:17">
      <c r="Q127" s="93"/>
    </row>
    <row r="128" spans="17:17">
      <c r="Q128" s="93"/>
    </row>
    <row r="129" spans="17:17">
      <c r="Q129" s="93"/>
    </row>
    <row r="130" spans="17:17">
      <c r="Q130" s="93"/>
    </row>
    <row r="131" spans="17:17">
      <c r="Q131" s="93"/>
    </row>
    <row r="132" spans="17:17">
      <c r="Q132" s="93"/>
    </row>
    <row r="133" spans="17:17">
      <c r="Q133" s="93"/>
    </row>
    <row r="134" spans="17:17">
      <c r="Q134" s="93"/>
    </row>
  </sheetData>
  <mergeCells count="16">
    <mergeCell ref="A1:L1"/>
    <mergeCell ref="A2:L2"/>
    <mergeCell ref="R7:S7"/>
    <mergeCell ref="W7:X7"/>
    <mergeCell ref="A5:L5"/>
    <mergeCell ref="J25:J42"/>
    <mergeCell ref="K8:K24"/>
    <mergeCell ref="L7:M7"/>
    <mergeCell ref="BE7:BF7"/>
    <mergeCell ref="AL7:AM7"/>
    <mergeCell ref="AQ7:AR7"/>
    <mergeCell ref="AY7:AZ7"/>
    <mergeCell ref="BB7:BC7"/>
    <mergeCell ref="J9:J24"/>
    <mergeCell ref="AG7:AH7"/>
    <mergeCell ref="AB7:AC7"/>
  </mergeCells>
  <phoneticPr fontId="1" type="noConversion"/>
  <pageMargins left="0.7" right="0.7" top="0.75" bottom="0.75" header="0.3" footer="0.3"/>
  <pageSetup paperSize="9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0"/>
  <sheetViews>
    <sheetView workbookViewId="0">
      <selection activeCell="B35" sqref="B35"/>
    </sheetView>
  </sheetViews>
  <sheetFormatPr defaultRowHeight="15"/>
  <sheetData>
    <row r="3" spans="2:12" ht="15.75" thickBot="1"/>
    <row r="4" spans="2:12" ht="16.5" thickBot="1">
      <c r="B4" s="109" t="s">
        <v>100</v>
      </c>
      <c r="C4" s="110"/>
      <c r="D4" s="110"/>
      <c r="E4" s="110"/>
      <c r="F4" s="110"/>
      <c r="G4" s="110"/>
      <c r="H4" s="110"/>
      <c r="I4" s="110"/>
      <c r="J4" s="110"/>
      <c r="K4" s="110"/>
      <c r="L4" s="111"/>
    </row>
    <row r="5" spans="2:12" ht="15.75">
      <c r="B5" s="112" t="s">
        <v>79</v>
      </c>
      <c r="C5" s="46" t="s">
        <v>101</v>
      </c>
      <c r="D5" s="46" t="s">
        <v>51</v>
      </c>
      <c r="E5" s="46" t="s">
        <v>52</v>
      </c>
      <c r="F5" s="46" t="s">
        <v>53</v>
      </c>
      <c r="G5" s="46" t="s">
        <v>54</v>
      </c>
      <c r="H5" s="46" t="s">
        <v>55</v>
      </c>
      <c r="I5" s="46" t="s">
        <v>56</v>
      </c>
      <c r="J5" s="46" t="s">
        <v>57</v>
      </c>
      <c r="K5" s="46" t="s">
        <v>58</v>
      </c>
      <c r="L5" s="1"/>
    </row>
    <row r="6" spans="2:12" ht="15.75">
      <c r="B6" s="113"/>
      <c r="C6" s="47" t="s">
        <v>59</v>
      </c>
      <c r="D6" s="48" t="s">
        <v>102</v>
      </c>
      <c r="E6" s="72" t="s">
        <v>103</v>
      </c>
      <c r="F6" s="72" t="s">
        <v>1</v>
      </c>
      <c r="G6" s="48" t="s">
        <v>80</v>
      </c>
      <c r="H6" s="48" t="s">
        <v>81</v>
      </c>
      <c r="I6" s="48" t="s">
        <v>60</v>
      </c>
      <c r="J6" s="48" t="s">
        <v>82</v>
      </c>
      <c r="K6" s="48" t="s">
        <v>83</v>
      </c>
      <c r="L6" s="49" t="s">
        <v>104</v>
      </c>
    </row>
    <row r="7" spans="2:12" ht="15.75">
      <c r="B7" s="113"/>
      <c r="C7" s="47" t="s">
        <v>61</v>
      </c>
      <c r="D7" s="72" t="s">
        <v>105</v>
      </c>
      <c r="E7" s="48" t="s">
        <v>106</v>
      </c>
      <c r="F7" s="48" t="s">
        <v>107</v>
      </c>
      <c r="G7" s="48" t="s">
        <v>67</v>
      </c>
      <c r="H7" s="48" t="s">
        <v>108</v>
      </c>
      <c r="I7" s="48" t="s">
        <v>109</v>
      </c>
      <c r="J7" s="48" t="s">
        <v>84</v>
      </c>
      <c r="K7" s="48" t="s">
        <v>85</v>
      </c>
      <c r="L7" s="49" t="s">
        <v>86</v>
      </c>
    </row>
    <row r="8" spans="2:12" ht="15.75">
      <c r="B8" s="113"/>
      <c r="C8" s="47" t="s">
        <v>62</v>
      </c>
      <c r="D8" s="48" t="s">
        <v>110</v>
      </c>
      <c r="E8" s="48" t="s">
        <v>111</v>
      </c>
      <c r="F8" s="48" t="s">
        <v>87</v>
      </c>
      <c r="G8" s="72" t="s">
        <v>68</v>
      </c>
      <c r="H8" s="72" t="s">
        <v>112</v>
      </c>
      <c r="I8" s="48" t="s">
        <v>113</v>
      </c>
      <c r="J8" s="48" t="s">
        <v>114</v>
      </c>
      <c r="K8" s="48" t="s">
        <v>115</v>
      </c>
      <c r="L8" s="49" t="s">
        <v>88</v>
      </c>
    </row>
    <row r="9" spans="2:12" ht="15.75">
      <c r="B9" s="113"/>
      <c r="C9" s="47" t="s">
        <v>63</v>
      </c>
      <c r="D9" s="72" t="s">
        <v>116</v>
      </c>
      <c r="E9" s="48" t="s">
        <v>0</v>
      </c>
      <c r="F9" s="48" t="s">
        <v>117</v>
      </c>
      <c r="G9" s="48" t="s">
        <v>118</v>
      </c>
      <c r="H9" s="48" t="s">
        <v>119</v>
      </c>
      <c r="I9" s="48" t="s">
        <v>120</v>
      </c>
      <c r="J9" s="48" t="s">
        <v>121</v>
      </c>
      <c r="K9" s="48" t="s">
        <v>89</v>
      </c>
      <c r="L9" s="49" t="s">
        <v>122</v>
      </c>
    </row>
    <row r="10" spans="2:12" ht="16.5" thickBot="1">
      <c r="B10" s="114"/>
      <c r="C10" s="50" t="s">
        <v>64</v>
      </c>
      <c r="D10" s="115" t="s">
        <v>123</v>
      </c>
      <c r="E10" s="115"/>
      <c r="F10" s="115"/>
      <c r="G10" s="115"/>
      <c r="H10" s="115"/>
      <c r="I10" s="51" t="s">
        <v>124</v>
      </c>
      <c r="J10" s="52" t="s">
        <v>65</v>
      </c>
      <c r="K10" s="53" t="s">
        <v>66</v>
      </c>
      <c r="L10" s="54" t="s">
        <v>125</v>
      </c>
    </row>
  </sheetData>
  <mergeCells count="3">
    <mergeCell ref="B4:L4"/>
    <mergeCell ref="B5:B10"/>
    <mergeCell ref="D10:H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实验室测试项目</vt:lpstr>
      <vt:lpstr>地址对应码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2016-01-25T08:29:45Z</dcterms:modified>
</cp:coreProperties>
</file>