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_root\electronics\"/>
    </mc:Choice>
  </mc:AlternateContent>
  <xr:revisionPtr revIDLastSave="0" documentId="13_ncr:1_{BBB6CB2F-9230-4205-A7EA-33A6815A4A0F}" xr6:coauthVersionLast="47" xr6:coauthVersionMax="47" xr10:uidLastSave="{00000000-0000-0000-0000-000000000000}"/>
  <bookViews>
    <workbookView xWindow="1030" yWindow="5020" windowWidth="17970" windowHeight="15420" xr2:uid="{2E74B363-B354-478C-A6EB-FD53D5D497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1" l="1"/>
  <c r="K19" i="1"/>
  <c r="K17" i="1"/>
  <c r="K16" i="1"/>
  <c r="B13" i="1"/>
  <c r="B14" i="1" s="1"/>
  <c r="B19" i="1"/>
  <c r="B20" i="1" s="1"/>
  <c r="B15" i="1"/>
  <c r="K11" i="1"/>
  <c r="K10" i="1"/>
  <c r="K20" i="1" s="1"/>
  <c r="K12" i="1" l="1"/>
  <c r="K13" i="1" s="1"/>
  <c r="K15" i="1"/>
  <c r="B25" i="1"/>
  <c r="B27" i="1" s="1"/>
  <c r="B24" i="1"/>
  <c r="B28" i="1" s="1"/>
  <c r="B22" i="1"/>
  <c r="K14" i="1" l="1"/>
  <c r="K27" i="1"/>
  <c r="K22" i="1"/>
  <c r="K24" i="1"/>
  <c r="K28" i="1" s="1"/>
  <c r="B30" i="1"/>
  <c r="B29" i="1"/>
  <c r="K30" i="1" l="1"/>
  <c r="K29" i="1"/>
</calcChain>
</file>

<file path=xl/sharedStrings.xml><?xml version="1.0" encoding="utf-8"?>
<sst xmlns="http://schemas.openxmlformats.org/spreadsheetml/2006/main" count="108" uniqueCount="63">
  <si>
    <t>Rtop</t>
  </si>
  <si>
    <t>ohm</t>
  </si>
  <si>
    <t>Top resistor in the potential divider</t>
  </si>
  <si>
    <t>Freq</t>
  </si>
  <si>
    <t>Hz</t>
  </si>
  <si>
    <t>Frequency for the measurement</t>
  </si>
  <si>
    <t>vreal</t>
  </si>
  <si>
    <t>V</t>
  </si>
  <si>
    <t>vimag</t>
  </si>
  <si>
    <t>Phase</t>
  </si>
  <si>
    <t>rad</t>
  </si>
  <si>
    <t>Mag</t>
  </si>
  <si>
    <t>deg</t>
  </si>
  <si>
    <t>Phase (radians)</t>
  </si>
  <si>
    <t>Phase (degrees)</t>
  </si>
  <si>
    <t>Magnitude</t>
  </si>
  <si>
    <t>vstim</t>
  </si>
  <si>
    <t>Stimulus voltage for the potential divider</t>
  </si>
  <si>
    <t>vrestop</t>
  </si>
  <si>
    <t>Voltage across the source resistor (by complex subtraction)</t>
  </si>
  <si>
    <t>A</t>
  </si>
  <si>
    <t>itop</t>
  </si>
  <si>
    <t>This is the current through the circuit</t>
  </si>
  <si>
    <t>impdut</t>
  </si>
  <si>
    <t>Z (impedance)</t>
  </si>
  <si>
    <t>ires</t>
  </si>
  <si>
    <t>ireact</t>
  </si>
  <si>
    <t>Real current</t>
  </si>
  <si>
    <t>Imag current</t>
  </si>
  <si>
    <t>Reactance</t>
  </si>
  <si>
    <t>reactdut</t>
  </si>
  <si>
    <t>resdut</t>
  </si>
  <si>
    <t>Resistance</t>
  </si>
  <si>
    <t>capdut</t>
  </si>
  <si>
    <t>inddut</t>
  </si>
  <si>
    <t>uF</t>
  </si>
  <si>
    <t>uH</t>
  </si>
  <si>
    <t>Capacitance</t>
  </si>
  <si>
    <t>or Inductance</t>
  </si>
  <si>
    <t>GREEN cells are inputs</t>
  </si>
  <si>
    <t>Imag (y-axis), i.e. 90 deg phase shifted meas</t>
  </si>
  <si>
    <t>Real (x-axis), i.e. in-phase meas</t>
  </si>
  <si>
    <t>vreal_raw</t>
  </si>
  <si>
    <t>vimag_raw</t>
  </si>
  <si>
    <t>Scale factor</t>
  </si>
  <si>
    <t>Scaled vreal</t>
  </si>
  <si>
    <t>Scaled vimag</t>
  </si>
  <si>
    <t>As measured by DSP</t>
  </si>
  <si>
    <t>phase</t>
  </si>
  <si>
    <t>phase_uncorrected</t>
  </si>
  <si>
    <t>Uncorrected phase (radians)</t>
  </si>
  <si>
    <t>cal_scale</t>
  </si>
  <si>
    <t>cal_ph_off</t>
  </si>
  <si>
    <t>Phase offset correction factor</t>
  </si>
  <si>
    <t>Algorithm (ideal, without requiring cal)</t>
  </si>
  <si>
    <t>As Implemented, with measurement scaling/cal</t>
  </si>
  <si>
    <t>Corrected offset phase (radians)</t>
  </si>
  <si>
    <t>Corrected offset phase (degrees)</t>
  </si>
  <si>
    <t>vreal_c</t>
  </si>
  <si>
    <t>vimag_c</t>
  </si>
  <si>
    <t>vreal after the phase offset correction</t>
  </si>
  <si>
    <t>vimag after the phase offset correction</t>
  </si>
  <si>
    <t>GREEN are input cells. Blue items are used by both columns. Red items are hard-coded values that will eventually be derived by a calibration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</si>
</sst>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0.0000"/>
    <numFmt numFmtId="167" formatCode="0.00000"/>
    <numFmt numFmtId="169" formatCode="0.000000"/>
    <numFmt numFmtId="170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auto="1"/>
      </right>
      <top/>
      <bottom/>
      <diagonal/>
    </border>
  </borders>
  <cellStyleXfs count="5">
    <xf numFmtId="0" fontId="0" fillId="0" borderId="0"/>
    <xf numFmtId="0" fontId="2" fillId="4" borderId="1" applyNumberFormat="0" applyAlignment="0" applyProtection="0"/>
    <xf numFmtId="0" fontId="3" fillId="2" borderId="2" applyNumberFormat="0" applyAlignment="0" applyProtection="0"/>
    <xf numFmtId="0" fontId="4" fillId="2" borderId="1" applyNumberFormat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2" fillId="4" borderId="1" xfId="1"/>
    <xf numFmtId="167" fontId="2" fillId="4" borderId="1" xfId="1" applyNumberFormat="1"/>
    <xf numFmtId="167" fontId="4" fillId="2" borderId="1" xfId="3" applyNumberFormat="1"/>
    <xf numFmtId="165" fontId="4" fillId="2" borderId="1" xfId="3" applyNumberFormat="1"/>
    <xf numFmtId="169" fontId="4" fillId="2" borderId="1" xfId="3" applyNumberFormat="1"/>
    <xf numFmtId="170" fontId="3" fillId="2" borderId="2" xfId="2" applyNumberFormat="1"/>
    <xf numFmtId="166" fontId="3" fillId="2" borderId="2" xfId="2" applyNumberFormat="1"/>
    <xf numFmtId="167" fontId="3" fillId="2" borderId="2" xfId="2" applyNumberFormat="1"/>
    <xf numFmtId="165" fontId="3" fillId="2" borderId="2" xfId="2" applyNumberFormat="1"/>
    <xf numFmtId="0" fontId="1" fillId="3" borderId="0" xfId="4" applyAlignment="1">
      <alignment horizontal="center"/>
    </xf>
    <xf numFmtId="0" fontId="0" fillId="3" borderId="0" xfId="4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3" xfId="0" applyBorder="1"/>
  </cellXfs>
  <cellStyles count="5">
    <cellStyle name="20% - Accent1" xfId="4" builtinId="30"/>
    <cellStyle name="Calculation" xfId="3" builtinId="22"/>
    <cellStyle name="Input" xfId="1" builtinId="20" customBuiltin="1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336550</xdr:colOff>
      <xdr:row>20</xdr:row>
      <xdr:rowOff>158750</xdr:rowOff>
    </xdr:from>
    <xdr:to>
      <xdr:col>8</xdr:col>
      <xdr:colOff>476787</xdr:colOff>
      <xdr:row>28</xdr:row>
      <xdr:rowOff>107415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75F18F-0E33-17E1-4366-D58E720A2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2552700"/>
          <a:ext cx="2578637" cy="1421865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3FF8-BD9A-45EA-BE8D-ED8F9C8AB33E}">
  <dimension ref="A2:P30"/>
  <sheetViews>
    <sheetView tabSelected="1" workbookViewId="0">
      <selection activeCell="E38" sqref="E38"/>
    </sheetView>
  </sheetViews>
  <sheetFormatPr defaultRowHeight="14.5" x14ac:dyDescent="0.35"/>
  <cols>
    <col min="2" max="2" width="11" bestFit="1" customWidth="1"/>
    <col min="11" max="11" width="12.36328125" bestFit="1" customWidth="1"/>
  </cols>
  <sheetData>
    <row r="2" spans="1:16" x14ac:dyDescent="0.35">
      <c r="A2" t="s">
        <v>62</v>
      </c>
    </row>
    <row r="4" spans="1:16" x14ac:dyDescent="0.35">
      <c r="A4" s="11" t="s">
        <v>54</v>
      </c>
      <c r="B4" s="10"/>
      <c r="C4" s="10"/>
      <c r="D4" s="10"/>
      <c r="E4" s="10"/>
      <c r="F4" s="10"/>
      <c r="G4" s="10"/>
      <c r="H4" s="10"/>
      <c r="I4" s="14"/>
      <c r="J4" s="11" t="s">
        <v>55</v>
      </c>
      <c r="K4" s="10"/>
      <c r="L4" s="10"/>
      <c r="M4" s="10"/>
      <c r="N4" s="10"/>
      <c r="O4" s="10"/>
      <c r="P4" s="10"/>
    </row>
    <row r="5" spans="1:16" x14ac:dyDescent="0.35">
      <c r="I5" s="14"/>
    </row>
    <row r="6" spans="1:16" x14ac:dyDescent="0.35">
      <c r="A6" t="s">
        <v>39</v>
      </c>
      <c r="I6" s="14"/>
      <c r="J6" s="13" t="s">
        <v>52</v>
      </c>
      <c r="K6" s="1">
        <v>0.39141999999999999</v>
      </c>
      <c r="L6" t="s">
        <v>10</v>
      </c>
      <c r="M6" t="s">
        <v>53</v>
      </c>
    </row>
    <row r="7" spans="1:16" x14ac:dyDescent="0.35">
      <c r="A7" s="12" t="s">
        <v>16</v>
      </c>
      <c r="B7" s="1">
        <v>1.379011</v>
      </c>
      <c r="C7" t="s">
        <v>7</v>
      </c>
      <c r="D7" t="s">
        <v>17</v>
      </c>
      <c r="I7" s="14"/>
      <c r="J7" s="13" t="s">
        <v>51</v>
      </c>
      <c r="K7" s="1">
        <v>28.3</v>
      </c>
      <c r="M7" t="s">
        <v>44</v>
      </c>
    </row>
    <row r="8" spans="1:16" x14ac:dyDescent="0.35">
      <c r="A8" s="12" t="s">
        <v>0</v>
      </c>
      <c r="B8" s="1">
        <v>1000</v>
      </c>
      <c r="C8" t="s">
        <v>1</v>
      </c>
      <c r="D8" t="s">
        <v>2</v>
      </c>
      <c r="I8" s="14"/>
      <c r="J8" t="s">
        <v>42</v>
      </c>
      <c r="K8" s="1">
        <v>0.354273</v>
      </c>
      <c r="L8" t="s">
        <v>7</v>
      </c>
      <c r="M8" t="s">
        <v>47</v>
      </c>
    </row>
    <row r="9" spans="1:16" x14ac:dyDescent="0.35">
      <c r="A9" s="12" t="s">
        <v>3</v>
      </c>
      <c r="B9" s="1">
        <v>1000</v>
      </c>
      <c r="C9" t="s">
        <v>4</v>
      </c>
      <c r="D9" t="s">
        <v>5</v>
      </c>
      <c r="I9" s="14"/>
      <c r="J9" t="s">
        <v>43</v>
      </c>
      <c r="K9" s="1">
        <v>0.14858499999999999</v>
      </c>
      <c r="L9" t="s">
        <v>7</v>
      </c>
      <c r="M9" t="s">
        <v>47</v>
      </c>
    </row>
    <row r="10" spans="1:16" x14ac:dyDescent="0.35">
      <c r="A10" t="s">
        <v>6</v>
      </c>
      <c r="B10" s="2">
        <v>1.357E-2</v>
      </c>
      <c r="C10" t="s">
        <v>7</v>
      </c>
      <c r="D10" t="s">
        <v>41</v>
      </c>
      <c r="I10" s="14"/>
      <c r="J10" t="s">
        <v>6</v>
      </c>
      <c r="K10" s="3">
        <f>K8/K7</f>
        <v>1.2518480565371025E-2</v>
      </c>
      <c r="L10" t="s">
        <v>7</v>
      </c>
      <c r="M10" t="s">
        <v>45</v>
      </c>
    </row>
    <row r="11" spans="1:16" x14ac:dyDescent="0.35">
      <c r="A11" t="s">
        <v>8</v>
      </c>
      <c r="B11" s="2">
        <v>8.0000000000000007E-5</v>
      </c>
      <c r="C11" t="s">
        <v>7</v>
      </c>
      <c r="D11" t="s">
        <v>40</v>
      </c>
      <c r="I11" s="14"/>
      <c r="J11" t="s">
        <v>8</v>
      </c>
      <c r="K11" s="3">
        <f>K9/K7</f>
        <v>5.2503533568904592E-3</v>
      </c>
      <c r="L11" t="s">
        <v>7</v>
      </c>
      <c r="M11" t="s">
        <v>46</v>
      </c>
    </row>
    <row r="12" spans="1:16" x14ac:dyDescent="0.35">
      <c r="I12" s="14"/>
      <c r="J12" t="s">
        <v>49</v>
      </c>
      <c r="K12" s="3">
        <f>(PI()/2)-ATAN(K10/K11)</f>
        <v>0.39712482209612765</v>
      </c>
      <c r="L12" t="s">
        <v>10</v>
      </c>
      <c r="M12" t="s">
        <v>50</v>
      </c>
    </row>
    <row r="13" spans="1:16" x14ac:dyDescent="0.35">
      <c r="A13" t="s">
        <v>9</v>
      </c>
      <c r="B13" s="3">
        <f>(PI()/2)-ATAN(B10/B11)</f>
        <v>5.8952891092818316E-3</v>
      </c>
      <c r="C13" t="s">
        <v>10</v>
      </c>
      <c r="D13" t="s">
        <v>13</v>
      </c>
      <c r="I13" s="14"/>
      <c r="J13" t="s">
        <v>48</v>
      </c>
      <c r="K13" s="3">
        <f>K12-K6</f>
        <v>5.7048220961276597E-3</v>
      </c>
      <c r="L13" t="s">
        <v>10</v>
      </c>
      <c r="M13" t="s">
        <v>56</v>
      </c>
    </row>
    <row r="14" spans="1:16" x14ac:dyDescent="0.35">
      <c r="A14" t="s">
        <v>9</v>
      </c>
      <c r="B14" s="4">
        <f>B13*180/PI()</f>
        <v>0.33777518497128728</v>
      </c>
      <c r="C14" t="s">
        <v>12</v>
      </c>
      <c r="D14" t="s">
        <v>14</v>
      </c>
      <c r="I14" s="14"/>
      <c r="J14" t="s">
        <v>48</v>
      </c>
      <c r="K14" s="4">
        <f>K13*180/PI()</f>
        <v>0.32686222898109052</v>
      </c>
      <c r="L14" t="s">
        <v>12</v>
      </c>
      <c r="M14" t="s">
        <v>57</v>
      </c>
    </row>
    <row r="15" spans="1:16" x14ac:dyDescent="0.35">
      <c r="A15" t="s">
        <v>11</v>
      </c>
      <c r="B15" s="5">
        <f>SQRT((B10^2)+(B11^2))</f>
        <v>1.3570235812247332E-2</v>
      </c>
      <c r="C15" t="s">
        <v>7</v>
      </c>
      <c r="D15" t="s">
        <v>15</v>
      </c>
      <c r="I15" s="14"/>
      <c r="J15" t="s">
        <v>11</v>
      </c>
      <c r="K15" s="5">
        <f>SQRT((K10^2)+(K11^2))</f>
        <v>1.3574924163242422E-2</v>
      </c>
      <c r="L15" t="s">
        <v>7</v>
      </c>
      <c r="M15" t="s">
        <v>15</v>
      </c>
    </row>
    <row r="16" spans="1:16" x14ac:dyDescent="0.35">
      <c r="I16" s="14"/>
      <c r="J16" t="s">
        <v>58</v>
      </c>
      <c r="K16" s="3">
        <f>K15*COS(K13)</f>
        <v>1.3574703265920997E-2</v>
      </c>
      <c r="L16" t="s">
        <v>7</v>
      </c>
      <c r="M16" t="s">
        <v>60</v>
      </c>
    </row>
    <row r="17" spans="1:13" x14ac:dyDescent="0.35">
      <c r="I17" s="14"/>
      <c r="J17" t="s">
        <v>59</v>
      </c>
      <c r="K17" s="3">
        <f>K15*SIN(K13)</f>
        <v>7.7442107259293537E-5</v>
      </c>
      <c r="L17" t="s">
        <v>7</v>
      </c>
      <c r="M17" t="s">
        <v>61</v>
      </c>
    </row>
    <row r="18" spans="1:13" x14ac:dyDescent="0.35">
      <c r="I18" s="14"/>
    </row>
    <row r="19" spans="1:13" x14ac:dyDescent="0.35">
      <c r="A19" t="s">
        <v>18</v>
      </c>
      <c r="B19" s="3">
        <f>SQRT(  ((B7-B10)^2) + (B11^2)   )</f>
        <v>1.3654410023435652</v>
      </c>
      <c r="C19" t="s">
        <v>7</v>
      </c>
      <c r="D19" t="s">
        <v>19</v>
      </c>
      <c r="I19" s="14"/>
      <c r="J19" t="s">
        <v>18</v>
      </c>
      <c r="K19" s="3">
        <f>SQRT(  ((B7-K16)^2) + (K16^2)   )</f>
        <v>1.365503772608349</v>
      </c>
      <c r="L19" t="s">
        <v>7</v>
      </c>
    </row>
    <row r="20" spans="1:13" x14ac:dyDescent="0.35">
      <c r="A20" t="s">
        <v>21</v>
      </c>
      <c r="B20" s="3">
        <f>B19/B8</f>
        <v>1.3654410023435652E-3</v>
      </c>
      <c r="C20" t="s">
        <v>20</v>
      </c>
      <c r="D20" t="s">
        <v>22</v>
      </c>
      <c r="I20" s="14"/>
      <c r="J20" t="s">
        <v>21</v>
      </c>
      <c r="K20" s="3">
        <f>K19/B8</f>
        <v>1.3655037726083489E-3</v>
      </c>
      <c r="L20" t="s">
        <v>20</v>
      </c>
    </row>
    <row r="21" spans="1:13" x14ac:dyDescent="0.35">
      <c r="I21" s="14"/>
    </row>
    <row r="22" spans="1:13" x14ac:dyDescent="0.35">
      <c r="A22" t="s">
        <v>23</v>
      </c>
      <c r="B22" s="6">
        <f>B15/B20</f>
        <v>9.9383538277788279</v>
      </c>
      <c r="C22" t="s">
        <v>1</v>
      </c>
      <c r="D22" t="s">
        <v>24</v>
      </c>
      <c r="I22" s="14"/>
      <c r="J22" t="s">
        <v>23</v>
      </c>
      <c r="K22" s="6">
        <f>K15/K20</f>
        <v>9.9413303980200389</v>
      </c>
      <c r="L22" t="s">
        <v>1</v>
      </c>
    </row>
    <row r="23" spans="1:13" x14ac:dyDescent="0.35">
      <c r="I23" s="14"/>
    </row>
    <row r="24" spans="1:13" x14ac:dyDescent="0.35">
      <c r="A24" t="s">
        <v>25</v>
      </c>
      <c r="B24" s="3">
        <f>B20*COS(B13)</f>
        <v>1.3654172748479036E-3</v>
      </c>
      <c r="C24" t="s">
        <v>20</v>
      </c>
      <c r="D24" t="s">
        <v>27</v>
      </c>
      <c r="I24" s="14"/>
      <c r="J24" t="s">
        <v>25</v>
      </c>
      <c r="K24" s="3">
        <f>K20*COS(K13)</f>
        <v>1.3654815525117844E-3</v>
      </c>
      <c r="L24" t="s">
        <v>20</v>
      </c>
    </row>
    <row r="25" spans="1:13" x14ac:dyDescent="0.35">
      <c r="A25" t="s">
        <v>26</v>
      </c>
      <c r="B25" s="3">
        <f>B20*SIN(B13)</f>
        <v>8.0496228436132823E-6</v>
      </c>
      <c r="C25" t="s">
        <v>20</v>
      </c>
      <c r="D25" t="s">
        <v>28</v>
      </c>
      <c r="I25" s="14"/>
      <c r="J25" t="s">
        <v>26</v>
      </c>
      <c r="K25" s="3">
        <f>K20*SIN(K13)</f>
        <v>7.7899138403766628E-6</v>
      </c>
      <c r="L25" t="s">
        <v>20</v>
      </c>
    </row>
    <row r="26" spans="1:13" x14ac:dyDescent="0.35">
      <c r="I26" s="14"/>
    </row>
    <row r="27" spans="1:13" x14ac:dyDescent="0.35">
      <c r="A27" t="s">
        <v>30</v>
      </c>
      <c r="B27" s="7">
        <f>B15/B25</f>
        <v>1685.822562856371</v>
      </c>
      <c r="C27" t="s">
        <v>1</v>
      </c>
      <c r="D27" t="s">
        <v>29</v>
      </c>
      <c r="I27" s="14"/>
      <c r="J27" t="s">
        <v>30</v>
      </c>
      <c r="K27" s="7">
        <f>K15/K25</f>
        <v>1742.6282808008616</v>
      </c>
      <c r="L27" t="s">
        <v>1</v>
      </c>
    </row>
    <row r="28" spans="1:13" x14ac:dyDescent="0.35">
      <c r="A28" t="s">
        <v>31</v>
      </c>
      <c r="B28" s="7">
        <f>B15/B24</f>
        <v>9.9385265312092574</v>
      </c>
      <c r="C28" t="s">
        <v>1</v>
      </c>
      <c r="D28" t="s">
        <v>32</v>
      </c>
      <c r="I28" s="14"/>
      <c r="J28" t="s">
        <v>31</v>
      </c>
      <c r="K28" s="7">
        <f>K15/K24</f>
        <v>9.9414921704885266</v>
      </c>
      <c r="L28" t="s">
        <v>1</v>
      </c>
    </row>
    <row r="29" spans="1:13" x14ac:dyDescent="0.35">
      <c r="A29" t="s">
        <v>33</v>
      </c>
      <c r="B29" s="8">
        <f>(1/(2*PI()*B9*B27))*1000000</f>
        <v>9.4407885265357594E-2</v>
      </c>
      <c r="C29" t="s">
        <v>35</v>
      </c>
      <c r="D29" t="s">
        <v>37</v>
      </c>
      <c r="I29" s="14"/>
      <c r="J29" t="s">
        <v>33</v>
      </c>
      <c r="K29" s="8">
        <f>(1/(2*PI()*B9*K27))*1000000</f>
        <v>9.1330402958198484E-2</v>
      </c>
      <c r="L29" t="s">
        <v>35</v>
      </c>
    </row>
    <row r="30" spans="1:13" x14ac:dyDescent="0.35">
      <c r="A30" t="s">
        <v>34</v>
      </c>
      <c r="B30" s="9">
        <f>(B27/(2*PI()*B9))*1000000</f>
        <v>268306.9940544389</v>
      </c>
      <c r="C30" t="s">
        <v>36</v>
      </c>
      <c r="D30" t="s">
        <v>38</v>
      </c>
      <c r="I30" s="14"/>
      <c r="J30" t="s">
        <v>34</v>
      </c>
      <c r="K30" s="9">
        <f>(K27/(2*PI()*B9))*1000000</f>
        <v>277347.90486118855</v>
      </c>
      <c r="L30" t="s">
        <v>36</v>
      </c>
    </row>
  </sheetData>
  <mergeCells count="2">
    <mergeCell ref="A4:H4"/>
    <mergeCell ref="J4:P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shabaz</dc:creator>
  <cp:lastModifiedBy>shabaz</cp:lastModifiedBy>
  <dcterms:created xsi:type="dcterms:W3CDTF">2022-05-08T13:21:10Z</dcterms:created>
  <dcterms:modified xsi:type="dcterms:W3CDTF">2022-05-08T14:51:24Z</dcterms:modified>
</cp:coreProperties>
</file>