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python_tops\excle\"/>
    </mc:Choice>
  </mc:AlternateContent>
  <xr:revisionPtr revIDLastSave="0" documentId="13_ncr:1_{0852B0B4-C220-4990-94CA-618AE75A2151}" xr6:coauthVersionLast="47" xr6:coauthVersionMax="47" xr10:uidLastSave="{00000000-0000-0000-0000-000000000000}"/>
  <bookViews>
    <workbookView xWindow="-120" yWindow="-120" windowWidth="20730" windowHeight="11160" xr2:uid="{29BCD0B0-F496-4FD8-AEFF-359C9BC6AD7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5" i="1" l="1"/>
  <c r="H7" i="1"/>
  <c r="G684" i="1"/>
  <c r="G683" i="1"/>
  <c r="G682" i="1"/>
  <c r="F662" i="1"/>
  <c r="F663" i="1"/>
  <c r="F661" i="1"/>
  <c r="F657" i="1"/>
  <c r="F658" i="1"/>
  <c r="F656" i="1"/>
  <c r="E654" i="1"/>
  <c r="E653" i="1"/>
  <c r="G616" i="1"/>
  <c r="G615" i="1"/>
  <c r="G614" i="1"/>
  <c r="E603" i="1"/>
  <c r="E602" i="1"/>
  <c r="E601" i="1"/>
  <c r="E582" i="1"/>
  <c r="E256" i="1"/>
  <c r="E257" i="1"/>
  <c r="E258" i="1"/>
  <c r="D277" i="1"/>
  <c r="E255" i="1"/>
  <c r="E581" i="1"/>
  <c r="E580" i="1"/>
  <c r="E578" i="1"/>
  <c r="E579" i="1"/>
  <c r="H683" i="1"/>
  <c r="H684" i="1"/>
  <c r="H682" i="1"/>
  <c r="G662" i="1"/>
  <c r="G663" i="1"/>
  <c r="G661" i="1"/>
  <c r="G657" i="1"/>
  <c r="G658" i="1"/>
  <c r="G656" i="1"/>
  <c r="F654" i="1"/>
  <c r="F653" i="1"/>
  <c r="F258" i="1"/>
  <c r="F256" i="1"/>
  <c r="F255" i="1"/>
  <c r="H170" i="1"/>
  <c r="G216" i="1"/>
  <c r="G149" i="1"/>
  <c r="G121" i="1" a="1"/>
  <c r="G191" i="1"/>
  <c r="I24" i="1"/>
  <c r="G189" i="1"/>
  <c r="F98" i="1"/>
  <c r="E546" i="1"/>
  <c r="J80" i="1"/>
  <c r="F579" i="1"/>
  <c r="F259" i="1"/>
  <c r="H169" i="1"/>
  <c r="H171" i="1"/>
  <c r="G196" i="1"/>
  <c r="G150" i="1"/>
  <c r="E277" i="1"/>
  <c r="G197" i="1"/>
  <c r="G138" i="1"/>
  <c r="J81" i="1"/>
  <c r="I13" i="1"/>
  <c r="E243" i="1"/>
  <c r="G190" i="1"/>
  <c r="G140" i="1"/>
  <c r="J82" i="1"/>
  <c r="I10" i="1"/>
  <c r="I226" i="1"/>
  <c r="G198" i="1"/>
  <c r="G135" i="1"/>
  <c r="J79" i="1"/>
  <c r="I11" i="1"/>
  <c r="F578" i="1"/>
  <c r="J60" i="1"/>
  <c r="I9" i="1"/>
  <c r="E376" i="1"/>
  <c r="F580" i="1"/>
  <c r="H173" i="1"/>
  <c r="H168" i="1"/>
  <c r="G193" i="1"/>
  <c r="G134" i="1"/>
  <c r="I228" i="1"/>
  <c r="G187" i="1"/>
  <c r="G136" i="1"/>
  <c r="J61" i="1"/>
  <c r="I7" i="1"/>
  <c r="I225" i="1"/>
  <c r="F174" i="1"/>
  <c r="G137" i="1"/>
  <c r="J62" i="1"/>
  <c r="H615" i="1"/>
  <c r="G215" i="1"/>
  <c r="H167" i="1"/>
  <c r="G133" i="1"/>
  <c r="J59" i="1"/>
  <c r="H616" i="1"/>
  <c r="E549" i="1"/>
  <c r="J40" i="1"/>
  <c r="H614" i="1"/>
  <c r="E552" i="1"/>
  <c r="G554" i="1"/>
  <c r="H172" i="1"/>
  <c r="I227" i="1"/>
  <c r="G195" i="1"/>
  <c r="G139" i="1"/>
  <c r="G214" i="1"/>
  <c r="G153" i="1"/>
  <c r="F109" i="1"/>
  <c r="J39" i="1"/>
  <c r="F602" i="1"/>
  <c r="G188" i="1"/>
  <c r="G155" i="1"/>
  <c r="F110" i="1"/>
  <c r="J31" i="1"/>
  <c r="F603" i="1"/>
  <c r="G192" i="1"/>
  <c r="G152" i="1"/>
  <c r="F111" i="1"/>
  <c r="J30" i="1"/>
  <c r="F601" i="1"/>
  <c r="F108" i="1"/>
  <c r="I25" i="1"/>
  <c r="F582" i="1"/>
  <c r="F581" i="1"/>
  <c r="G194" i="1"/>
  <c r="G154" i="1"/>
  <c r="F99" i="1"/>
  <c r="I26" i="1"/>
  <c r="E561" i="1" a="1"/>
  <c r="G151" i="1"/>
  <c r="F100" i="1"/>
  <c r="E560" i="1" a="1"/>
  <c r="G148" i="1"/>
  <c r="I8" i="1"/>
  <c r="I12" i="1"/>
  <c r="G556" i="1"/>
  <c r="F257" i="1"/>
  <c r="G121" i="1" l="1"/>
  <c r="E561" i="1"/>
  <c r="E560" i="1"/>
  <c r="E98" i="1"/>
  <c r="E100" i="1"/>
  <c r="E99" i="1"/>
  <c r="E108" i="1"/>
  <c r="E109" i="1"/>
  <c r="E110" i="1"/>
  <c r="E111" i="1"/>
  <c r="F121" i="1"/>
  <c r="F122" i="1"/>
  <c r="F123" i="1"/>
  <c r="F124" i="1"/>
  <c r="I82" i="1"/>
  <c r="G168" i="1"/>
  <c r="G169" i="1"/>
  <c r="G170" i="1"/>
  <c r="G171" i="1"/>
  <c r="G172" i="1"/>
  <c r="G173" i="1"/>
  <c r="G167" i="1"/>
  <c r="F167" i="1"/>
  <c r="D561" i="1"/>
  <c r="D560" i="1"/>
  <c r="F556" i="1"/>
  <c r="F554" i="1"/>
  <c r="D552" i="1"/>
  <c r="D549" i="1"/>
  <c r="D546" i="1"/>
  <c r="D376" i="1"/>
  <c r="D243" i="1"/>
  <c r="H226" i="1"/>
  <c r="H227" i="1"/>
  <c r="H228" i="1"/>
  <c r="F215" i="1"/>
  <c r="F214" i="1"/>
  <c r="F198" i="1"/>
  <c r="F197" i="1"/>
  <c r="F193" i="1"/>
  <c r="F194" i="1"/>
  <c r="F192" i="1"/>
  <c r="F190" i="1"/>
  <c r="F188" i="1"/>
  <c r="F187" i="1"/>
  <c r="F168" i="1"/>
  <c r="F169" i="1"/>
  <c r="F170" i="1"/>
  <c r="F171" i="1"/>
  <c r="F172" i="1"/>
  <c r="F173" i="1"/>
  <c r="F140" i="1"/>
  <c r="F135" i="1"/>
  <c r="F136" i="1"/>
  <c r="F137" i="1"/>
  <c r="F138" i="1"/>
  <c r="F139" i="1"/>
  <c r="F134" i="1"/>
  <c r="F149" i="1"/>
  <c r="F150" i="1"/>
  <c r="F151" i="1"/>
  <c r="F152" i="1"/>
  <c r="F153" i="1"/>
  <c r="F154" i="1"/>
  <c r="F155" i="1"/>
  <c r="F148" i="1"/>
  <c r="F133" i="1"/>
  <c r="I81" i="1"/>
  <c r="I80" i="1"/>
  <c r="I79" i="1"/>
  <c r="I62" i="1"/>
  <c r="I59" i="1"/>
  <c r="I61" i="1"/>
  <c r="I60" i="1"/>
  <c r="I40" i="1"/>
  <c r="I39" i="1"/>
  <c r="I31" i="1"/>
  <c r="I30" i="1"/>
  <c r="H26" i="1"/>
  <c r="H25" i="1"/>
  <c r="H24" i="1"/>
  <c r="H11" i="1"/>
  <c r="H13" i="1"/>
  <c r="H9" i="1"/>
  <c r="F216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<sst xmlns="http://schemas.openxmlformats.org/spreadsheetml/2006/main" count="874" uniqueCount="584">
  <si>
    <t>Module 2) Introduction to Excel</t>
  </si>
  <si>
    <t>Assignment</t>
  </si>
  <si>
    <t>Question - 1</t>
  </si>
  <si>
    <t>Use the average function and calculate the average of all the three category of weight. (for this question use excel file named average 1)</t>
  </si>
  <si>
    <t>Table</t>
  </si>
  <si>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</si>
  <si>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</si>
  <si>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</si>
  <si>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</si>
  <si>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</si>
  <si>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</si>
  <si>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</si>
  <si>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</si>
  <si>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</si>
  <si>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</si>
  <si>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</si>
  <si>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</si>
  <si>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</si>
  <si>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</si>
  <si>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</si>
  <si>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</si>
  <si>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</si>
  <si>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</si>
  <si>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</si>
  <si>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Question - 2</t>
  </si>
  <si>
    <t xml:space="preserve">The excel file named Average 3, the table below contains precipitation measurement as measured in the Rochester NY area last year and </t>
  </si>
  <si>
    <t>we sampled 3 days in each of the first three months of 2018. Complete all the question in the file given.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</si>
  <si>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</si>
  <si>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</si>
  <si>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</si>
  <si>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</si>
  <si>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</si>
  <si>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</si>
  <si>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</si>
  <si>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</si>
  <si>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</si>
  <si>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</si>
  <si>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</si>
  <si>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</si>
  <si>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</si>
  <si>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</si>
  <si>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</si>
  <si>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</si>
  <si>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In excel file named Count 1, The table below shows survey responses; the respondents could use any value for their answers.</t>
  </si>
  <si>
    <t>Question - 3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</si>
  <si>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</si>
  <si>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</si>
  <si>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</si>
  <si>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</si>
  <si>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</si>
  <si>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</si>
  <si>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</si>
  <si>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</si>
  <si>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</si>
  <si>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</si>
  <si>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</si>
  <si>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</si>
  <si>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How many numerical (with numbers only) responses are in the range?</t>
  </si>
  <si>
    <t>How many responses in total are in the range?</t>
  </si>
  <si>
    <t>Solve by using COUNT and COUNTA formulas, and use only column D to answer the questions:</t>
  </si>
  <si>
    <t>Answer all the questions using COUNT and COUNTA function.</t>
  </si>
  <si>
    <t>Question - 4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</si>
  <si>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</si>
  <si>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</si>
  <si>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</si>
  <si>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</si>
  <si>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</si>
  <si>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</si>
  <si>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</si>
  <si>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</si>
  <si>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</si>
  <si>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</si>
  <si>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</si>
  <si>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</si>
  <si>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</si>
  <si>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</si>
  <si>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</si>
  <si>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</si>
  <si>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</si>
  <si>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</si>
  <si>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</si>
  <si>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</si>
  <si>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</si>
  <si>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</si>
  <si>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</si>
  <si>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</si>
  <si>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Column E shows the total dollar value amount of each of the accounts.</t>
  </si>
  <si>
    <t xml:space="preserve">In excel file named COUNT 2, The following table represents a bank statement of ExcelMaster company.  </t>
  </si>
  <si>
    <t>Question - 5</t>
  </si>
  <si>
    <t>How many blank answers (without 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</si>
  <si>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</si>
  <si>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</si>
  <si>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</si>
  <si>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</si>
  <si>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</si>
  <si>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</si>
  <si>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empty cells are in the grey range?</t>
  </si>
  <si>
    <t>How many non number cells are in  the grey range?</t>
  </si>
  <si>
    <t>How many cells with a number value are in the grey range (cells C3 to C13)?</t>
  </si>
  <si>
    <t xml:space="preserve"> In excel file named COUNT 3, Solve all the question by using formulas COUNT, COUNTA and COUNTBLANK:</t>
  </si>
  <si>
    <t>Question - 6</t>
  </si>
  <si>
    <t xml:space="preserve"> In excel file named IF 1, Table A contains names and their respective grades for Excel 101 Course. Complete column C using only IF formula.</t>
  </si>
  <si>
    <t>Question - 8</t>
  </si>
  <si>
    <t>Grade 60 or higher = Pass</t>
  </si>
  <si>
    <t>Grade less than 60 = Fail</t>
  </si>
  <si>
    <t>Grade</t>
  </si>
  <si>
    <t>Pass/Fail</t>
  </si>
  <si>
    <t>Adi</t>
  </si>
  <si>
    <t>Beni</t>
  </si>
  <si>
    <t>Charlie</t>
  </si>
  <si>
    <t>Dani</t>
  </si>
  <si>
    <t xml:space="preserve"> In excel file named HLOOKUP, solve all the question using HLOOKUP only.</t>
  </si>
  <si>
    <t>Question - 7</t>
  </si>
  <si>
    <t xml:space="preserve"> In excel file named IF 2, The following table is an extract from an accounting system that contains four journal entries. </t>
  </si>
  <si>
    <t>Check if column A's cells match column B's cell. if they match - return "match", otherwise return "no match".</t>
  </si>
  <si>
    <t>Question - 9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</si>
  <si>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</si>
  <si>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</si>
  <si>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</si>
  <si>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</si>
  <si>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</si>
  <si>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</si>
  <si>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</si>
  <si>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>Column A =  Column B</t>
  </si>
  <si>
    <t>Column A !=  Column B</t>
  </si>
  <si>
    <t>Match</t>
  </si>
  <si>
    <t>No Match</t>
  </si>
  <si>
    <t>If the student's age is 16 or above, he/she is eligible for a driver's license. Check if they are eligible or not. Answer in column D.</t>
  </si>
  <si>
    <t>In excel file named IF 3, The table below contains details of high school student’s names and ages, use IF formula to complete columns D and E.</t>
  </si>
  <si>
    <t>Question - 10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</si>
  <si>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</si>
  <si>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</si>
  <si>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</si>
  <si>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</si>
  <si>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</si>
  <si>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</si>
  <si>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</si>
  <si>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</si>
  <si>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</si>
  <si>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</si>
  <si>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</si>
  <si>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</si>
  <si>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</si>
  <si>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</si>
  <si>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Student's age is 16 or above</t>
  </si>
  <si>
    <t>Eligible</t>
  </si>
  <si>
    <t>Not Eligible</t>
  </si>
  <si>
    <t>Question - 11</t>
  </si>
  <si>
    <t>If the student is younger than 18 years old, he/she is a minor. Check whether the student is a minor or not. for Minor return "Minor" and nonminor = "Adult" answer in column E.</t>
  </si>
  <si>
    <t>Student's age is 16 below</t>
  </si>
  <si>
    <t>Student's age is 18 or above</t>
  </si>
  <si>
    <t>Student's age is 18 below</t>
  </si>
  <si>
    <t>Adult</t>
  </si>
  <si>
    <t>Minor</t>
  </si>
  <si>
    <t>Question - 12</t>
  </si>
  <si>
    <t xml:space="preserve">Use IF function to calculate the scholarships' amounts each of them will get. </t>
  </si>
  <si>
    <t xml:space="preserve">In excel file named IF 4, An A+ student gets 100% scholarship and non A+ gets 50% scholarship, the following table contains the names of students from 2024 class. </t>
  </si>
  <si>
    <t>A+</t>
  </si>
  <si>
    <t>A-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</si>
  <si>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</si>
  <si>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</si>
  <si>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</si>
  <si>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</si>
  <si>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</si>
  <si>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</si>
  <si>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</si>
  <si>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</si>
  <si>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</si>
  <si>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Question - 13</t>
  </si>
  <si>
    <t>In excel file named Math 1, Use the following guidelines to calculate the statements given the file.</t>
  </si>
  <si>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</si>
  <si>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</si>
  <si>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</si>
  <si>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</si>
  <si>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</si>
  <si>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</si>
  <si>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</si>
  <si>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</si>
  <si>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</si>
  <si>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</si>
  <si>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</si>
  <si>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</si>
  <si>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</si>
  <si>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</si>
  <si>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</si>
  <si>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</si>
  <si>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</si>
  <si>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</si>
  <si>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</si>
  <si>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</si>
  <si>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</si>
  <si>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</si>
  <si>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</si>
  <si>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</si>
  <si>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</si>
  <si>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</si>
  <si>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</si>
  <si>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</si>
  <si>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In excel file named MAX MIN 1, Use max, min and average formulas to answer all the following questions given in the file.</t>
  </si>
  <si>
    <t>Question - 14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</si>
  <si>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</si>
  <si>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</si>
  <si>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</si>
  <si>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</si>
  <si>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</si>
  <si>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</si>
  <si>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</si>
  <si>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</si>
  <si>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</si>
  <si>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</si>
  <si>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</si>
  <si>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</si>
  <si>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 xml:space="preserve"> In the file named MAX MIN 2, The following table contains details about the scores of 4 students in a driving theory test.</t>
  </si>
  <si>
    <t xml:space="preserve"> If a student fails at least one test - she or he needs to retake the course. Use IF and MAX/MIN to check if a student passed the test.</t>
  </si>
  <si>
    <t>Question - 15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</si>
  <si>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</si>
  <si>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</si>
  <si>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</si>
  <si>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</si>
  <si>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</si>
  <si>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</si>
  <si>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</si>
  <si>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</si>
  <si>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</si>
  <si>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Fail</t>
  </si>
  <si>
    <t>Pass</t>
  </si>
  <si>
    <t>In the file named MAX MIN 3, IF at least one student got 99 points or more in a test - the test considered easy, Use MAX and IF to create a logic that checks if the test was "Easy" or not.</t>
  </si>
  <si>
    <t>Question - 16</t>
  </si>
  <si>
    <t>Johny</t>
  </si>
  <si>
    <t>Lev</t>
  </si>
  <si>
    <t>Yoav</t>
  </si>
  <si>
    <t>Chen</t>
  </si>
  <si>
    <t>at least one student got 99 points or more</t>
  </si>
  <si>
    <t xml:space="preserve">at least one student got less then 99 points </t>
  </si>
  <si>
    <t>Not Easy</t>
  </si>
  <si>
    <t>Easy</t>
  </si>
  <si>
    <t>Question - 17</t>
  </si>
  <si>
    <t>Question - 18</t>
  </si>
  <si>
    <t>The following table includes ABC company's revenue by month.</t>
  </si>
  <si>
    <t>The company's CFO asked you to use SUM formula to calculate the total revenue for the year.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</si>
  <si>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</si>
  <si>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</si>
  <si>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</si>
  <si>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</si>
  <si>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</si>
  <si>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</si>
  <si>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</si>
  <si>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</si>
  <si>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</si>
  <si>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</si>
  <si>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</si>
  <si>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</si>
  <si>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</si>
  <si>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</si>
  <si>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In the file named SUM 2, The following table represents daily costs by</t>
  </si>
  <si>
    <t>Question - 19</t>
  </si>
  <si>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</si>
  <si>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</si>
  <si>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</si>
  <si>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</si>
  <si>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Question - 20</t>
  </si>
  <si>
    <t>In the file named SUM 3, Find the number of residents for each of the following groups from the table below, complete all the question in the file.</t>
  </si>
  <si>
    <t>Question - 21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</si>
  <si>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</si>
  <si>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</si>
  <si>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</si>
  <si>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</si>
  <si>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</si>
  <si>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</si>
  <si>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</si>
  <si>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</si>
  <si>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</si>
  <si>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</si>
  <si>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</si>
  <si>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</si>
  <si>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</si>
  <si>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</si>
  <si>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</si>
  <si>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</si>
  <si>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</si>
  <si>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</si>
  <si>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</si>
  <si>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</si>
  <si>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</si>
  <si>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</si>
  <si>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</si>
  <si>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</si>
  <si>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</si>
  <si>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</si>
  <si>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</si>
  <si>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</si>
  <si>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</si>
  <si>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</si>
  <si>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</si>
  <si>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</si>
  <si>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</si>
  <si>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</si>
  <si>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</si>
  <si>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</si>
  <si>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</si>
  <si>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</si>
  <si>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</si>
  <si>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</si>
  <si>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</si>
  <si>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</si>
  <si>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</si>
  <si>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</si>
  <si>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</si>
  <si>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</si>
  <si>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</si>
  <si>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</si>
  <si>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</si>
  <si>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</si>
  <si>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</si>
  <si>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</si>
  <si>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</si>
  <si>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</si>
  <si>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</si>
  <si>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</si>
  <si>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</si>
  <si>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</si>
  <si>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</si>
  <si>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</si>
  <si>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</si>
  <si>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</si>
  <si>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</si>
  <si>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</si>
  <si>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</si>
  <si>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</si>
  <si>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</si>
  <si>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</si>
  <si>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</si>
  <si>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</si>
  <si>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</si>
  <si>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</si>
  <si>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</si>
  <si>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</si>
  <si>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</si>
  <si>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</si>
  <si>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</si>
  <si>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</si>
  <si>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</si>
  <si>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</si>
  <si>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</si>
  <si>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</si>
  <si>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</si>
  <si>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</si>
  <si>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</si>
  <si>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</si>
  <si>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</si>
  <si>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</si>
  <si>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</si>
  <si>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</si>
  <si>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</si>
  <si>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</si>
  <si>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</si>
  <si>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</si>
  <si>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</si>
  <si>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</si>
  <si>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</si>
  <si>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</si>
  <si>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</si>
  <si>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</si>
  <si>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</si>
  <si>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</si>
  <si>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</si>
  <si>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</si>
  <si>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</si>
  <si>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</si>
  <si>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</si>
  <si>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</si>
  <si>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</si>
  <si>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</si>
  <si>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</si>
  <si>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</si>
  <si>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</si>
  <si>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</si>
  <si>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</si>
  <si>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</si>
  <si>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</si>
  <si>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</si>
  <si>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</si>
  <si>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</si>
  <si>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</si>
  <si>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</si>
  <si>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</si>
  <si>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</si>
  <si>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</si>
  <si>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</si>
  <si>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</si>
  <si>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</si>
  <si>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</si>
  <si>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</si>
  <si>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</si>
  <si>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</si>
  <si>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</si>
  <si>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</si>
  <si>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</si>
  <si>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</si>
  <si>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</si>
  <si>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</si>
  <si>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</si>
  <si>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</si>
  <si>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</si>
  <si>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</si>
  <si>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</si>
  <si>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</si>
  <si>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</si>
  <si>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</si>
  <si>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</si>
  <si>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</si>
  <si>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</si>
  <si>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</si>
  <si>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</si>
  <si>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</si>
  <si>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</si>
  <si>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</si>
  <si>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</si>
  <si>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</si>
  <si>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</si>
  <si>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</si>
  <si>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</si>
  <si>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</si>
  <si>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</si>
  <si>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</si>
  <si>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</si>
  <si>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</si>
  <si>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</si>
  <si>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</si>
  <si>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</si>
  <si>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</si>
  <si>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</si>
  <si>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</si>
  <si>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</si>
  <si>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</si>
  <si>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In the file named SUMIF 1, answer all the question given in the file.</t>
  </si>
  <si>
    <t>Question - 22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</si>
  <si>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</si>
  <si>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</si>
  <si>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</si>
  <si>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</si>
  <si>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</si>
  <si>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</si>
  <si>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</si>
  <si>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</si>
  <si>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</si>
  <si>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</si>
  <si>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</si>
  <si>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</si>
  <si>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Scholarship Amount</t>
  </si>
  <si>
    <t xml:space="preserve">How many cells in total are in the range? 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</si>
  <si>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</si>
  <si>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</si>
  <si>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</si>
  <si>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</si>
  <si>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</si>
  <si>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</si>
  <si>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</si>
  <si>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</si>
  <si>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</si>
  <si>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</si>
  <si>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</si>
  <si>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</si>
  <si>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</si>
  <si>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</si>
  <si>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</si>
  <si>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</si>
  <si>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</si>
  <si>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</si>
  <si>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</si>
  <si>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</si>
  <si>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</si>
  <si>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</si>
  <si>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</si>
  <si>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 xml:space="preserve">In the file named Nested IF 1, The school decided to use the following grade system: </t>
  </si>
  <si>
    <t>Complete the following:</t>
  </si>
  <si>
    <t>Student name</t>
  </si>
  <si>
    <t>Failed/Good/Excellent</t>
  </si>
  <si>
    <t>John</t>
  </si>
  <si>
    <t>Sarah</t>
  </si>
  <si>
    <t>Michael</t>
  </si>
  <si>
    <t>Deborah</t>
  </si>
  <si>
    <t xml:space="preserve">a. Grade higher or equal to 80   </t>
  </si>
  <si>
    <t>Excellent</t>
  </si>
  <si>
    <t xml:space="preserve">b. Grade higher or equal to 60 but lower than 80 </t>
  </si>
  <si>
    <t>Good</t>
  </si>
  <si>
    <t xml:space="preserve">c. Grade lower than 60 </t>
  </si>
  <si>
    <t xml:space="preserve"> Failed </t>
  </si>
  <si>
    <t xml:space="preserve">Complete all the task given in the file. </t>
  </si>
  <si>
    <t>In the file named SUMIF 2, answer all the question given in the file based on table.</t>
  </si>
  <si>
    <t>Question - 23</t>
  </si>
  <si>
    <t>Data - SUMIF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</si>
  <si>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</si>
  <si>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</si>
  <si>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</si>
  <si>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</si>
  <si>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</si>
  <si>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</si>
  <si>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</si>
  <si>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</si>
  <si>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</si>
  <si>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</si>
  <si>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</si>
  <si>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</si>
  <si>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</si>
  <si>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</si>
  <si>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</si>
  <si>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</si>
  <si>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</si>
  <si>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</si>
  <si>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</si>
  <si>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</si>
  <si>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</si>
  <si>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</si>
  <si>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</si>
  <si>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</si>
  <si>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</si>
  <si>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</si>
  <si>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What is the total number of medals won by figure skaters?</t>
  </si>
  <si>
    <t>What is the total number of medals won by both USA and Jamaica? (Hard)</t>
  </si>
  <si>
    <t>Question - 24</t>
  </si>
  <si>
    <t xml:space="preserve">In the file named VLOOKUP APPROXIMATE MATCH, </t>
  </si>
  <si>
    <t>Retrieve the GBP: 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</si>
  <si>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</si>
  <si>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</si>
  <si>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</si>
  <si>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>Question - 25</t>
  </si>
  <si>
    <t>In the file named VLOOKUP 1, Below is a list of the employees who work in your company:</t>
  </si>
  <si>
    <t>Answer all the question given in the file using vlookup function.</t>
  </si>
  <si>
    <t>Below is a list of the employees who work in your company:</t>
  </si>
  <si>
    <t>Location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</si>
  <si>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</si>
  <si>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</si>
  <si>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</si>
  <si>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</si>
  <si>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</si>
  <si>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</si>
  <si>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</si>
  <si>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</si>
  <si>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</si>
  <si>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</si>
  <si>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</si>
  <si>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</si>
  <si>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</si>
  <si>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</si>
  <si>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</si>
  <si>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</si>
  <si>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</si>
  <si>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</si>
  <si>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</si>
  <si>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</si>
  <si>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</si>
  <si>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</si>
  <si>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</si>
  <si>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</si>
  <si>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</si>
  <si>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Question - 26</t>
  </si>
  <si>
    <t>In the file named VLOOKUP 2a, according to the table, answer all the question given in the file using vlookup.</t>
  </si>
  <si>
    <t>VLOOKUP Exercise - Data: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</si>
  <si>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</si>
  <si>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</si>
  <si>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</si>
  <si>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</si>
  <si>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</si>
  <si>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</si>
  <si>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</si>
  <si>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</si>
  <si>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Accountant</t>
  </si>
  <si>
    <t>Emily Chen</t>
  </si>
  <si>
    <t>Sam Lee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</si>
  <si>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</si>
  <si>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</si>
  <si>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</si>
  <si>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</si>
  <si>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</si>
  <si>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</si>
  <si>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</si>
  <si>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</si>
  <si>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</si>
  <si>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</si>
  <si>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Create a VLOOKUP formula to find the occupation of Jane Doe.</t>
  </si>
  <si>
    <t>Create a VLOOKUP formula to find the age of Mike Lee.</t>
  </si>
  <si>
    <t>Create a VLOOKUP formula to find the occupation of a person whose name starts with "B" (Challenging!)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</si>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</sst>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 * #,##0.00_ ;_ * \-#,##0.00_ ;_ * &quot;-&quot;??_ ;_ @_ "/>
    <numFmt numFmtId="164" formatCode="B1mmm\-yy"/>
    <numFmt numFmtId="165" formatCode="_([$$-409]* #,##0.00_);_([$$-409]* \(#,##0.00\);_([$$-409]* &quot;-&quot;??_);_(@_)"/>
    <numFmt numFmtId="166" formatCode="_ * #,##0_ ;_ * \-#,##0_ ;_ * &quot;-&quot;??_ ;_ @_ "/>
    <numFmt numFmtId="167" formatCode="_(* #,##0_);_(* \(#,##0\);_(* &quot;-&quot;??_);_(@_)"/>
    <numFmt numFmtId="168" formatCode="_(&quot;$&quot;* #,##0.00_);_(&quot;$&quot;* \(#,##0.00\);_(&quot;$&quot;* &quot;-&quot;??_);_(@_)"/>
    <numFmt numFmtId="169" formatCode="_-[$$-409]* #,##0.0000_ ;_-[$$-409]* \-#,##0.0000\ ;_-[$$-409]* &quot;-&quot;??_ ;_-@_ 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sz val="11"/>
      <name val="Calibri"/>
      <family val="2"/>
    </font>
    <font>
      <sz val="11"/>
      <color theme="0"/>
      <name val="Calibri"/>
      <family val="2"/>
      <charset val="177"/>
    </font>
    <font>
      <b/>
      <u/>
      <sz val="11"/>
      <color theme="0"/>
      <name val="Calibri"/>
      <family val="2"/>
      <charset val="177"/>
    </font>
    <font>
      <b/>
      <sz val="1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77"/>
    </font>
    <font>
      <b/>
      <sz val="11"/>
      <color theme="0"/>
      <name val="Arial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  <font>
      <b/>
      <u/>
      <sz val="11"/>
      <color theme="1"/>
      <name val="Calibri"/>
      <family val="2"/>
    </font>
    <font>
      <u/>
      <sz val="11"/>
      <color theme="10"/>
      <name val="Calibri"/>
      <family val="2"/>
      <charset val="177"/>
      <scheme val="minor"/>
    </font>
    <font>
      <b/>
      <u/>
      <sz val="11"/>
      <color theme="0"/>
      <name val="Calibri"/>
      <family val="2"/>
    </font>
    <font>
      <b/>
      <u/>
      <sz val="11"/>
      <color rgb="FF0E101A"/>
      <name val="Calibri"/>
      <family val="2"/>
    </font>
    <font>
      <u/>
      <sz val="1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Roboto"/>
    </font>
    <font>
      <b/>
      <sz val="10"/>
      <color theme="0"/>
      <name val="Arial"/>
      <family val="2"/>
    </font>
    <font>
      <b/>
      <sz val="11"/>
      <color theme="0"/>
      <name val="Arial"/>
      <family val="2"/>
      <charset val="177"/>
    </font>
    <font>
      <sz val="11"/>
      <color theme="0"/>
      <name val="Arial"/>
      <family val="2"/>
    </font>
    <font>
      <sz val="11"/>
      <color theme="0"/>
      <name val="Calibri"/>
      <family val="2"/>
      <charset val="177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4" tint="-0.499984740745262"/>
        <bgColor rgb="FFDEEAF6"/>
      </patternFill>
    </fill>
    <fill>
      <patternFill patternType="solid">
        <fgColor theme="4" tint="-0.249977111117893"/>
        <bgColor rgb="FFFBE4D5"/>
      </patternFill>
    </fill>
    <fill>
      <patternFill patternType="solid">
        <fgColor theme="4" tint="0.39997558519241921"/>
        <bgColor rgb="FFE2EFD9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rgb="FFECECEC"/>
      </patternFill>
    </fill>
    <fill>
      <patternFill patternType="solid">
        <fgColor rgb="FF0070C0"/>
        <bgColor rgb="FFFFFF00"/>
      </patternFill>
    </fill>
    <fill>
      <patternFill patternType="solid">
        <fgColor theme="0"/>
        <bgColor rgb="FFECECEC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FFFF00"/>
      </patternFill>
    </fill>
    <fill>
      <patternFill patternType="solid">
        <fgColor rgb="FF002060"/>
        <bgColor rgb="FFC5E0B3"/>
      </patternFill>
    </fill>
    <fill>
      <patternFill patternType="solid">
        <fgColor rgb="FF002060"/>
        <bgColor rgb="FFC0C0C0"/>
      </patternFill>
    </fill>
    <fill>
      <patternFill patternType="solid">
        <fgColor rgb="FF002060"/>
        <bgColor rgb="FFBFBFBF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rgb="FFFFFF00"/>
      </patternFill>
    </fill>
    <fill>
      <patternFill patternType="solid">
        <fgColor rgb="FF002060"/>
        <bgColor rgb="FF92D050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9" fillId="0" borderId="0"/>
    <xf numFmtId="0" fontId="1" fillId="0" borderId="0"/>
    <xf numFmtId="0" fontId="10" fillId="0" borderId="0" applyNumberFormat="0" applyFill="0" applyBorder="0" applyAlignment="0" applyProtection="0"/>
    <xf numFmtId="43" fontId="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43">
    <xf numFmtId="0" fontId="0" fillId="0" borderId="0" xfId="0"/>
    <xf numFmtId="0" fontId="5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4" fillId="7" borderId="6" xfId="2" applyFont="1" applyFill="1" applyBorder="1"/>
    <xf numFmtId="0" fontId="2" fillId="7" borderId="7" xfId="2" applyFont="1" applyFill="1" applyBorder="1"/>
    <xf numFmtId="0" fontId="14" fillId="8" borderId="6" xfId="2" applyFont="1" applyFill="1" applyBorder="1"/>
    <xf numFmtId="0" fontId="2" fillId="8" borderId="7" xfId="2" applyFont="1" applyFill="1" applyBorder="1"/>
    <xf numFmtId="0" fontId="14" fillId="9" borderId="6" xfId="2" applyFont="1" applyFill="1" applyBorder="1"/>
    <xf numFmtId="0" fontId="2" fillId="9" borderId="7" xfId="2" applyFont="1" applyFill="1" applyBorder="1"/>
    <xf numFmtId="0" fontId="14" fillId="10" borderId="6" xfId="2" applyFont="1" applyFill="1" applyBorder="1"/>
    <xf numFmtId="0" fontId="2" fillId="10" borderId="7" xfId="0" applyFont="1" applyFill="1" applyBorder="1"/>
    <xf numFmtId="0" fontId="14" fillId="10" borderId="2" xfId="2" applyFont="1" applyFill="1" applyBorder="1"/>
    <xf numFmtId="0" fontId="13" fillId="11" borderId="2" xfId="2" applyFont="1" applyFill="1" applyBorder="1"/>
    <xf numFmtId="164" fontId="13" fillId="11" borderId="2" xfId="2" applyNumberFormat="1" applyFont="1" applyFill="1" applyBorder="1"/>
    <xf numFmtId="0" fontId="13" fillId="8" borderId="2" xfId="2" applyFont="1" applyFill="1" applyBorder="1"/>
    <xf numFmtId="164" fontId="13" fillId="8" borderId="2" xfId="2" applyNumberFormat="1" applyFont="1" applyFill="1" applyBorder="1"/>
    <xf numFmtId="0" fontId="13" fillId="9" borderId="2" xfId="2" applyFont="1" applyFill="1" applyBorder="1"/>
    <xf numFmtId="164" fontId="13" fillId="9" borderId="2" xfId="2" applyNumberFormat="1" applyFont="1" applyFill="1" applyBorder="1"/>
    <xf numFmtId="0" fontId="13" fillId="3" borderId="1" xfId="2" applyFont="1" applyFill="1" applyBorder="1"/>
    <xf numFmtId="0" fontId="13" fillId="4" borderId="1" xfId="2" applyFont="1" applyFill="1" applyBorder="1"/>
    <xf numFmtId="0" fontId="13" fillId="5" borderId="1" xfId="2" applyFont="1" applyFill="1" applyBorder="1"/>
    <xf numFmtId="0" fontId="13" fillId="6" borderId="1" xfId="2" applyFont="1" applyFill="1" applyBorder="1"/>
    <xf numFmtId="0" fontId="12" fillId="0" borderId="0" xfId="2" applyFont="1"/>
    <xf numFmtId="0" fontId="11" fillId="10" borderId="2" xfId="2" applyFont="1" applyFill="1" applyBorder="1"/>
    <xf numFmtId="0" fontId="11" fillId="10" borderId="2" xfId="2" applyFont="1" applyFill="1" applyBorder="1" applyProtection="1">
      <protection locked="0"/>
    </xf>
    <xf numFmtId="0" fontId="11" fillId="12" borderId="2" xfId="2" applyFont="1" applyFill="1" applyBorder="1"/>
    <xf numFmtId="0" fontId="11" fillId="12" borderId="2" xfId="2" applyFont="1" applyFill="1" applyBorder="1" applyProtection="1">
      <protection locked="0"/>
    </xf>
    <xf numFmtId="0" fontId="3" fillId="0" borderId="0" xfId="2" applyFont="1"/>
    <xf numFmtId="0" fontId="18" fillId="0" borderId="0" xfId="2" applyFont="1"/>
    <xf numFmtId="0" fontId="16" fillId="0" borderId="0" xfId="2" applyFont="1"/>
    <xf numFmtId="0" fontId="17" fillId="0" borderId="2" xfId="2" applyFont="1" applyBorder="1"/>
    <xf numFmtId="0" fontId="19" fillId="10" borderId="9" xfId="2" applyFont="1" applyFill="1" applyBorder="1"/>
    <xf numFmtId="0" fontId="20" fillId="10" borderId="2" xfId="2" applyFont="1" applyFill="1" applyBorder="1"/>
    <xf numFmtId="0" fontId="13" fillId="7" borderId="9" xfId="2" applyFont="1" applyFill="1" applyBorder="1"/>
    <xf numFmtId="0" fontId="4" fillId="0" borderId="0" xfId="0" applyFont="1"/>
    <xf numFmtId="0" fontId="21" fillId="0" borderId="0" xfId="2" applyFont="1"/>
    <xf numFmtId="0" fontId="15" fillId="0" borderId="0" xfId="2" applyFont="1"/>
    <xf numFmtId="0" fontId="17" fillId="0" borderId="0" xfId="2" applyFont="1"/>
    <xf numFmtId="0" fontId="17" fillId="13" borderId="0" xfId="2" applyFont="1" applyFill="1" applyProtection="1">
      <protection locked="0"/>
    </xf>
    <xf numFmtId="0" fontId="16" fillId="10" borderId="2" xfId="2" applyFont="1" applyFill="1" applyBorder="1"/>
    <xf numFmtId="0" fontId="17" fillId="10" borderId="2" xfId="2" applyFont="1" applyFill="1" applyBorder="1"/>
    <xf numFmtId="0" fontId="17" fillId="12" borderId="2" xfId="2" applyFont="1" applyFill="1" applyBorder="1"/>
    <xf numFmtId="0" fontId="16" fillId="12" borderId="2" xfId="2" applyFont="1" applyFill="1" applyBorder="1"/>
    <xf numFmtId="0" fontId="22" fillId="0" borderId="0" xfId="2" applyFont="1"/>
    <xf numFmtId="0" fontId="23" fillId="0" borderId="0" xfId="2" applyFont="1"/>
    <xf numFmtId="0" fontId="23" fillId="13" borderId="0" xfId="2" applyFont="1" applyFill="1" applyProtection="1">
      <protection locked="0"/>
    </xf>
    <xf numFmtId="0" fontId="2" fillId="10" borderId="2" xfId="2" applyFont="1" applyFill="1" applyBorder="1"/>
    <xf numFmtId="0" fontId="2" fillId="14" borderId="2" xfId="2" applyFont="1" applyFill="1" applyBorder="1"/>
    <xf numFmtId="0" fontId="2" fillId="12" borderId="2" xfId="2" applyFont="1" applyFill="1" applyBorder="1"/>
    <xf numFmtId="0" fontId="2" fillId="15" borderId="1" xfId="2" applyFont="1" applyFill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43" fontId="1" fillId="2" borderId="1" xfId="1" applyNumberFormat="1" applyBorder="1" applyAlignment="1">
      <alignment vertical="center" wrapText="1"/>
    </xf>
    <xf numFmtId="43" fontId="1" fillId="2" borderId="1" xfId="1" applyNumberFormat="1" applyBorder="1" applyAlignment="1">
      <alignment horizontal="center" vertical="center" wrapText="1"/>
    </xf>
    <xf numFmtId="1" fontId="1" fillId="2" borderId="1" xfId="1" applyNumberFormat="1" applyBorder="1" applyAlignment="1">
      <alignment horizontal="center" vertical="center" wrapText="1"/>
    </xf>
    <xf numFmtId="0" fontId="24" fillId="10" borderId="13" xfId="2" applyFont="1" applyFill="1" applyBorder="1"/>
    <xf numFmtId="0" fontId="25" fillId="10" borderId="14" xfId="2" applyFont="1" applyFill="1" applyBorder="1"/>
    <xf numFmtId="0" fontId="25" fillId="10" borderId="15" xfId="2" applyFont="1" applyFill="1" applyBorder="1"/>
    <xf numFmtId="0" fontId="24" fillId="14" borderId="13" xfId="2" applyFont="1" applyFill="1" applyBorder="1"/>
    <xf numFmtId="0" fontId="25" fillId="14" borderId="14" xfId="2" applyFont="1" applyFill="1" applyBorder="1"/>
    <xf numFmtId="0" fontId="25" fillId="14" borderId="15" xfId="2" applyFont="1" applyFill="1" applyBorder="1"/>
    <xf numFmtId="0" fontId="24" fillId="12" borderId="4" xfId="2" applyFont="1" applyFill="1" applyBorder="1"/>
    <xf numFmtId="0" fontId="2" fillId="12" borderId="8" xfId="0" applyFont="1" applyFill="1" applyBorder="1"/>
    <xf numFmtId="0" fontId="2" fillId="12" borderId="5" xfId="0" applyFont="1" applyFill="1" applyBorder="1"/>
    <xf numFmtId="0" fontId="17" fillId="17" borderId="10" xfId="2" applyFont="1" applyFill="1" applyBorder="1"/>
    <xf numFmtId="0" fontId="17" fillId="17" borderId="11" xfId="2" applyFont="1" applyFill="1" applyBorder="1"/>
    <xf numFmtId="0" fontId="17" fillId="17" borderId="12" xfId="2" applyFont="1" applyFill="1" applyBorder="1"/>
    <xf numFmtId="0" fontId="1" fillId="0" borderId="0" xfId="0" applyFont="1"/>
    <xf numFmtId="0" fontId="11" fillId="0" borderId="0" xfId="0" applyFont="1"/>
    <xf numFmtId="0" fontId="12" fillId="0" borderId="0" xfId="0" applyFont="1"/>
    <xf numFmtId="0" fontId="14" fillId="7" borderId="1" xfId="0" applyFont="1" applyFill="1" applyBorder="1"/>
    <xf numFmtId="0" fontId="13" fillId="10" borderId="1" xfId="0" applyFont="1" applyFill="1" applyBorder="1"/>
    <xf numFmtId="0" fontId="17" fillId="19" borderId="0" xfId="2" applyFont="1" applyFill="1"/>
    <xf numFmtId="0" fontId="4" fillId="0" borderId="0" xfId="2" applyFont="1"/>
    <xf numFmtId="0" fontId="13" fillId="7" borderId="2" xfId="2" applyFont="1" applyFill="1" applyBorder="1"/>
    <xf numFmtId="0" fontId="13" fillId="7" borderId="15" xfId="2" applyFont="1" applyFill="1" applyBorder="1"/>
    <xf numFmtId="0" fontId="13" fillId="0" borderId="0" xfId="2" applyFont="1"/>
    <xf numFmtId="0" fontId="13" fillId="7" borderId="17" xfId="2" applyFont="1" applyFill="1" applyBorder="1"/>
    <xf numFmtId="0" fontId="14" fillId="7" borderId="1" xfId="2" applyFont="1" applyFill="1" applyBorder="1"/>
    <xf numFmtId="165" fontId="13" fillId="10" borderId="2" xfId="2" applyNumberFormat="1" applyFont="1" applyFill="1" applyBorder="1"/>
    <xf numFmtId="165" fontId="13" fillId="10" borderId="19" xfId="2" applyNumberFormat="1" applyFont="1" applyFill="1" applyBorder="1"/>
    <xf numFmtId="0" fontId="13" fillId="7" borderId="18" xfId="2" applyFont="1" applyFill="1" applyBorder="1"/>
    <xf numFmtId="0" fontId="13" fillId="7" borderId="1" xfId="2" applyFont="1" applyFill="1" applyBorder="1"/>
    <xf numFmtId="165" fontId="13" fillId="10" borderId="16" xfId="2" applyNumberFormat="1" applyFont="1" applyFill="1" applyBorder="1"/>
    <xf numFmtId="165" fontId="13" fillId="10" borderId="1" xfId="2" applyNumberFormat="1" applyFont="1" applyFill="1" applyBorder="1"/>
    <xf numFmtId="0" fontId="9" fillId="0" borderId="0" xfId="2"/>
    <xf numFmtId="0" fontId="28" fillId="0" borderId="0" xfId="2" applyFont="1"/>
    <xf numFmtId="0" fontId="14" fillId="7" borderId="9" xfId="2" applyFont="1" applyFill="1" applyBorder="1"/>
    <xf numFmtId="0" fontId="13" fillId="10" borderId="1" xfId="2" applyFont="1" applyFill="1" applyBorder="1"/>
    <xf numFmtId="0" fontId="13" fillId="10" borderId="9" xfId="2" applyFont="1" applyFill="1" applyBorder="1"/>
    <xf numFmtId="0" fontId="30" fillId="7" borderId="1" xfId="2" applyFont="1" applyFill="1" applyBorder="1"/>
    <xf numFmtId="0" fontId="30" fillId="7" borderId="9" xfId="2" applyFont="1" applyFill="1" applyBorder="1"/>
    <xf numFmtId="0" fontId="1" fillId="0" borderId="0" xfId="2" applyFont="1"/>
    <xf numFmtId="0" fontId="2" fillId="7" borderId="1" xfId="2" applyFont="1" applyFill="1" applyBorder="1"/>
    <xf numFmtId="0" fontId="4" fillId="10" borderId="1" xfId="2" applyFont="1" applyFill="1" applyBorder="1"/>
    <xf numFmtId="166" fontId="4" fillId="10" borderId="1" xfId="5" applyNumberFormat="1" applyFont="1" applyFill="1" applyBorder="1"/>
    <xf numFmtId="9" fontId="4" fillId="10" borderId="1" xfId="2" applyNumberFormat="1" applyFont="1" applyFill="1" applyBorder="1"/>
    <xf numFmtId="0" fontId="4" fillId="7" borderId="1" xfId="2" applyFont="1" applyFill="1" applyBorder="1"/>
    <xf numFmtId="166" fontId="0" fillId="0" borderId="0" xfId="0" applyNumberFormat="1"/>
    <xf numFmtId="0" fontId="13" fillId="10" borderId="2" xfId="2" applyFont="1" applyFill="1" applyBorder="1"/>
    <xf numFmtId="0" fontId="11" fillId="0" borderId="0" xfId="2" applyFont="1"/>
    <xf numFmtId="0" fontId="27" fillId="0" borderId="0" xfId="2" applyFont="1"/>
    <xf numFmtId="0" fontId="26" fillId="0" borderId="0" xfId="2" applyFont="1"/>
    <xf numFmtId="0" fontId="11" fillId="0" borderId="0" xfId="2" quotePrefix="1" applyFont="1"/>
    <xf numFmtId="0" fontId="31" fillId="0" borderId="0" xfId="2" applyFont="1"/>
    <xf numFmtId="0" fontId="26" fillId="0" borderId="0" xfId="2" quotePrefix="1" applyFont="1"/>
    <xf numFmtId="0" fontId="14" fillId="7" borderId="0" xfId="2" applyFont="1" applyFill="1"/>
    <xf numFmtId="0" fontId="14" fillId="7" borderId="2" xfId="2" applyFont="1" applyFill="1" applyBorder="1"/>
    <xf numFmtId="0" fontId="28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0" fontId="12" fillId="0" borderId="0" xfId="2" applyFont="1" applyAlignment="1">
      <alignment horizontal="center"/>
    </xf>
    <xf numFmtId="0" fontId="32" fillId="0" borderId="0" xfId="2" applyFont="1"/>
    <xf numFmtId="0" fontId="13" fillId="7" borderId="0" xfId="2" applyFont="1" applyFill="1"/>
    <xf numFmtId="0" fontId="13" fillId="21" borderId="0" xfId="2" applyFont="1" applyFill="1" applyProtection="1">
      <protection locked="0"/>
    </xf>
    <xf numFmtId="0" fontId="4" fillId="7" borderId="0" xfId="0" applyFont="1" applyFill="1"/>
    <xf numFmtId="0" fontId="4" fillId="10" borderId="2" xfId="0" applyFont="1" applyFill="1" applyBorder="1"/>
    <xf numFmtId="0" fontId="13" fillId="7" borderId="13" xfId="2" applyFont="1" applyFill="1" applyBorder="1"/>
    <xf numFmtId="0" fontId="14" fillId="7" borderId="13" xfId="2" applyFont="1" applyFill="1" applyBorder="1"/>
    <xf numFmtId="167" fontId="13" fillId="10" borderId="2" xfId="2" applyNumberFormat="1" applyFont="1" applyFill="1" applyBorder="1" applyAlignment="1">
      <alignment horizontal="center"/>
    </xf>
    <xf numFmtId="167" fontId="12" fillId="0" borderId="0" xfId="2" applyNumberFormat="1" applyFont="1"/>
    <xf numFmtId="14" fontId="14" fillId="22" borderId="1" xfId="2" applyNumberFormat="1" applyFont="1" applyFill="1" applyBorder="1"/>
    <xf numFmtId="168" fontId="14" fillId="22" borderId="1" xfId="2" applyNumberFormat="1" applyFont="1" applyFill="1" applyBorder="1"/>
    <xf numFmtId="14" fontId="13" fillId="10" borderId="1" xfId="2" applyNumberFormat="1" applyFont="1" applyFill="1" applyBorder="1"/>
    <xf numFmtId="168" fontId="13" fillId="10" borderId="1" xfId="2" applyNumberFormat="1" applyFont="1" applyFill="1" applyBorder="1"/>
    <xf numFmtId="3" fontId="33" fillId="0" borderId="0" xfId="2" applyNumberFormat="1" applyFont="1" applyAlignment="1">
      <alignment horizontal="right"/>
    </xf>
    <xf numFmtId="0" fontId="34" fillId="0" borderId="0" xfId="2" applyFont="1"/>
    <xf numFmtId="3" fontId="35" fillId="23" borderId="19" xfId="2" applyNumberFormat="1" applyFont="1" applyFill="1" applyBorder="1" applyAlignment="1">
      <alignment horizontal="center"/>
    </xf>
    <xf numFmtId="3" fontId="35" fillId="23" borderId="1" xfId="2" applyNumberFormat="1" applyFont="1" applyFill="1" applyBorder="1" applyAlignment="1">
      <alignment horizontal="center"/>
    </xf>
    <xf numFmtId="3" fontId="27" fillId="0" borderId="0" xfId="2" applyNumberFormat="1" applyFont="1"/>
    <xf numFmtId="0" fontId="9" fillId="20" borderId="0" xfId="2" applyFill="1"/>
    <xf numFmtId="3" fontId="11" fillId="13" borderId="0" xfId="2" applyNumberFormat="1" applyFont="1" applyFill="1" applyProtection="1">
      <protection locked="0"/>
    </xf>
    <xf numFmtId="3" fontId="33" fillId="7" borderId="14" xfId="2" applyNumberFormat="1" applyFont="1" applyFill="1" applyBorder="1" applyAlignment="1">
      <alignment horizontal="right"/>
    </xf>
    <xf numFmtId="3" fontId="33" fillId="7" borderId="15" xfId="2" applyNumberFormat="1" applyFont="1" applyFill="1" applyBorder="1" applyAlignment="1">
      <alignment horizontal="right"/>
    </xf>
    <xf numFmtId="3" fontId="14" fillId="7" borderId="13" xfId="2" applyNumberFormat="1" applyFont="1" applyFill="1" applyBorder="1"/>
    <xf numFmtId="3" fontId="35" fillId="7" borderId="14" xfId="2" applyNumberFormat="1" applyFont="1" applyFill="1" applyBorder="1" applyAlignment="1">
      <alignment horizontal="right"/>
    </xf>
    <xf numFmtId="0" fontId="24" fillId="24" borderId="9" xfId="2" applyFont="1" applyFill="1" applyBorder="1" applyAlignment="1">
      <alignment horizontal="center"/>
    </xf>
    <xf numFmtId="0" fontId="36" fillId="7" borderId="20" xfId="2" applyFont="1" applyFill="1" applyBorder="1"/>
    <xf numFmtId="0" fontId="36" fillId="7" borderId="19" xfId="2" applyFont="1" applyFill="1" applyBorder="1"/>
    <xf numFmtId="0" fontId="35" fillId="23" borderId="1" xfId="2" applyFont="1" applyFill="1" applyBorder="1" applyAlignment="1">
      <alignment horizontal="center"/>
    </xf>
    <xf numFmtId="0" fontId="35" fillId="10" borderId="1" xfId="2" applyFont="1" applyFill="1" applyBorder="1" applyAlignment="1">
      <alignment horizontal="center"/>
    </xf>
    <xf numFmtId="3" fontId="35" fillId="18" borderId="1" xfId="2" applyNumberFormat="1" applyFont="1" applyFill="1" applyBorder="1" applyAlignment="1">
      <alignment horizontal="center"/>
    </xf>
    <xf numFmtId="3" fontId="14" fillId="18" borderId="1" xfId="2" applyNumberFormat="1" applyFont="1" applyFill="1" applyBorder="1" applyAlignment="1">
      <alignment horizontal="center"/>
    </xf>
    <xf numFmtId="3" fontId="0" fillId="0" borderId="0" xfId="0" applyNumberFormat="1"/>
    <xf numFmtId="0" fontId="2" fillId="7" borderId="2" xfId="0" applyFont="1" applyFill="1" applyBorder="1"/>
    <xf numFmtId="166" fontId="4" fillId="10" borderId="2" xfId="7" applyNumberFormat="1" applyFont="1" applyFill="1" applyBorder="1"/>
    <xf numFmtId="0" fontId="2" fillId="7" borderId="21" xfId="2" applyFont="1" applyFill="1" applyBorder="1"/>
    <xf numFmtId="0" fontId="19" fillId="25" borderId="13" xfId="2" applyFont="1" applyFill="1" applyBorder="1" applyProtection="1">
      <protection locked="0"/>
    </xf>
    <xf numFmtId="0" fontId="19" fillId="25" borderId="14" xfId="2" applyFont="1" applyFill="1" applyBorder="1"/>
    <xf numFmtId="0" fontId="37" fillId="25" borderId="15" xfId="2" applyFont="1" applyFill="1" applyBorder="1"/>
    <xf numFmtId="0" fontId="2" fillId="7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3" xfId="0" applyFont="1" applyFill="1" applyBorder="1"/>
    <xf numFmtId="0" fontId="4" fillId="7" borderId="14" xfId="0" applyFont="1" applyFill="1" applyBorder="1"/>
    <xf numFmtId="0" fontId="2" fillId="11" borderId="2" xfId="0" applyFont="1" applyFill="1" applyBorder="1"/>
    <xf numFmtId="0" fontId="2" fillId="11" borderId="0" xfId="0" applyFont="1" applyFill="1"/>
    <xf numFmtId="0" fontId="4" fillId="11" borderId="0" xfId="0" applyFont="1" applyFill="1"/>
    <xf numFmtId="0" fontId="2" fillId="8" borderId="2" xfId="0" applyFont="1" applyFill="1" applyBorder="1"/>
    <xf numFmtId="0" fontId="2" fillId="8" borderId="13" xfId="0" applyFont="1" applyFill="1" applyBorder="1"/>
    <xf numFmtId="0" fontId="2" fillId="8" borderId="14" xfId="0" applyFont="1" applyFill="1" applyBorder="1"/>
    <xf numFmtId="0" fontId="4" fillId="7" borderId="2" xfId="0" applyFont="1" applyFill="1" applyBorder="1"/>
    <xf numFmtId="0" fontId="4" fillId="11" borderId="2" xfId="0" applyFont="1" applyFill="1" applyBorder="1"/>
    <xf numFmtId="0" fontId="4" fillId="8" borderId="2" xfId="0" applyFont="1" applyFill="1" applyBorder="1"/>
    <xf numFmtId="0" fontId="4" fillId="9" borderId="2" xfId="0" applyFont="1" applyFill="1" applyBorder="1"/>
    <xf numFmtId="0" fontId="0" fillId="20" borderId="0" xfId="0" applyFill="1"/>
    <xf numFmtId="0" fontId="0" fillId="20" borderId="0" xfId="0" applyFill="1" applyProtection="1">
      <protection locked="0"/>
    </xf>
    <xf numFmtId="0" fontId="2" fillId="7" borderId="2" xfId="2" applyFont="1" applyFill="1" applyBorder="1"/>
    <xf numFmtId="0" fontId="38" fillId="10" borderId="2" xfId="2" applyFont="1" applyFill="1" applyBorder="1"/>
    <xf numFmtId="0" fontId="4" fillId="26" borderId="2" xfId="0" applyFont="1" applyFill="1" applyBorder="1"/>
    <xf numFmtId="0" fontId="4" fillId="12" borderId="2" xfId="0" applyFont="1" applyFill="1" applyBorder="1"/>
    <xf numFmtId="0" fontId="39" fillId="0" borderId="0" xfId="0" applyFont="1"/>
    <xf numFmtId="0" fontId="40" fillId="0" borderId="0" xfId="0" applyFont="1" applyAlignment="1">
      <alignment vertical="center"/>
    </xf>
    <xf numFmtId="0" fontId="10" fillId="0" borderId="0" xfId="8" quotePrefix="1"/>
    <xf numFmtId="0" fontId="44" fillId="7" borderId="2" xfId="0" applyFont="1" applyFill="1" applyBorder="1"/>
    <xf numFmtId="0" fontId="45" fillId="10" borderId="2" xfId="0" applyFont="1" applyFill="1" applyBorder="1"/>
    <xf numFmtId="0" fontId="45" fillId="7" borderId="2" xfId="0" applyFont="1" applyFill="1" applyBorder="1"/>
    <xf numFmtId="0" fontId="44" fillId="7" borderId="13" xfId="0" applyFont="1" applyFill="1" applyBorder="1" applyAlignment="1">
      <alignment vertical="center"/>
    </xf>
    <xf numFmtId="0" fontId="2" fillId="7" borderId="14" xfId="0" applyFont="1" applyFill="1" applyBorder="1"/>
    <xf numFmtId="0" fontId="44" fillId="7" borderId="0" xfId="0" applyFont="1" applyFill="1" applyAlignment="1">
      <alignment vertical="center"/>
    </xf>
    <xf numFmtId="0" fontId="2" fillId="7" borderId="0" xfId="0" applyFont="1" applyFill="1"/>
    <xf numFmtId="14" fontId="19" fillId="10" borderId="2" xfId="0" applyNumberFormat="1" applyFont="1" applyFill="1" applyBorder="1" applyAlignment="1">
      <alignment wrapText="1"/>
    </xf>
    <xf numFmtId="169" fontId="19" fillId="10" borderId="2" xfId="0" applyNumberFormat="1" applyFont="1" applyFill="1" applyBorder="1" applyAlignment="1">
      <alignment horizontal="left" wrapText="1"/>
    </xf>
    <xf numFmtId="0" fontId="24" fillId="7" borderId="2" xfId="0" applyFont="1" applyFill="1" applyBorder="1" applyAlignment="1">
      <alignment wrapText="1"/>
    </xf>
    <xf numFmtId="14" fontId="4" fillId="7" borderId="2" xfId="0" applyNumberFormat="1" applyFont="1" applyFill="1" applyBorder="1"/>
    <xf numFmtId="0" fontId="46" fillId="0" borderId="0" xfId="2" applyFont="1"/>
    <xf numFmtId="0" fontId="47" fillId="0" borderId="0" xfId="2" applyFont="1"/>
    <xf numFmtId="0" fontId="14" fillId="7" borderId="2" xfId="2" applyFont="1" applyFill="1" applyBorder="1" applyAlignment="1">
      <alignment horizontal="right"/>
    </xf>
    <xf numFmtId="0" fontId="4" fillId="7" borderId="14" xfId="2" applyFont="1" applyFill="1" applyBorder="1"/>
    <xf numFmtId="0" fontId="4" fillId="7" borderId="15" xfId="2" applyFont="1" applyFill="1" applyBorder="1"/>
    <xf numFmtId="0" fontId="4" fillId="26" borderId="23" xfId="2" applyFont="1" applyFill="1" applyBorder="1"/>
    <xf numFmtId="0" fontId="14" fillId="7" borderId="17" xfId="2" applyFont="1" applyFill="1" applyBorder="1"/>
    <xf numFmtId="0" fontId="14" fillId="7" borderId="19" xfId="2" applyFont="1" applyFill="1" applyBorder="1"/>
    <xf numFmtId="0" fontId="13" fillId="7" borderId="16" xfId="2" applyFont="1" applyFill="1" applyBorder="1" applyAlignment="1">
      <alignment horizontal="left"/>
    </xf>
    <xf numFmtId="0" fontId="14" fillId="7" borderId="0" xfId="2" applyFont="1" applyFill="1" applyAlignment="1">
      <alignment horizontal="right"/>
    </xf>
    <xf numFmtId="0" fontId="4" fillId="7" borderId="0" xfId="2" applyFont="1" applyFill="1"/>
    <xf numFmtId="0" fontId="13" fillId="7" borderId="16" xfId="2" applyFont="1" applyFill="1" applyBorder="1"/>
    <xf numFmtId="0" fontId="13" fillId="27" borderId="17" xfId="2" applyFont="1" applyFill="1" applyBorder="1"/>
    <xf numFmtId="0" fontId="13" fillId="20" borderId="0" xfId="2" applyFont="1" applyFill="1"/>
    <xf numFmtId="0" fontId="13" fillId="13" borderId="0" xfId="2" applyFont="1" applyFill="1"/>
    <xf numFmtId="0" fontId="42" fillId="0" borderId="0" xfId="0" applyFont="1"/>
    <xf numFmtId="0" fontId="43" fillId="0" borderId="0" xfId="0" applyFont="1"/>
    <xf numFmtId="0" fontId="41" fillId="0" borderId="0" xfId="0" applyFont="1" applyAlignment="1">
      <alignment vertical="center"/>
    </xf>
    <xf numFmtId="0" fontId="45" fillId="7" borderId="13" xfId="0" applyFont="1" applyFill="1" applyBorder="1"/>
    <xf numFmtId="0" fontId="4" fillId="7" borderId="15" xfId="0" applyFont="1" applyFill="1" applyBorder="1"/>
    <xf numFmtId="0" fontId="45" fillId="7" borderId="0" xfId="0" applyFont="1" applyFill="1"/>
    <xf numFmtId="0" fontId="4" fillId="7" borderId="22" xfId="0" applyFont="1" applyFill="1" applyBorder="1"/>
    <xf numFmtId="0" fontId="14" fillId="28" borderId="1" xfId="2" applyFont="1" applyFill="1" applyBorder="1"/>
    <xf numFmtId="0" fontId="14" fillId="28" borderId="19" xfId="2" applyFont="1" applyFill="1" applyBorder="1"/>
    <xf numFmtId="0" fontId="13" fillId="10" borderId="24" xfId="2" applyFont="1" applyFill="1" applyBorder="1" applyAlignment="1">
      <alignment horizontal="left"/>
    </xf>
    <xf numFmtId="0" fontId="13" fillId="10" borderId="17" xfId="2" applyFont="1" applyFill="1" applyBorder="1"/>
    <xf numFmtId="0" fontId="13" fillId="10" borderId="17" xfId="2" applyFont="1" applyFill="1" applyBorder="1" applyAlignment="1">
      <alignment horizontal="right"/>
    </xf>
    <xf numFmtId="0" fontId="13" fillId="10" borderId="2" xfId="2" applyFont="1" applyFill="1" applyBorder="1" applyAlignment="1">
      <alignment horizontal="left"/>
    </xf>
    <xf numFmtId="0" fontId="13" fillId="10" borderId="16" xfId="2" applyFont="1" applyFill="1" applyBorder="1" applyAlignment="1">
      <alignment horizontal="left"/>
    </xf>
    <xf numFmtId="0" fontId="4" fillId="26" borderId="3" xfId="2" applyFont="1" applyFill="1" applyBorder="1"/>
    <xf numFmtId="0" fontId="4" fillId="26" borderId="5" xfId="2" applyFont="1" applyFill="1" applyBorder="1"/>
    <xf numFmtId="0" fontId="4" fillId="26" borderId="5" xfId="0" applyFont="1" applyFill="1" applyBorder="1"/>
    <xf numFmtId="0" fontId="13" fillId="26" borderId="2" xfId="2" applyFont="1" applyFill="1" applyBorder="1"/>
    <xf numFmtId="0" fontId="37" fillId="26" borderId="2" xfId="2" applyFont="1" applyFill="1" applyBorder="1"/>
    <xf numFmtId="0" fontId="4" fillId="16" borderId="2" xfId="2" applyFont="1" applyFill="1" applyBorder="1"/>
    <xf numFmtId="0" fontId="13" fillId="27" borderId="1" xfId="0" applyFont="1" applyFill="1" applyBorder="1"/>
    <xf numFmtId="0" fontId="13" fillId="27" borderId="1" xfId="2" applyFont="1" applyFill="1" applyBorder="1"/>
    <xf numFmtId="0" fontId="13" fillId="27" borderId="1" xfId="2" applyFont="1" applyFill="1" applyBorder="1" applyProtection="1">
      <protection locked="0"/>
    </xf>
    <xf numFmtId="0" fontId="23" fillId="0" borderId="0" xfId="0" applyFont="1"/>
    <xf numFmtId="10" fontId="4" fillId="27" borderId="9" xfId="2" applyNumberFormat="1" applyFont="1" applyFill="1" applyBorder="1"/>
    <xf numFmtId="0" fontId="13" fillId="27" borderId="2" xfId="2" applyFont="1" applyFill="1" applyBorder="1"/>
    <xf numFmtId="0" fontId="13" fillId="27" borderId="2" xfId="2" applyFont="1" applyFill="1" applyBorder="1" applyProtection="1">
      <protection locked="0"/>
    </xf>
    <xf numFmtId="9" fontId="13" fillId="27" borderId="2" xfId="2" applyNumberFormat="1" applyFont="1" applyFill="1" applyBorder="1"/>
    <xf numFmtId="0" fontId="14" fillId="26" borderId="2" xfId="2" applyFont="1" applyFill="1" applyBorder="1"/>
    <xf numFmtId="9" fontId="13" fillId="27" borderId="2" xfId="2" applyNumberFormat="1" applyFont="1" applyFill="1" applyBorder="1" applyProtection="1">
      <protection locked="0"/>
    </xf>
    <xf numFmtId="0" fontId="13" fillId="18" borderId="2" xfId="2" applyFont="1" applyFill="1" applyBorder="1"/>
    <xf numFmtId="167" fontId="13" fillId="13" borderId="0" xfId="2" applyNumberFormat="1" applyFont="1" applyFill="1" applyProtection="1">
      <protection locked="0"/>
    </xf>
    <xf numFmtId="167" fontId="13" fillId="27" borderId="2" xfId="2" applyNumberFormat="1" applyFont="1" applyFill="1" applyBorder="1"/>
    <xf numFmtId="168" fontId="13" fillId="26" borderId="1" xfId="2" applyNumberFormat="1" applyFont="1" applyFill="1" applyBorder="1"/>
    <xf numFmtId="14" fontId="13" fillId="10" borderId="0" xfId="2" applyNumberFormat="1" applyFont="1" applyFill="1"/>
    <xf numFmtId="168" fontId="11" fillId="0" borderId="0" xfId="2" applyNumberFormat="1" applyFont="1"/>
    <xf numFmtId="168" fontId="13" fillId="26" borderId="19" xfId="2" applyNumberFormat="1" applyFont="1" applyFill="1" applyBorder="1"/>
    <xf numFmtId="3" fontId="35" fillId="26" borderId="2" xfId="2" applyNumberFormat="1" applyFont="1" applyFill="1" applyBorder="1" applyAlignment="1">
      <alignment horizontal="right"/>
    </xf>
    <xf numFmtId="3" fontId="13" fillId="27" borderId="2" xfId="2" applyNumberFormat="1" applyFont="1" applyFill="1" applyBorder="1"/>
    <xf numFmtId="3" fontId="13" fillId="26" borderId="2" xfId="2" applyNumberFormat="1" applyFont="1" applyFill="1" applyBorder="1"/>
    <xf numFmtId="0" fontId="46" fillId="0" borderId="0" xfId="2" applyFont="1"/>
    <xf numFmtId="0" fontId="9" fillId="0" borderId="0" xfId="2"/>
  </cellXfs>
  <cellStyles count="10">
    <cellStyle name="60% - Accent5" xfId="1" builtinId="48"/>
    <cellStyle name="Comma 2" xfId="5" xr:uid="{896EC480-3BCD-4711-A8E7-64D6BC6A2228}"/>
    <cellStyle name="Comma 2 2" xfId="7" xr:uid="{414485F5-92EB-46E7-BBA9-955C558C24BF}"/>
    <cellStyle name="Comma 2 3" xfId="9" xr:uid="{8742205E-5EEB-4A13-9A77-1A723870C90A}"/>
    <cellStyle name="Hyperlink" xfId="8" builtinId="8"/>
    <cellStyle name="Hyperlink 2" xfId="4" xr:uid="{37977A60-B447-462A-A7A3-DC0E08E0A969}"/>
    <cellStyle name="Hyperlink 3" xfId="6" xr:uid="{BB487108-DBB3-45FF-AB13-3774E9338624}"/>
    <cellStyle name="Normal" xfId="0" builtinId="0"/>
    <cellStyle name="Normal 2" xfId="3" xr:uid="{A99964B5-292A-4D07-9F5E-6B1EC7A5876C}"/>
    <cellStyle name="Normal 3" xfId="2" xr:uid="{896F3DFB-3558-4A41-B599-0483C672EC2E}"/>
  </cellStyles>
  <dxfs count="0"/>
  <tableStyles count="1" defaultTableStyle="TableStyleMedium2" defaultPivotStyle="PivotStyleLight16">
    <tableStyle name="Invisible" pivot="0" table="0" count="0" xr9:uid="{AC07339B-0686-4BBD-BDB4-EFCDF77B7BA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0156-DE8E-437D-8E06-39D287F9962E}">
  <dimension ref="A1:P700"/>
  <sheetViews>
    <sheetView tabSelected="1" topLeftCell="A652" zoomScale="130" zoomScaleNormal="130" workbookViewId="0">
      <selection activeCell="H682" sqref="H682:H684"/>
    </sheetView>
  </sheetViews>
  <sheetFormatPr defaultRowHeight="15" x14ac:dyDescent="0.25"/>
  <cols>
    <col min="1" max="1" width="5.140625" customWidth="1"/>
    <col min="2" max="2" width="15.28515625" customWidth="1"/>
    <col min="3" max="3" width="12.85546875" customWidth="1"/>
    <col min="4" max="4" width="21.85546875" customWidth="1"/>
    <col min="5" max="5" width="23.140625" customWidth="1"/>
    <col min="6" max="6" width="23.28515625" customWidth="1"/>
    <col min="7" max="7" width="19.140625" customWidth="1"/>
    <col min="8" max="8" width="11.28515625" customWidth="1"/>
  </cols>
  <sheetData>
    <row r="1" spans="1:16" ht="26.25" x14ac:dyDescent="0.4">
      <c r="A1" s="1" t="s">
        <v>0</v>
      </c>
      <c r="B1" s="1"/>
      <c r="C1" s="1"/>
    </row>
    <row r="3" spans="1:16" ht="23.25" x14ac:dyDescent="0.35">
      <c r="A3" s="5" t="s">
        <v>1</v>
      </c>
    </row>
    <row r="5" spans="1:16" ht="18.75" x14ac:dyDescent="0.3">
      <c r="A5" s="4" t="s">
        <v>2</v>
      </c>
      <c r="C5" s="2" t="s">
        <v>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7" spans="1:16" ht="18.75" x14ac:dyDescent="0.3">
      <c r="A7" s="4" t="s">
        <v>4</v>
      </c>
      <c r="C7" s="21" t="s">
        <v>5</v>
      </c>
      <c r="D7" s="21" t="s">
        <v>6</v>
      </c>
      <c r="E7" s="21" t="s">
        <v>7</v>
      </c>
      <c r="G7" s="6" t="s">
        <v>20</v>
      </c>
      <c r="H7" s="215">
        <f>AVERAGE(E8:E10)</f>
        <v>58</v>
      </c>
      <c r="I7" t="str">
        <f ca="1">_xlfn.IFNA(_xlfn.FORMULATEXT(H7),"")</f>
        <v>=AVERAGE(E8:E10)</v>
      </c>
    </row>
    <row r="8" spans="1:16" x14ac:dyDescent="0.25">
      <c r="C8" s="22" t="s">
        <v>8</v>
      </c>
      <c r="D8" s="22" t="s">
        <v>9</v>
      </c>
      <c r="E8" s="22">
        <v>43</v>
      </c>
      <c r="G8" s="7"/>
      <c r="H8" s="216"/>
      <c r="I8" t="str">
        <f t="shared" ref="I8:I13" ca="1" si="0">_xlfn.IFNA(_xlfn.FORMULATEXT(H8),"")</f>
        <v/>
      </c>
    </row>
    <row r="9" spans="1:16" x14ac:dyDescent="0.25">
      <c r="C9" s="22" t="s">
        <v>8</v>
      </c>
      <c r="D9" s="22" t="s">
        <v>10</v>
      </c>
      <c r="E9" s="22">
        <v>59</v>
      </c>
      <c r="G9" s="8" t="s">
        <v>21</v>
      </c>
      <c r="H9" s="215">
        <f>AVERAGE(E11:E13)</f>
        <v>162</v>
      </c>
      <c r="I9" t="str">
        <f t="shared" ca="1" si="0"/>
        <v>=AVERAGE(E11:E13)</v>
      </c>
    </row>
    <row r="10" spans="1:16" x14ac:dyDescent="0.25">
      <c r="C10" s="22" t="s">
        <v>8</v>
      </c>
      <c r="D10" s="22" t="s">
        <v>11</v>
      </c>
      <c r="E10" s="22">
        <v>72</v>
      </c>
      <c r="G10" s="9"/>
      <c r="H10" s="216"/>
      <c r="I10" t="str">
        <f t="shared" ca="1" si="0"/>
        <v/>
      </c>
    </row>
    <row r="11" spans="1:16" x14ac:dyDescent="0.25">
      <c r="C11" s="23" t="s">
        <v>12</v>
      </c>
      <c r="D11" s="23" t="s">
        <v>13</v>
      </c>
      <c r="E11" s="23">
        <v>119</v>
      </c>
      <c r="G11" s="10" t="s">
        <v>22</v>
      </c>
      <c r="H11" s="215">
        <f>AVERAGE(E14:E16)</f>
        <v>389</v>
      </c>
      <c r="I11" t="str">
        <f t="shared" ca="1" si="0"/>
        <v>=AVERAGE(E14:E16)</v>
      </c>
    </row>
    <row r="12" spans="1:16" x14ac:dyDescent="0.25">
      <c r="C12" s="23" t="s">
        <v>12</v>
      </c>
      <c r="D12" s="23" t="s">
        <v>14</v>
      </c>
      <c r="E12" s="23">
        <v>175</v>
      </c>
      <c r="G12" s="11"/>
      <c r="H12" s="216"/>
      <c r="I12" t="str">
        <f t="shared" ca="1" si="0"/>
        <v/>
      </c>
    </row>
    <row r="13" spans="1:16" x14ac:dyDescent="0.25">
      <c r="C13" s="23" t="s">
        <v>12</v>
      </c>
      <c r="D13" s="23" t="s">
        <v>15</v>
      </c>
      <c r="E13" s="23">
        <v>192</v>
      </c>
      <c r="G13" s="12" t="s">
        <v>23</v>
      </c>
      <c r="H13" s="215">
        <f>AVERAGE(E8:E16)</f>
        <v>203</v>
      </c>
      <c r="I13" t="str">
        <f t="shared" ca="1" si="0"/>
        <v>=AVERAGE(E8:E16)</v>
      </c>
    </row>
    <row r="14" spans="1:16" x14ac:dyDescent="0.25">
      <c r="C14" s="24" t="s">
        <v>16</v>
      </c>
      <c r="D14" s="24" t="s">
        <v>17</v>
      </c>
      <c r="E14" s="24">
        <v>240</v>
      </c>
      <c r="G14" s="13"/>
      <c r="H14" s="217"/>
    </row>
    <row r="15" spans="1:16" x14ac:dyDescent="0.25">
      <c r="C15" s="24" t="s">
        <v>16</v>
      </c>
      <c r="D15" s="24" t="s">
        <v>18</v>
      </c>
      <c r="E15" s="24">
        <v>405</v>
      </c>
    </row>
    <row r="16" spans="1:16" x14ac:dyDescent="0.25">
      <c r="C16" s="24" t="s">
        <v>16</v>
      </c>
      <c r="D16" s="24" t="s">
        <v>19</v>
      </c>
      <c r="E16" s="24">
        <v>522</v>
      </c>
    </row>
    <row r="19" spans="1:14" ht="18.75" x14ac:dyDescent="0.3">
      <c r="A19" s="4" t="s">
        <v>24</v>
      </c>
      <c r="C19" s="2" t="s">
        <v>25</v>
      </c>
    </row>
    <row r="20" spans="1:14" x14ac:dyDescent="0.25">
      <c r="C20" s="2" t="s">
        <v>26</v>
      </c>
    </row>
    <row r="22" spans="1:14" ht="15.75" x14ac:dyDescent="0.25">
      <c r="A22" s="3" t="s">
        <v>4</v>
      </c>
      <c r="C22" s="14" t="s">
        <v>27</v>
      </c>
      <c r="D22" s="14" t="s">
        <v>28</v>
      </c>
      <c r="E22" s="14" t="s">
        <v>29</v>
      </c>
      <c r="G22" s="25" t="s">
        <v>39</v>
      </c>
      <c r="H22" s="2"/>
    </row>
    <row r="23" spans="1:14" x14ac:dyDescent="0.25">
      <c r="C23" s="15" t="s">
        <v>30</v>
      </c>
      <c r="D23" s="16">
        <v>43101</v>
      </c>
      <c r="E23" s="15">
        <v>152</v>
      </c>
    </row>
    <row r="24" spans="1:14" x14ac:dyDescent="0.25">
      <c r="C24" s="15" t="s">
        <v>31</v>
      </c>
      <c r="D24" s="16">
        <v>43101</v>
      </c>
      <c r="E24" s="15">
        <v>171</v>
      </c>
      <c r="G24" s="16">
        <v>43101</v>
      </c>
      <c r="H24" s="170">
        <f>AVERAGE(E23:E25)</f>
        <v>144.33333333333334</v>
      </c>
      <c r="I24" t="str">
        <f ca="1">_xlfn.IFNA(_xlfn.FORMULATEXT(H24),"")</f>
        <v>=AVERAGE(E23:E25)</v>
      </c>
    </row>
    <row r="25" spans="1:14" x14ac:dyDescent="0.25">
      <c r="C25" s="15" t="s">
        <v>32</v>
      </c>
      <c r="D25" s="16">
        <v>43101</v>
      </c>
      <c r="E25" s="15">
        <v>110</v>
      </c>
      <c r="G25" s="18">
        <v>43132</v>
      </c>
      <c r="H25" s="170">
        <f>AVERAGE(E26:E28)</f>
        <v>136</v>
      </c>
      <c r="I25" t="str">
        <f t="shared" ref="I25:I26" ca="1" si="1">_xlfn.IFNA(_xlfn.FORMULATEXT(H25),"")</f>
        <v>=AVERAGE(E26:E28)</v>
      </c>
    </row>
    <row r="26" spans="1:14" x14ac:dyDescent="0.25">
      <c r="C26" s="17" t="s">
        <v>33</v>
      </c>
      <c r="D26" s="18">
        <v>43132</v>
      </c>
      <c r="E26" s="17">
        <v>173</v>
      </c>
      <c r="G26" s="20">
        <v>43160</v>
      </c>
      <c r="H26" s="170">
        <f>AVERAGE(E29:E31)</f>
        <v>194</v>
      </c>
      <c r="I26" t="str">
        <f t="shared" ca="1" si="1"/>
        <v>=AVERAGE(E29:E31)</v>
      </c>
    </row>
    <row r="27" spans="1:14" x14ac:dyDescent="0.25">
      <c r="C27" s="17" t="s">
        <v>34</v>
      </c>
      <c r="D27" s="18">
        <v>43132</v>
      </c>
      <c r="E27" s="17">
        <v>128</v>
      </c>
    </row>
    <row r="28" spans="1:14" x14ac:dyDescent="0.25">
      <c r="C28" s="17" t="s">
        <v>35</v>
      </c>
      <c r="D28" s="18">
        <v>43132</v>
      </c>
      <c r="E28" s="17">
        <v>107</v>
      </c>
      <c r="G28" s="25" t="s">
        <v>40</v>
      </c>
      <c r="H28" s="30"/>
      <c r="I28" s="30"/>
      <c r="J28" s="2"/>
      <c r="K28" s="2"/>
      <c r="L28" s="2"/>
      <c r="M28" s="2"/>
      <c r="N28" s="2"/>
    </row>
    <row r="29" spans="1:14" x14ac:dyDescent="0.25">
      <c r="C29" s="19" t="s">
        <v>36</v>
      </c>
      <c r="D29" s="20">
        <v>43160</v>
      </c>
      <c r="E29" s="19">
        <v>213</v>
      </c>
    </row>
    <row r="30" spans="1:14" x14ac:dyDescent="0.25">
      <c r="C30" s="19" t="s">
        <v>37</v>
      </c>
      <c r="D30" s="20">
        <v>43160</v>
      </c>
      <c r="E30" s="19">
        <v>238</v>
      </c>
      <c r="G30" s="26" t="s">
        <v>41</v>
      </c>
      <c r="H30" s="27"/>
      <c r="I30" s="218">
        <f>SUM(E23:E31)/COUNT(E23:E31)</f>
        <v>158.11111111111111</v>
      </c>
      <c r="J30" t="str">
        <f ca="1">_xlfn.IFNA(_xlfn.FORMULATEXT(I30),"")</f>
        <v>=SUM(E23:E31)/COUNT(E23:E31)</v>
      </c>
    </row>
    <row r="31" spans="1:14" x14ac:dyDescent="0.25">
      <c r="C31" s="19" t="s">
        <v>38</v>
      </c>
      <c r="D31" s="20">
        <v>43160</v>
      </c>
      <c r="E31" s="19">
        <v>131</v>
      </c>
      <c r="G31" s="28" t="s">
        <v>42</v>
      </c>
      <c r="H31" s="29"/>
      <c r="I31" s="218">
        <f>AVERAGE(E23:E31)</f>
        <v>158.11111111111111</v>
      </c>
      <c r="J31" t="str">
        <f ca="1">_xlfn.IFNA(_xlfn.FORMULATEXT(I31),"")</f>
        <v>=AVERAGE(E23:E31)</v>
      </c>
    </row>
    <row r="34" spans="1:12" ht="18.75" x14ac:dyDescent="0.3">
      <c r="A34" s="4" t="s">
        <v>44</v>
      </c>
      <c r="C34" s="2" t="s">
        <v>43</v>
      </c>
      <c r="D34" s="2"/>
      <c r="E34" s="2"/>
      <c r="F34" s="2"/>
      <c r="G34" s="2"/>
      <c r="H34" s="2"/>
      <c r="I34" s="2"/>
      <c r="J34" s="2"/>
    </row>
    <row r="36" spans="1:12" ht="15.75" x14ac:dyDescent="0.25">
      <c r="A36" s="3" t="s">
        <v>4</v>
      </c>
      <c r="C36" s="31" t="s">
        <v>45</v>
      </c>
      <c r="D36" s="32"/>
      <c r="E36" s="32"/>
      <c r="G36" s="39" t="s">
        <v>59</v>
      </c>
      <c r="H36" s="38"/>
      <c r="I36" s="38"/>
      <c r="J36" s="38"/>
      <c r="K36" s="38"/>
      <c r="L36" s="2"/>
    </row>
    <row r="37" spans="1:12" x14ac:dyDescent="0.25">
      <c r="C37" s="34" t="s">
        <v>46</v>
      </c>
      <c r="D37" s="35" t="s">
        <v>47</v>
      </c>
      <c r="E37" s="32"/>
      <c r="H37" s="32"/>
      <c r="I37" s="32"/>
      <c r="J37" s="32"/>
      <c r="K37" s="32"/>
      <c r="L37" s="32"/>
    </row>
    <row r="38" spans="1:12" x14ac:dyDescent="0.25">
      <c r="C38" s="36" t="s">
        <v>48</v>
      </c>
      <c r="D38" s="33">
        <v>7</v>
      </c>
      <c r="E38" s="32"/>
      <c r="H38" s="40"/>
    </row>
    <row r="39" spans="1:12" x14ac:dyDescent="0.25">
      <c r="C39" s="36" t="s">
        <v>49</v>
      </c>
      <c r="D39" s="33">
        <v>5</v>
      </c>
      <c r="E39" s="32"/>
      <c r="G39" s="43" t="s">
        <v>57</v>
      </c>
      <c r="H39" s="42"/>
      <c r="I39" s="219">
        <f>COUNT(D38:D44)</f>
        <v>4</v>
      </c>
      <c r="J39" s="32" t="str">
        <f ca="1">_xlfn.IFNA(_xlfn.FORMULATEXT(I39),"")</f>
        <v>=COUNT(D38:D44)</v>
      </c>
    </row>
    <row r="40" spans="1:12" x14ac:dyDescent="0.25">
      <c r="C40" s="36" t="s">
        <v>50</v>
      </c>
      <c r="D40" s="33">
        <v>6</v>
      </c>
      <c r="E40" s="32"/>
      <c r="G40" s="44" t="s">
        <v>58</v>
      </c>
      <c r="H40" s="45"/>
      <c r="I40" s="219">
        <f>COUNTA(D38:D44)</f>
        <v>7</v>
      </c>
      <c r="J40" s="32" t="str">
        <f ca="1">_xlfn.IFNA(_xlfn.FORMULATEXT(I40),"")</f>
        <v>=COUNTA(D38:D44)</v>
      </c>
    </row>
    <row r="41" spans="1:12" x14ac:dyDescent="0.25">
      <c r="C41" s="36" t="s">
        <v>51</v>
      </c>
      <c r="D41" s="33">
        <v>4</v>
      </c>
      <c r="E41" s="32"/>
      <c r="I41" s="32"/>
      <c r="J41" s="32"/>
    </row>
    <row r="42" spans="1:12" x14ac:dyDescent="0.25">
      <c r="C42" s="36" t="s">
        <v>52</v>
      </c>
      <c r="D42" s="33" t="s">
        <v>53</v>
      </c>
      <c r="E42" s="32"/>
      <c r="I42" s="32"/>
      <c r="J42" s="32"/>
    </row>
    <row r="43" spans="1:12" x14ac:dyDescent="0.25">
      <c r="C43" s="36" t="s">
        <v>54</v>
      </c>
      <c r="D43" s="33" t="s">
        <v>55</v>
      </c>
      <c r="E43" s="32"/>
      <c r="G43" s="41"/>
      <c r="H43" s="40"/>
      <c r="I43" s="32"/>
      <c r="J43" s="32"/>
    </row>
    <row r="44" spans="1:12" x14ac:dyDescent="0.25">
      <c r="C44" s="36" t="s">
        <v>56</v>
      </c>
      <c r="D44" s="33" t="s">
        <v>56</v>
      </c>
      <c r="E44" s="32"/>
    </row>
    <row r="45" spans="1:12" x14ac:dyDescent="0.25">
      <c r="C45" s="37"/>
    </row>
    <row r="47" spans="1:12" ht="18.75" x14ac:dyDescent="0.3">
      <c r="A47" s="4" t="s">
        <v>61</v>
      </c>
      <c r="C47" s="2" t="s">
        <v>60</v>
      </c>
    </row>
    <row r="49" spans="1:13" ht="18.75" x14ac:dyDescent="0.3">
      <c r="A49" s="4" t="s">
        <v>88</v>
      </c>
      <c r="C49" s="2" t="s">
        <v>87</v>
      </c>
      <c r="D49" s="2"/>
      <c r="E49" s="2"/>
      <c r="F49" s="2"/>
      <c r="G49" s="2"/>
      <c r="H49" s="2"/>
    </row>
    <row r="50" spans="1:13" x14ac:dyDescent="0.25">
      <c r="C50" s="2" t="s">
        <v>86</v>
      </c>
      <c r="D50" s="2"/>
      <c r="E50" s="2"/>
      <c r="F50" s="2"/>
      <c r="G50" s="2"/>
      <c r="H50" s="2"/>
    </row>
    <row r="51" spans="1:13" x14ac:dyDescent="0.25">
      <c r="C51" s="2" t="s">
        <v>60</v>
      </c>
      <c r="D51" s="2"/>
      <c r="E51" s="2"/>
      <c r="F51" s="2"/>
      <c r="G51" s="2"/>
      <c r="H51" s="2"/>
    </row>
    <row r="52" spans="1:13" x14ac:dyDescent="0.25">
      <c r="C52" s="2"/>
      <c r="D52" s="2"/>
      <c r="E52" s="2"/>
      <c r="F52" s="2"/>
      <c r="G52" s="2"/>
      <c r="H52" s="2"/>
    </row>
    <row r="53" spans="1:13" x14ac:dyDescent="0.25">
      <c r="C53" s="46" t="s">
        <v>62</v>
      </c>
      <c r="D53" s="47"/>
      <c r="E53" s="47"/>
      <c r="F53" s="47"/>
      <c r="G53" s="47"/>
      <c r="H53" s="47"/>
    </row>
    <row r="54" spans="1:13" x14ac:dyDescent="0.25">
      <c r="C54" s="46" t="s">
        <v>63</v>
      </c>
      <c r="D54" s="47"/>
      <c r="E54" s="47"/>
      <c r="F54" s="47"/>
      <c r="G54" s="47"/>
      <c r="H54" s="47"/>
    </row>
    <row r="56" spans="1:13" ht="30" x14ac:dyDescent="0.25">
      <c r="A56" s="3" t="s">
        <v>4</v>
      </c>
      <c r="C56" s="52" t="s">
        <v>64</v>
      </c>
      <c r="D56" s="52" t="s">
        <v>65</v>
      </c>
      <c r="E56" s="52" t="s">
        <v>66</v>
      </c>
      <c r="F56" s="47"/>
      <c r="G56" s="47"/>
      <c r="H56" s="47"/>
    </row>
    <row r="57" spans="1:13" x14ac:dyDescent="0.25">
      <c r="C57" s="53">
        <v>101</v>
      </c>
      <c r="D57" s="53" t="s">
        <v>67</v>
      </c>
      <c r="E57" s="54">
        <v>78022</v>
      </c>
      <c r="F57" s="47"/>
      <c r="G57" s="47"/>
      <c r="H57" s="46" t="s">
        <v>82</v>
      </c>
      <c r="I57" s="47"/>
      <c r="J57" s="47"/>
      <c r="K57" s="47"/>
      <c r="L57" s="47"/>
      <c r="M57" s="47"/>
    </row>
    <row r="58" spans="1:13" x14ac:dyDescent="0.25">
      <c r="C58" s="53">
        <v>102</v>
      </c>
      <c r="D58" s="53" t="s">
        <v>68</v>
      </c>
      <c r="E58" s="54">
        <v>99819</v>
      </c>
      <c r="F58" s="47"/>
      <c r="G58" s="47"/>
      <c r="H58" s="47"/>
      <c r="J58" s="47"/>
      <c r="K58" s="47"/>
      <c r="L58" s="47"/>
      <c r="M58" s="47"/>
    </row>
    <row r="59" spans="1:13" x14ac:dyDescent="0.25">
      <c r="C59" s="53">
        <v>103</v>
      </c>
      <c r="D59" s="53" t="s">
        <v>69</v>
      </c>
      <c r="E59" s="55" t="s">
        <v>70</v>
      </c>
      <c r="F59" s="47"/>
      <c r="G59" s="47"/>
      <c r="H59" s="49" t="s">
        <v>83</v>
      </c>
      <c r="I59" s="170">
        <f>COUNT(E57:E70)</f>
        <v>10</v>
      </c>
      <c r="J59" s="47" t="str">
        <f ca="1">_xlfn.IFNA(_xlfn.FORMULATEXT(I59),"")</f>
        <v>=COUNT(E57:E70)</v>
      </c>
      <c r="K59" s="47"/>
      <c r="L59" s="47"/>
      <c r="M59" s="47"/>
    </row>
    <row r="60" spans="1:13" x14ac:dyDescent="0.25">
      <c r="C60" s="53">
        <v>104</v>
      </c>
      <c r="D60" s="53" t="s">
        <v>71</v>
      </c>
      <c r="E60" s="54">
        <v>27522</v>
      </c>
      <c r="F60" s="47"/>
      <c r="G60" s="47"/>
      <c r="H60" s="50" t="s">
        <v>84</v>
      </c>
      <c r="I60" s="170">
        <f>COUNT(E57:E70)</f>
        <v>10</v>
      </c>
      <c r="J60" s="47" t="str">
        <f t="shared" ref="J60:J62" ca="1" si="2">_xlfn.IFNA(_xlfn.FORMULATEXT(I60),"")</f>
        <v>=COUNT(E57:E70)</v>
      </c>
      <c r="K60" s="47"/>
      <c r="L60" s="47"/>
      <c r="M60" s="47"/>
    </row>
    <row r="61" spans="1:13" x14ac:dyDescent="0.25">
      <c r="C61" s="53">
        <v>105</v>
      </c>
      <c r="D61" s="53" t="s">
        <v>72</v>
      </c>
      <c r="E61" s="56">
        <v>0</v>
      </c>
      <c r="F61" s="47"/>
      <c r="G61" s="47"/>
      <c r="H61" s="51" t="s">
        <v>85</v>
      </c>
      <c r="I61" s="170">
        <f>COUNTA(E57:E70)</f>
        <v>12</v>
      </c>
      <c r="J61" s="47" t="str">
        <f t="shared" ca="1" si="2"/>
        <v>=COUNTA(E57:E70)</v>
      </c>
      <c r="K61" s="47"/>
      <c r="L61" s="47"/>
      <c r="M61" s="47"/>
    </row>
    <row r="62" spans="1:13" x14ac:dyDescent="0.25">
      <c r="C62" s="53">
        <v>106</v>
      </c>
      <c r="D62" s="53" t="s">
        <v>73</v>
      </c>
      <c r="E62" s="56"/>
      <c r="F62" s="47"/>
      <c r="G62" s="47"/>
      <c r="H62" s="220" t="s">
        <v>89</v>
      </c>
      <c r="I62" s="170">
        <f>COUNTBLANK(E57:E70)</f>
        <v>2</v>
      </c>
      <c r="J62" s="47" t="str">
        <f t="shared" ca="1" si="2"/>
        <v>=COUNTBLANK(E57:E70)</v>
      </c>
      <c r="K62" s="47"/>
      <c r="L62" s="47"/>
      <c r="M62" s="47"/>
    </row>
    <row r="63" spans="1:13" x14ac:dyDescent="0.25">
      <c r="C63" s="53">
        <v>107</v>
      </c>
      <c r="D63" s="53" t="s">
        <v>74</v>
      </c>
      <c r="E63" s="56">
        <v>0</v>
      </c>
      <c r="F63" s="47"/>
      <c r="G63" s="47"/>
      <c r="J63" s="47"/>
      <c r="K63" s="47"/>
      <c r="L63" s="47"/>
      <c r="M63" s="47"/>
    </row>
    <row r="64" spans="1:13" x14ac:dyDescent="0.25">
      <c r="C64" s="53">
        <v>108</v>
      </c>
      <c r="D64" s="53" t="s">
        <v>75</v>
      </c>
      <c r="E64" s="54">
        <v>88041</v>
      </c>
      <c r="F64" s="47"/>
      <c r="G64" s="47"/>
      <c r="J64" s="47"/>
      <c r="K64" s="47"/>
      <c r="L64" s="47"/>
      <c r="M64" s="47"/>
    </row>
    <row r="65" spans="1:13" x14ac:dyDescent="0.25">
      <c r="C65" s="53">
        <v>109</v>
      </c>
      <c r="D65" s="53" t="s">
        <v>76</v>
      </c>
      <c r="E65" s="54">
        <v>81831</v>
      </c>
      <c r="F65" s="47"/>
      <c r="G65" s="47"/>
      <c r="J65" s="47"/>
      <c r="K65" s="47"/>
      <c r="L65" s="47"/>
      <c r="M65" s="47"/>
    </row>
    <row r="66" spans="1:13" x14ac:dyDescent="0.25">
      <c r="C66" s="53">
        <v>110</v>
      </c>
      <c r="D66" s="53" t="s">
        <v>77</v>
      </c>
      <c r="E66" s="55" t="s">
        <v>70</v>
      </c>
      <c r="F66" s="47"/>
      <c r="G66" s="47"/>
      <c r="H66" s="48"/>
    </row>
    <row r="67" spans="1:13" x14ac:dyDescent="0.25">
      <c r="C67" s="53">
        <v>111</v>
      </c>
      <c r="D67" s="53" t="s">
        <v>78</v>
      </c>
      <c r="E67" s="54"/>
      <c r="F67" s="47"/>
      <c r="G67" s="47"/>
      <c r="H67" s="47"/>
    </row>
    <row r="68" spans="1:13" ht="30" x14ac:dyDescent="0.25">
      <c r="C68" s="53">
        <v>112</v>
      </c>
      <c r="D68" s="53" t="s">
        <v>79</v>
      </c>
      <c r="E68" s="54">
        <v>26624</v>
      </c>
      <c r="F68" s="47"/>
      <c r="G68" s="47"/>
      <c r="H68" s="47"/>
    </row>
    <row r="69" spans="1:13" x14ac:dyDescent="0.25">
      <c r="C69" s="53">
        <v>113</v>
      </c>
      <c r="D69" s="53" t="s">
        <v>80</v>
      </c>
      <c r="E69" s="54">
        <v>92885</v>
      </c>
      <c r="F69" s="47"/>
      <c r="G69" s="47"/>
      <c r="H69" s="47"/>
    </row>
    <row r="70" spans="1:13" ht="30" x14ac:dyDescent="0.25">
      <c r="C70" s="53">
        <v>114</v>
      </c>
      <c r="D70" s="53" t="s">
        <v>81</v>
      </c>
      <c r="E70" s="56">
        <v>0</v>
      </c>
      <c r="F70" s="47"/>
      <c r="G70" s="47"/>
      <c r="H70" s="47"/>
    </row>
    <row r="71" spans="1:13" x14ac:dyDescent="0.25">
      <c r="C71" s="47"/>
      <c r="D71" s="47"/>
      <c r="E71" s="47"/>
      <c r="F71" s="47"/>
      <c r="G71" s="47"/>
      <c r="H71" s="47"/>
    </row>
    <row r="74" spans="1:13" ht="18.75" x14ac:dyDescent="0.3">
      <c r="A74" s="4" t="s">
        <v>100</v>
      </c>
      <c r="C74" s="2" t="s">
        <v>99</v>
      </c>
    </row>
    <row r="76" spans="1:13" ht="15.75" thickBot="1" x14ac:dyDescent="0.3">
      <c r="C76" s="31" t="s">
        <v>90</v>
      </c>
    </row>
    <row r="77" spans="1:13" ht="15.75" x14ac:dyDescent="0.25">
      <c r="A77" s="3" t="s">
        <v>4</v>
      </c>
      <c r="C77" s="66"/>
      <c r="D77" s="32"/>
      <c r="E77" s="32"/>
      <c r="F77" s="32"/>
      <c r="G77" s="32"/>
    </row>
    <row r="78" spans="1:13" x14ac:dyDescent="0.25">
      <c r="C78" s="67" t="s">
        <v>91</v>
      </c>
      <c r="D78" s="32"/>
      <c r="E78" s="32"/>
      <c r="F78" s="39" t="s">
        <v>95</v>
      </c>
      <c r="G78" s="38"/>
      <c r="H78" s="38"/>
      <c r="I78" s="32"/>
      <c r="J78" s="32"/>
    </row>
    <row r="79" spans="1:13" x14ac:dyDescent="0.25">
      <c r="C79" s="67">
        <v>4</v>
      </c>
      <c r="D79" s="32"/>
      <c r="E79" s="32"/>
      <c r="F79" s="57" t="s">
        <v>98</v>
      </c>
      <c r="G79" s="58"/>
      <c r="H79" s="59"/>
      <c r="I79" s="219">
        <f>COUNT(C77:C87)</f>
        <v>2</v>
      </c>
      <c r="J79" s="32" t="str">
        <f ca="1">_xlfn.IFNA(_xlfn.FORMULATEXT(I79),"")</f>
        <v>=COUNT(C77:C87)</v>
      </c>
    </row>
    <row r="80" spans="1:13" x14ac:dyDescent="0.25">
      <c r="C80" s="67"/>
      <c r="D80" s="32"/>
      <c r="E80" s="32"/>
      <c r="F80" s="60" t="s">
        <v>96</v>
      </c>
      <c r="G80" s="61"/>
      <c r="H80" s="62"/>
      <c r="I80" s="219">
        <f>COUNTBLANK(C77:C87)</f>
        <v>4</v>
      </c>
      <c r="J80" s="32" t="str">
        <f t="shared" ref="J80:J82" ca="1" si="3">_xlfn.IFNA(_xlfn.FORMULATEXT(I80),"")</f>
        <v>=COUNTBLANK(C77:C87)</v>
      </c>
    </row>
    <row r="81" spans="1:13" x14ac:dyDescent="0.25">
      <c r="C81" s="67">
        <v>3</v>
      </c>
      <c r="D81" s="32"/>
      <c r="E81" s="32"/>
      <c r="F81" s="63" t="s">
        <v>97</v>
      </c>
      <c r="G81" s="64"/>
      <c r="H81" s="65"/>
      <c r="I81" s="219">
        <f>COUNTA(C77:C87)</f>
        <v>7</v>
      </c>
      <c r="J81" s="32" t="str">
        <f t="shared" ca="1" si="3"/>
        <v>=COUNTA(C77:C87)</v>
      </c>
    </row>
    <row r="82" spans="1:13" x14ac:dyDescent="0.25">
      <c r="C82" s="67"/>
      <c r="D82" s="32"/>
      <c r="E82" s="32"/>
      <c r="F82" s="148" t="s">
        <v>450</v>
      </c>
      <c r="G82" s="149"/>
      <c r="H82" s="150"/>
      <c r="I82" s="219">
        <f>ROWS(C77:C87)</f>
        <v>11</v>
      </c>
      <c r="J82" s="32" t="str">
        <f t="shared" ca="1" si="3"/>
        <v>=ROWS(C77:C87)</v>
      </c>
    </row>
    <row r="83" spans="1:13" x14ac:dyDescent="0.25">
      <c r="C83" s="67" t="s">
        <v>92</v>
      </c>
      <c r="D83" s="32"/>
      <c r="E83" s="32"/>
      <c r="G83" s="32"/>
      <c r="H83" s="32"/>
      <c r="I83" s="32"/>
      <c r="J83" s="32"/>
    </row>
    <row r="84" spans="1:13" x14ac:dyDescent="0.25">
      <c r="C84" s="67"/>
      <c r="D84" s="32"/>
      <c r="E84" s="32"/>
      <c r="I84" s="32"/>
      <c r="J84" s="32"/>
    </row>
    <row r="85" spans="1:13" x14ac:dyDescent="0.25">
      <c r="C85" s="67" t="e">
        <v>#DIV/0!</v>
      </c>
      <c r="D85" s="32"/>
      <c r="E85" s="32"/>
      <c r="G85" s="32"/>
      <c r="H85" s="32"/>
      <c r="I85" s="32"/>
      <c r="J85" s="32"/>
    </row>
    <row r="86" spans="1:13" x14ac:dyDescent="0.25">
      <c r="C86" s="67" t="s">
        <v>93</v>
      </c>
      <c r="D86" s="32"/>
      <c r="E86" s="32"/>
      <c r="I86" s="32"/>
      <c r="J86" s="32"/>
    </row>
    <row r="87" spans="1:13" ht="15.75" thickBot="1" x14ac:dyDescent="0.3">
      <c r="C87" s="68" t="s">
        <v>94</v>
      </c>
      <c r="D87" s="32"/>
      <c r="E87" s="32"/>
    </row>
    <row r="88" spans="1:13" x14ac:dyDescent="0.25">
      <c r="C88" s="74"/>
      <c r="D88" s="32"/>
      <c r="E88" s="32"/>
    </row>
    <row r="89" spans="1:13" ht="18.75" x14ac:dyDescent="0.3">
      <c r="A89" s="4" t="s">
        <v>112</v>
      </c>
      <c r="C89" s="2" t="s">
        <v>111</v>
      </c>
      <c r="D89" s="32"/>
      <c r="E89" s="32"/>
    </row>
    <row r="90" spans="1:13" x14ac:dyDescent="0.25">
      <c r="C90" s="74"/>
      <c r="D90" s="32"/>
      <c r="E90" s="32"/>
    </row>
    <row r="91" spans="1:13" ht="15.75" x14ac:dyDescent="0.25">
      <c r="A91" s="3" t="s">
        <v>4</v>
      </c>
      <c r="C91" s="151" t="s">
        <v>451</v>
      </c>
      <c r="D91" s="151">
        <v>101</v>
      </c>
      <c r="E91" s="151">
        <v>102</v>
      </c>
      <c r="F91" s="151">
        <v>103</v>
      </c>
      <c r="G91" s="151">
        <v>104</v>
      </c>
      <c r="H91" s="151">
        <v>105</v>
      </c>
      <c r="I91" s="151">
        <v>106</v>
      </c>
      <c r="J91" s="151">
        <v>107</v>
      </c>
      <c r="K91" s="151">
        <v>108</v>
      </c>
      <c r="L91" s="151">
        <v>109</v>
      </c>
      <c r="M91" s="151">
        <v>110</v>
      </c>
    </row>
    <row r="92" spans="1:13" x14ac:dyDescent="0.25">
      <c r="C92" s="151" t="s">
        <v>452</v>
      </c>
      <c r="D92" s="152" t="s">
        <v>453</v>
      </c>
      <c r="E92" s="152" t="s">
        <v>454</v>
      </c>
      <c r="F92" s="152" t="s">
        <v>455</v>
      </c>
      <c r="G92" s="152" t="s">
        <v>456</v>
      </c>
      <c r="H92" s="152" t="s">
        <v>457</v>
      </c>
      <c r="I92" s="152" t="s">
        <v>458</v>
      </c>
      <c r="J92" s="152" t="s">
        <v>459</v>
      </c>
      <c r="K92" s="152" t="s">
        <v>460</v>
      </c>
      <c r="L92" s="152" t="s">
        <v>461</v>
      </c>
      <c r="M92" s="152" t="s">
        <v>462</v>
      </c>
    </row>
    <row r="93" spans="1:13" x14ac:dyDescent="0.25">
      <c r="C93" s="151" t="s">
        <v>463</v>
      </c>
      <c r="D93" s="152" t="s">
        <v>464</v>
      </c>
      <c r="E93" s="152" t="s">
        <v>465</v>
      </c>
      <c r="F93" s="152" t="s">
        <v>466</v>
      </c>
      <c r="G93" s="152" t="s">
        <v>467</v>
      </c>
      <c r="H93" s="152" t="s">
        <v>464</v>
      </c>
      <c r="I93" s="152" t="s">
        <v>465</v>
      </c>
      <c r="J93" s="152" t="s">
        <v>466</v>
      </c>
      <c r="K93" s="152" t="s">
        <v>467</v>
      </c>
      <c r="L93" s="152" t="s">
        <v>464</v>
      </c>
      <c r="M93" s="152" t="s">
        <v>465</v>
      </c>
    </row>
    <row r="94" spans="1:13" x14ac:dyDescent="0.25">
      <c r="C94" s="151" t="s">
        <v>468</v>
      </c>
      <c r="D94" s="152">
        <v>50000</v>
      </c>
      <c r="E94" s="152">
        <v>55000</v>
      </c>
      <c r="F94" s="152">
        <v>60000</v>
      </c>
      <c r="G94" s="152">
        <v>65000</v>
      </c>
      <c r="H94" s="152">
        <v>70000</v>
      </c>
      <c r="I94" s="152">
        <v>75000</v>
      </c>
      <c r="J94" s="152">
        <v>80000</v>
      </c>
      <c r="K94" s="152">
        <v>85000</v>
      </c>
      <c r="L94" s="152">
        <v>90000</v>
      </c>
      <c r="M94" s="152">
        <v>95000</v>
      </c>
    </row>
    <row r="95" spans="1:13" x14ac:dyDescent="0.25">
      <c r="C95" s="151" t="s">
        <v>469</v>
      </c>
      <c r="D95" s="152">
        <v>2000</v>
      </c>
      <c r="E95" s="152">
        <v>2500</v>
      </c>
      <c r="F95" s="152">
        <v>3000</v>
      </c>
      <c r="G95" s="152">
        <v>3500</v>
      </c>
      <c r="H95" s="152">
        <v>4000</v>
      </c>
      <c r="I95" s="152">
        <v>4500</v>
      </c>
      <c r="J95" s="152">
        <v>5000</v>
      </c>
      <c r="K95" s="152">
        <v>5500</v>
      </c>
      <c r="L95" s="152">
        <v>6000</v>
      </c>
      <c r="M95" s="152">
        <v>6500</v>
      </c>
    </row>
    <row r="96" spans="1:13" x14ac:dyDescent="0.25">
      <c r="C96" s="153" t="s">
        <v>470</v>
      </c>
      <c r="D96" s="152">
        <v>52000</v>
      </c>
      <c r="E96" s="152">
        <v>57500</v>
      </c>
      <c r="F96" s="152">
        <v>63000</v>
      </c>
      <c r="G96" s="152">
        <v>685000</v>
      </c>
      <c r="H96" s="152">
        <v>74000</v>
      </c>
      <c r="I96" s="152">
        <v>79500</v>
      </c>
      <c r="J96" s="152">
        <v>85000</v>
      </c>
      <c r="K96" s="152">
        <v>90500</v>
      </c>
      <c r="L96" s="152">
        <v>96000</v>
      </c>
      <c r="M96" s="152">
        <v>101500</v>
      </c>
    </row>
    <row r="97" spans="1:7" x14ac:dyDescent="0.25">
      <c r="C97" s="74"/>
      <c r="D97" s="32"/>
      <c r="E97" s="32"/>
    </row>
    <row r="98" spans="1:7" x14ac:dyDescent="0.25">
      <c r="B98" s="145">
        <v>1</v>
      </c>
      <c r="C98" s="154" t="s">
        <v>471</v>
      </c>
      <c r="D98" s="155"/>
      <c r="E98" s="170" t="str">
        <f>HLOOKUP(E91,$C$91:$M$96,3,0)</f>
        <v>Marketing</v>
      </c>
      <c r="F98" t="str">
        <f ca="1">_xlfn.IFNA(_xlfn.FORMULATEXT(E98),"")</f>
        <v>=HLOOKUP(E91,$C$91:$M$96,3,0)</v>
      </c>
    </row>
    <row r="99" spans="1:7" x14ac:dyDescent="0.25">
      <c r="B99" s="156">
        <v>2</v>
      </c>
      <c r="C99" s="157" t="s">
        <v>472</v>
      </c>
      <c r="D99" s="158"/>
      <c r="E99" s="170">
        <f>HLOOKUP(H91,$C$91:$M$96,4,0)</f>
        <v>70000</v>
      </c>
      <c r="F99" t="str">
        <f t="shared" ref="F99:F100" ca="1" si="4">_xlfn.IFNA(_xlfn.FORMULATEXT(E99),"")</f>
        <v>=HLOOKUP(H91,$C$91:$M$96,4,0)</v>
      </c>
    </row>
    <row r="100" spans="1:7" x14ac:dyDescent="0.25">
      <c r="B100" s="159">
        <v>3</v>
      </c>
      <c r="C100" s="160" t="s">
        <v>473</v>
      </c>
      <c r="D100" s="161"/>
      <c r="E100" s="170">
        <f>HLOOKUP(J91,$C$91:$M$96,6,0)</f>
        <v>85000</v>
      </c>
      <c r="F100" t="str">
        <f t="shared" ca="1" si="4"/>
        <v>=HLOOKUP(J91,$C$91:$M$96,6,0)</v>
      </c>
    </row>
    <row r="101" spans="1:7" x14ac:dyDescent="0.25">
      <c r="D101" s="32"/>
      <c r="E101" s="32"/>
      <c r="F101" s="32"/>
      <c r="G101" s="32"/>
    </row>
    <row r="102" spans="1:7" ht="18.75" x14ac:dyDescent="0.3">
      <c r="A102" s="4" t="s">
        <v>102</v>
      </c>
      <c r="C102" s="2" t="s">
        <v>101</v>
      </c>
      <c r="D102" s="32"/>
      <c r="E102" s="32"/>
      <c r="F102" s="32"/>
      <c r="G102" s="32"/>
    </row>
    <row r="103" spans="1:7" x14ac:dyDescent="0.25">
      <c r="C103" s="32"/>
      <c r="D103" s="32"/>
      <c r="E103" s="32"/>
      <c r="F103" s="32"/>
      <c r="G103" s="32"/>
    </row>
    <row r="104" spans="1:7" x14ac:dyDescent="0.25">
      <c r="C104" s="71" t="s">
        <v>103</v>
      </c>
      <c r="D104" s="2" t="s">
        <v>225</v>
      </c>
      <c r="E104" s="2"/>
      <c r="F104" s="2"/>
      <c r="G104" s="2"/>
    </row>
    <row r="105" spans="1:7" x14ac:dyDescent="0.25">
      <c r="C105" s="71" t="s">
        <v>104</v>
      </c>
      <c r="D105" s="2" t="s">
        <v>224</v>
      </c>
      <c r="E105" s="2"/>
      <c r="F105" s="2"/>
      <c r="G105" s="2"/>
    </row>
    <row r="106" spans="1:7" x14ac:dyDescent="0.25">
      <c r="C106" s="69"/>
      <c r="D106" s="69"/>
      <c r="E106" s="69"/>
      <c r="F106" s="69"/>
    </row>
    <row r="107" spans="1:7" ht="15.75" x14ac:dyDescent="0.25">
      <c r="A107" s="3" t="s">
        <v>4</v>
      </c>
      <c r="C107" s="72" t="s">
        <v>6</v>
      </c>
      <c r="D107" s="72" t="s">
        <v>105</v>
      </c>
      <c r="E107" s="72" t="s">
        <v>106</v>
      </c>
      <c r="F107" s="69"/>
    </row>
    <row r="108" spans="1:7" x14ac:dyDescent="0.25">
      <c r="C108" s="73" t="s">
        <v>107</v>
      </c>
      <c r="D108" s="73">
        <v>98</v>
      </c>
      <c r="E108" s="221" t="str">
        <f>IF(D108 &gt; 59,$D$104,$D$105)</f>
        <v>Pass</v>
      </c>
      <c r="F108" s="70" t="str">
        <f ca="1">_xlfn.IFNA(_xlfn.FORMULATEXT(E108),"")</f>
        <v>=IF(D108 &gt; 59,$D$104,$D$105)</v>
      </c>
    </row>
    <row r="109" spans="1:7" x14ac:dyDescent="0.25">
      <c r="C109" s="73" t="s">
        <v>108</v>
      </c>
      <c r="D109" s="73">
        <v>55</v>
      </c>
      <c r="E109" s="221" t="str">
        <f t="shared" ref="E109:E111" si="5">IF(D109 &gt; 59,$D$104,$D$105)</f>
        <v>Fail</v>
      </c>
      <c r="F109" s="70" t="str">
        <f t="shared" ref="F109:F111" ca="1" si="6">_xlfn.IFNA(_xlfn.FORMULATEXT(E109),"")</f>
        <v>=IF(D109 &gt; 59,$D$104,$D$105)</v>
      </c>
    </row>
    <row r="110" spans="1:7" x14ac:dyDescent="0.25">
      <c r="C110" s="73" t="s">
        <v>109</v>
      </c>
      <c r="D110" s="73">
        <v>15</v>
      </c>
      <c r="E110" s="221" t="str">
        <f t="shared" si="5"/>
        <v>Fail</v>
      </c>
      <c r="F110" s="70" t="str">
        <f t="shared" ca="1" si="6"/>
        <v>=IF(D110 &gt; 59,$D$104,$D$105)</v>
      </c>
    </row>
    <row r="111" spans="1:7" x14ac:dyDescent="0.25">
      <c r="C111" s="73" t="s">
        <v>110</v>
      </c>
      <c r="D111" s="73">
        <v>60</v>
      </c>
      <c r="E111" s="221" t="str">
        <f t="shared" si="5"/>
        <v>Pass</v>
      </c>
      <c r="F111" s="70" t="str">
        <f t="shared" ca="1" si="6"/>
        <v>=IF(D111 &gt; 59,$D$104,$D$105)</v>
      </c>
    </row>
    <row r="114" spans="1:8" ht="18.75" x14ac:dyDescent="0.3">
      <c r="A114" s="4" t="s">
        <v>115</v>
      </c>
      <c r="C114" s="2" t="s">
        <v>113</v>
      </c>
    </row>
    <row r="115" spans="1:8" x14ac:dyDescent="0.25">
      <c r="C115" s="2" t="s">
        <v>114</v>
      </c>
    </row>
    <row r="117" spans="1:8" x14ac:dyDescent="0.25">
      <c r="D117" t="s">
        <v>123</v>
      </c>
      <c r="E117" t="s">
        <v>125</v>
      </c>
    </row>
    <row r="118" spans="1:8" x14ac:dyDescent="0.25">
      <c r="D118" t="s">
        <v>124</v>
      </c>
      <c r="E118" t="s">
        <v>126</v>
      </c>
    </row>
    <row r="119" spans="1:8" ht="15.75" x14ac:dyDescent="0.25">
      <c r="A119" s="3" t="s">
        <v>4</v>
      </c>
      <c r="C119" s="75"/>
      <c r="D119" s="76" t="s">
        <v>9</v>
      </c>
      <c r="E119" s="77" t="s">
        <v>10</v>
      </c>
      <c r="F119" s="75"/>
    </row>
    <row r="120" spans="1:8" x14ac:dyDescent="0.25">
      <c r="C120" s="78"/>
      <c r="D120" s="76" t="s">
        <v>116</v>
      </c>
      <c r="E120" s="79" t="s">
        <v>117</v>
      </c>
      <c r="F120" s="80" t="s">
        <v>118</v>
      </c>
    </row>
    <row r="121" spans="1:8" x14ac:dyDescent="0.25">
      <c r="C121" s="76" t="s">
        <v>119</v>
      </c>
      <c r="D121" s="81">
        <v>94</v>
      </c>
      <c r="E121" s="82">
        <v>94</v>
      </c>
      <c r="F121" s="222" t="str">
        <f>IF(D121=E121,$E$117,$E$118)</f>
        <v>Match</v>
      </c>
      <c r="G121" t="str" cm="1">
        <f t="array" aca="1" ref="G121:G124" ca="1">_xlfn.IFNA(_xlfn.FORMULATEXT(F121:F124),"")</f>
        <v>=IF(D121=E121,$E$117,$E$118)</v>
      </c>
    </row>
    <row r="122" spans="1:8" x14ac:dyDescent="0.25">
      <c r="C122" s="83" t="s">
        <v>120</v>
      </c>
      <c r="D122" s="81">
        <v>109</v>
      </c>
      <c r="E122" s="82">
        <v>109</v>
      </c>
      <c r="F122" s="223" t="str">
        <f t="shared" ref="F122:F124" si="7">IF(D122=E122,$E$117,$E$118)</f>
        <v>Match</v>
      </c>
      <c r="G122" t="str">
        <f ca="1"/>
        <v>=IF(D122=E122,$E$117,$E$118)</v>
      </c>
    </row>
    <row r="123" spans="1:8" x14ac:dyDescent="0.25">
      <c r="C123" s="36" t="s">
        <v>121</v>
      </c>
      <c r="D123" s="81">
        <v>85</v>
      </c>
      <c r="E123" s="82">
        <v>85.5</v>
      </c>
      <c r="F123" s="223" t="str">
        <f t="shared" si="7"/>
        <v>No Match</v>
      </c>
      <c r="G123" t="str">
        <f ca="1"/>
        <v>=IF(D123=E123,$E$117,$E$118)</v>
      </c>
    </row>
    <row r="124" spans="1:8" x14ac:dyDescent="0.25">
      <c r="C124" s="84" t="s">
        <v>122</v>
      </c>
      <c r="D124" s="85">
        <v>12</v>
      </c>
      <c r="E124" s="86">
        <v>12</v>
      </c>
      <c r="F124" s="223" t="str">
        <f t="shared" si="7"/>
        <v>Match</v>
      </c>
      <c r="G124" t="str">
        <f ca="1"/>
        <v>=IF(D124=E124,$E$117,$E$118)</v>
      </c>
    </row>
    <row r="125" spans="1:8" x14ac:dyDescent="0.25">
      <c r="C125" s="37"/>
      <c r="D125" s="37"/>
      <c r="E125" s="37"/>
      <c r="F125" s="37"/>
    </row>
    <row r="127" spans="1:8" ht="18.75" x14ac:dyDescent="0.3">
      <c r="A127" s="4" t="s">
        <v>129</v>
      </c>
      <c r="C127" s="2" t="s">
        <v>128</v>
      </c>
      <c r="D127" s="2"/>
      <c r="E127" s="2"/>
      <c r="F127" s="2"/>
      <c r="G127" s="2"/>
      <c r="H127" s="2"/>
    </row>
    <row r="128" spans="1:8" x14ac:dyDescent="0.25">
      <c r="C128" s="2" t="s">
        <v>127</v>
      </c>
      <c r="D128" s="2"/>
      <c r="E128" s="2"/>
      <c r="F128" s="2"/>
      <c r="G128" s="2"/>
      <c r="H128" s="2"/>
    </row>
    <row r="129" spans="1:10" x14ac:dyDescent="0.25">
      <c r="C129" s="2"/>
      <c r="D129" s="2"/>
      <c r="E129" s="2"/>
      <c r="F129" s="2"/>
      <c r="G129" s="2"/>
      <c r="H129" s="2"/>
    </row>
    <row r="130" spans="1:10" x14ac:dyDescent="0.25">
      <c r="C130" t="s">
        <v>144</v>
      </c>
      <c r="D130" t="s">
        <v>145</v>
      </c>
      <c r="F130" s="2"/>
      <c r="G130" s="2"/>
      <c r="H130" s="2"/>
    </row>
    <row r="131" spans="1:10" ht="15.75" x14ac:dyDescent="0.25">
      <c r="A131" s="3" t="s">
        <v>4</v>
      </c>
      <c r="B131" s="87"/>
      <c r="C131" t="s">
        <v>149</v>
      </c>
      <c r="D131" t="s">
        <v>146</v>
      </c>
      <c r="E131" s="75"/>
      <c r="F131" s="80" t="s">
        <v>130</v>
      </c>
      <c r="G131" s="87"/>
      <c r="H131" s="87"/>
      <c r="I131" s="87"/>
      <c r="J131" s="87"/>
    </row>
    <row r="132" spans="1:10" x14ac:dyDescent="0.25">
      <c r="B132" s="87"/>
      <c r="C132" s="80" t="s">
        <v>132</v>
      </c>
      <c r="D132" s="80" t="s">
        <v>6</v>
      </c>
      <c r="E132" s="89" t="s">
        <v>133</v>
      </c>
      <c r="F132" s="80" t="s">
        <v>134</v>
      </c>
      <c r="G132" s="87"/>
      <c r="H132" s="87"/>
      <c r="I132" s="87"/>
      <c r="J132" s="87"/>
    </row>
    <row r="133" spans="1:10" x14ac:dyDescent="0.25">
      <c r="B133" s="87"/>
      <c r="C133" s="90">
        <v>1</v>
      </c>
      <c r="D133" s="90" t="s">
        <v>136</v>
      </c>
      <c r="E133" s="91">
        <v>16</v>
      </c>
      <c r="F133" s="223" t="str">
        <f>IF(E133 &gt;= 16,$D$130,$D$131)</f>
        <v>Eligible</v>
      </c>
      <c r="G133" s="87" t="str">
        <f ca="1">_xlfn.IFNA(_xlfn.FORMULATEXT(F133),"")</f>
        <v>=IF(E133 &gt;= 16,$D$130,$D$131)</v>
      </c>
      <c r="H133" s="87"/>
      <c r="I133" s="87"/>
      <c r="J133" s="87"/>
    </row>
    <row r="134" spans="1:10" x14ac:dyDescent="0.25">
      <c r="B134" s="87"/>
      <c r="C134" s="90">
        <v>2</v>
      </c>
      <c r="D134" s="90" t="s">
        <v>137</v>
      </c>
      <c r="E134" s="91">
        <v>18</v>
      </c>
      <c r="F134" s="222" t="str">
        <f t="shared" ref="F134:F140" si="8">IF(E134 &gt;= 16,$D$130,$D$131)</f>
        <v>Eligible</v>
      </c>
      <c r="G134" s="87" t="str">
        <f t="shared" ref="G134:G140" ca="1" si="9">_xlfn.IFNA(_xlfn.FORMULATEXT(F134),"")</f>
        <v>=IF(E134 &gt;= 16,$D$130,$D$131)</v>
      </c>
      <c r="H134" s="87"/>
      <c r="I134" s="87"/>
      <c r="J134" s="87"/>
    </row>
    <row r="135" spans="1:10" x14ac:dyDescent="0.25">
      <c r="B135" s="87"/>
      <c r="C135" s="90">
        <v>3</v>
      </c>
      <c r="D135" s="90" t="s">
        <v>138</v>
      </c>
      <c r="E135" s="91">
        <v>15.5</v>
      </c>
      <c r="F135" s="222" t="str">
        <f t="shared" si="8"/>
        <v>Not Eligible</v>
      </c>
      <c r="G135" s="87" t="str">
        <f t="shared" ca="1" si="9"/>
        <v>=IF(E135 &gt;= 16,$D$130,$D$131)</v>
      </c>
      <c r="H135" s="87"/>
      <c r="I135" s="87"/>
      <c r="J135" s="87"/>
    </row>
    <row r="136" spans="1:10" x14ac:dyDescent="0.25">
      <c r="B136" s="87"/>
      <c r="C136" s="90">
        <v>4</v>
      </c>
      <c r="D136" s="90" t="s">
        <v>139</v>
      </c>
      <c r="E136" s="91">
        <v>19</v>
      </c>
      <c r="F136" s="222" t="str">
        <f t="shared" si="8"/>
        <v>Eligible</v>
      </c>
      <c r="G136" s="87" t="str">
        <f t="shared" ca="1" si="9"/>
        <v>=IF(E136 &gt;= 16,$D$130,$D$131)</v>
      </c>
    </row>
    <row r="137" spans="1:10" x14ac:dyDescent="0.25">
      <c r="B137" s="87"/>
      <c r="C137" s="90">
        <v>5</v>
      </c>
      <c r="D137" s="90" t="s">
        <v>140</v>
      </c>
      <c r="E137" s="91">
        <v>18</v>
      </c>
      <c r="F137" s="222" t="str">
        <f t="shared" si="8"/>
        <v>Eligible</v>
      </c>
      <c r="G137" s="87" t="str">
        <f t="shared" ca="1" si="9"/>
        <v>=IF(E137 &gt;= 16,$D$130,$D$131)</v>
      </c>
    </row>
    <row r="138" spans="1:10" x14ac:dyDescent="0.25">
      <c r="B138" s="87"/>
      <c r="C138" s="90">
        <v>6</v>
      </c>
      <c r="D138" s="90" t="s">
        <v>141</v>
      </c>
      <c r="E138" s="91">
        <v>13</v>
      </c>
      <c r="F138" s="222" t="str">
        <f t="shared" si="8"/>
        <v>Not Eligible</v>
      </c>
      <c r="G138" s="87" t="str">
        <f t="shared" ca="1" si="9"/>
        <v>=IF(E138 &gt;= 16,$D$130,$D$131)</v>
      </c>
    </row>
    <row r="139" spans="1:10" x14ac:dyDescent="0.25">
      <c r="B139" s="87"/>
      <c r="C139" s="90">
        <v>7</v>
      </c>
      <c r="D139" s="90" t="s">
        <v>142</v>
      </c>
      <c r="E139" s="91">
        <v>18</v>
      </c>
      <c r="F139" s="222" t="str">
        <f t="shared" si="8"/>
        <v>Eligible</v>
      </c>
      <c r="G139" s="87" t="str">
        <f t="shared" ca="1" si="9"/>
        <v>=IF(E139 &gt;= 16,$D$130,$D$131)</v>
      </c>
    </row>
    <row r="140" spans="1:10" x14ac:dyDescent="0.25">
      <c r="B140" s="87"/>
      <c r="C140" s="90">
        <v>8</v>
      </c>
      <c r="D140" s="90" t="s">
        <v>143</v>
      </c>
      <c r="E140" s="91">
        <v>17</v>
      </c>
      <c r="F140" s="222" t="str">
        <f t="shared" si="8"/>
        <v>Eligible</v>
      </c>
      <c r="G140" s="87" t="str">
        <f t="shared" ca="1" si="9"/>
        <v>=IF(E140 &gt;= 16,$D$130,$D$131)</v>
      </c>
    </row>
    <row r="143" spans="1:10" ht="18.75" x14ac:dyDescent="0.3">
      <c r="A143" s="4" t="s">
        <v>147</v>
      </c>
      <c r="C143" s="2" t="s">
        <v>148</v>
      </c>
    </row>
    <row r="145" spans="1:7" x14ac:dyDescent="0.25">
      <c r="C145" t="s">
        <v>150</v>
      </c>
      <c r="D145" t="s">
        <v>152</v>
      </c>
    </row>
    <row r="146" spans="1:7" x14ac:dyDescent="0.25">
      <c r="C146" t="s">
        <v>151</v>
      </c>
      <c r="D146" t="s">
        <v>153</v>
      </c>
      <c r="F146" s="84" t="s">
        <v>131</v>
      </c>
    </row>
    <row r="147" spans="1:7" ht="15.75" x14ac:dyDescent="0.25">
      <c r="A147" s="3" t="s">
        <v>4</v>
      </c>
      <c r="B147" s="87"/>
      <c r="C147" s="92" t="s">
        <v>132</v>
      </c>
      <c r="D147" s="92" t="s">
        <v>6</v>
      </c>
      <c r="E147" s="93" t="s">
        <v>133</v>
      </c>
      <c r="F147" s="92" t="s">
        <v>135</v>
      </c>
    </row>
    <row r="148" spans="1:7" x14ac:dyDescent="0.25">
      <c r="C148" s="90">
        <v>1</v>
      </c>
      <c r="D148" s="90" t="s">
        <v>136</v>
      </c>
      <c r="E148" s="91">
        <v>16</v>
      </c>
      <c r="F148" s="222" t="str">
        <f>IF(E148 &gt;= 18,$D$145,$D$146)</f>
        <v>Minor</v>
      </c>
      <c r="G148" t="str">
        <f ca="1">_xlfn.IFNA(_xlfn.FORMULATEXT(F148),"")</f>
        <v>=IF(E148 &gt;= 18,$D$145,$D$146)</v>
      </c>
    </row>
    <row r="149" spans="1:7" x14ac:dyDescent="0.25">
      <c r="C149" s="90">
        <v>2</v>
      </c>
      <c r="D149" s="90" t="s">
        <v>137</v>
      </c>
      <c r="E149" s="91">
        <v>18</v>
      </c>
      <c r="F149" s="222" t="str">
        <f t="shared" ref="F149:F155" si="10">IF(E149 &gt;= 18,$D$145,$D$146)</f>
        <v>Adult</v>
      </c>
      <c r="G149" t="str">
        <f t="shared" ref="G149:G155" ca="1" si="11">_xlfn.IFNA(_xlfn.FORMULATEXT(F149),"")</f>
        <v>=IF(E149 &gt;= 18,$D$145,$D$146)</v>
      </c>
    </row>
    <row r="150" spans="1:7" x14ac:dyDescent="0.25">
      <c r="C150" s="90">
        <v>3</v>
      </c>
      <c r="D150" s="90" t="s">
        <v>138</v>
      </c>
      <c r="E150" s="91">
        <v>15.5</v>
      </c>
      <c r="F150" s="222" t="str">
        <f t="shared" si="10"/>
        <v>Minor</v>
      </c>
      <c r="G150" t="str">
        <f t="shared" ca="1" si="11"/>
        <v>=IF(E150 &gt;= 18,$D$145,$D$146)</v>
      </c>
    </row>
    <row r="151" spans="1:7" x14ac:dyDescent="0.25">
      <c r="C151" s="90">
        <v>4</v>
      </c>
      <c r="D151" s="90" t="s">
        <v>139</v>
      </c>
      <c r="E151" s="91">
        <v>19</v>
      </c>
      <c r="F151" s="222" t="str">
        <f t="shared" si="10"/>
        <v>Adult</v>
      </c>
      <c r="G151" t="str">
        <f t="shared" ca="1" si="11"/>
        <v>=IF(E151 &gt;= 18,$D$145,$D$146)</v>
      </c>
    </row>
    <row r="152" spans="1:7" x14ac:dyDescent="0.25">
      <c r="C152" s="90">
        <v>5</v>
      </c>
      <c r="D152" s="90" t="s">
        <v>140</v>
      </c>
      <c r="E152" s="91">
        <v>18</v>
      </c>
      <c r="F152" s="222" t="str">
        <f t="shared" si="10"/>
        <v>Adult</v>
      </c>
      <c r="G152" t="str">
        <f t="shared" ca="1" si="11"/>
        <v>=IF(E152 &gt;= 18,$D$145,$D$146)</v>
      </c>
    </row>
    <row r="153" spans="1:7" x14ac:dyDescent="0.25">
      <c r="C153" s="90">
        <v>6</v>
      </c>
      <c r="D153" s="90" t="s">
        <v>141</v>
      </c>
      <c r="E153" s="91">
        <v>13</v>
      </c>
      <c r="F153" s="222" t="str">
        <f t="shared" si="10"/>
        <v>Minor</v>
      </c>
      <c r="G153" t="str">
        <f t="shared" ca="1" si="11"/>
        <v>=IF(E153 &gt;= 18,$D$145,$D$146)</v>
      </c>
    </row>
    <row r="154" spans="1:7" x14ac:dyDescent="0.25">
      <c r="C154" s="90">
        <v>7</v>
      </c>
      <c r="D154" s="90" t="s">
        <v>142</v>
      </c>
      <c r="E154" s="91">
        <v>18</v>
      </c>
      <c r="F154" s="222" t="str">
        <f t="shared" si="10"/>
        <v>Adult</v>
      </c>
      <c r="G154" t="str">
        <f t="shared" ca="1" si="11"/>
        <v>=IF(E154 &gt;= 18,$D$145,$D$146)</v>
      </c>
    </row>
    <row r="155" spans="1:7" x14ac:dyDescent="0.25">
      <c r="C155" s="90">
        <v>8</v>
      </c>
      <c r="D155" s="90" t="s">
        <v>143</v>
      </c>
      <c r="E155" s="91">
        <v>17</v>
      </c>
      <c r="F155" s="222" t="str">
        <f t="shared" si="10"/>
        <v>Minor</v>
      </c>
      <c r="G155" t="str">
        <f t="shared" ca="1" si="11"/>
        <v>=IF(E155 &gt;= 18,$D$145,$D$146)</v>
      </c>
    </row>
    <row r="158" spans="1:7" ht="18.75" x14ac:dyDescent="0.3">
      <c r="A158" s="4" t="s">
        <v>154</v>
      </c>
      <c r="C158" s="2" t="s">
        <v>156</v>
      </c>
    </row>
    <row r="159" spans="1:7" x14ac:dyDescent="0.25">
      <c r="C159" s="2" t="s">
        <v>155</v>
      </c>
    </row>
    <row r="162" spans="1:8" ht="15.75" x14ac:dyDescent="0.25">
      <c r="A162" s="3" t="s">
        <v>4</v>
      </c>
      <c r="C162" s="87"/>
      <c r="D162" s="94" t="s">
        <v>66</v>
      </c>
      <c r="E162" s="87"/>
      <c r="F162" s="87"/>
    </row>
    <row r="163" spans="1:8" x14ac:dyDescent="0.25">
      <c r="C163" s="99" t="s">
        <v>157</v>
      </c>
      <c r="D163" s="98">
        <v>1</v>
      </c>
      <c r="E163" s="87"/>
      <c r="F163" s="87"/>
    </row>
    <row r="164" spans="1:8" x14ac:dyDescent="0.25">
      <c r="C164" s="99" t="s">
        <v>158</v>
      </c>
      <c r="D164" s="98">
        <v>0.5</v>
      </c>
      <c r="E164" s="87"/>
      <c r="F164" s="87"/>
    </row>
    <row r="166" spans="1:8" x14ac:dyDescent="0.25">
      <c r="C166" s="95" t="s">
        <v>6</v>
      </c>
      <c r="D166" s="95" t="s">
        <v>159</v>
      </c>
      <c r="E166" s="95" t="s">
        <v>160</v>
      </c>
      <c r="F166" s="95" t="s">
        <v>161</v>
      </c>
      <c r="G166" s="147" t="s">
        <v>449</v>
      </c>
    </row>
    <row r="167" spans="1:8" x14ac:dyDescent="0.25">
      <c r="C167" s="96" t="s">
        <v>162</v>
      </c>
      <c r="D167" s="96" t="s">
        <v>157</v>
      </c>
      <c r="E167" s="97">
        <v>46866</v>
      </c>
      <c r="F167" s="225">
        <f t="shared" ref="F167:F173" si="12">IF(D167 = $C$163,$D$163,$D$164)</f>
        <v>1</v>
      </c>
      <c r="G167" s="170">
        <f>IF(D167="A+",E167,E167*0.5)</f>
        <v>46866</v>
      </c>
      <c r="H167" s="100" t="str">
        <f ca="1">_xlfn.IFNA(_xlfn.FORMULATEXT(G167),"")</f>
        <v>=IF(D167="A+",E167,E167*0.5)</v>
      </c>
    </row>
    <row r="168" spans="1:8" x14ac:dyDescent="0.25">
      <c r="C168" s="96" t="s">
        <v>163</v>
      </c>
      <c r="D168" s="96" t="s">
        <v>158</v>
      </c>
      <c r="E168" s="97">
        <v>33495</v>
      </c>
      <c r="F168" s="225">
        <f t="shared" si="12"/>
        <v>0.5</v>
      </c>
      <c r="G168" s="170">
        <f t="shared" ref="G168:G173" si="13">IF(D168="A+",E168,E168*0.5)</f>
        <v>16747.5</v>
      </c>
      <c r="H168" t="str">
        <f ca="1">_xlfn.IFNA(_xlfn.FORMULATEXT(G168),"")</f>
        <v>=IF(D168="A+",E168,E168*0.5)</v>
      </c>
    </row>
    <row r="169" spans="1:8" x14ac:dyDescent="0.25">
      <c r="C169" s="96" t="s">
        <v>164</v>
      </c>
      <c r="D169" s="96" t="s">
        <v>158</v>
      </c>
      <c r="E169" s="97">
        <v>35087</v>
      </c>
      <c r="F169" s="225">
        <f t="shared" si="12"/>
        <v>0.5</v>
      </c>
      <c r="G169" s="170">
        <f t="shared" si="13"/>
        <v>17543.5</v>
      </c>
      <c r="H169" t="str">
        <f t="shared" ref="H169:H173" ca="1" si="14">_xlfn.IFNA(_xlfn.FORMULATEXT(G169),"")</f>
        <v>=IF(D169="A+",E169,E169*0.5)</v>
      </c>
    </row>
    <row r="170" spans="1:8" x14ac:dyDescent="0.25">
      <c r="C170" s="96" t="s">
        <v>165</v>
      </c>
      <c r="D170" s="96" t="s">
        <v>157</v>
      </c>
      <c r="E170" s="97">
        <v>42603</v>
      </c>
      <c r="F170" s="225">
        <f t="shared" si="12"/>
        <v>1</v>
      </c>
      <c r="G170" s="170">
        <f t="shared" si="13"/>
        <v>42603</v>
      </c>
      <c r="H170" t="str">
        <f t="shared" ca="1" si="14"/>
        <v>=IF(D170="A+",E170,E170*0.5)</v>
      </c>
    </row>
    <row r="171" spans="1:8" x14ac:dyDescent="0.25">
      <c r="C171" s="96" t="s">
        <v>140</v>
      </c>
      <c r="D171" s="96" t="s">
        <v>158</v>
      </c>
      <c r="E171" s="97">
        <v>36971</v>
      </c>
      <c r="F171" s="225">
        <f t="shared" si="12"/>
        <v>0.5</v>
      </c>
      <c r="G171" s="170">
        <f t="shared" si="13"/>
        <v>18485.5</v>
      </c>
      <c r="H171" t="str">
        <f t="shared" ca="1" si="14"/>
        <v>=IF(D171="A+",E171,E171*0.5)</v>
      </c>
    </row>
    <row r="172" spans="1:8" x14ac:dyDescent="0.25">
      <c r="C172" s="96" t="s">
        <v>166</v>
      </c>
      <c r="D172" s="96" t="s">
        <v>157</v>
      </c>
      <c r="E172" s="97">
        <v>41286</v>
      </c>
      <c r="F172" s="225">
        <f t="shared" si="12"/>
        <v>1</v>
      </c>
      <c r="G172" s="170">
        <f t="shared" si="13"/>
        <v>41286</v>
      </c>
      <c r="H172" t="str">
        <f t="shared" ca="1" si="14"/>
        <v>=IF(D172="A+",E172,E172*0.5)</v>
      </c>
    </row>
    <row r="173" spans="1:8" x14ac:dyDescent="0.25">
      <c r="C173" s="96" t="s">
        <v>167</v>
      </c>
      <c r="D173" s="96" t="s">
        <v>158</v>
      </c>
      <c r="E173" s="97">
        <v>37732</v>
      </c>
      <c r="F173" s="225">
        <f t="shared" si="12"/>
        <v>0.5</v>
      </c>
      <c r="G173" s="170">
        <f t="shared" si="13"/>
        <v>18866</v>
      </c>
      <c r="H173" t="str">
        <f t="shared" ca="1" si="14"/>
        <v>=IF(D173="A+",E173,E173*0.5)</v>
      </c>
    </row>
    <row r="174" spans="1:8" x14ac:dyDescent="0.25">
      <c r="C174" s="37"/>
      <c r="D174" s="37"/>
      <c r="E174" s="37"/>
      <c r="F174" s="224" t="str">
        <f ca="1">_xlfn.IFNA(_xlfn.FORMULATEXT(F173),"")</f>
        <v>=IF(D173 = $C$163,$D$163,$D$164)</v>
      </c>
    </row>
    <row r="176" spans="1:8" ht="18.75" x14ac:dyDescent="0.3">
      <c r="A176" s="4" t="s">
        <v>168</v>
      </c>
      <c r="C176" s="2" t="s">
        <v>169</v>
      </c>
    </row>
    <row r="178" spans="1:10" x14ac:dyDescent="0.25">
      <c r="C178" s="25" t="s">
        <v>170</v>
      </c>
      <c r="D178" s="87"/>
      <c r="E178" s="87"/>
      <c r="F178" s="87"/>
      <c r="G178" s="87"/>
      <c r="H178" s="87"/>
      <c r="I178" s="87"/>
      <c r="J178" s="103"/>
    </row>
    <row r="179" spans="1:10" x14ac:dyDescent="0.25">
      <c r="C179" s="102" t="s">
        <v>171</v>
      </c>
      <c r="D179" s="87"/>
      <c r="E179" s="87"/>
      <c r="F179" s="87"/>
      <c r="G179" s="87"/>
      <c r="H179" s="87"/>
      <c r="I179" s="87"/>
      <c r="J179" s="104"/>
    </row>
    <row r="180" spans="1:10" x14ac:dyDescent="0.25">
      <c r="C180" s="105" t="s">
        <v>172</v>
      </c>
      <c r="D180" s="102" t="s">
        <v>173</v>
      </c>
      <c r="E180" s="87"/>
      <c r="F180" s="87"/>
      <c r="G180" s="87"/>
      <c r="H180" s="87"/>
      <c r="I180" s="87"/>
      <c r="J180" s="104"/>
    </row>
    <row r="181" spans="1:10" x14ac:dyDescent="0.25">
      <c r="C181" s="102" t="s">
        <v>174</v>
      </c>
      <c r="D181" s="102" t="s">
        <v>175</v>
      </c>
      <c r="E181" s="87"/>
      <c r="F181" s="87"/>
      <c r="G181" s="87"/>
      <c r="H181" s="87"/>
      <c r="I181" s="87"/>
      <c r="J181" s="104"/>
    </row>
    <row r="182" spans="1:10" x14ac:dyDescent="0.25">
      <c r="C182" s="105" t="s">
        <v>176</v>
      </c>
      <c r="D182" s="102" t="s">
        <v>177</v>
      </c>
      <c r="E182" s="87"/>
      <c r="F182" s="87"/>
      <c r="G182" s="87"/>
      <c r="H182" s="87"/>
      <c r="I182" s="87"/>
      <c r="J182" s="104"/>
    </row>
    <row r="183" spans="1:10" x14ac:dyDescent="0.25">
      <c r="C183" s="102" t="s">
        <v>178</v>
      </c>
      <c r="D183" s="102" t="s">
        <v>179</v>
      </c>
      <c r="E183" s="87"/>
      <c r="F183" s="87"/>
      <c r="G183" s="87"/>
      <c r="H183" s="87"/>
      <c r="I183" s="87"/>
      <c r="J183" s="106"/>
    </row>
    <row r="184" spans="1:10" x14ac:dyDescent="0.25">
      <c r="C184" s="102" t="s">
        <v>180</v>
      </c>
      <c r="D184" s="102" t="s">
        <v>181</v>
      </c>
      <c r="E184" s="87"/>
      <c r="F184" s="87"/>
      <c r="G184" s="87"/>
      <c r="H184" s="87"/>
      <c r="I184" s="87"/>
      <c r="J184" s="107"/>
    </row>
    <row r="185" spans="1:10" x14ac:dyDescent="0.25">
      <c r="C185" s="102" t="s">
        <v>182</v>
      </c>
      <c r="D185" s="102" t="s">
        <v>183</v>
      </c>
      <c r="E185" s="87"/>
      <c r="F185" s="87"/>
      <c r="G185" s="87"/>
      <c r="H185" s="87"/>
      <c r="I185" s="87"/>
      <c r="J185" s="104"/>
    </row>
    <row r="186" spans="1:10" x14ac:dyDescent="0.25">
      <c r="C186" s="87"/>
      <c r="D186" s="87"/>
      <c r="E186" s="87"/>
      <c r="F186" s="87"/>
      <c r="G186" s="87"/>
      <c r="H186" s="87"/>
      <c r="I186" s="87"/>
      <c r="J186" s="104"/>
    </row>
    <row r="187" spans="1:10" ht="15.75" x14ac:dyDescent="0.25">
      <c r="A187" s="3" t="s">
        <v>4</v>
      </c>
      <c r="B187" s="108" t="s">
        <v>184</v>
      </c>
      <c r="C187" s="101">
        <v>2</v>
      </c>
      <c r="D187" s="101" t="s">
        <v>185</v>
      </c>
      <c r="E187" s="101">
        <v>3</v>
      </c>
      <c r="F187" s="226">
        <f>C187+E187</f>
        <v>5</v>
      </c>
      <c r="G187" s="87" t="str">
        <f ca="1">_xlfn.IFNA(_xlfn.FORMULATEXT(F187),"")</f>
        <v>=C187+E187</v>
      </c>
      <c r="H187" s="87"/>
      <c r="I187" s="87"/>
      <c r="J187" s="107"/>
    </row>
    <row r="188" spans="1:10" x14ac:dyDescent="0.25">
      <c r="B188" s="69"/>
      <c r="C188" s="101">
        <v>3</v>
      </c>
      <c r="D188" s="101" t="s">
        <v>186</v>
      </c>
      <c r="E188" s="101">
        <v>1</v>
      </c>
      <c r="F188" s="226">
        <f>C188-E188</f>
        <v>2</v>
      </c>
      <c r="G188" s="87" t="str">
        <f t="shared" ref="G188:G198" ca="1" si="15">_xlfn.IFNA(_xlfn.FORMULATEXT(F188),"")</f>
        <v>=C188-E188</v>
      </c>
      <c r="H188" s="87"/>
      <c r="I188" s="87"/>
      <c r="J188" s="106"/>
    </row>
    <row r="189" spans="1:10" x14ac:dyDescent="0.25">
      <c r="B189" s="69"/>
      <c r="C189" s="101">
        <v>5</v>
      </c>
      <c r="D189" s="101" t="s">
        <v>187</v>
      </c>
      <c r="E189" s="101">
        <v>10</v>
      </c>
      <c r="F189" s="227"/>
      <c r="G189" s="87" t="str">
        <f t="shared" ca="1" si="15"/>
        <v/>
      </c>
      <c r="H189" s="87"/>
      <c r="I189" s="87"/>
      <c r="J189" s="104"/>
    </row>
    <row r="190" spans="1:10" x14ac:dyDescent="0.25">
      <c r="B190" s="69"/>
      <c r="C190" s="101">
        <v>10</v>
      </c>
      <c r="D190" s="101" t="s">
        <v>188</v>
      </c>
      <c r="E190" s="101">
        <v>2</v>
      </c>
      <c r="F190" s="226">
        <f>C190/E190</f>
        <v>5</v>
      </c>
      <c r="G190" s="87" t="str">
        <f t="shared" ca="1" si="15"/>
        <v>=C190/E190</v>
      </c>
      <c r="H190" s="87"/>
      <c r="I190" s="87"/>
      <c r="J190" s="104"/>
    </row>
    <row r="191" spans="1:10" x14ac:dyDescent="0.25">
      <c r="B191" s="69"/>
      <c r="E191" s="166"/>
      <c r="F191" s="166"/>
      <c r="G191" s="87" t="str">
        <f t="shared" ca="1" si="15"/>
        <v/>
      </c>
      <c r="H191" s="87"/>
      <c r="I191" s="87"/>
      <c r="J191" s="104"/>
    </row>
    <row r="192" spans="1:10" x14ac:dyDescent="0.25">
      <c r="B192" s="108" t="s">
        <v>189</v>
      </c>
      <c r="C192" s="14">
        <v>10</v>
      </c>
      <c r="D192" s="101" t="s">
        <v>190</v>
      </c>
      <c r="E192" s="101">
        <v>100</v>
      </c>
      <c r="F192" s="228">
        <f>C192%</f>
        <v>0.1</v>
      </c>
      <c r="G192" s="87" t="str">
        <f t="shared" ca="1" si="15"/>
        <v>=C192%</v>
      </c>
      <c r="H192" s="87"/>
      <c r="I192" s="87"/>
      <c r="J192" s="107"/>
    </row>
    <row r="193" spans="1:10" x14ac:dyDescent="0.25">
      <c r="B193" s="69"/>
      <c r="C193" s="14">
        <v>3</v>
      </c>
      <c r="D193" s="101" t="s">
        <v>190</v>
      </c>
      <c r="E193" s="101">
        <v>6</v>
      </c>
      <c r="F193" s="228">
        <f>C193%</f>
        <v>0.03</v>
      </c>
      <c r="G193" s="87" t="str">
        <f t="shared" ca="1" si="15"/>
        <v>=C193%</v>
      </c>
      <c r="H193" s="87"/>
      <c r="I193" s="87"/>
      <c r="J193" s="106"/>
    </row>
    <row r="194" spans="1:10" x14ac:dyDescent="0.25">
      <c r="B194" s="69"/>
      <c r="C194" s="14">
        <v>1.5</v>
      </c>
      <c r="D194" s="101" t="s">
        <v>190</v>
      </c>
      <c r="E194" s="101">
        <v>1</v>
      </c>
      <c r="F194" s="228">
        <f>C194%</f>
        <v>1.4999999999999999E-2</v>
      </c>
      <c r="G194" s="87" t="str">
        <f t="shared" ca="1" si="15"/>
        <v>=C194%</v>
      </c>
      <c r="H194" s="87"/>
      <c r="I194" s="87"/>
      <c r="J194" s="106"/>
    </row>
    <row r="195" spans="1:10" x14ac:dyDescent="0.25">
      <c r="B195" s="69"/>
      <c r="C195" s="87"/>
      <c r="D195" s="87"/>
      <c r="E195" s="131"/>
      <c r="F195" s="131"/>
      <c r="G195" s="87" t="str">
        <f t="shared" ca="1" si="15"/>
        <v/>
      </c>
      <c r="H195" s="87"/>
      <c r="I195" s="87"/>
      <c r="J195" s="104"/>
    </row>
    <row r="196" spans="1:10" x14ac:dyDescent="0.25">
      <c r="B196" s="108" t="s">
        <v>191</v>
      </c>
      <c r="C196" s="109" t="s">
        <v>192</v>
      </c>
      <c r="D196" s="109" t="s">
        <v>193</v>
      </c>
      <c r="E196" s="109" t="s">
        <v>194</v>
      </c>
      <c r="F196" s="229" t="s">
        <v>195</v>
      </c>
      <c r="G196" s="87" t="str">
        <f t="shared" ca="1" si="15"/>
        <v/>
      </c>
      <c r="H196" s="87"/>
      <c r="I196" s="87"/>
      <c r="J196" s="104"/>
    </row>
    <row r="197" spans="1:10" x14ac:dyDescent="0.25">
      <c r="C197" s="101" t="s">
        <v>196</v>
      </c>
      <c r="D197" s="101">
        <v>100</v>
      </c>
      <c r="E197" s="101">
        <v>150</v>
      </c>
      <c r="F197" s="230">
        <f>(E197-D197)%</f>
        <v>0.5</v>
      </c>
      <c r="G197" s="87" t="str">
        <f t="shared" ca="1" si="15"/>
        <v>=(E197-D197)%</v>
      </c>
      <c r="H197" s="87"/>
      <c r="I197" s="87"/>
      <c r="J197" s="107"/>
    </row>
    <row r="198" spans="1:10" x14ac:dyDescent="0.25">
      <c r="C198" s="101" t="s">
        <v>197</v>
      </c>
      <c r="D198" s="101">
        <v>100</v>
      </c>
      <c r="E198" s="101">
        <v>50</v>
      </c>
      <c r="F198" s="230">
        <f>(E198-D198)%</f>
        <v>-0.5</v>
      </c>
      <c r="G198" s="87" t="str">
        <f t="shared" ca="1" si="15"/>
        <v>=(E198-D198)%</v>
      </c>
      <c r="H198" s="87"/>
      <c r="I198" s="87"/>
      <c r="J198" s="104"/>
    </row>
    <row r="199" spans="1:10" x14ac:dyDescent="0.25">
      <c r="C199" s="87"/>
      <c r="D199" s="87"/>
      <c r="E199" s="87"/>
      <c r="F199" s="87"/>
      <c r="G199" s="87"/>
      <c r="H199" s="87"/>
      <c r="I199" s="87"/>
      <c r="J199" s="106"/>
    </row>
    <row r="200" spans="1:10" x14ac:dyDescent="0.25">
      <c r="I200" s="87"/>
      <c r="J200" s="104"/>
    </row>
    <row r="201" spans="1:10" ht="18.75" x14ac:dyDescent="0.3">
      <c r="A201" s="4" t="s">
        <v>199</v>
      </c>
      <c r="C201" s="2" t="s">
        <v>198</v>
      </c>
      <c r="I201" s="87"/>
      <c r="J201" s="104"/>
    </row>
    <row r="202" spans="1:10" x14ac:dyDescent="0.25">
      <c r="I202" s="87"/>
      <c r="J202" s="104"/>
    </row>
    <row r="203" spans="1:10" x14ac:dyDescent="0.25">
      <c r="B203" s="87"/>
      <c r="C203" s="102" t="s">
        <v>200</v>
      </c>
      <c r="D203" s="87"/>
      <c r="I203" s="87"/>
      <c r="J203" s="104"/>
    </row>
    <row r="204" spans="1:10" x14ac:dyDescent="0.25">
      <c r="B204" s="110"/>
      <c r="C204" s="88" t="s">
        <v>201</v>
      </c>
      <c r="D204" s="113"/>
      <c r="E204" s="87"/>
      <c r="F204" s="87"/>
      <c r="G204" s="87"/>
      <c r="H204" s="87"/>
      <c r="I204" s="87"/>
      <c r="J204" s="103"/>
    </row>
    <row r="205" spans="1:10" ht="15.75" x14ac:dyDescent="0.25">
      <c r="A205" s="3" t="s">
        <v>4</v>
      </c>
      <c r="B205" s="112">
        <v>1</v>
      </c>
      <c r="C205" s="102" t="s">
        <v>202</v>
      </c>
      <c r="D205" s="87"/>
      <c r="E205" s="87"/>
      <c r="F205" s="87"/>
      <c r="G205" s="87"/>
      <c r="H205" s="87"/>
      <c r="I205" s="87"/>
      <c r="J205" s="106"/>
    </row>
    <row r="206" spans="1:10" x14ac:dyDescent="0.25">
      <c r="B206" s="112"/>
      <c r="C206" s="80" t="s">
        <v>6</v>
      </c>
      <c r="D206" s="80" t="s">
        <v>7</v>
      </c>
      <c r="E206" s="87"/>
      <c r="F206" s="87"/>
      <c r="G206" s="87"/>
      <c r="H206" s="87"/>
      <c r="I206" s="87"/>
      <c r="J206" s="104"/>
    </row>
    <row r="207" spans="1:10" x14ac:dyDescent="0.25">
      <c r="B207" s="111"/>
      <c r="C207" s="90" t="s">
        <v>203</v>
      </c>
      <c r="D207" s="90">
        <v>200</v>
      </c>
      <c r="E207" s="87"/>
      <c r="F207" s="87"/>
      <c r="G207" s="87"/>
      <c r="H207" s="87"/>
      <c r="I207" s="87"/>
      <c r="J207" s="107"/>
    </row>
    <row r="208" spans="1:10" x14ac:dyDescent="0.25">
      <c r="B208" s="111"/>
      <c r="C208" s="90" t="s">
        <v>204</v>
      </c>
      <c r="D208" s="90">
        <v>120</v>
      </c>
      <c r="E208" s="87"/>
      <c r="F208" s="87"/>
      <c r="G208" s="87"/>
      <c r="H208" s="87"/>
      <c r="I208" s="87"/>
      <c r="J208" s="104"/>
    </row>
    <row r="209" spans="1:10" x14ac:dyDescent="0.25">
      <c r="B209" s="111"/>
      <c r="C209" s="90" t="s">
        <v>205</v>
      </c>
      <c r="D209" s="90">
        <v>156</v>
      </c>
      <c r="H209" s="87"/>
      <c r="I209" s="87"/>
      <c r="J209" s="104"/>
    </row>
    <row r="210" spans="1:10" x14ac:dyDescent="0.25">
      <c r="B210" s="111"/>
      <c r="C210" s="90" t="s">
        <v>206</v>
      </c>
      <c r="D210" s="90">
        <v>190</v>
      </c>
      <c r="H210" s="87"/>
      <c r="I210" s="87"/>
      <c r="J210" s="87"/>
    </row>
    <row r="211" spans="1:10" x14ac:dyDescent="0.25">
      <c r="B211" s="111"/>
      <c r="C211" s="90" t="s">
        <v>207</v>
      </c>
      <c r="D211" s="90">
        <v>320</v>
      </c>
      <c r="H211" s="87"/>
      <c r="I211" s="87"/>
      <c r="J211" s="106"/>
    </row>
    <row r="212" spans="1:10" x14ac:dyDescent="0.25">
      <c r="B212" s="111"/>
      <c r="C212" s="90" t="s">
        <v>208</v>
      </c>
      <c r="D212" s="90">
        <v>89</v>
      </c>
      <c r="H212" s="87"/>
      <c r="I212" s="87"/>
      <c r="J212" s="104"/>
    </row>
    <row r="213" spans="1:10" x14ac:dyDescent="0.25">
      <c r="B213" s="87"/>
      <c r="C213" s="87"/>
      <c r="D213" s="87"/>
      <c r="H213" s="87"/>
      <c r="I213" s="87"/>
      <c r="J213" s="104"/>
    </row>
    <row r="214" spans="1:10" x14ac:dyDescent="0.25">
      <c r="B214" s="112">
        <v>1.1000000000000001</v>
      </c>
      <c r="C214" s="114" t="s">
        <v>209</v>
      </c>
      <c r="D214" s="115"/>
      <c r="E214" s="116"/>
      <c r="F214" s="170">
        <f>MAX(D207:D212)</f>
        <v>320</v>
      </c>
      <c r="G214" t="str">
        <f ca="1">_xlfn.IFNA(_xlfn.FORMULATEXT(F214),"")</f>
        <v>=MAX(D207:D212)</v>
      </c>
    </row>
    <row r="215" spans="1:10" x14ac:dyDescent="0.25">
      <c r="B215" s="112">
        <v>1.2</v>
      </c>
      <c r="C215" s="114" t="s">
        <v>210</v>
      </c>
      <c r="D215" s="115"/>
      <c r="E215" s="116"/>
      <c r="F215" s="170">
        <f>MIN(D207:D212)</f>
        <v>89</v>
      </c>
      <c r="G215" t="str">
        <f t="shared" ref="G215:G216" ca="1" si="16">_xlfn.IFNA(_xlfn.FORMULATEXT(F215),"")</f>
        <v>=MIN(D207:D212)</v>
      </c>
    </row>
    <row r="216" spans="1:10" x14ac:dyDescent="0.25">
      <c r="B216" s="112">
        <v>1.3</v>
      </c>
      <c r="C216" s="114" t="s">
        <v>211</v>
      </c>
      <c r="D216" s="115"/>
      <c r="E216" s="116"/>
      <c r="F216" s="170">
        <f>AVERAGE(F214:F215)</f>
        <v>204.5</v>
      </c>
      <c r="G216" t="str">
        <f t="shared" ca="1" si="16"/>
        <v>=AVERAGE(F214:F215)</v>
      </c>
    </row>
    <row r="219" spans="1:10" ht="18.75" x14ac:dyDescent="0.3">
      <c r="A219" s="4" t="s">
        <v>214</v>
      </c>
      <c r="C219" s="2" t="s">
        <v>212</v>
      </c>
    </row>
    <row r="220" spans="1:10" x14ac:dyDescent="0.25">
      <c r="C220" s="2" t="s">
        <v>213</v>
      </c>
    </row>
    <row r="221" spans="1:10" x14ac:dyDescent="0.25">
      <c r="C221" s="102" t="s">
        <v>215</v>
      </c>
      <c r="D221" s="87"/>
      <c r="E221" s="87" t="s">
        <v>224</v>
      </c>
      <c r="F221" s="87"/>
      <c r="G221" s="87"/>
      <c r="H221" s="87"/>
    </row>
    <row r="222" spans="1:10" x14ac:dyDescent="0.25">
      <c r="C222" s="102" t="s">
        <v>216</v>
      </c>
      <c r="D222" s="87"/>
      <c r="E222" s="87" t="s">
        <v>225</v>
      </c>
      <c r="F222" s="87"/>
      <c r="G222" s="87"/>
      <c r="H222" s="87"/>
    </row>
    <row r="223" spans="1:10" x14ac:dyDescent="0.25">
      <c r="C223" s="102"/>
      <c r="D223" s="87"/>
      <c r="E223" s="87"/>
      <c r="F223" s="87"/>
      <c r="G223" s="87"/>
      <c r="H223" s="87"/>
      <c r="I223" s="87"/>
      <c r="J223" s="87"/>
    </row>
    <row r="224" spans="1:10" ht="15.75" x14ac:dyDescent="0.25">
      <c r="A224" s="3" t="s">
        <v>4</v>
      </c>
      <c r="C224" s="75"/>
      <c r="D224" s="76" t="s">
        <v>217</v>
      </c>
      <c r="E224" s="76" t="s">
        <v>218</v>
      </c>
      <c r="F224" s="76" t="s">
        <v>219</v>
      </c>
      <c r="G224" s="76" t="s">
        <v>220</v>
      </c>
      <c r="H224" s="75"/>
    </row>
    <row r="225" spans="1:10" x14ac:dyDescent="0.25">
      <c r="C225" s="118" t="s">
        <v>221</v>
      </c>
      <c r="D225" s="101">
        <v>95</v>
      </c>
      <c r="E225" s="101">
        <v>56</v>
      </c>
      <c r="F225" s="101">
        <v>14</v>
      </c>
      <c r="G225" s="101">
        <v>66</v>
      </c>
      <c r="H225" s="226" t="str">
        <f>IF(MIN(D225:F225)&gt;= 50,$E$222,$E$221)</f>
        <v>Fail</v>
      </c>
      <c r="I225" s="87" t="str">
        <f ca="1">_xlfn.IFNA(_xlfn.FORMULATEXT(H225),"")</f>
        <v>=IF(MIN(D225:F225)&gt;= 50,$E$222,$E$221)</v>
      </c>
      <c r="J225" s="87"/>
    </row>
    <row r="226" spans="1:10" x14ac:dyDescent="0.25">
      <c r="C226" s="118" t="s">
        <v>222</v>
      </c>
      <c r="D226" s="101">
        <v>54</v>
      </c>
      <c r="E226" s="101">
        <v>89</v>
      </c>
      <c r="F226" s="101">
        <v>53</v>
      </c>
      <c r="G226" s="101">
        <v>66</v>
      </c>
      <c r="H226" s="226" t="str">
        <f t="shared" ref="H226:H228" si="17">IF(MIN(D226:F226)&gt;= 50,$E$222,$E$221)</f>
        <v>Pass</v>
      </c>
      <c r="I226" s="87" t="str">
        <f t="shared" ref="I226:I228" ca="1" si="18">_xlfn.IFNA(_xlfn.FORMULATEXT(H226),"")</f>
        <v>=IF(MIN(D226:F226)&gt;= 50,$E$222,$E$221)</v>
      </c>
      <c r="J226" s="87"/>
    </row>
    <row r="227" spans="1:10" x14ac:dyDescent="0.25">
      <c r="C227" s="118" t="s">
        <v>223</v>
      </c>
      <c r="D227" s="101">
        <v>100</v>
      </c>
      <c r="E227" s="101">
        <v>69</v>
      </c>
      <c r="F227" s="101">
        <v>78</v>
      </c>
      <c r="G227" s="101">
        <v>53</v>
      </c>
      <c r="H227" s="226" t="str">
        <f t="shared" si="17"/>
        <v>Pass</v>
      </c>
      <c r="I227" s="87" t="str">
        <f t="shared" ca="1" si="18"/>
        <v>=IF(MIN(D227:F227)&gt;= 50,$E$222,$E$221)</v>
      </c>
      <c r="J227" s="87"/>
    </row>
    <row r="228" spans="1:10" x14ac:dyDescent="0.25">
      <c r="C228" s="118" t="s">
        <v>110</v>
      </c>
      <c r="D228" s="101">
        <v>49</v>
      </c>
      <c r="E228" s="101">
        <v>70</v>
      </c>
      <c r="F228" s="101">
        <v>87</v>
      </c>
      <c r="G228" s="101">
        <v>100</v>
      </c>
      <c r="H228" s="226" t="str">
        <f t="shared" si="17"/>
        <v>Fail</v>
      </c>
      <c r="I228" s="87" t="str">
        <f t="shared" ca="1" si="18"/>
        <v>=IF(MIN(D228:F228)&gt;= 50,$E$222,$E$221)</v>
      </c>
      <c r="J228" s="87"/>
    </row>
    <row r="229" spans="1:10" x14ac:dyDescent="0.25">
      <c r="I229" s="87"/>
      <c r="J229" s="87"/>
    </row>
    <row r="230" spans="1:10" x14ac:dyDescent="0.25">
      <c r="I230" s="87"/>
      <c r="J230" s="102"/>
    </row>
    <row r="231" spans="1:10" ht="18.75" x14ac:dyDescent="0.3">
      <c r="A231" s="4" t="s">
        <v>227</v>
      </c>
      <c r="C231" s="2" t="s">
        <v>226</v>
      </c>
      <c r="I231" s="87"/>
      <c r="J231" s="102"/>
    </row>
    <row r="232" spans="1:10" x14ac:dyDescent="0.25">
      <c r="I232" s="87"/>
      <c r="J232" s="102"/>
    </row>
    <row r="233" spans="1:10" x14ac:dyDescent="0.25">
      <c r="C233" t="s">
        <v>232</v>
      </c>
      <c r="D233" t="s">
        <v>235</v>
      </c>
    </row>
    <row r="234" spans="1:10" x14ac:dyDescent="0.25">
      <c r="C234" t="s">
        <v>233</v>
      </c>
      <c r="D234" t="s">
        <v>234</v>
      </c>
    </row>
    <row r="235" spans="1:10" ht="15.75" x14ac:dyDescent="0.25">
      <c r="A235" s="3" t="s">
        <v>4</v>
      </c>
      <c r="C235" s="87"/>
      <c r="D235" s="109" t="s">
        <v>217</v>
      </c>
      <c r="E235" s="87"/>
      <c r="F235" s="87"/>
    </row>
    <row r="236" spans="1:10" x14ac:dyDescent="0.25">
      <c r="C236" s="119" t="s">
        <v>228</v>
      </c>
      <c r="D236" s="101">
        <v>95</v>
      </c>
      <c r="E236" s="87"/>
      <c r="F236" s="87"/>
    </row>
    <row r="237" spans="1:10" x14ac:dyDescent="0.25">
      <c r="C237" s="119" t="s">
        <v>222</v>
      </c>
      <c r="D237" s="101">
        <v>54</v>
      </c>
      <c r="E237" s="87"/>
      <c r="F237" s="87"/>
    </row>
    <row r="238" spans="1:10" x14ac:dyDescent="0.25">
      <c r="C238" s="119" t="s">
        <v>223</v>
      </c>
      <c r="D238" s="101">
        <v>100</v>
      </c>
      <c r="E238" s="87"/>
      <c r="F238" s="87"/>
    </row>
    <row r="239" spans="1:10" x14ac:dyDescent="0.25">
      <c r="C239" s="119" t="s">
        <v>110</v>
      </c>
      <c r="D239" s="101">
        <v>49</v>
      </c>
      <c r="E239" s="87"/>
      <c r="F239" s="87"/>
    </row>
    <row r="240" spans="1:10" x14ac:dyDescent="0.25">
      <c r="C240" s="119" t="s">
        <v>229</v>
      </c>
      <c r="D240" s="101">
        <v>67</v>
      </c>
      <c r="E240" s="87"/>
      <c r="F240" s="87"/>
    </row>
    <row r="241" spans="1:6" x14ac:dyDescent="0.25">
      <c r="C241" s="119" t="s">
        <v>230</v>
      </c>
      <c r="D241" s="101">
        <v>45</v>
      </c>
      <c r="E241" s="87"/>
      <c r="F241" s="87"/>
    </row>
    <row r="242" spans="1:6" x14ac:dyDescent="0.25">
      <c r="C242" s="119" t="s">
        <v>231</v>
      </c>
      <c r="D242" s="101">
        <v>77</v>
      </c>
      <c r="E242" s="87"/>
      <c r="F242" s="87"/>
    </row>
    <row r="243" spans="1:6" x14ac:dyDescent="0.25">
      <c r="C243" s="87"/>
      <c r="D243" s="231" t="str">
        <f>IF(MAX(D236:D241) &gt;= 99,$D$233,$D$234)</f>
        <v>Easy</v>
      </c>
      <c r="E243" s="87" t="str">
        <f ca="1">_xlfn.IFNA(_xlfn.FORMULATEXT(D243),"")</f>
        <v>=IF(MAX(D236:D241) &gt;= 99,$D$233,$D$234)</v>
      </c>
      <c r="F243" s="102"/>
    </row>
    <row r="246" spans="1:6" ht="18.75" x14ac:dyDescent="0.3">
      <c r="A246" s="4" t="s">
        <v>236</v>
      </c>
      <c r="C246" s="2" t="s">
        <v>474</v>
      </c>
    </row>
    <row r="247" spans="1:6" ht="18.75" x14ac:dyDescent="0.3">
      <c r="A247" s="4"/>
      <c r="C247" s="2" t="s">
        <v>482</v>
      </c>
      <c r="D247" s="2" t="s">
        <v>483</v>
      </c>
    </row>
    <row r="248" spans="1:6" x14ac:dyDescent="0.25">
      <c r="C248" s="2" t="s">
        <v>484</v>
      </c>
      <c r="D248" s="2" t="s">
        <v>485</v>
      </c>
    </row>
    <row r="249" spans="1:6" x14ac:dyDescent="0.25">
      <c r="C249" s="2" t="s">
        <v>486</v>
      </c>
      <c r="D249" s="2" t="s">
        <v>487</v>
      </c>
    </row>
    <row r="250" spans="1:6" x14ac:dyDescent="0.25">
      <c r="C250" s="2" t="s">
        <v>488</v>
      </c>
    </row>
    <row r="251" spans="1:6" x14ac:dyDescent="0.25">
      <c r="C251" s="2"/>
    </row>
    <row r="252" spans="1:6" ht="15.75" x14ac:dyDescent="0.25">
      <c r="A252" s="3" t="s">
        <v>4</v>
      </c>
      <c r="C252" s="30" t="s">
        <v>475</v>
      </c>
      <c r="D252" s="87"/>
      <c r="E252" s="87"/>
    </row>
    <row r="253" spans="1:6" x14ac:dyDescent="0.25">
      <c r="C253" s="2"/>
    </row>
    <row r="254" spans="1:6" x14ac:dyDescent="0.25">
      <c r="C254" s="168" t="s">
        <v>476</v>
      </c>
      <c r="D254" s="168" t="s">
        <v>105</v>
      </c>
      <c r="E254" s="168" t="s">
        <v>477</v>
      </c>
    </row>
    <row r="255" spans="1:6" x14ac:dyDescent="0.25">
      <c r="C255" s="169" t="s">
        <v>478</v>
      </c>
      <c r="D255" s="169">
        <v>78</v>
      </c>
      <c r="E255" s="169" t="str">
        <f>IF(D255&gt;=80, $D$247, IF(D255&gt;=60, $D$248,$D$249))</f>
        <v>Good</v>
      </c>
      <c r="F255" t="str">
        <f ca="1">_xlfn.IFNA(_xlfn.FORMULATEXT(E255),"")</f>
        <v>=IF(D255&gt;=80, $D$247, IF(D255&gt;=60, $D$248,$D$249))</v>
      </c>
    </row>
    <row r="256" spans="1:6" x14ac:dyDescent="0.25">
      <c r="C256" s="169" t="s">
        <v>479</v>
      </c>
      <c r="D256" s="169">
        <v>85</v>
      </c>
      <c r="E256" s="169" t="str">
        <f t="shared" ref="E256:E258" si="19">IF(D256&gt;=80, $D$247, IF(D256&gt;=60, $D$248,$D$249))</f>
        <v>Excellent</v>
      </c>
      <c r="F256" t="str">
        <f t="shared" ref="F256:F259" ca="1" si="20">_xlfn.IFNA(_xlfn.FORMULATEXT(E256),"")</f>
        <v>=IF(D256&gt;=80, $D$247, IF(D256&gt;=60, $D$248,$D$249))</v>
      </c>
    </row>
    <row r="257" spans="1:6" x14ac:dyDescent="0.25">
      <c r="C257" s="169" t="s">
        <v>480</v>
      </c>
      <c r="D257" s="169">
        <v>44</v>
      </c>
      <c r="E257" s="169" t="str">
        <f t="shared" si="19"/>
        <v xml:space="preserve"> Failed </v>
      </c>
      <c r="F257" t="str">
        <f t="shared" ca="1" si="20"/>
        <v>=IF(D257&gt;=80, $D$247, IF(D257&gt;=60, $D$248,$D$249))</v>
      </c>
    </row>
    <row r="258" spans="1:6" x14ac:dyDescent="0.25">
      <c r="C258" s="169" t="s">
        <v>481</v>
      </c>
      <c r="D258" s="169">
        <v>61</v>
      </c>
      <c r="E258" s="169" t="str">
        <f t="shared" si="19"/>
        <v>Good</v>
      </c>
      <c r="F258" t="str">
        <f t="shared" ca="1" si="20"/>
        <v>=IF(D258&gt;=80, $D$247, IF(D258&gt;=60, $D$248,$D$249))</v>
      </c>
    </row>
    <row r="259" spans="1:6" x14ac:dyDescent="0.25">
      <c r="F259" t="str">
        <f t="shared" ca="1" si="20"/>
        <v/>
      </c>
    </row>
    <row r="260" spans="1:6" ht="18.75" x14ac:dyDescent="0.3">
      <c r="A260" s="4" t="s">
        <v>237</v>
      </c>
      <c r="C260" s="25" t="s">
        <v>238</v>
      </c>
      <c r="D260" s="87"/>
    </row>
    <row r="261" spans="1:6" x14ac:dyDescent="0.25">
      <c r="C261" s="25" t="s">
        <v>239</v>
      </c>
      <c r="D261" s="87"/>
    </row>
    <row r="263" spans="1:6" x14ac:dyDescent="0.25">
      <c r="C263" s="88"/>
      <c r="D263" s="87"/>
    </row>
    <row r="264" spans="1:6" ht="15.75" x14ac:dyDescent="0.25">
      <c r="A264" s="3" t="s">
        <v>4</v>
      </c>
      <c r="C264" s="109" t="s">
        <v>28</v>
      </c>
      <c r="D264" s="109" t="s">
        <v>240</v>
      </c>
    </row>
    <row r="265" spans="1:6" x14ac:dyDescent="0.25">
      <c r="C265" s="101" t="s">
        <v>241</v>
      </c>
      <c r="D265" s="120">
        <v>759</v>
      </c>
    </row>
    <row r="266" spans="1:6" x14ac:dyDescent="0.25">
      <c r="C266" s="101" t="s">
        <v>242</v>
      </c>
      <c r="D266" s="120">
        <v>200</v>
      </c>
    </row>
    <row r="267" spans="1:6" x14ac:dyDescent="0.25">
      <c r="C267" s="101" t="s">
        <v>243</v>
      </c>
      <c r="D267" s="120">
        <v>42</v>
      </c>
    </row>
    <row r="268" spans="1:6" x14ac:dyDescent="0.25">
      <c r="C268" s="101" t="s">
        <v>244</v>
      </c>
      <c r="D268" s="120">
        <v>423</v>
      </c>
    </row>
    <row r="269" spans="1:6" x14ac:dyDescent="0.25">
      <c r="C269" s="101" t="s">
        <v>245</v>
      </c>
      <c r="D269" s="120">
        <v>200</v>
      </c>
    </row>
    <row r="270" spans="1:6" x14ac:dyDescent="0.25">
      <c r="C270" s="101" t="s">
        <v>246</v>
      </c>
      <c r="D270" s="120">
        <v>50</v>
      </c>
    </row>
    <row r="271" spans="1:6" x14ac:dyDescent="0.25">
      <c r="C271" s="101" t="s">
        <v>247</v>
      </c>
      <c r="D271" s="120">
        <v>700</v>
      </c>
    </row>
    <row r="272" spans="1:6" x14ac:dyDescent="0.25">
      <c r="C272" s="101" t="s">
        <v>248</v>
      </c>
      <c r="D272" s="120">
        <v>450</v>
      </c>
    </row>
    <row r="273" spans="1:6" x14ac:dyDescent="0.25">
      <c r="C273" s="101" t="s">
        <v>249</v>
      </c>
      <c r="D273" s="120">
        <v>605</v>
      </c>
    </row>
    <row r="274" spans="1:6" x14ac:dyDescent="0.25">
      <c r="C274" s="101" t="s">
        <v>250</v>
      </c>
      <c r="D274" s="120">
        <v>240</v>
      </c>
    </row>
    <row r="275" spans="1:6" x14ac:dyDescent="0.25">
      <c r="C275" s="101" t="s">
        <v>251</v>
      </c>
      <c r="D275" s="120">
        <v>685</v>
      </c>
    </row>
    <row r="276" spans="1:6" x14ac:dyDescent="0.25">
      <c r="C276" s="101" t="s">
        <v>252</v>
      </c>
      <c r="D276" s="120">
        <v>295</v>
      </c>
      <c r="E276" s="87"/>
      <c r="F276" s="87"/>
    </row>
    <row r="277" spans="1:6" x14ac:dyDescent="0.25">
      <c r="C277" s="101" t="s">
        <v>253</v>
      </c>
      <c r="D277" s="233">
        <f>SUM(D265:D276)</f>
        <v>4649</v>
      </c>
      <c r="E277" s="121" t="str">
        <f ca="1">_xlfn.IFNA(_xlfn.FORMULATEXT(D277),"")</f>
        <v>=SUM(D265:D276)</v>
      </c>
      <c r="F277" s="25"/>
    </row>
    <row r="278" spans="1:6" x14ac:dyDescent="0.25">
      <c r="C278" s="199"/>
      <c r="D278" s="232"/>
      <c r="E278" s="121"/>
      <c r="F278" s="25"/>
    </row>
    <row r="280" spans="1:6" ht="18.75" x14ac:dyDescent="0.3">
      <c r="A280" s="4" t="s">
        <v>255</v>
      </c>
      <c r="C280" s="2" t="s">
        <v>254</v>
      </c>
    </row>
    <row r="282" spans="1:6" ht="18.75" x14ac:dyDescent="0.3">
      <c r="A282" s="4" t="s">
        <v>260</v>
      </c>
      <c r="C282" s="25" t="s">
        <v>256</v>
      </c>
      <c r="D282" s="30"/>
      <c r="E282" s="2"/>
      <c r="F282" s="2"/>
    </row>
    <row r="283" spans="1:6" x14ac:dyDescent="0.25">
      <c r="C283" s="25" t="s">
        <v>257</v>
      </c>
      <c r="D283" s="30"/>
      <c r="E283" s="2"/>
      <c r="F283" s="2"/>
    </row>
    <row r="284" spans="1:6" ht="15.75" x14ac:dyDescent="0.25">
      <c r="A284" s="3"/>
    </row>
    <row r="285" spans="1:6" ht="15.75" x14ac:dyDescent="0.25">
      <c r="A285" s="3" t="s">
        <v>4</v>
      </c>
      <c r="C285" s="122" t="s">
        <v>258</v>
      </c>
      <c r="D285" s="123" t="s">
        <v>259</v>
      </c>
    </row>
    <row r="286" spans="1:6" x14ac:dyDescent="0.25">
      <c r="C286" s="124">
        <v>42005</v>
      </c>
      <c r="D286" s="125">
        <v>432.17</v>
      </c>
    </row>
    <row r="287" spans="1:6" x14ac:dyDescent="0.25">
      <c r="C287" s="124">
        <v>42351</v>
      </c>
      <c r="D287" s="125">
        <v>528.5</v>
      </c>
    </row>
    <row r="288" spans="1:6" x14ac:dyDescent="0.25">
      <c r="C288" s="124">
        <v>42007</v>
      </c>
      <c r="D288" s="125">
        <v>810.71</v>
      </c>
    </row>
    <row r="289" spans="3:4" x14ac:dyDescent="0.25">
      <c r="C289" s="124">
        <v>42008</v>
      </c>
      <c r="D289" s="125">
        <v>418.54</v>
      </c>
    </row>
    <row r="290" spans="3:4" x14ac:dyDescent="0.25">
      <c r="C290" s="124">
        <v>42009</v>
      </c>
      <c r="D290" s="125">
        <v>722.22</v>
      </c>
    </row>
    <row r="291" spans="3:4" x14ac:dyDescent="0.25">
      <c r="C291" s="124">
        <v>42010</v>
      </c>
      <c r="D291" s="125">
        <v>460.28</v>
      </c>
    </row>
    <row r="292" spans="3:4" x14ac:dyDescent="0.25">
      <c r="C292" s="124">
        <v>42349</v>
      </c>
      <c r="D292" s="125">
        <v>483.58</v>
      </c>
    </row>
    <row r="293" spans="3:4" x14ac:dyDescent="0.25">
      <c r="C293" s="124">
        <v>42012</v>
      </c>
      <c r="D293" s="125">
        <v>114.53</v>
      </c>
    </row>
    <row r="294" spans="3:4" x14ac:dyDescent="0.25">
      <c r="C294" s="124">
        <v>42013</v>
      </c>
      <c r="D294" s="125">
        <v>609.12</v>
      </c>
    </row>
    <row r="295" spans="3:4" x14ac:dyDescent="0.25">
      <c r="C295" s="124">
        <v>42014</v>
      </c>
      <c r="D295" s="125">
        <v>1197.9000000000001</v>
      </c>
    </row>
    <row r="296" spans="3:4" x14ac:dyDescent="0.25">
      <c r="C296" s="124">
        <v>42015</v>
      </c>
      <c r="D296" s="125">
        <v>228.89</v>
      </c>
    </row>
    <row r="297" spans="3:4" x14ac:dyDescent="0.25">
      <c r="C297" s="124">
        <v>42016</v>
      </c>
      <c r="D297" s="125">
        <v>1380.07</v>
      </c>
    </row>
    <row r="298" spans="3:4" x14ac:dyDescent="0.25">
      <c r="C298" s="124">
        <v>42017</v>
      </c>
      <c r="D298" s="125">
        <v>1026.96</v>
      </c>
    </row>
    <row r="299" spans="3:4" x14ac:dyDescent="0.25">
      <c r="C299" s="124">
        <v>42018</v>
      </c>
      <c r="D299" s="125">
        <v>760.24</v>
      </c>
    </row>
    <row r="300" spans="3:4" x14ac:dyDescent="0.25">
      <c r="C300" s="124">
        <v>42019</v>
      </c>
      <c r="D300" s="125">
        <v>414.11</v>
      </c>
    </row>
    <row r="301" spans="3:4" x14ac:dyDescent="0.25">
      <c r="C301" s="124">
        <v>42020</v>
      </c>
      <c r="D301" s="125">
        <v>1728.81</v>
      </c>
    </row>
    <row r="302" spans="3:4" x14ac:dyDescent="0.25">
      <c r="C302" s="124">
        <v>42021</v>
      </c>
      <c r="D302" s="125">
        <v>276.06</v>
      </c>
    </row>
    <row r="303" spans="3:4" x14ac:dyDescent="0.25">
      <c r="C303" s="124">
        <v>42022</v>
      </c>
      <c r="D303" s="125">
        <v>462.22</v>
      </c>
    </row>
    <row r="304" spans="3:4" x14ac:dyDescent="0.25">
      <c r="C304" s="124">
        <v>42023</v>
      </c>
      <c r="D304" s="125">
        <v>1281.0999999999999</v>
      </c>
    </row>
    <row r="305" spans="3:4" x14ac:dyDescent="0.25">
      <c r="C305" s="124">
        <v>42024</v>
      </c>
      <c r="D305" s="125">
        <v>1113.7</v>
      </c>
    </row>
    <row r="306" spans="3:4" x14ac:dyDescent="0.25">
      <c r="C306" s="124">
        <v>42025</v>
      </c>
      <c r="D306" s="125">
        <v>594.09</v>
      </c>
    </row>
    <row r="307" spans="3:4" x14ac:dyDescent="0.25">
      <c r="C307" s="124">
        <v>42026</v>
      </c>
      <c r="D307" s="125">
        <v>432.67</v>
      </c>
    </row>
    <row r="308" spans="3:4" x14ac:dyDescent="0.25">
      <c r="C308" s="124">
        <v>42027</v>
      </c>
      <c r="D308" s="125">
        <v>874.45</v>
      </c>
    </row>
    <row r="309" spans="3:4" x14ac:dyDescent="0.25">
      <c r="C309" s="124">
        <v>42028</v>
      </c>
      <c r="D309" s="125">
        <v>880.38</v>
      </c>
    </row>
    <row r="310" spans="3:4" x14ac:dyDescent="0.25">
      <c r="C310" s="124">
        <v>42029</v>
      </c>
      <c r="D310" s="125">
        <v>798.53</v>
      </c>
    </row>
    <row r="311" spans="3:4" x14ac:dyDescent="0.25">
      <c r="C311" s="124">
        <v>42318</v>
      </c>
      <c r="D311" s="125">
        <v>572.41999999999996</v>
      </c>
    </row>
    <row r="312" spans="3:4" x14ac:dyDescent="0.25">
      <c r="C312" s="124">
        <v>42031</v>
      </c>
      <c r="D312" s="125">
        <v>330.61</v>
      </c>
    </row>
    <row r="313" spans="3:4" x14ac:dyDescent="0.25">
      <c r="C313" s="124">
        <v>42032</v>
      </c>
      <c r="D313" s="125">
        <v>567.17999999999995</v>
      </c>
    </row>
    <row r="314" spans="3:4" x14ac:dyDescent="0.25">
      <c r="C314" s="124">
        <v>42033</v>
      </c>
      <c r="D314" s="125">
        <v>1449.21</v>
      </c>
    </row>
    <row r="315" spans="3:4" x14ac:dyDescent="0.25">
      <c r="C315" s="124">
        <v>42034</v>
      </c>
      <c r="D315" s="125">
        <v>459.29</v>
      </c>
    </row>
    <row r="316" spans="3:4" x14ac:dyDescent="0.25">
      <c r="C316" s="124">
        <v>42035</v>
      </c>
      <c r="D316" s="125">
        <v>357.55</v>
      </c>
    </row>
    <row r="317" spans="3:4" x14ac:dyDescent="0.25">
      <c r="C317" s="124">
        <v>42036</v>
      </c>
      <c r="D317" s="125">
        <v>154.34</v>
      </c>
    </row>
    <row r="318" spans="3:4" x14ac:dyDescent="0.25">
      <c r="C318" s="124">
        <v>42037</v>
      </c>
      <c r="D318" s="125">
        <v>152.76</v>
      </c>
    </row>
    <row r="319" spans="3:4" x14ac:dyDescent="0.25">
      <c r="C319" s="124">
        <v>42038</v>
      </c>
      <c r="D319" s="125">
        <v>570.22</v>
      </c>
    </row>
    <row r="320" spans="3:4" x14ac:dyDescent="0.25">
      <c r="C320" s="124">
        <v>42039</v>
      </c>
      <c r="D320" s="125">
        <v>987.62</v>
      </c>
    </row>
    <row r="321" spans="3:4" x14ac:dyDescent="0.25">
      <c r="C321" s="124">
        <v>42040</v>
      </c>
      <c r="D321" s="125">
        <v>1755.71</v>
      </c>
    </row>
    <row r="322" spans="3:4" x14ac:dyDescent="0.25">
      <c r="C322" s="124">
        <v>42041</v>
      </c>
      <c r="D322" s="125">
        <v>378.27</v>
      </c>
    </row>
    <row r="323" spans="3:4" x14ac:dyDescent="0.25">
      <c r="C323" s="124">
        <v>42042</v>
      </c>
      <c r="D323" s="125">
        <v>1323.81</v>
      </c>
    </row>
    <row r="324" spans="3:4" x14ac:dyDescent="0.25">
      <c r="C324" s="124">
        <v>42043</v>
      </c>
      <c r="D324" s="125">
        <v>399.02</v>
      </c>
    </row>
    <row r="325" spans="3:4" x14ac:dyDescent="0.25">
      <c r="C325" s="124">
        <v>42044</v>
      </c>
      <c r="D325" s="125">
        <v>154.94999999999999</v>
      </c>
    </row>
    <row r="326" spans="3:4" x14ac:dyDescent="0.25">
      <c r="C326" s="124">
        <v>42045</v>
      </c>
      <c r="D326" s="125">
        <v>1254.57</v>
      </c>
    </row>
    <row r="327" spans="3:4" x14ac:dyDescent="0.25">
      <c r="C327" s="124">
        <v>42046</v>
      </c>
      <c r="D327" s="125">
        <v>627.32000000000005</v>
      </c>
    </row>
    <row r="328" spans="3:4" x14ac:dyDescent="0.25">
      <c r="C328" s="124">
        <v>42230</v>
      </c>
      <c r="D328" s="125">
        <v>880.6</v>
      </c>
    </row>
    <row r="329" spans="3:4" x14ac:dyDescent="0.25">
      <c r="C329" s="124">
        <v>42048</v>
      </c>
      <c r="D329" s="125">
        <v>1196.03</v>
      </c>
    </row>
    <row r="330" spans="3:4" x14ac:dyDescent="0.25">
      <c r="C330" s="124">
        <v>42049</v>
      </c>
      <c r="D330" s="125">
        <v>782.32</v>
      </c>
    </row>
    <row r="331" spans="3:4" x14ac:dyDescent="0.25">
      <c r="C331" s="124">
        <v>42050</v>
      </c>
      <c r="D331" s="125">
        <v>1323.35</v>
      </c>
    </row>
    <row r="332" spans="3:4" x14ac:dyDescent="0.25">
      <c r="C332" s="124">
        <v>42051</v>
      </c>
      <c r="D332" s="125">
        <v>209.92</v>
      </c>
    </row>
    <row r="333" spans="3:4" x14ac:dyDescent="0.25">
      <c r="C333" s="124">
        <v>42052</v>
      </c>
      <c r="D333" s="125">
        <v>1232.05</v>
      </c>
    </row>
    <row r="334" spans="3:4" x14ac:dyDescent="0.25">
      <c r="C334" s="124">
        <v>42053</v>
      </c>
      <c r="D334" s="125">
        <v>713.28</v>
      </c>
    </row>
    <row r="335" spans="3:4" x14ac:dyDescent="0.25">
      <c r="C335" s="124">
        <v>42054</v>
      </c>
      <c r="D335" s="125">
        <v>1674.82</v>
      </c>
    </row>
    <row r="336" spans="3:4" x14ac:dyDescent="0.25">
      <c r="C336" s="124">
        <v>42055</v>
      </c>
      <c r="D336" s="125">
        <v>1161.25</v>
      </c>
    </row>
    <row r="337" spans="3:4" x14ac:dyDescent="0.25">
      <c r="C337" s="124">
        <v>42056</v>
      </c>
      <c r="D337" s="125">
        <v>897.63</v>
      </c>
    </row>
    <row r="338" spans="3:4" x14ac:dyDescent="0.25">
      <c r="C338" s="124">
        <v>42057</v>
      </c>
      <c r="D338" s="125">
        <v>1647.26</v>
      </c>
    </row>
    <row r="339" spans="3:4" x14ac:dyDescent="0.25">
      <c r="C339" s="124">
        <v>42058</v>
      </c>
      <c r="D339" s="125">
        <v>1121.96</v>
      </c>
    </row>
    <row r="340" spans="3:4" x14ac:dyDescent="0.25">
      <c r="C340" s="124">
        <v>42059</v>
      </c>
      <c r="D340" s="125">
        <v>352.2</v>
      </c>
    </row>
    <row r="341" spans="3:4" x14ac:dyDescent="0.25">
      <c r="C341" s="124">
        <v>42060</v>
      </c>
      <c r="D341" s="125">
        <v>270.77999999999997</v>
      </c>
    </row>
    <row r="342" spans="3:4" x14ac:dyDescent="0.25">
      <c r="C342" s="124">
        <v>42061</v>
      </c>
      <c r="D342" s="125">
        <v>456.41</v>
      </c>
    </row>
    <row r="343" spans="3:4" x14ac:dyDescent="0.25">
      <c r="C343" s="124">
        <v>42062</v>
      </c>
      <c r="D343" s="125">
        <v>441</v>
      </c>
    </row>
    <row r="344" spans="3:4" x14ac:dyDescent="0.25">
      <c r="C344" s="124">
        <v>42063</v>
      </c>
      <c r="D344" s="125">
        <v>252.44</v>
      </c>
    </row>
    <row r="345" spans="3:4" x14ac:dyDescent="0.25">
      <c r="C345" s="124">
        <v>42064</v>
      </c>
      <c r="D345" s="125">
        <v>1298.92</v>
      </c>
    </row>
    <row r="346" spans="3:4" x14ac:dyDescent="0.25">
      <c r="C346" s="124">
        <v>42065</v>
      </c>
      <c r="D346" s="125">
        <v>1178.07</v>
      </c>
    </row>
    <row r="347" spans="3:4" x14ac:dyDescent="0.25">
      <c r="C347" s="124">
        <v>42066</v>
      </c>
      <c r="D347" s="125">
        <v>459.95</v>
      </c>
    </row>
    <row r="348" spans="3:4" x14ac:dyDescent="0.25">
      <c r="C348" s="124">
        <v>42067</v>
      </c>
      <c r="D348" s="125">
        <v>1219.7</v>
      </c>
    </row>
    <row r="349" spans="3:4" x14ac:dyDescent="0.25">
      <c r="C349" s="124">
        <v>42068</v>
      </c>
      <c r="D349" s="125">
        <v>152.24</v>
      </c>
    </row>
    <row r="350" spans="3:4" x14ac:dyDescent="0.25">
      <c r="C350" s="124">
        <v>42069</v>
      </c>
      <c r="D350" s="125">
        <v>770.8</v>
      </c>
    </row>
    <row r="351" spans="3:4" x14ac:dyDescent="0.25">
      <c r="C351" s="124">
        <v>42070</v>
      </c>
      <c r="D351" s="125">
        <v>1357.25</v>
      </c>
    </row>
    <row r="352" spans="3:4" x14ac:dyDescent="0.25">
      <c r="C352" s="124">
        <v>42187</v>
      </c>
      <c r="D352" s="125">
        <v>220.18</v>
      </c>
    </row>
    <row r="353" spans="3:5" x14ac:dyDescent="0.25">
      <c r="C353" s="124">
        <v>42072</v>
      </c>
      <c r="D353" s="125">
        <v>1102.81</v>
      </c>
    </row>
    <row r="354" spans="3:5" x14ac:dyDescent="0.25">
      <c r="C354" s="124">
        <v>42073</v>
      </c>
      <c r="D354" s="125">
        <v>1566.83</v>
      </c>
    </row>
    <row r="355" spans="3:5" x14ac:dyDescent="0.25">
      <c r="C355" s="124">
        <v>42074</v>
      </c>
      <c r="D355" s="125">
        <v>437.92</v>
      </c>
    </row>
    <row r="356" spans="3:5" x14ac:dyDescent="0.25">
      <c r="C356" s="124">
        <v>42075</v>
      </c>
      <c r="D356" s="125">
        <v>1216.1199999999999</v>
      </c>
    </row>
    <row r="357" spans="3:5" x14ac:dyDescent="0.25">
      <c r="C357" s="124">
        <v>42076</v>
      </c>
      <c r="D357" s="125">
        <v>273.10000000000002</v>
      </c>
    </row>
    <row r="358" spans="3:5" x14ac:dyDescent="0.25">
      <c r="C358" s="124">
        <v>42077</v>
      </c>
      <c r="D358" s="125">
        <v>242.26</v>
      </c>
    </row>
    <row r="359" spans="3:5" x14ac:dyDescent="0.25">
      <c r="C359" s="124">
        <v>42078</v>
      </c>
      <c r="D359" s="125">
        <v>1512.6</v>
      </c>
    </row>
    <row r="360" spans="3:5" x14ac:dyDescent="0.25">
      <c r="C360" s="124">
        <v>42079</v>
      </c>
      <c r="D360" s="125">
        <v>783.75</v>
      </c>
    </row>
    <row r="361" spans="3:5" x14ac:dyDescent="0.25">
      <c r="C361" s="124">
        <v>42189</v>
      </c>
      <c r="D361" s="125">
        <v>667.99</v>
      </c>
    </row>
    <row r="362" spans="3:5" x14ac:dyDescent="0.25">
      <c r="C362" s="124">
        <v>42081</v>
      </c>
      <c r="D362" s="125">
        <v>1166.31</v>
      </c>
      <c r="E362" s="87"/>
    </row>
    <row r="363" spans="3:5" x14ac:dyDescent="0.25">
      <c r="C363" s="124">
        <v>42082</v>
      </c>
      <c r="D363" s="125">
        <v>770.18</v>
      </c>
      <c r="E363" s="87"/>
    </row>
    <row r="364" spans="3:5" x14ac:dyDescent="0.25">
      <c r="C364" s="124">
        <v>42083</v>
      </c>
      <c r="D364" s="125">
        <v>132.34</v>
      </c>
      <c r="E364" s="87"/>
    </row>
    <row r="365" spans="3:5" x14ac:dyDescent="0.25">
      <c r="C365" s="124">
        <v>42084</v>
      </c>
      <c r="D365" s="125">
        <v>1188.81</v>
      </c>
      <c r="E365" s="87"/>
    </row>
    <row r="366" spans="3:5" x14ac:dyDescent="0.25">
      <c r="C366" s="124">
        <v>42085</v>
      </c>
      <c r="D366" s="125">
        <v>198.06</v>
      </c>
      <c r="E366" s="87"/>
    </row>
    <row r="367" spans="3:5" x14ac:dyDescent="0.25">
      <c r="C367" s="124">
        <v>42086</v>
      </c>
      <c r="D367" s="125">
        <v>594.16999999999996</v>
      </c>
      <c r="E367" s="87"/>
    </row>
    <row r="368" spans="3:5" x14ac:dyDescent="0.25">
      <c r="C368" s="124">
        <v>42087</v>
      </c>
      <c r="D368" s="125">
        <v>931.09</v>
      </c>
      <c r="E368" s="87"/>
    </row>
    <row r="369" spans="1:7" x14ac:dyDescent="0.25">
      <c r="C369" s="124">
        <v>42088</v>
      </c>
      <c r="D369" s="125">
        <v>299.64</v>
      </c>
      <c r="E369" s="87"/>
    </row>
    <row r="370" spans="1:7" x14ac:dyDescent="0.25">
      <c r="C370" s="124">
        <v>42223</v>
      </c>
      <c r="D370" s="125">
        <v>1701.68</v>
      </c>
      <c r="E370" s="87"/>
    </row>
    <row r="371" spans="1:7" x14ac:dyDescent="0.25">
      <c r="C371" s="124">
        <v>42090</v>
      </c>
      <c r="D371" s="125">
        <v>399.15</v>
      </c>
      <c r="E371" s="87"/>
    </row>
    <row r="372" spans="1:7" x14ac:dyDescent="0.25">
      <c r="C372" s="124">
        <v>42091</v>
      </c>
      <c r="D372" s="125">
        <v>374.81</v>
      </c>
      <c r="E372" s="87"/>
    </row>
    <row r="373" spans="1:7" x14ac:dyDescent="0.25">
      <c r="C373" s="124">
        <v>42092</v>
      </c>
      <c r="D373" s="125">
        <v>462.17</v>
      </c>
      <c r="E373" s="87"/>
    </row>
    <row r="374" spans="1:7" x14ac:dyDescent="0.25">
      <c r="C374" s="124">
        <v>42093</v>
      </c>
      <c r="D374" s="125">
        <v>924.29</v>
      </c>
      <c r="E374" s="87"/>
    </row>
    <row r="375" spans="1:7" x14ac:dyDescent="0.25">
      <c r="C375" s="124">
        <v>42094</v>
      </c>
      <c r="D375" s="125">
        <v>5000.6000000000004</v>
      </c>
      <c r="E375" s="87"/>
    </row>
    <row r="376" spans="1:7" x14ac:dyDescent="0.25">
      <c r="C376" s="235" t="s">
        <v>583</v>
      </c>
      <c r="D376" s="234">
        <f>SUM(D286:D375)</f>
        <v>72741.76999999996</v>
      </c>
      <c r="E376" s="236" t="str">
        <f ca="1">_xlfn.IFNA(_xlfn.FORMULATEXT(D376),"")</f>
        <v>=SUM(D286:D375)</v>
      </c>
    </row>
    <row r="379" spans="1:7" ht="18.75" x14ac:dyDescent="0.3">
      <c r="A379" s="4" t="s">
        <v>262</v>
      </c>
      <c r="C379" s="2" t="s">
        <v>261</v>
      </c>
    </row>
    <row r="381" spans="1:7" ht="15.75" x14ac:dyDescent="0.25">
      <c r="A381" s="3" t="s">
        <v>4</v>
      </c>
    </row>
    <row r="382" spans="1:7" x14ac:dyDescent="0.25">
      <c r="C382" s="87"/>
      <c r="D382" s="87"/>
      <c r="E382" s="137" t="s">
        <v>264</v>
      </c>
      <c r="F382" s="138"/>
      <c r="G382" s="139"/>
    </row>
    <row r="383" spans="1:7" ht="15.75" x14ac:dyDescent="0.25">
      <c r="A383" s="3"/>
      <c r="C383" s="140" t="s">
        <v>274</v>
      </c>
      <c r="D383" s="140" t="s">
        <v>275</v>
      </c>
      <c r="E383" s="129" t="s">
        <v>265</v>
      </c>
      <c r="F383" s="129" t="s">
        <v>267</v>
      </c>
      <c r="G383" s="129" t="s">
        <v>268</v>
      </c>
    </row>
    <row r="384" spans="1:7" x14ac:dyDescent="0.25">
      <c r="C384" s="141" t="s">
        <v>276</v>
      </c>
      <c r="D384" s="141" t="s">
        <v>277</v>
      </c>
      <c r="E384" s="142">
        <v>3419</v>
      </c>
      <c r="F384" s="142">
        <v>4378</v>
      </c>
      <c r="G384" s="143">
        <v>2755</v>
      </c>
    </row>
    <row r="385" spans="3:7" x14ac:dyDescent="0.25">
      <c r="C385" s="141" t="s">
        <v>276</v>
      </c>
      <c r="D385" s="141" t="s">
        <v>278</v>
      </c>
      <c r="E385" s="142">
        <v>1492</v>
      </c>
      <c r="F385" s="142">
        <v>2126</v>
      </c>
      <c r="G385" s="143">
        <v>2103</v>
      </c>
    </row>
    <row r="386" spans="3:7" x14ac:dyDescent="0.25">
      <c r="C386" s="141" t="s">
        <v>276</v>
      </c>
      <c r="D386" s="141" t="s">
        <v>279</v>
      </c>
      <c r="E386" s="142">
        <v>1371</v>
      </c>
      <c r="F386" s="142">
        <v>1930</v>
      </c>
      <c r="G386" s="143">
        <v>1823</v>
      </c>
    </row>
    <row r="387" spans="3:7" x14ac:dyDescent="0.25">
      <c r="C387" s="141" t="s">
        <v>276</v>
      </c>
      <c r="D387" s="141" t="s">
        <v>280</v>
      </c>
      <c r="E387" s="142">
        <v>1607</v>
      </c>
      <c r="F387" s="142">
        <v>2133</v>
      </c>
      <c r="G387" s="143">
        <v>2102</v>
      </c>
    </row>
    <row r="388" spans="3:7" x14ac:dyDescent="0.25">
      <c r="C388" s="141" t="s">
        <v>276</v>
      </c>
      <c r="D388" s="141" t="s">
        <v>281</v>
      </c>
      <c r="E388" s="142">
        <v>951</v>
      </c>
      <c r="F388" s="142">
        <v>1445</v>
      </c>
      <c r="G388" s="143">
        <v>1416</v>
      </c>
    </row>
    <row r="389" spans="3:7" x14ac:dyDescent="0.25">
      <c r="C389" s="141" t="s">
        <v>276</v>
      </c>
      <c r="D389" s="141" t="s">
        <v>282</v>
      </c>
      <c r="E389" s="142">
        <v>889</v>
      </c>
      <c r="F389" s="142">
        <v>1293</v>
      </c>
      <c r="G389" s="143">
        <v>1526</v>
      </c>
    </row>
    <row r="390" spans="3:7" x14ac:dyDescent="0.25">
      <c r="C390" s="141" t="s">
        <v>276</v>
      </c>
      <c r="D390" s="141" t="s">
        <v>283</v>
      </c>
      <c r="E390" s="142">
        <v>1254</v>
      </c>
      <c r="F390" s="142">
        <v>1989</v>
      </c>
      <c r="G390" s="143">
        <v>1685</v>
      </c>
    </row>
    <row r="391" spans="3:7" x14ac:dyDescent="0.25">
      <c r="C391" s="141" t="s">
        <v>276</v>
      </c>
      <c r="D391" s="141" t="s">
        <v>284</v>
      </c>
      <c r="E391" s="142">
        <v>1025</v>
      </c>
      <c r="F391" s="142">
        <v>1362</v>
      </c>
      <c r="G391" s="143">
        <v>2077</v>
      </c>
    </row>
    <row r="392" spans="3:7" x14ac:dyDescent="0.25">
      <c r="C392" s="141" t="s">
        <v>276</v>
      </c>
      <c r="D392" s="141" t="s">
        <v>285</v>
      </c>
      <c r="E392" s="142">
        <v>1194</v>
      </c>
      <c r="F392" s="142">
        <v>2016</v>
      </c>
      <c r="G392" s="143">
        <v>1452</v>
      </c>
    </row>
    <row r="393" spans="3:7" x14ac:dyDescent="0.25">
      <c r="C393" s="141" t="s">
        <v>276</v>
      </c>
      <c r="D393" s="141" t="s">
        <v>286</v>
      </c>
      <c r="E393" s="142">
        <v>607</v>
      </c>
      <c r="F393" s="142">
        <v>853</v>
      </c>
      <c r="G393" s="143">
        <v>1022</v>
      </c>
    </row>
    <row r="394" spans="3:7" x14ac:dyDescent="0.25">
      <c r="C394" s="141" t="s">
        <v>276</v>
      </c>
      <c r="D394" s="141" t="s">
        <v>287</v>
      </c>
      <c r="E394" s="142">
        <v>626</v>
      </c>
      <c r="F394" s="142">
        <v>1569</v>
      </c>
      <c r="G394" s="143">
        <v>1033</v>
      </c>
    </row>
    <row r="395" spans="3:7" x14ac:dyDescent="0.25">
      <c r="C395" s="141" t="s">
        <v>276</v>
      </c>
      <c r="D395" s="141" t="s">
        <v>288</v>
      </c>
      <c r="E395" s="142">
        <v>1037</v>
      </c>
      <c r="F395" s="142">
        <v>2300</v>
      </c>
      <c r="G395" s="143">
        <v>1598</v>
      </c>
    </row>
    <row r="396" spans="3:7" x14ac:dyDescent="0.25">
      <c r="C396" s="141" t="s">
        <v>276</v>
      </c>
      <c r="D396" s="141" t="s">
        <v>289</v>
      </c>
      <c r="E396" s="142">
        <v>972</v>
      </c>
      <c r="F396" s="142">
        <v>2128</v>
      </c>
      <c r="G396" s="143">
        <v>912</v>
      </c>
    </row>
    <row r="397" spans="3:7" x14ac:dyDescent="0.25">
      <c r="C397" s="141" t="s">
        <v>276</v>
      </c>
      <c r="D397" s="141" t="s">
        <v>290</v>
      </c>
      <c r="E397" s="142">
        <v>88</v>
      </c>
      <c r="F397" s="142">
        <v>1159</v>
      </c>
      <c r="G397" s="143">
        <v>0</v>
      </c>
    </row>
    <row r="398" spans="3:7" x14ac:dyDescent="0.25">
      <c r="C398" s="141" t="s">
        <v>276</v>
      </c>
      <c r="D398" s="141" t="s">
        <v>291</v>
      </c>
      <c r="E398" s="142">
        <v>2052</v>
      </c>
      <c r="F398" s="142">
        <v>2159</v>
      </c>
      <c r="G398" s="143">
        <v>1582</v>
      </c>
    </row>
    <row r="399" spans="3:7" x14ac:dyDescent="0.25">
      <c r="C399" s="141" t="s">
        <v>276</v>
      </c>
      <c r="D399" s="141" t="s">
        <v>292</v>
      </c>
      <c r="E399" s="142">
        <v>1582</v>
      </c>
      <c r="F399" s="142">
        <v>2308</v>
      </c>
      <c r="G399" s="143">
        <v>1699</v>
      </c>
    </row>
    <row r="400" spans="3:7" x14ac:dyDescent="0.25">
      <c r="C400" s="141" t="s">
        <v>276</v>
      </c>
      <c r="D400" s="141" t="s">
        <v>293</v>
      </c>
      <c r="E400" s="142">
        <v>1088</v>
      </c>
      <c r="F400" s="142">
        <v>1218</v>
      </c>
      <c r="G400" s="143">
        <v>981</v>
      </c>
    </row>
    <row r="401" spans="3:7" x14ac:dyDescent="0.25">
      <c r="C401" s="141" t="s">
        <v>276</v>
      </c>
      <c r="D401" s="141" t="s">
        <v>294</v>
      </c>
      <c r="E401" s="142">
        <v>706</v>
      </c>
      <c r="F401" s="142">
        <v>1151</v>
      </c>
      <c r="G401" s="143">
        <v>1145</v>
      </c>
    </row>
    <row r="402" spans="3:7" x14ac:dyDescent="0.25">
      <c r="C402" s="141" t="s">
        <v>276</v>
      </c>
      <c r="D402" s="141" t="s">
        <v>295</v>
      </c>
      <c r="E402" s="142">
        <v>1335</v>
      </c>
      <c r="F402" s="142">
        <v>2098</v>
      </c>
      <c r="G402" s="143">
        <v>1322</v>
      </c>
    </row>
    <row r="403" spans="3:7" x14ac:dyDescent="0.25">
      <c r="C403" s="141" t="s">
        <v>276</v>
      </c>
      <c r="D403" s="141" t="s">
        <v>296</v>
      </c>
      <c r="E403" s="142">
        <v>702</v>
      </c>
      <c r="F403" s="142">
        <v>1162</v>
      </c>
      <c r="G403" s="143">
        <v>877</v>
      </c>
    </row>
    <row r="404" spans="3:7" x14ac:dyDescent="0.25">
      <c r="C404" s="141" t="s">
        <v>276</v>
      </c>
      <c r="D404" s="141" t="s">
        <v>297</v>
      </c>
      <c r="E404" s="142">
        <v>968</v>
      </c>
      <c r="F404" s="142">
        <v>1101</v>
      </c>
      <c r="G404" s="143">
        <v>797</v>
      </c>
    </row>
    <row r="405" spans="3:7" x14ac:dyDescent="0.25">
      <c r="C405" s="141" t="s">
        <v>276</v>
      </c>
      <c r="D405" s="141" t="s">
        <v>298</v>
      </c>
      <c r="E405" s="142">
        <v>1664</v>
      </c>
      <c r="F405" s="142">
        <v>2069</v>
      </c>
      <c r="G405" s="143">
        <v>1710</v>
      </c>
    </row>
    <row r="406" spans="3:7" x14ac:dyDescent="0.25">
      <c r="C406" s="141" t="s">
        <v>276</v>
      </c>
      <c r="D406" s="141" t="s">
        <v>299</v>
      </c>
      <c r="E406" s="142">
        <v>624</v>
      </c>
      <c r="F406" s="142">
        <v>770</v>
      </c>
      <c r="G406" s="143">
        <v>746</v>
      </c>
    </row>
    <row r="407" spans="3:7" x14ac:dyDescent="0.25">
      <c r="C407" s="141" t="s">
        <v>276</v>
      </c>
      <c r="D407" s="141" t="s">
        <v>300</v>
      </c>
      <c r="E407" s="142">
        <v>685</v>
      </c>
      <c r="F407" s="142">
        <v>1501</v>
      </c>
      <c r="G407" s="143">
        <v>1126</v>
      </c>
    </row>
    <row r="408" spans="3:7" x14ac:dyDescent="0.25">
      <c r="C408" s="141" t="s">
        <v>276</v>
      </c>
      <c r="D408" s="141" t="s">
        <v>301</v>
      </c>
      <c r="E408" s="142">
        <v>1248</v>
      </c>
      <c r="F408" s="142">
        <v>1763</v>
      </c>
      <c r="G408" s="143">
        <v>1146</v>
      </c>
    </row>
    <row r="409" spans="3:7" x14ac:dyDescent="0.25">
      <c r="C409" s="141" t="s">
        <v>276</v>
      </c>
      <c r="D409" s="141" t="s">
        <v>302</v>
      </c>
      <c r="E409" s="142">
        <v>1342</v>
      </c>
      <c r="F409" s="142">
        <v>1559</v>
      </c>
      <c r="G409" s="143">
        <v>1307</v>
      </c>
    </row>
    <row r="410" spans="3:7" x14ac:dyDescent="0.25">
      <c r="C410" s="141" t="s">
        <v>276</v>
      </c>
      <c r="D410" s="141" t="s">
        <v>303</v>
      </c>
      <c r="E410" s="142">
        <v>760</v>
      </c>
      <c r="F410" s="142">
        <v>965</v>
      </c>
      <c r="G410" s="143">
        <v>921</v>
      </c>
    </row>
    <row r="411" spans="3:7" x14ac:dyDescent="0.25">
      <c r="C411" s="141" t="s">
        <v>276</v>
      </c>
      <c r="D411" s="141" t="s">
        <v>304</v>
      </c>
      <c r="E411" s="142">
        <v>1187</v>
      </c>
      <c r="F411" s="142">
        <v>1568</v>
      </c>
      <c r="G411" s="143">
        <v>1190</v>
      </c>
    </row>
    <row r="412" spans="3:7" x14ac:dyDescent="0.25">
      <c r="C412" s="141" t="s">
        <v>276</v>
      </c>
      <c r="D412" s="141" t="s">
        <v>305</v>
      </c>
      <c r="E412" s="142">
        <v>0</v>
      </c>
      <c r="F412" s="142">
        <v>0</v>
      </c>
      <c r="G412" s="143">
        <v>277</v>
      </c>
    </row>
    <row r="413" spans="3:7" x14ac:dyDescent="0.25">
      <c r="C413" s="141" t="s">
        <v>276</v>
      </c>
      <c r="D413" s="141" t="s">
        <v>306</v>
      </c>
      <c r="E413" s="142">
        <v>368</v>
      </c>
      <c r="F413" s="142">
        <v>1386</v>
      </c>
      <c r="G413" s="143">
        <v>637</v>
      </c>
    </row>
    <row r="414" spans="3:7" x14ac:dyDescent="0.25">
      <c r="C414" s="141" t="s">
        <v>276</v>
      </c>
      <c r="D414" s="141" t="s">
        <v>307</v>
      </c>
      <c r="E414" s="142">
        <v>317</v>
      </c>
      <c r="F414" s="142">
        <v>1215</v>
      </c>
      <c r="G414" s="143">
        <v>478</v>
      </c>
    </row>
    <row r="415" spans="3:7" x14ac:dyDescent="0.25">
      <c r="C415" s="141" t="s">
        <v>276</v>
      </c>
      <c r="D415" s="141" t="s">
        <v>308</v>
      </c>
      <c r="E415" s="142">
        <v>689</v>
      </c>
      <c r="F415" s="142">
        <v>2544</v>
      </c>
      <c r="G415" s="143">
        <v>1009</v>
      </c>
    </row>
    <row r="416" spans="3:7" x14ac:dyDescent="0.25">
      <c r="C416" s="141" t="s">
        <v>276</v>
      </c>
      <c r="D416" s="141" t="s">
        <v>309</v>
      </c>
      <c r="E416" s="142">
        <v>510</v>
      </c>
      <c r="F416" s="142">
        <v>2583</v>
      </c>
      <c r="G416" s="143">
        <v>861</v>
      </c>
    </row>
    <row r="417" spans="3:7" x14ac:dyDescent="0.25">
      <c r="C417" s="141" t="s">
        <v>276</v>
      </c>
      <c r="D417" s="141" t="s">
        <v>310</v>
      </c>
      <c r="E417" s="142">
        <v>257</v>
      </c>
      <c r="F417" s="142">
        <v>1023</v>
      </c>
      <c r="G417" s="143">
        <v>446</v>
      </c>
    </row>
    <row r="418" spans="3:7" x14ac:dyDescent="0.25">
      <c r="C418" s="141" t="s">
        <v>276</v>
      </c>
      <c r="D418" s="141" t="s">
        <v>311</v>
      </c>
      <c r="E418" s="142">
        <v>335</v>
      </c>
      <c r="F418" s="142">
        <v>1225</v>
      </c>
      <c r="G418" s="143">
        <v>520</v>
      </c>
    </row>
    <row r="419" spans="3:7" x14ac:dyDescent="0.25">
      <c r="C419" s="141" t="s">
        <v>276</v>
      </c>
      <c r="D419" s="141" t="s">
        <v>312</v>
      </c>
      <c r="E419" s="142">
        <v>264</v>
      </c>
      <c r="F419" s="142">
        <v>957</v>
      </c>
      <c r="G419" s="143">
        <v>405</v>
      </c>
    </row>
    <row r="420" spans="3:7" x14ac:dyDescent="0.25">
      <c r="C420" s="141" t="s">
        <v>276</v>
      </c>
      <c r="D420" s="141" t="s">
        <v>313</v>
      </c>
      <c r="E420" s="142">
        <v>285</v>
      </c>
      <c r="F420" s="142">
        <v>869</v>
      </c>
      <c r="G420" s="143">
        <v>434</v>
      </c>
    </row>
    <row r="421" spans="3:7" x14ac:dyDescent="0.25">
      <c r="C421" s="141" t="s">
        <v>276</v>
      </c>
      <c r="D421" s="141" t="s">
        <v>314</v>
      </c>
      <c r="E421" s="142">
        <v>550</v>
      </c>
      <c r="F421" s="142">
        <v>2502</v>
      </c>
      <c r="G421" s="143">
        <v>822</v>
      </c>
    </row>
    <row r="422" spans="3:7" x14ac:dyDescent="0.25">
      <c r="C422" s="141" t="s">
        <v>276</v>
      </c>
      <c r="D422" s="141" t="s">
        <v>315</v>
      </c>
      <c r="E422" s="142">
        <v>266</v>
      </c>
      <c r="F422" s="142">
        <v>1382</v>
      </c>
      <c r="G422" s="143">
        <v>501</v>
      </c>
    </row>
    <row r="423" spans="3:7" x14ac:dyDescent="0.25">
      <c r="C423" s="141" t="s">
        <v>276</v>
      </c>
      <c r="D423" s="141" t="s">
        <v>316</v>
      </c>
      <c r="E423" s="142">
        <v>598</v>
      </c>
      <c r="F423" s="142">
        <v>2107</v>
      </c>
      <c r="G423" s="143">
        <v>1002</v>
      </c>
    </row>
    <row r="424" spans="3:7" x14ac:dyDescent="0.25">
      <c r="C424" s="141" t="s">
        <v>276</v>
      </c>
      <c r="D424" s="141" t="s">
        <v>317</v>
      </c>
      <c r="E424" s="142">
        <v>344</v>
      </c>
      <c r="F424" s="142">
        <v>1641</v>
      </c>
      <c r="G424" s="143">
        <v>765</v>
      </c>
    </row>
    <row r="425" spans="3:7" x14ac:dyDescent="0.25">
      <c r="C425" s="141" t="s">
        <v>276</v>
      </c>
      <c r="D425" s="141" t="s">
        <v>318</v>
      </c>
      <c r="E425" s="142">
        <v>183</v>
      </c>
      <c r="F425" s="142">
        <v>867</v>
      </c>
      <c r="G425" s="143">
        <v>384</v>
      </c>
    </row>
    <row r="426" spans="3:7" x14ac:dyDescent="0.25">
      <c r="C426" s="141" t="s">
        <v>276</v>
      </c>
      <c r="D426" s="141" t="s">
        <v>319</v>
      </c>
      <c r="E426" s="142">
        <v>302</v>
      </c>
      <c r="F426" s="142">
        <v>1326</v>
      </c>
      <c r="G426" s="143">
        <v>586</v>
      </c>
    </row>
    <row r="427" spans="3:7" x14ac:dyDescent="0.25">
      <c r="C427" s="141" t="s">
        <v>276</v>
      </c>
      <c r="D427" s="141" t="s">
        <v>320</v>
      </c>
      <c r="E427" s="142">
        <v>177</v>
      </c>
      <c r="F427" s="142">
        <v>823</v>
      </c>
      <c r="G427" s="143">
        <v>548</v>
      </c>
    </row>
    <row r="428" spans="3:7" x14ac:dyDescent="0.25">
      <c r="C428" s="141" t="s">
        <v>276</v>
      </c>
      <c r="D428" s="141" t="s">
        <v>321</v>
      </c>
      <c r="E428" s="142">
        <v>285</v>
      </c>
      <c r="F428" s="142">
        <v>1249</v>
      </c>
      <c r="G428" s="143">
        <v>533</v>
      </c>
    </row>
    <row r="429" spans="3:7" x14ac:dyDescent="0.25">
      <c r="C429" s="141" t="s">
        <v>276</v>
      </c>
      <c r="D429" s="141" t="s">
        <v>322</v>
      </c>
      <c r="E429" s="142">
        <v>236</v>
      </c>
      <c r="F429" s="142">
        <v>1162</v>
      </c>
      <c r="G429" s="143">
        <v>402</v>
      </c>
    </row>
    <row r="430" spans="3:7" x14ac:dyDescent="0.25">
      <c r="C430" s="141" t="s">
        <v>276</v>
      </c>
      <c r="D430" s="141" t="s">
        <v>323</v>
      </c>
      <c r="E430" s="142">
        <v>293</v>
      </c>
      <c r="F430" s="142">
        <v>1016</v>
      </c>
      <c r="G430" s="143">
        <v>585</v>
      </c>
    </row>
    <row r="431" spans="3:7" x14ac:dyDescent="0.25">
      <c r="C431" s="141" t="s">
        <v>276</v>
      </c>
      <c r="D431" s="141" t="s">
        <v>324</v>
      </c>
      <c r="E431" s="142">
        <v>242</v>
      </c>
      <c r="F431" s="142">
        <v>1363</v>
      </c>
      <c r="G431" s="143">
        <v>428</v>
      </c>
    </row>
    <row r="432" spans="3:7" x14ac:dyDescent="0.25">
      <c r="C432" s="141" t="s">
        <v>276</v>
      </c>
      <c r="D432" s="141" t="s">
        <v>325</v>
      </c>
      <c r="E432" s="142">
        <v>248</v>
      </c>
      <c r="F432" s="142">
        <v>1398</v>
      </c>
      <c r="G432" s="143">
        <v>476</v>
      </c>
    </row>
    <row r="433" spans="3:7" x14ac:dyDescent="0.25">
      <c r="C433" s="141" t="s">
        <v>276</v>
      </c>
      <c r="D433" s="141" t="s">
        <v>326</v>
      </c>
      <c r="E433" s="142">
        <v>292</v>
      </c>
      <c r="F433" s="142">
        <v>1380</v>
      </c>
      <c r="G433" s="143">
        <v>456</v>
      </c>
    </row>
    <row r="434" spans="3:7" x14ac:dyDescent="0.25">
      <c r="C434" s="141" t="s">
        <v>276</v>
      </c>
      <c r="D434" s="141" t="s">
        <v>327</v>
      </c>
      <c r="E434" s="142">
        <v>196</v>
      </c>
      <c r="F434" s="142">
        <v>1238</v>
      </c>
      <c r="G434" s="143">
        <v>493</v>
      </c>
    </row>
    <row r="435" spans="3:7" x14ac:dyDescent="0.25">
      <c r="C435" s="141" t="s">
        <v>276</v>
      </c>
      <c r="D435" s="141" t="s">
        <v>328</v>
      </c>
      <c r="E435" s="142">
        <v>432</v>
      </c>
      <c r="F435" s="142">
        <v>1216</v>
      </c>
      <c r="G435" s="143">
        <v>552</v>
      </c>
    </row>
    <row r="436" spans="3:7" x14ac:dyDescent="0.25">
      <c r="C436" s="141" t="s">
        <v>276</v>
      </c>
      <c r="D436" s="141" t="s">
        <v>329</v>
      </c>
      <c r="E436" s="142">
        <v>420</v>
      </c>
      <c r="F436" s="142">
        <v>1581</v>
      </c>
      <c r="G436" s="143">
        <v>525</v>
      </c>
    </row>
    <row r="437" spans="3:7" x14ac:dyDescent="0.25">
      <c r="C437" s="141" t="s">
        <v>276</v>
      </c>
      <c r="D437" s="141" t="s">
        <v>330</v>
      </c>
      <c r="E437" s="142">
        <v>398</v>
      </c>
      <c r="F437" s="142">
        <v>1759</v>
      </c>
      <c r="G437" s="143">
        <v>682</v>
      </c>
    </row>
    <row r="438" spans="3:7" x14ac:dyDescent="0.25">
      <c r="C438" s="141" t="s">
        <v>276</v>
      </c>
      <c r="D438" s="141" t="s">
        <v>331</v>
      </c>
      <c r="E438" s="142">
        <v>128</v>
      </c>
      <c r="F438" s="142">
        <v>791</v>
      </c>
      <c r="G438" s="143">
        <v>242</v>
      </c>
    </row>
    <row r="439" spans="3:7" x14ac:dyDescent="0.25">
      <c r="C439" s="141" t="s">
        <v>276</v>
      </c>
      <c r="D439" s="141" t="s">
        <v>332</v>
      </c>
      <c r="E439" s="142">
        <v>225</v>
      </c>
      <c r="F439" s="142">
        <v>935</v>
      </c>
      <c r="G439" s="143">
        <v>432</v>
      </c>
    </row>
    <row r="440" spans="3:7" x14ac:dyDescent="0.25">
      <c r="C440" s="141" t="s">
        <v>276</v>
      </c>
      <c r="D440" s="141" t="s">
        <v>333</v>
      </c>
      <c r="E440" s="142">
        <v>1358</v>
      </c>
      <c r="F440" s="142">
        <v>2231</v>
      </c>
      <c r="G440" s="143">
        <v>1391</v>
      </c>
    </row>
    <row r="441" spans="3:7" x14ac:dyDescent="0.25">
      <c r="C441" s="141" t="s">
        <v>276</v>
      </c>
      <c r="D441" s="141" t="s">
        <v>334</v>
      </c>
      <c r="E441" s="142">
        <v>1345</v>
      </c>
      <c r="F441" s="142">
        <v>1791</v>
      </c>
      <c r="G441" s="143">
        <v>1460</v>
      </c>
    </row>
    <row r="442" spans="3:7" x14ac:dyDescent="0.25">
      <c r="C442" s="141" t="s">
        <v>276</v>
      </c>
      <c r="D442" s="141" t="s">
        <v>335</v>
      </c>
      <c r="E442" s="142">
        <v>769</v>
      </c>
      <c r="F442" s="142">
        <v>1948</v>
      </c>
      <c r="G442" s="143">
        <v>1011</v>
      </c>
    </row>
    <row r="443" spans="3:7" x14ac:dyDescent="0.25">
      <c r="C443" s="141" t="s">
        <v>276</v>
      </c>
      <c r="D443" s="141" t="s">
        <v>336</v>
      </c>
      <c r="E443" s="142">
        <v>560</v>
      </c>
      <c r="F443" s="142">
        <v>1835</v>
      </c>
      <c r="G443" s="143">
        <v>642</v>
      </c>
    </row>
    <row r="444" spans="3:7" x14ac:dyDescent="0.25">
      <c r="C444" s="141" t="s">
        <v>276</v>
      </c>
      <c r="D444" s="141" t="s">
        <v>337</v>
      </c>
      <c r="E444" s="142">
        <v>836</v>
      </c>
      <c r="F444" s="142">
        <v>2245</v>
      </c>
      <c r="G444" s="143">
        <v>861</v>
      </c>
    </row>
    <row r="445" spans="3:7" x14ac:dyDescent="0.25">
      <c r="C445" s="141" t="s">
        <v>276</v>
      </c>
      <c r="D445" s="141" t="s">
        <v>338</v>
      </c>
      <c r="E445" s="142">
        <v>587</v>
      </c>
      <c r="F445" s="142">
        <v>1471</v>
      </c>
      <c r="G445" s="143">
        <v>623</v>
      </c>
    </row>
    <row r="446" spans="3:7" x14ac:dyDescent="0.25">
      <c r="C446" s="141" t="s">
        <v>276</v>
      </c>
      <c r="D446" s="141" t="s">
        <v>339</v>
      </c>
      <c r="E446" s="142">
        <v>774</v>
      </c>
      <c r="F446" s="142">
        <v>1403</v>
      </c>
      <c r="G446" s="143">
        <v>1085</v>
      </c>
    </row>
    <row r="447" spans="3:7" x14ac:dyDescent="0.25">
      <c r="C447" s="141" t="s">
        <v>276</v>
      </c>
      <c r="D447" s="141" t="s">
        <v>340</v>
      </c>
      <c r="E447" s="142">
        <v>757</v>
      </c>
      <c r="F447" s="142">
        <v>1203</v>
      </c>
      <c r="G447" s="143">
        <v>1175</v>
      </c>
    </row>
    <row r="448" spans="3:7" x14ac:dyDescent="0.25">
      <c r="C448" s="141" t="s">
        <v>276</v>
      </c>
      <c r="D448" s="141" t="s">
        <v>341</v>
      </c>
      <c r="E448" s="142">
        <v>591</v>
      </c>
      <c r="F448" s="142">
        <v>1439</v>
      </c>
      <c r="G448" s="143">
        <v>858</v>
      </c>
    </row>
    <row r="449" spans="3:7" x14ac:dyDescent="0.25">
      <c r="C449" s="141" t="s">
        <v>276</v>
      </c>
      <c r="D449" s="141" t="s">
        <v>342</v>
      </c>
      <c r="E449" s="142">
        <v>457</v>
      </c>
      <c r="F449" s="142">
        <v>1161</v>
      </c>
      <c r="G449" s="143">
        <v>594</v>
      </c>
    </row>
    <row r="450" spans="3:7" x14ac:dyDescent="0.25">
      <c r="C450" s="141" t="s">
        <v>276</v>
      </c>
      <c r="D450" s="141" t="s">
        <v>343</v>
      </c>
      <c r="E450" s="142">
        <v>494</v>
      </c>
      <c r="F450" s="142">
        <v>1585</v>
      </c>
      <c r="G450" s="143">
        <v>705</v>
      </c>
    </row>
    <row r="451" spans="3:7" x14ac:dyDescent="0.25">
      <c r="C451" s="141" t="s">
        <v>276</v>
      </c>
      <c r="D451" s="141" t="s">
        <v>344</v>
      </c>
      <c r="E451" s="142">
        <v>914</v>
      </c>
      <c r="F451" s="142">
        <v>1727</v>
      </c>
      <c r="G451" s="143">
        <v>1308</v>
      </c>
    </row>
    <row r="452" spans="3:7" x14ac:dyDescent="0.25">
      <c r="C452" s="141" t="s">
        <v>276</v>
      </c>
      <c r="D452" s="141" t="s">
        <v>345</v>
      </c>
      <c r="E452" s="142">
        <v>581</v>
      </c>
      <c r="F452" s="142">
        <v>1448</v>
      </c>
      <c r="G452" s="143">
        <v>885</v>
      </c>
    </row>
    <row r="453" spans="3:7" x14ac:dyDescent="0.25">
      <c r="C453" s="141" t="s">
        <v>276</v>
      </c>
      <c r="D453" s="141" t="s">
        <v>346</v>
      </c>
      <c r="E453" s="142">
        <v>31</v>
      </c>
      <c r="F453" s="142">
        <v>0</v>
      </c>
      <c r="G453" s="143">
        <v>78</v>
      </c>
    </row>
    <row r="454" spans="3:7" x14ac:dyDescent="0.25">
      <c r="C454" s="141" t="s">
        <v>276</v>
      </c>
      <c r="D454" s="141" t="s">
        <v>347</v>
      </c>
      <c r="E454" s="142">
        <v>92</v>
      </c>
      <c r="F454" s="142">
        <v>233</v>
      </c>
      <c r="G454" s="143">
        <v>494</v>
      </c>
    </row>
    <row r="455" spans="3:7" x14ac:dyDescent="0.25">
      <c r="C455" s="141" t="s">
        <v>276</v>
      </c>
      <c r="D455" s="141" t="s">
        <v>348</v>
      </c>
      <c r="E455" s="142">
        <v>486</v>
      </c>
      <c r="F455" s="142">
        <v>1176</v>
      </c>
      <c r="G455" s="143">
        <v>400</v>
      </c>
    </row>
    <row r="456" spans="3:7" x14ac:dyDescent="0.25">
      <c r="C456" s="141" t="s">
        <v>276</v>
      </c>
      <c r="D456" s="141" t="s">
        <v>349</v>
      </c>
      <c r="E456" s="142">
        <v>440</v>
      </c>
      <c r="F456" s="142">
        <v>874</v>
      </c>
      <c r="G456" s="143">
        <v>803</v>
      </c>
    </row>
    <row r="457" spans="3:7" x14ac:dyDescent="0.25">
      <c r="C457" s="141" t="s">
        <v>276</v>
      </c>
      <c r="D457" s="141" t="s">
        <v>350</v>
      </c>
      <c r="E457" s="142">
        <v>127</v>
      </c>
      <c r="F457" s="142">
        <v>695</v>
      </c>
      <c r="G457" s="143">
        <v>440</v>
      </c>
    </row>
    <row r="458" spans="3:7" x14ac:dyDescent="0.25">
      <c r="C458" s="141" t="s">
        <v>276</v>
      </c>
      <c r="D458" s="141" t="s">
        <v>351</v>
      </c>
      <c r="E458" s="142">
        <v>257</v>
      </c>
      <c r="F458" s="142">
        <v>1367</v>
      </c>
      <c r="G458" s="143">
        <v>544</v>
      </c>
    </row>
    <row r="459" spans="3:7" x14ac:dyDescent="0.25">
      <c r="C459" s="141" t="s">
        <v>276</v>
      </c>
      <c r="D459" s="141" t="s">
        <v>352</v>
      </c>
      <c r="E459" s="142">
        <v>399</v>
      </c>
      <c r="F459" s="142">
        <v>1238</v>
      </c>
      <c r="G459" s="143">
        <v>622</v>
      </c>
    </row>
    <row r="460" spans="3:7" x14ac:dyDescent="0.25">
      <c r="C460" s="141" t="s">
        <v>276</v>
      </c>
      <c r="D460" s="141" t="s">
        <v>353</v>
      </c>
      <c r="E460" s="142">
        <v>470</v>
      </c>
      <c r="F460" s="142">
        <v>1609</v>
      </c>
      <c r="G460" s="143">
        <v>662</v>
      </c>
    </row>
    <row r="461" spans="3:7" x14ac:dyDescent="0.25">
      <c r="C461" s="141" t="s">
        <v>276</v>
      </c>
      <c r="D461" s="141" t="s">
        <v>354</v>
      </c>
      <c r="E461" s="142">
        <v>651</v>
      </c>
      <c r="F461" s="142">
        <v>2120</v>
      </c>
      <c r="G461" s="143">
        <v>824</v>
      </c>
    </row>
    <row r="462" spans="3:7" x14ac:dyDescent="0.25">
      <c r="C462" s="141" t="s">
        <v>276</v>
      </c>
      <c r="D462" s="141" t="s">
        <v>355</v>
      </c>
      <c r="E462" s="142">
        <v>757</v>
      </c>
      <c r="F462" s="142">
        <v>2498</v>
      </c>
      <c r="G462" s="143">
        <v>846</v>
      </c>
    </row>
    <row r="463" spans="3:7" x14ac:dyDescent="0.25">
      <c r="C463" s="141" t="s">
        <v>276</v>
      </c>
      <c r="D463" s="141" t="s">
        <v>356</v>
      </c>
      <c r="E463" s="142">
        <v>526</v>
      </c>
      <c r="F463" s="142">
        <v>1902</v>
      </c>
      <c r="G463" s="143">
        <v>743</v>
      </c>
    </row>
    <row r="464" spans="3:7" x14ac:dyDescent="0.25">
      <c r="C464" s="141" t="s">
        <v>276</v>
      </c>
      <c r="D464" s="141" t="s">
        <v>357</v>
      </c>
      <c r="E464" s="142">
        <v>196</v>
      </c>
      <c r="F464" s="142">
        <v>994</v>
      </c>
      <c r="G464" s="143">
        <v>477</v>
      </c>
    </row>
    <row r="465" spans="3:7" x14ac:dyDescent="0.25">
      <c r="C465" s="141" t="s">
        <v>276</v>
      </c>
      <c r="D465" s="141" t="s">
        <v>358</v>
      </c>
      <c r="E465" s="142">
        <v>260</v>
      </c>
      <c r="F465" s="142">
        <v>1010</v>
      </c>
      <c r="G465" s="143">
        <v>575</v>
      </c>
    </row>
    <row r="466" spans="3:7" x14ac:dyDescent="0.25">
      <c r="C466" s="141" t="s">
        <v>276</v>
      </c>
      <c r="D466" s="141" t="s">
        <v>359</v>
      </c>
      <c r="E466" s="142">
        <v>192</v>
      </c>
      <c r="F466" s="142">
        <v>899</v>
      </c>
      <c r="G466" s="143">
        <v>369</v>
      </c>
    </row>
    <row r="467" spans="3:7" x14ac:dyDescent="0.25">
      <c r="C467" s="141" t="s">
        <v>276</v>
      </c>
      <c r="D467" s="141" t="s">
        <v>360</v>
      </c>
      <c r="E467" s="142">
        <v>177</v>
      </c>
      <c r="F467" s="142">
        <v>284</v>
      </c>
      <c r="G467" s="143">
        <v>174</v>
      </c>
    </row>
    <row r="468" spans="3:7" x14ac:dyDescent="0.25">
      <c r="C468" s="141" t="s">
        <v>276</v>
      </c>
      <c r="D468" s="141" t="s">
        <v>361</v>
      </c>
      <c r="E468" s="142">
        <v>741</v>
      </c>
      <c r="F468" s="142">
        <v>1781</v>
      </c>
      <c r="G468" s="143">
        <v>1028</v>
      </c>
    </row>
    <row r="469" spans="3:7" x14ac:dyDescent="0.25">
      <c r="C469" s="141" t="s">
        <v>276</v>
      </c>
      <c r="D469" s="141" t="s">
        <v>362</v>
      </c>
      <c r="E469" s="142">
        <v>174</v>
      </c>
      <c r="F469" s="142">
        <v>773</v>
      </c>
      <c r="G469" s="143">
        <v>237</v>
      </c>
    </row>
    <row r="470" spans="3:7" x14ac:dyDescent="0.25">
      <c r="C470" s="141" t="s">
        <v>276</v>
      </c>
      <c r="D470" s="141" t="s">
        <v>363</v>
      </c>
      <c r="E470" s="142">
        <v>94</v>
      </c>
      <c r="F470" s="142">
        <v>769</v>
      </c>
      <c r="G470" s="143">
        <v>228</v>
      </c>
    </row>
    <row r="471" spans="3:7" x14ac:dyDescent="0.25">
      <c r="C471" s="141" t="s">
        <v>276</v>
      </c>
      <c r="D471" s="141" t="s">
        <v>364</v>
      </c>
      <c r="E471" s="142">
        <v>197</v>
      </c>
      <c r="F471" s="142">
        <v>837</v>
      </c>
      <c r="G471" s="143">
        <v>434</v>
      </c>
    </row>
    <row r="472" spans="3:7" x14ac:dyDescent="0.25">
      <c r="C472" s="141" t="s">
        <v>276</v>
      </c>
      <c r="D472" s="141" t="s">
        <v>365</v>
      </c>
      <c r="E472" s="142">
        <v>318</v>
      </c>
      <c r="F472" s="142">
        <v>1120</v>
      </c>
      <c r="G472" s="143">
        <v>444</v>
      </c>
    </row>
    <row r="473" spans="3:7" x14ac:dyDescent="0.25">
      <c r="C473" s="141" t="s">
        <v>276</v>
      </c>
      <c r="D473" s="141" t="s">
        <v>366</v>
      </c>
      <c r="E473" s="142">
        <v>82</v>
      </c>
      <c r="F473" s="142">
        <v>723</v>
      </c>
      <c r="G473" s="143">
        <v>204</v>
      </c>
    </row>
    <row r="474" spans="3:7" x14ac:dyDescent="0.25">
      <c r="C474" s="141" t="s">
        <v>276</v>
      </c>
      <c r="D474" s="141" t="s">
        <v>367</v>
      </c>
      <c r="E474" s="142">
        <v>206</v>
      </c>
      <c r="F474" s="142">
        <v>550</v>
      </c>
      <c r="G474" s="143">
        <v>229</v>
      </c>
    </row>
    <row r="475" spans="3:7" x14ac:dyDescent="0.25">
      <c r="C475" s="141" t="s">
        <v>276</v>
      </c>
      <c r="D475" s="141" t="s">
        <v>368</v>
      </c>
      <c r="E475" s="142">
        <v>390</v>
      </c>
      <c r="F475" s="142">
        <v>1297</v>
      </c>
      <c r="G475" s="143">
        <v>456</v>
      </c>
    </row>
    <row r="476" spans="3:7" x14ac:dyDescent="0.25">
      <c r="C476" s="141" t="s">
        <v>276</v>
      </c>
      <c r="D476" s="141" t="s">
        <v>369</v>
      </c>
      <c r="E476" s="142">
        <v>111</v>
      </c>
      <c r="F476" s="142">
        <v>1160</v>
      </c>
      <c r="G476" s="143">
        <v>282</v>
      </c>
    </row>
    <row r="477" spans="3:7" x14ac:dyDescent="0.25">
      <c r="C477" s="141" t="s">
        <v>276</v>
      </c>
      <c r="D477" s="141" t="s">
        <v>370</v>
      </c>
      <c r="E477" s="142">
        <v>522</v>
      </c>
      <c r="F477" s="142">
        <v>1667</v>
      </c>
      <c r="G477" s="143">
        <v>556</v>
      </c>
    </row>
    <row r="478" spans="3:7" x14ac:dyDescent="0.25">
      <c r="C478" s="141" t="s">
        <v>276</v>
      </c>
      <c r="D478" s="141" t="s">
        <v>371</v>
      </c>
      <c r="E478" s="142">
        <v>278</v>
      </c>
      <c r="F478" s="142">
        <v>1091</v>
      </c>
      <c r="G478" s="143">
        <v>505</v>
      </c>
    </row>
    <row r="479" spans="3:7" x14ac:dyDescent="0.25">
      <c r="C479" s="141" t="s">
        <v>276</v>
      </c>
      <c r="D479" s="141" t="s">
        <v>372</v>
      </c>
      <c r="E479" s="142">
        <v>0</v>
      </c>
      <c r="F479" s="142">
        <v>0</v>
      </c>
      <c r="G479" s="143">
        <v>0</v>
      </c>
    </row>
    <row r="480" spans="3:7" x14ac:dyDescent="0.25">
      <c r="C480" s="141" t="s">
        <v>276</v>
      </c>
      <c r="D480" s="141" t="s">
        <v>373</v>
      </c>
      <c r="E480" s="142">
        <v>120</v>
      </c>
      <c r="F480" s="142">
        <v>1335</v>
      </c>
      <c r="G480" s="143">
        <v>289</v>
      </c>
    </row>
    <row r="481" spans="3:7" x14ac:dyDescent="0.25">
      <c r="C481" s="141" t="s">
        <v>276</v>
      </c>
      <c r="D481" s="141" t="s">
        <v>374</v>
      </c>
      <c r="E481" s="142">
        <v>316</v>
      </c>
      <c r="F481" s="142">
        <v>1028</v>
      </c>
      <c r="G481" s="143">
        <v>505</v>
      </c>
    </row>
    <row r="482" spans="3:7" x14ac:dyDescent="0.25">
      <c r="C482" s="141" t="s">
        <v>276</v>
      </c>
      <c r="D482" s="141" t="s">
        <v>375</v>
      </c>
      <c r="E482" s="142">
        <v>446</v>
      </c>
      <c r="F482" s="142">
        <v>1763</v>
      </c>
      <c r="G482" s="143">
        <v>527</v>
      </c>
    </row>
    <row r="483" spans="3:7" x14ac:dyDescent="0.25">
      <c r="C483" s="141" t="s">
        <v>276</v>
      </c>
      <c r="D483" s="141" t="s">
        <v>376</v>
      </c>
      <c r="E483" s="142">
        <v>0</v>
      </c>
      <c r="F483" s="142">
        <v>0</v>
      </c>
      <c r="G483" s="143">
        <v>0</v>
      </c>
    </row>
    <row r="484" spans="3:7" x14ac:dyDescent="0.25">
      <c r="C484" s="141" t="s">
        <v>276</v>
      </c>
      <c r="D484" s="141" t="s">
        <v>377</v>
      </c>
      <c r="E484" s="142">
        <v>254</v>
      </c>
      <c r="F484" s="142">
        <v>642</v>
      </c>
      <c r="G484" s="143">
        <v>308</v>
      </c>
    </row>
    <row r="485" spans="3:7" x14ac:dyDescent="0.25">
      <c r="C485" s="141" t="s">
        <v>276</v>
      </c>
      <c r="D485" s="141" t="s">
        <v>378</v>
      </c>
      <c r="E485" s="142">
        <v>157</v>
      </c>
      <c r="F485" s="142">
        <v>440</v>
      </c>
      <c r="G485" s="143">
        <v>436</v>
      </c>
    </row>
    <row r="486" spans="3:7" x14ac:dyDescent="0.25">
      <c r="C486" s="141" t="s">
        <v>276</v>
      </c>
      <c r="D486" s="141" t="s">
        <v>379</v>
      </c>
      <c r="E486" s="142">
        <v>788</v>
      </c>
      <c r="F486" s="142">
        <v>988</v>
      </c>
      <c r="G486" s="143">
        <v>673</v>
      </c>
    </row>
    <row r="487" spans="3:7" x14ac:dyDescent="0.25">
      <c r="C487" s="141" t="s">
        <v>276</v>
      </c>
      <c r="D487" s="141" t="s">
        <v>380</v>
      </c>
      <c r="E487" s="142">
        <v>398</v>
      </c>
      <c r="F487" s="142">
        <v>454</v>
      </c>
      <c r="G487" s="143">
        <v>333</v>
      </c>
    </row>
    <row r="488" spans="3:7" x14ac:dyDescent="0.25">
      <c r="C488" s="141" t="s">
        <v>276</v>
      </c>
      <c r="D488" s="141" t="s">
        <v>381</v>
      </c>
      <c r="E488" s="142">
        <v>796</v>
      </c>
      <c r="F488" s="142">
        <v>912</v>
      </c>
      <c r="G488" s="143">
        <v>687</v>
      </c>
    </row>
    <row r="489" spans="3:7" x14ac:dyDescent="0.25">
      <c r="C489" s="141" t="s">
        <v>276</v>
      </c>
      <c r="D489" s="141" t="s">
        <v>382</v>
      </c>
      <c r="E489" s="142">
        <v>633</v>
      </c>
      <c r="F489" s="142">
        <v>1349</v>
      </c>
      <c r="G489" s="143">
        <v>564</v>
      </c>
    </row>
    <row r="490" spans="3:7" x14ac:dyDescent="0.25">
      <c r="C490" s="141" t="s">
        <v>276</v>
      </c>
      <c r="D490" s="141" t="s">
        <v>383</v>
      </c>
      <c r="E490" s="142">
        <v>1018</v>
      </c>
      <c r="F490" s="142">
        <v>1622</v>
      </c>
      <c r="G490" s="143">
        <v>826</v>
      </c>
    </row>
    <row r="491" spans="3:7" x14ac:dyDescent="0.25">
      <c r="C491" s="141" t="s">
        <v>276</v>
      </c>
      <c r="D491" s="141" t="s">
        <v>384</v>
      </c>
      <c r="E491" s="142">
        <v>356</v>
      </c>
      <c r="F491" s="142">
        <v>429</v>
      </c>
      <c r="G491" s="143">
        <v>621</v>
      </c>
    </row>
    <row r="492" spans="3:7" x14ac:dyDescent="0.25">
      <c r="C492" s="141" t="s">
        <v>276</v>
      </c>
      <c r="D492" s="141" t="s">
        <v>385</v>
      </c>
      <c r="E492" s="142">
        <v>1173</v>
      </c>
      <c r="F492" s="142">
        <v>1342</v>
      </c>
      <c r="G492" s="143">
        <v>605</v>
      </c>
    </row>
    <row r="493" spans="3:7" x14ac:dyDescent="0.25">
      <c r="C493" s="141" t="s">
        <v>276</v>
      </c>
      <c r="D493" s="141" t="s">
        <v>386</v>
      </c>
      <c r="E493" s="142">
        <v>729</v>
      </c>
      <c r="F493" s="142">
        <v>1085</v>
      </c>
      <c r="G493" s="143">
        <v>838</v>
      </c>
    </row>
    <row r="494" spans="3:7" x14ac:dyDescent="0.25">
      <c r="C494" s="141" t="s">
        <v>276</v>
      </c>
      <c r="D494" s="141" t="s">
        <v>387</v>
      </c>
      <c r="E494" s="142">
        <v>935</v>
      </c>
      <c r="F494" s="142">
        <v>1436</v>
      </c>
      <c r="G494" s="143">
        <v>1237</v>
      </c>
    </row>
    <row r="495" spans="3:7" x14ac:dyDescent="0.25">
      <c r="C495" s="141" t="s">
        <v>276</v>
      </c>
      <c r="D495" s="141" t="s">
        <v>388</v>
      </c>
      <c r="E495" s="142">
        <v>930</v>
      </c>
      <c r="F495" s="142">
        <v>1328</v>
      </c>
      <c r="G495" s="143">
        <v>1024</v>
      </c>
    </row>
    <row r="496" spans="3:7" x14ac:dyDescent="0.25">
      <c r="C496" s="141" t="s">
        <v>276</v>
      </c>
      <c r="D496" s="141" t="s">
        <v>389</v>
      </c>
      <c r="E496" s="142">
        <v>1207</v>
      </c>
      <c r="F496" s="142">
        <v>1863</v>
      </c>
      <c r="G496" s="143">
        <v>1375</v>
      </c>
    </row>
    <row r="497" spans="3:7" x14ac:dyDescent="0.25">
      <c r="C497" s="141" t="s">
        <v>276</v>
      </c>
      <c r="D497" s="141" t="s">
        <v>390</v>
      </c>
      <c r="E497" s="142">
        <v>1089</v>
      </c>
      <c r="F497" s="142">
        <v>1554</v>
      </c>
      <c r="G497" s="143">
        <v>945</v>
      </c>
    </row>
    <row r="498" spans="3:7" x14ac:dyDescent="0.25">
      <c r="C498" s="141" t="s">
        <v>276</v>
      </c>
      <c r="D498" s="141" t="s">
        <v>391</v>
      </c>
      <c r="E498" s="142">
        <v>1179</v>
      </c>
      <c r="F498" s="142">
        <v>1541</v>
      </c>
      <c r="G498" s="143">
        <v>1136</v>
      </c>
    </row>
    <row r="499" spans="3:7" x14ac:dyDescent="0.25">
      <c r="C499" s="141" t="s">
        <v>276</v>
      </c>
      <c r="D499" s="141" t="s">
        <v>392</v>
      </c>
      <c r="E499" s="142">
        <v>646</v>
      </c>
      <c r="F499" s="142">
        <v>1144</v>
      </c>
      <c r="G499" s="143">
        <v>1027</v>
      </c>
    </row>
    <row r="500" spans="3:7" x14ac:dyDescent="0.25">
      <c r="C500" s="141" t="s">
        <v>276</v>
      </c>
      <c r="D500" s="141" t="s">
        <v>393</v>
      </c>
      <c r="E500" s="142">
        <v>689</v>
      </c>
      <c r="F500" s="142">
        <v>1352</v>
      </c>
      <c r="G500" s="143">
        <v>777</v>
      </c>
    </row>
    <row r="501" spans="3:7" x14ac:dyDescent="0.25">
      <c r="C501" s="141" t="s">
        <v>276</v>
      </c>
      <c r="D501" s="141" t="s">
        <v>394</v>
      </c>
      <c r="E501" s="142">
        <v>92</v>
      </c>
      <c r="F501" s="142">
        <v>1393</v>
      </c>
      <c r="G501" s="143">
        <v>295</v>
      </c>
    </row>
    <row r="502" spans="3:7" x14ac:dyDescent="0.25">
      <c r="C502" s="141" t="s">
        <v>276</v>
      </c>
      <c r="D502" s="141" t="s">
        <v>395</v>
      </c>
      <c r="E502" s="142">
        <v>361</v>
      </c>
      <c r="F502" s="142">
        <v>4109</v>
      </c>
      <c r="G502" s="143">
        <v>761</v>
      </c>
    </row>
    <row r="503" spans="3:7" x14ac:dyDescent="0.25">
      <c r="C503" s="141" t="s">
        <v>276</v>
      </c>
      <c r="D503" s="141" t="s">
        <v>396</v>
      </c>
      <c r="E503" s="142">
        <v>148</v>
      </c>
      <c r="F503" s="142">
        <v>1510</v>
      </c>
      <c r="G503" s="143">
        <v>300</v>
      </c>
    </row>
    <row r="504" spans="3:7" x14ac:dyDescent="0.25">
      <c r="C504" s="141" t="s">
        <v>276</v>
      </c>
      <c r="D504" s="141" t="s">
        <v>397</v>
      </c>
      <c r="E504" s="142">
        <v>367</v>
      </c>
      <c r="F504" s="142">
        <v>1942</v>
      </c>
      <c r="G504" s="143">
        <v>817</v>
      </c>
    </row>
    <row r="505" spans="3:7" x14ac:dyDescent="0.25">
      <c r="C505" s="141" t="s">
        <v>276</v>
      </c>
      <c r="D505" s="141" t="s">
        <v>398</v>
      </c>
      <c r="E505" s="142">
        <v>96</v>
      </c>
      <c r="F505" s="142">
        <v>249</v>
      </c>
      <c r="G505" s="143">
        <v>191</v>
      </c>
    </row>
    <row r="506" spans="3:7" x14ac:dyDescent="0.25">
      <c r="C506" s="141" t="s">
        <v>276</v>
      </c>
      <c r="D506" s="141" t="s">
        <v>399</v>
      </c>
      <c r="E506" s="142">
        <v>104</v>
      </c>
      <c r="F506" s="142">
        <v>281</v>
      </c>
      <c r="G506" s="143">
        <v>241</v>
      </c>
    </row>
    <row r="507" spans="3:7" x14ac:dyDescent="0.25">
      <c r="C507" s="141" t="s">
        <v>276</v>
      </c>
      <c r="D507" s="141" t="s">
        <v>400</v>
      </c>
      <c r="E507" s="142">
        <v>152</v>
      </c>
      <c r="F507" s="142">
        <v>225</v>
      </c>
      <c r="G507" s="143">
        <v>215</v>
      </c>
    </row>
    <row r="508" spans="3:7" x14ac:dyDescent="0.25">
      <c r="C508" s="141" t="s">
        <v>276</v>
      </c>
      <c r="D508" s="141" t="s">
        <v>401</v>
      </c>
      <c r="E508" s="142">
        <v>661</v>
      </c>
      <c r="F508" s="142">
        <v>1509</v>
      </c>
      <c r="G508" s="143">
        <v>818</v>
      </c>
    </row>
    <row r="509" spans="3:7" x14ac:dyDescent="0.25">
      <c r="C509" s="141" t="s">
        <v>276</v>
      </c>
      <c r="D509" s="141" t="s">
        <v>402</v>
      </c>
      <c r="E509" s="142">
        <v>417</v>
      </c>
      <c r="F509" s="142">
        <v>591</v>
      </c>
      <c r="G509" s="143">
        <v>414</v>
      </c>
    </row>
    <row r="510" spans="3:7" x14ac:dyDescent="0.25">
      <c r="C510" s="141" t="s">
        <v>276</v>
      </c>
      <c r="D510" s="141" t="s">
        <v>403</v>
      </c>
      <c r="E510" s="142">
        <v>588</v>
      </c>
      <c r="F510" s="142">
        <v>1036</v>
      </c>
      <c r="G510" s="143">
        <v>725</v>
      </c>
    </row>
    <row r="511" spans="3:7" x14ac:dyDescent="0.25">
      <c r="C511" s="141" t="s">
        <v>276</v>
      </c>
      <c r="D511" s="141" t="s">
        <v>404</v>
      </c>
      <c r="E511" s="142">
        <v>99</v>
      </c>
      <c r="F511" s="142">
        <v>566</v>
      </c>
      <c r="G511" s="143">
        <v>200</v>
      </c>
    </row>
    <row r="512" spans="3:7" x14ac:dyDescent="0.25">
      <c r="C512" s="141" t="s">
        <v>276</v>
      </c>
      <c r="D512" s="141" t="s">
        <v>405</v>
      </c>
      <c r="E512" s="142">
        <v>1113</v>
      </c>
      <c r="F512" s="142">
        <v>1539</v>
      </c>
      <c r="G512" s="143">
        <v>1209</v>
      </c>
    </row>
    <row r="513" spans="3:7" x14ac:dyDescent="0.25">
      <c r="C513" s="141" t="s">
        <v>276</v>
      </c>
      <c r="D513" s="141" t="s">
        <v>406</v>
      </c>
      <c r="E513" s="142">
        <v>1462</v>
      </c>
      <c r="F513" s="142">
        <v>1993</v>
      </c>
      <c r="G513" s="143">
        <v>1444</v>
      </c>
    </row>
    <row r="514" spans="3:7" x14ac:dyDescent="0.25">
      <c r="C514" s="141" t="s">
        <v>276</v>
      </c>
      <c r="D514" s="141" t="s">
        <v>407</v>
      </c>
      <c r="E514" s="142">
        <v>1094</v>
      </c>
      <c r="F514" s="142">
        <v>1924</v>
      </c>
      <c r="G514" s="143">
        <v>1466</v>
      </c>
    </row>
    <row r="515" spans="3:7" x14ac:dyDescent="0.25">
      <c r="C515" s="141" t="s">
        <v>276</v>
      </c>
      <c r="D515" s="141" t="s">
        <v>408</v>
      </c>
      <c r="E515" s="142">
        <v>924</v>
      </c>
      <c r="F515" s="142">
        <v>1799</v>
      </c>
      <c r="G515" s="143">
        <v>1269</v>
      </c>
    </row>
    <row r="516" spans="3:7" x14ac:dyDescent="0.25">
      <c r="C516" s="141" t="s">
        <v>276</v>
      </c>
      <c r="D516" s="141" t="s">
        <v>409</v>
      </c>
      <c r="E516" s="142">
        <v>0</v>
      </c>
      <c r="F516" s="142">
        <v>0</v>
      </c>
      <c r="G516" s="143">
        <v>0</v>
      </c>
    </row>
    <row r="517" spans="3:7" x14ac:dyDescent="0.25">
      <c r="C517" s="141" t="s">
        <v>276</v>
      </c>
      <c r="D517" s="141" t="s">
        <v>410</v>
      </c>
      <c r="E517" s="142">
        <v>296</v>
      </c>
      <c r="F517" s="142">
        <v>443</v>
      </c>
      <c r="G517" s="143">
        <v>157</v>
      </c>
    </row>
    <row r="518" spans="3:7" x14ac:dyDescent="0.25">
      <c r="C518" s="141" t="s">
        <v>276</v>
      </c>
      <c r="D518" s="141" t="s">
        <v>411</v>
      </c>
      <c r="E518" s="142">
        <v>858</v>
      </c>
      <c r="F518" s="142">
        <v>1562</v>
      </c>
      <c r="G518" s="143">
        <v>832</v>
      </c>
    </row>
    <row r="519" spans="3:7" x14ac:dyDescent="0.25">
      <c r="C519" s="141" t="s">
        <v>276</v>
      </c>
      <c r="D519" s="141" t="s">
        <v>412</v>
      </c>
      <c r="E519" s="142">
        <v>487</v>
      </c>
      <c r="F519" s="142">
        <v>821</v>
      </c>
      <c r="G519" s="143">
        <v>556</v>
      </c>
    </row>
    <row r="520" spans="3:7" x14ac:dyDescent="0.25">
      <c r="C520" s="141" t="s">
        <v>276</v>
      </c>
      <c r="D520" s="141" t="s">
        <v>413</v>
      </c>
      <c r="E520" s="142">
        <v>985</v>
      </c>
      <c r="F520" s="142">
        <v>2100</v>
      </c>
      <c r="G520" s="143">
        <v>1402</v>
      </c>
    </row>
    <row r="521" spans="3:7" x14ac:dyDescent="0.25">
      <c r="C521" s="141" t="s">
        <v>276</v>
      </c>
      <c r="D521" s="141" t="s">
        <v>414</v>
      </c>
      <c r="E521" s="142">
        <v>430</v>
      </c>
      <c r="F521" s="142">
        <v>976</v>
      </c>
      <c r="G521" s="143">
        <v>616</v>
      </c>
    </row>
    <row r="522" spans="3:7" x14ac:dyDescent="0.25">
      <c r="C522" s="141" t="s">
        <v>276</v>
      </c>
      <c r="D522" s="141" t="s">
        <v>415</v>
      </c>
      <c r="E522" s="142">
        <v>11</v>
      </c>
      <c r="F522" s="142">
        <v>4</v>
      </c>
      <c r="G522" s="143">
        <v>351</v>
      </c>
    </row>
    <row r="523" spans="3:7" x14ac:dyDescent="0.25">
      <c r="C523" s="141" t="s">
        <v>276</v>
      </c>
      <c r="D523" s="141" t="s">
        <v>416</v>
      </c>
      <c r="E523" s="142">
        <v>370</v>
      </c>
      <c r="F523" s="142">
        <v>480</v>
      </c>
      <c r="G523" s="143">
        <v>398</v>
      </c>
    </row>
    <row r="524" spans="3:7" x14ac:dyDescent="0.25">
      <c r="C524" s="141" t="s">
        <v>276</v>
      </c>
      <c r="D524" s="141" t="s">
        <v>417</v>
      </c>
      <c r="E524" s="142">
        <v>778</v>
      </c>
      <c r="F524" s="142">
        <v>1343</v>
      </c>
      <c r="G524" s="143">
        <v>1071</v>
      </c>
    </row>
    <row r="525" spans="3:7" x14ac:dyDescent="0.25">
      <c r="C525" s="141" t="s">
        <v>276</v>
      </c>
      <c r="D525" s="141" t="s">
        <v>418</v>
      </c>
      <c r="E525" s="142">
        <v>783</v>
      </c>
      <c r="F525" s="142">
        <v>1429</v>
      </c>
      <c r="G525" s="143">
        <v>1018</v>
      </c>
    </row>
    <row r="526" spans="3:7" x14ac:dyDescent="0.25">
      <c r="C526" s="141" t="s">
        <v>276</v>
      </c>
      <c r="D526" s="141" t="s">
        <v>419</v>
      </c>
      <c r="E526" s="142">
        <v>1376</v>
      </c>
      <c r="F526" s="142">
        <v>2314</v>
      </c>
      <c r="G526" s="143">
        <v>1440</v>
      </c>
    </row>
    <row r="527" spans="3:7" x14ac:dyDescent="0.25">
      <c r="C527" s="141" t="s">
        <v>276</v>
      </c>
      <c r="D527" s="141" t="s">
        <v>420</v>
      </c>
      <c r="E527" s="142">
        <v>717</v>
      </c>
      <c r="F527" s="142">
        <v>1732</v>
      </c>
      <c r="G527" s="143">
        <v>1623</v>
      </c>
    </row>
    <row r="528" spans="3:7" x14ac:dyDescent="0.25">
      <c r="C528" s="141" t="s">
        <v>276</v>
      </c>
      <c r="D528" s="141" t="s">
        <v>421</v>
      </c>
      <c r="E528" s="142">
        <v>301</v>
      </c>
      <c r="F528" s="142">
        <v>720</v>
      </c>
      <c r="G528" s="143">
        <v>629</v>
      </c>
    </row>
    <row r="529" spans="2:7" x14ac:dyDescent="0.25">
      <c r="C529" s="141" t="s">
        <v>276</v>
      </c>
      <c r="D529" s="141" t="s">
        <v>422</v>
      </c>
      <c r="E529" s="142">
        <v>179</v>
      </c>
      <c r="F529" s="142">
        <v>303</v>
      </c>
      <c r="G529" s="143">
        <v>258</v>
      </c>
    </row>
    <row r="530" spans="2:7" x14ac:dyDescent="0.25">
      <c r="C530" s="141" t="s">
        <v>276</v>
      </c>
      <c r="D530" s="141" t="s">
        <v>423</v>
      </c>
      <c r="E530" s="142">
        <v>919</v>
      </c>
      <c r="F530" s="142">
        <v>1445</v>
      </c>
      <c r="G530" s="143">
        <v>1250</v>
      </c>
    </row>
    <row r="531" spans="2:7" x14ac:dyDescent="0.25">
      <c r="C531" s="141" t="s">
        <v>276</v>
      </c>
      <c r="D531" s="141" t="s">
        <v>424</v>
      </c>
      <c r="E531" s="142">
        <v>396</v>
      </c>
      <c r="F531" s="142">
        <v>704</v>
      </c>
      <c r="G531" s="143">
        <v>712</v>
      </c>
    </row>
    <row r="532" spans="2:7" x14ac:dyDescent="0.25">
      <c r="C532" s="141" t="s">
        <v>276</v>
      </c>
      <c r="D532" s="141" t="s">
        <v>425</v>
      </c>
      <c r="E532" s="142">
        <v>387</v>
      </c>
      <c r="F532" s="142">
        <v>735</v>
      </c>
      <c r="G532" s="143">
        <v>677</v>
      </c>
    </row>
    <row r="533" spans="2:7" x14ac:dyDescent="0.25">
      <c r="C533" s="141" t="s">
        <v>276</v>
      </c>
      <c r="D533" s="141" t="s">
        <v>426</v>
      </c>
      <c r="E533" s="142">
        <v>869</v>
      </c>
      <c r="F533" s="142">
        <v>1267</v>
      </c>
      <c r="G533" s="143">
        <v>801</v>
      </c>
    </row>
    <row r="534" spans="2:7" x14ac:dyDescent="0.25">
      <c r="C534" s="141" t="s">
        <v>276</v>
      </c>
      <c r="D534" s="141" t="s">
        <v>427</v>
      </c>
      <c r="E534" s="142">
        <v>1500</v>
      </c>
      <c r="F534" s="142">
        <v>2104</v>
      </c>
      <c r="G534" s="143">
        <v>1570</v>
      </c>
    </row>
    <row r="535" spans="2:7" x14ac:dyDescent="0.25">
      <c r="C535" s="141" t="s">
        <v>276</v>
      </c>
      <c r="D535" s="141" t="s">
        <v>428</v>
      </c>
      <c r="E535" s="142">
        <v>1064</v>
      </c>
      <c r="F535" s="142">
        <v>1509</v>
      </c>
      <c r="G535" s="143">
        <v>1126</v>
      </c>
    </row>
    <row r="536" spans="2:7" x14ac:dyDescent="0.25">
      <c r="C536" s="141" t="s">
        <v>276</v>
      </c>
      <c r="D536" s="141" t="s">
        <v>429</v>
      </c>
      <c r="E536" s="142">
        <v>1272</v>
      </c>
      <c r="F536" s="142">
        <v>2058</v>
      </c>
      <c r="G536" s="143">
        <v>1702</v>
      </c>
    </row>
    <row r="537" spans="2:7" x14ac:dyDescent="0.25">
      <c r="C537" s="141" t="s">
        <v>276</v>
      </c>
      <c r="D537" s="141" t="s">
        <v>430</v>
      </c>
      <c r="E537" s="142">
        <v>916</v>
      </c>
      <c r="F537" s="142">
        <v>1326</v>
      </c>
      <c r="G537" s="143">
        <v>840</v>
      </c>
    </row>
    <row r="538" spans="2:7" x14ac:dyDescent="0.25">
      <c r="C538" s="141" t="s">
        <v>276</v>
      </c>
      <c r="D538" s="141" t="s">
        <v>431</v>
      </c>
      <c r="E538" s="142">
        <v>877</v>
      </c>
      <c r="F538" s="142">
        <v>1498</v>
      </c>
      <c r="G538" s="143">
        <v>1274</v>
      </c>
    </row>
    <row r="539" spans="2:7" x14ac:dyDescent="0.25">
      <c r="C539" s="141" t="s">
        <v>276</v>
      </c>
      <c r="D539" s="141" t="s">
        <v>432</v>
      </c>
      <c r="E539" s="142">
        <v>716</v>
      </c>
      <c r="F539" s="142">
        <v>1119</v>
      </c>
      <c r="G539" s="143">
        <v>837</v>
      </c>
    </row>
    <row r="540" spans="2:7" x14ac:dyDescent="0.25">
      <c r="C540" s="141" t="s">
        <v>276</v>
      </c>
      <c r="D540" s="141" t="s">
        <v>433</v>
      </c>
      <c r="E540" s="142">
        <v>772</v>
      </c>
      <c r="F540" s="142">
        <v>1410</v>
      </c>
      <c r="G540" s="143">
        <v>1199</v>
      </c>
    </row>
    <row r="541" spans="2:7" x14ac:dyDescent="0.25">
      <c r="C541" s="141" t="s">
        <v>276</v>
      </c>
      <c r="D541" s="141" t="s">
        <v>434</v>
      </c>
      <c r="E541" s="142">
        <v>1190</v>
      </c>
      <c r="F541" s="142">
        <v>1969</v>
      </c>
      <c r="G541" s="143">
        <v>1597</v>
      </c>
    </row>
    <row r="543" spans="2:7" x14ac:dyDescent="0.25">
      <c r="B543" s="25">
        <v>1</v>
      </c>
      <c r="C543" s="25" t="s">
        <v>263</v>
      </c>
      <c r="D543" s="87"/>
      <c r="E543" s="87"/>
      <c r="F543" s="87"/>
      <c r="G543" s="87"/>
    </row>
    <row r="545" spans="2:7" x14ac:dyDescent="0.25">
      <c r="B545" s="87"/>
      <c r="C545" s="109" t="s">
        <v>264</v>
      </c>
      <c r="D545" s="128" t="s">
        <v>265</v>
      </c>
      <c r="E545" s="87"/>
      <c r="F545" s="88"/>
      <c r="G545" s="87"/>
    </row>
    <row r="546" spans="2:7" x14ac:dyDescent="0.25">
      <c r="B546" s="87"/>
      <c r="C546" s="109" t="s">
        <v>266</v>
      </c>
      <c r="D546" s="237">
        <f>SUM(E384:E541)</f>
        <v>99498</v>
      </c>
      <c r="E546" s="102" t="str">
        <f ca="1">_xlfn.IFNA(_xlfn.FORMULATEXT(D546),"")</f>
        <v>=SUM(E384:E541)</v>
      </c>
      <c r="F546" s="102"/>
      <c r="G546" s="87"/>
    </row>
    <row r="548" spans="2:7" x14ac:dyDescent="0.25">
      <c r="B548" s="87"/>
      <c r="C548" s="109" t="s">
        <v>264</v>
      </c>
      <c r="D548" s="128" t="s">
        <v>267</v>
      </c>
      <c r="E548" s="87"/>
      <c r="F548" s="87"/>
      <c r="G548" s="87"/>
    </row>
    <row r="549" spans="2:7" x14ac:dyDescent="0.25">
      <c r="B549" s="87"/>
      <c r="C549" s="109" t="s">
        <v>266</v>
      </c>
      <c r="D549" s="237">
        <f>SUM(F384:F541)</f>
        <v>211409</v>
      </c>
      <c r="E549" s="102" t="str">
        <f ca="1">_xlfn.IFNA(_xlfn.FORMULATEXT(D549),"")</f>
        <v>=SUM(F384:F541)</v>
      </c>
      <c r="F549" s="87"/>
      <c r="G549" s="87"/>
    </row>
    <row r="550" spans="2:7" x14ac:dyDescent="0.25">
      <c r="E550" s="144"/>
      <c r="F550" s="144"/>
      <c r="G550" s="144"/>
    </row>
    <row r="551" spans="2:7" x14ac:dyDescent="0.25">
      <c r="B551" s="87"/>
      <c r="C551" s="108" t="s">
        <v>264</v>
      </c>
      <c r="D551" s="129" t="s">
        <v>268</v>
      </c>
      <c r="E551" s="87"/>
      <c r="F551" s="87"/>
      <c r="G551" s="87"/>
    </row>
    <row r="552" spans="2:7" x14ac:dyDescent="0.25">
      <c r="B552" s="87"/>
      <c r="C552" s="108" t="s">
        <v>266</v>
      </c>
      <c r="D552" s="234">
        <f>SUM(G384:G541)</f>
        <v>127820</v>
      </c>
      <c r="E552" s="102" t="str">
        <f ca="1">_xlfn.IFNA(_xlfn.FORMULATEXT(D552), "")</f>
        <v>=SUM(G384:G541)</v>
      </c>
      <c r="F552" s="87"/>
      <c r="G552" s="87"/>
    </row>
    <row r="554" spans="2:7" x14ac:dyDescent="0.25">
      <c r="B554" s="25">
        <v>2</v>
      </c>
      <c r="C554" s="135" t="s">
        <v>269</v>
      </c>
      <c r="D554" s="133"/>
      <c r="E554" s="134"/>
      <c r="F554" s="238">
        <f>SUM(E386:G386)</f>
        <v>5124</v>
      </c>
      <c r="G554" s="102" t="str">
        <f ca="1">_xlfn.IFNA(_xlfn.FORMULATEXT(F554), "")</f>
        <v>=SUM(E386:G386)</v>
      </c>
    </row>
    <row r="555" spans="2:7" x14ac:dyDescent="0.25">
      <c r="B555" s="87"/>
      <c r="C555" s="87"/>
      <c r="D555" s="132"/>
      <c r="E555" s="102"/>
      <c r="F555" s="102"/>
      <c r="G555" s="102"/>
    </row>
    <row r="556" spans="2:7" x14ac:dyDescent="0.25">
      <c r="B556" s="25">
        <v>3</v>
      </c>
      <c r="C556" s="135" t="s">
        <v>270</v>
      </c>
      <c r="D556" s="136"/>
      <c r="E556" s="136"/>
      <c r="F556" s="238">
        <f>SUM(E384:G403)</f>
        <v>89884</v>
      </c>
      <c r="G556" s="102" t="str">
        <f ca="1">_xlfn.IFNA(_xlfn.FORMULATEXT(F556), "")</f>
        <v>=SUM(E384:G403)</v>
      </c>
    </row>
    <row r="557" spans="2:7" x14ac:dyDescent="0.25">
      <c r="B557" s="87"/>
      <c r="C557" s="87"/>
      <c r="D557" s="132"/>
      <c r="E557" s="102"/>
      <c r="F557" s="127"/>
      <c r="G557" s="102"/>
    </row>
    <row r="558" spans="2:7" x14ac:dyDescent="0.25">
      <c r="B558" s="87"/>
      <c r="C558" s="87"/>
      <c r="D558" s="87"/>
      <c r="E558" s="87"/>
      <c r="F558" s="127"/>
      <c r="G558" s="102"/>
    </row>
    <row r="559" spans="2:7" x14ac:dyDescent="0.25">
      <c r="B559" s="25">
        <v>4</v>
      </c>
      <c r="C559" s="130" t="s">
        <v>271</v>
      </c>
      <c r="D559" s="126"/>
      <c r="E559" s="126"/>
      <c r="F559" s="126"/>
      <c r="G559" s="126"/>
    </row>
    <row r="560" spans="2:7" x14ac:dyDescent="0.25">
      <c r="B560" s="87"/>
      <c r="C560" s="109" t="s">
        <v>272</v>
      </c>
      <c r="D560" s="239">
        <f>SUM(E383:E541)</f>
        <v>99498</v>
      </c>
      <c r="E560" s="102" t="str">
        <f t="array" aca="1" ref="E560" ca="1">_xlfn.IFNA(_xlfn.FORMULATEXT(D560),"")</f>
        <v>=SUM(E383:E541)</v>
      </c>
      <c r="F560" s="87"/>
      <c r="G560" s="25"/>
    </row>
    <row r="561" spans="1:7" x14ac:dyDescent="0.25">
      <c r="B561" s="87"/>
      <c r="C561" s="109" t="s">
        <v>273</v>
      </c>
      <c r="D561" s="240">
        <f>SUM(G384:G541)</f>
        <v>127820</v>
      </c>
      <c r="E561" s="102" t="str">
        <f t="array" aca="1" ref="E561" ca="1">_xlfn.IFNA(_xlfn.FORMULATEXT(D561),"")</f>
        <v>=SUM(G384:G541)</v>
      </c>
      <c r="F561" s="87"/>
      <c r="G561" s="102"/>
    </row>
    <row r="562" spans="1:7" x14ac:dyDescent="0.25">
      <c r="B562" s="87"/>
      <c r="C562" s="102"/>
      <c r="D562" s="131"/>
      <c r="E562" s="87"/>
      <c r="F562" s="87"/>
      <c r="G562" s="102"/>
    </row>
    <row r="563" spans="1:7" ht="18.75" x14ac:dyDescent="0.3">
      <c r="A563" s="4" t="s">
        <v>436</v>
      </c>
      <c r="C563" s="2" t="s">
        <v>435</v>
      </c>
    </row>
    <row r="565" spans="1:7" ht="15.75" x14ac:dyDescent="0.25">
      <c r="A565" s="3" t="s">
        <v>4</v>
      </c>
      <c r="C565" s="145" t="s">
        <v>437</v>
      </c>
      <c r="D565" s="145" t="s">
        <v>438</v>
      </c>
      <c r="E565" s="145" t="s">
        <v>439</v>
      </c>
      <c r="F565" s="145" t="s">
        <v>440</v>
      </c>
    </row>
    <row r="566" spans="1:7" x14ac:dyDescent="0.25">
      <c r="C566" s="117">
        <v>1</v>
      </c>
      <c r="D566" s="146">
        <v>8000</v>
      </c>
      <c r="E566" s="117" t="s">
        <v>441</v>
      </c>
      <c r="F566" s="117">
        <v>10</v>
      </c>
    </row>
    <row r="567" spans="1:7" ht="15.75" x14ac:dyDescent="0.25">
      <c r="A567" s="3"/>
      <c r="C567" s="117">
        <v>2</v>
      </c>
      <c r="D567" s="146">
        <v>11000</v>
      </c>
      <c r="E567" s="117" t="s">
        <v>441</v>
      </c>
      <c r="F567" s="117">
        <v>9</v>
      </c>
    </row>
    <row r="568" spans="1:7" x14ac:dyDescent="0.25">
      <c r="C568" s="117">
        <v>3</v>
      </c>
      <c r="D568" s="146">
        <v>6000</v>
      </c>
      <c r="E568" s="117" t="s">
        <v>442</v>
      </c>
      <c r="F568" s="117">
        <v>5</v>
      </c>
    </row>
    <row r="569" spans="1:7" x14ac:dyDescent="0.25">
      <c r="C569" s="117">
        <v>4</v>
      </c>
      <c r="D569" s="146">
        <v>15000</v>
      </c>
      <c r="E569" s="117" t="s">
        <v>441</v>
      </c>
      <c r="F569" s="117">
        <v>10</v>
      </c>
    </row>
    <row r="570" spans="1:7" x14ac:dyDescent="0.25">
      <c r="C570" s="117">
        <v>5</v>
      </c>
      <c r="D570" s="146">
        <v>10000</v>
      </c>
      <c r="E570" s="117" t="s">
        <v>442</v>
      </c>
      <c r="F570" s="117">
        <v>2</v>
      </c>
    </row>
    <row r="571" spans="1:7" x14ac:dyDescent="0.25">
      <c r="C571" s="117">
        <v>6</v>
      </c>
      <c r="D571" s="146">
        <v>15000</v>
      </c>
      <c r="E571" s="117" t="s">
        <v>441</v>
      </c>
      <c r="F571" s="117">
        <v>5</v>
      </c>
    </row>
    <row r="572" spans="1:7" x14ac:dyDescent="0.25">
      <c r="C572" s="117">
        <v>7</v>
      </c>
      <c r="D572" s="146">
        <v>13000</v>
      </c>
      <c r="E572" s="117" t="s">
        <v>441</v>
      </c>
      <c r="F572" s="117">
        <v>999</v>
      </c>
    </row>
    <row r="573" spans="1:7" x14ac:dyDescent="0.25">
      <c r="C573" s="117">
        <v>8</v>
      </c>
      <c r="D573" s="146">
        <v>8000</v>
      </c>
      <c r="E573" s="117" t="s">
        <v>441</v>
      </c>
      <c r="F573" s="117">
        <v>2</v>
      </c>
    </row>
    <row r="574" spans="1:7" x14ac:dyDescent="0.25">
      <c r="C574" s="117">
        <v>9</v>
      </c>
      <c r="D574" s="146">
        <v>11000</v>
      </c>
      <c r="E574" s="117" t="s">
        <v>442</v>
      </c>
      <c r="F574" s="117">
        <v>5</v>
      </c>
    </row>
    <row r="575" spans="1:7" x14ac:dyDescent="0.25">
      <c r="C575" s="117">
        <v>10</v>
      </c>
      <c r="D575" s="146">
        <v>9000</v>
      </c>
      <c r="E575" s="117" t="s">
        <v>441</v>
      </c>
      <c r="F575" s="117">
        <v>6</v>
      </c>
    </row>
    <row r="577" spans="1:9" x14ac:dyDescent="0.25">
      <c r="C577" s="2" t="s">
        <v>443</v>
      </c>
      <c r="I577" s="166"/>
    </row>
    <row r="578" spans="1:9" x14ac:dyDescent="0.25">
      <c r="B578" s="162">
        <v>1</v>
      </c>
      <c r="C578" s="162" t="s">
        <v>444</v>
      </c>
      <c r="D578" s="162"/>
      <c r="E578" s="170">
        <f>SUMIF($E$566:$E$575, E566, $D$566:$D$575)</f>
        <v>79000</v>
      </c>
      <c r="F578" t="str">
        <f ca="1">_xlfn.IFNA(_xlfn.FORMULATEXT(E578),"")</f>
        <v>=SUMIF($E$566:$E$575, E566, $D$566:$D$575)</v>
      </c>
      <c r="I578" s="167"/>
    </row>
    <row r="579" spans="1:9" x14ac:dyDescent="0.25">
      <c r="B579" s="163">
        <v>2</v>
      </c>
      <c r="C579" s="163" t="s">
        <v>445</v>
      </c>
      <c r="D579" s="163"/>
      <c r="E579" s="170">
        <f>SUMIF($E$566:$E$575, E568, $D$566:$D$575)</f>
        <v>27000</v>
      </c>
      <c r="F579" t="str">
        <f ca="1">_xlfn.IFNA(_xlfn.FORMULATEXT(E579),"")</f>
        <v>=SUMIF($E$566:$E$575, E568, $D$566:$D$575)</v>
      </c>
      <c r="I579" s="167"/>
    </row>
    <row r="580" spans="1:9" x14ac:dyDescent="0.25">
      <c r="B580" s="164">
        <v>3</v>
      </c>
      <c r="C580" s="164" t="s">
        <v>446</v>
      </c>
      <c r="D580" s="164"/>
      <c r="E580" s="170">
        <f>SUMIFS($F$566:$F$575,$D$566:$D$575, "&gt;10000")</f>
        <v>1028</v>
      </c>
      <c r="F580" t="str">
        <f ca="1">_xlfn.IFNA(_xlfn.FORMULATEXT(E580),"")</f>
        <v>=SUMIFS($F$566:$F$575,$D$566:$D$575, "&gt;10000")</v>
      </c>
      <c r="I580" s="166"/>
    </row>
    <row r="581" spans="1:9" x14ac:dyDescent="0.25">
      <c r="B581" s="165">
        <v>4</v>
      </c>
      <c r="C581" s="165" t="s">
        <v>447</v>
      </c>
      <c r="D581" s="165"/>
      <c r="E581" s="170">
        <f>SUMIF($D$566:$D$575, "&gt;10000",$D$566:$D$575)</f>
        <v>65000</v>
      </c>
      <c r="F581" t="str">
        <f ca="1">_xlfn.IFNA(_xlfn.FORMULATEXT(E581),"")</f>
        <v>=SUMIF($D$566:$D$575, "&gt;10000",$D$566:$D$575)</v>
      </c>
      <c r="I581" s="167"/>
    </row>
    <row r="582" spans="1:9" x14ac:dyDescent="0.25">
      <c r="B582" s="171">
        <v>5</v>
      </c>
      <c r="C582" s="171" t="s">
        <v>448</v>
      </c>
      <c r="D582" s="171"/>
      <c r="E582" s="170">
        <f>SUMIF($D$566:$D$575, "&gt;9500",$D$566:$D$575)</f>
        <v>75000</v>
      </c>
      <c r="F582" t="str">
        <f ca="1">_xlfn.IFNA(_xlfn.FORMULATEXT(E582),"")</f>
        <v>=SUMIF($D$566:$D$575, "&gt;9500",$D$566:$D$575)</v>
      </c>
    </row>
    <row r="583" spans="1:9" x14ac:dyDescent="0.25">
      <c r="C583" s="167"/>
    </row>
    <row r="584" spans="1:9" ht="18.75" x14ac:dyDescent="0.3">
      <c r="A584" s="4" t="s">
        <v>490</v>
      </c>
      <c r="C584" s="2" t="s">
        <v>489</v>
      </c>
    </row>
    <row r="585" spans="1:9" x14ac:dyDescent="0.25">
      <c r="C585" s="166"/>
    </row>
    <row r="586" spans="1:9" ht="15.75" x14ac:dyDescent="0.25">
      <c r="A586" s="3" t="s">
        <v>4</v>
      </c>
      <c r="C586" s="172" t="s">
        <v>491</v>
      </c>
    </row>
    <row r="587" spans="1:9" x14ac:dyDescent="0.25">
      <c r="C587" s="175" t="s">
        <v>6</v>
      </c>
      <c r="D587" s="175" t="s">
        <v>492</v>
      </c>
      <c r="E587" s="175" t="s">
        <v>493</v>
      </c>
      <c r="F587" s="175" t="s">
        <v>494</v>
      </c>
    </row>
    <row r="588" spans="1:9" x14ac:dyDescent="0.25">
      <c r="C588" s="176" t="s">
        <v>495</v>
      </c>
      <c r="D588" s="176" t="s">
        <v>496</v>
      </c>
      <c r="E588" s="176" t="s">
        <v>497</v>
      </c>
      <c r="F588" s="176">
        <v>28</v>
      </c>
    </row>
    <row r="589" spans="1:9" x14ac:dyDescent="0.25">
      <c r="C589" s="176" t="s">
        <v>498</v>
      </c>
      <c r="D589" s="176" t="s">
        <v>499</v>
      </c>
      <c r="E589" s="176" t="s">
        <v>500</v>
      </c>
      <c r="F589" s="176">
        <v>8</v>
      </c>
    </row>
    <row r="590" spans="1:9" x14ac:dyDescent="0.25">
      <c r="C590" s="176" t="s">
        <v>501</v>
      </c>
      <c r="D590" s="176" t="s">
        <v>502</v>
      </c>
      <c r="E590" s="176" t="s">
        <v>497</v>
      </c>
      <c r="F590" s="176">
        <v>19</v>
      </c>
    </row>
    <row r="591" spans="1:9" x14ac:dyDescent="0.25">
      <c r="C591" s="176" t="s">
        <v>503</v>
      </c>
      <c r="D591" s="176" t="s">
        <v>504</v>
      </c>
      <c r="E591" s="176" t="s">
        <v>505</v>
      </c>
      <c r="F591" s="176">
        <v>2</v>
      </c>
    </row>
    <row r="592" spans="1:9" x14ac:dyDescent="0.25">
      <c r="C592" s="176" t="s">
        <v>506</v>
      </c>
      <c r="D592" s="176" t="s">
        <v>502</v>
      </c>
      <c r="E592" s="176" t="s">
        <v>507</v>
      </c>
      <c r="F592" s="176">
        <v>5</v>
      </c>
    </row>
    <row r="593" spans="1:6" x14ac:dyDescent="0.25">
      <c r="C593" s="176" t="s">
        <v>508</v>
      </c>
      <c r="D593" s="176" t="s">
        <v>499</v>
      </c>
      <c r="E593" s="176" t="s">
        <v>497</v>
      </c>
      <c r="F593" s="176">
        <v>9</v>
      </c>
    </row>
    <row r="594" spans="1:6" x14ac:dyDescent="0.25">
      <c r="C594" s="176" t="s">
        <v>509</v>
      </c>
      <c r="D594" s="176" t="s">
        <v>502</v>
      </c>
      <c r="E594" s="176" t="s">
        <v>510</v>
      </c>
      <c r="F594" s="176">
        <v>18</v>
      </c>
    </row>
    <row r="595" spans="1:6" x14ac:dyDescent="0.25">
      <c r="C595" s="176" t="s">
        <v>511</v>
      </c>
      <c r="D595" s="176" t="s">
        <v>496</v>
      </c>
      <c r="E595" s="176" t="s">
        <v>497</v>
      </c>
      <c r="F595" s="176">
        <v>11</v>
      </c>
    </row>
    <row r="596" spans="1:6" x14ac:dyDescent="0.25">
      <c r="C596" s="176" t="s">
        <v>512</v>
      </c>
      <c r="D596" s="176" t="s">
        <v>504</v>
      </c>
      <c r="E596" s="176" t="s">
        <v>513</v>
      </c>
      <c r="F596" s="176">
        <v>3</v>
      </c>
    </row>
    <row r="597" spans="1:6" x14ac:dyDescent="0.25">
      <c r="C597" s="176" t="s">
        <v>514</v>
      </c>
      <c r="D597" s="176" t="s">
        <v>499</v>
      </c>
      <c r="E597" s="176" t="s">
        <v>515</v>
      </c>
      <c r="F597" s="176">
        <v>15</v>
      </c>
    </row>
    <row r="599" spans="1:6" x14ac:dyDescent="0.25">
      <c r="C599" s="173" t="s">
        <v>516</v>
      </c>
      <c r="F599" s="174"/>
    </row>
    <row r="601" spans="1:6" x14ac:dyDescent="0.25">
      <c r="B601" s="175">
        <v>1</v>
      </c>
      <c r="C601" s="178" t="s">
        <v>517</v>
      </c>
      <c r="D601" s="179"/>
      <c r="E601" s="170">
        <f>SUMIF(E588:E597,E588,F588:F597)</f>
        <v>67</v>
      </c>
      <c r="F601" t="str">
        <f ca="1">_xlfn.IFNA(_xlfn.FORMULATEXT(E601),"")</f>
        <v>=SUMIF(E588:E597,E588,F588:F597)</v>
      </c>
    </row>
    <row r="602" spans="1:6" ht="16.5" customHeight="1" x14ac:dyDescent="0.25">
      <c r="B602" s="175">
        <v>2</v>
      </c>
      <c r="C602" s="180" t="s">
        <v>518</v>
      </c>
      <c r="D602" s="181"/>
      <c r="E602" s="170">
        <f>SUMIF(D588:D597,D591,F588:F597)</f>
        <v>5</v>
      </c>
      <c r="F602" t="str">
        <f t="shared" ref="F602:F603" ca="1" si="21">_xlfn.IFNA(_xlfn.FORMULATEXT(E602),"")</f>
        <v>=SUMIF(D588:D597,D591,F588:F597)</v>
      </c>
    </row>
    <row r="603" spans="1:6" x14ac:dyDescent="0.25">
      <c r="B603" s="175">
        <v>2</v>
      </c>
      <c r="C603" s="178" t="s">
        <v>519</v>
      </c>
      <c r="D603" s="179"/>
      <c r="E603" s="170">
        <f>SUMIF(E588:E597,E588,F588:F597)+SUMIF(E588:E597,E589,F588:F597)</f>
        <v>75</v>
      </c>
      <c r="F603" t="str">
        <f t="shared" ca="1" si="21"/>
        <v>=SUMIF(E588:E597,E588,F588:F597)+SUMIF(E588:E597,E589,F588:F597)</v>
      </c>
    </row>
    <row r="605" spans="1:6" ht="18.75" x14ac:dyDescent="0.3">
      <c r="A605" s="4" t="s">
        <v>520</v>
      </c>
      <c r="C605" s="2" t="s">
        <v>521</v>
      </c>
    </row>
    <row r="606" spans="1:6" x14ac:dyDescent="0.25">
      <c r="C606" s="2" t="s">
        <v>522</v>
      </c>
    </row>
    <row r="607" spans="1:6" x14ac:dyDescent="0.25">
      <c r="C607" s="2" t="s">
        <v>523</v>
      </c>
    </row>
    <row r="609" spans="1:8" ht="15.75" x14ac:dyDescent="0.25">
      <c r="A609" s="3" t="s">
        <v>4</v>
      </c>
      <c r="C609" s="2" t="s">
        <v>524</v>
      </c>
    </row>
    <row r="611" spans="1:8" x14ac:dyDescent="0.25">
      <c r="C611" s="184" t="s">
        <v>258</v>
      </c>
      <c r="D611" s="184" t="s">
        <v>525</v>
      </c>
    </row>
    <row r="612" spans="1:8" x14ac:dyDescent="0.25">
      <c r="C612" s="182">
        <v>44197</v>
      </c>
      <c r="D612" s="183">
        <v>1.3671</v>
      </c>
    </row>
    <row r="613" spans="1:8" x14ac:dyDescent="0.25">
      <c r="C613" s="182">
        <v>44200</v>
      </c>
      <c r="D613" s="183">
        <v>1.3569</v>
      </c>
      <c r="F613" s="145" t="s">
        <v>258</v>
      </c>
      <c r="G613" s="145" t="s">
        <v>525</v>
      </c>
    </row>
    <row r="614" spans="1:8" x14ac:dyDescent="0.25">
      <c r="C614" s="182">
        <v>44201</v>
      </c>
      <c r="D614" s="183">
        <v>1.3624000000000001</v>
      </c>
      <c r="F614" s="185">
        <v>44201</v>
      </c>
      <c r="G614" s="170">
        <f>VLOOKUP(F614,$C$612:$D$632,2,FALSE)</f>
        <v>1.3624000000000001</v>
      </c>
      <c r="H614" t="str">
        <f ca="1">_xlfn.IFNA(_xlfn.FORMULATEXT(G614),"")</f>
        <v>=VLOOKUP(F614,$C$612:$D$632,2,FALSE)</v>
      </c>
    </row>
    <row r="615" spans="1:8" x14ac:dyDescent="0.25">
      <c r="C615" s="182">
        <v>44202</v>
      </c>
      <c r="D615" s="183">
        <v>1.3607</v>
      </c>
      <c r="F615" s="185">
        <v>44211</v>
      </c>
      <c r="G615" s="170">
        <f>VLOOKUP(F615,$C$612:$D$632,2,FALSE)</f>
        <v>1.3586</v>
      </c>
      <c r="H615" t="str">
        <f t="shared" ref="H615:H616" ca="1" si="22">_xlfn.IFNA(_xlfn.FORMULATEXT(G615),"")</f>
        <v>=VLOOKUP(F615,$C$612:$D$632,2,FALSE)</v>
      </c>
    </row>
    <row r="616" spans="1:8" x14ac:dyDescent="0.25">
      <c r="C616" s="182">
        <v>44203</v>
      </c>
      <c r="D616" s="183">
        <v>1.3563000000000001</v>
      </c>
      <c r="F616" s="185">
        <v>44220</v>
      </c>
      <c r="G616" s="170" t="e">
        <f>VLOOKUP(F616,$C$612:$D$632,2,FALSE)</f>
        <v>#N/A</v>
      </c>
      <c r="H616" t="str">
        <f t="shared" ca="1" si="22"/>
        <v>=VLOOKUP(F616,$C$612:$D$632,2,FALSE)</v>
      </c>
    </row>
    <row r="617" spans="1:8" x14ac:dyDescent="0.25">
      <c r="C617" s="182">
        <v>44204</v>
      </c>
      <c r="D617" s="183">
        <v>1.3563000000000001</v>
      </c>
    </row>
    <row r="618" spans="1:8" x14ac:dyDescent="0.25">
      <c r="C618" s="182">
        <v>44207</v>
      </c>
      <c r="D618" s="183">
        <v>1.3513999999999999</v>
      </c>
    </row>
    <row r="619" spans="1:8" x14ac:dyDescent="0.25">
      <c r="C619" s="182">
        <v>44208</v>
      </c>
      <c r="D619" s="183">
        <v>1.3663000000000001</v>
      </c>
    </row>
    <row r="620" spans="1:8" x14ac:dyDescent="0.25">
      <c r="C620" s="182">
        <v>44209</v>
      </c>
      <c r="D620" s="183">
        <v>1.3636999999999999</v>
      </c>
    </row>
    <row r="621" spans="1:8" x14ac:dyDescent="0.25">
      <c r="C621" s="182">
        <v>44210</v>
      </c>
      <c r="D621" s="183">
        <v>1.3687</v>
      </c>
    </row>
    <row r="622" spans="1:8" x14ac:dyDescent="0.25">
      <c r="C622" s="182">
        <v>44211</v>
      </c>
      <c r="D622" s="183">
        <v>1.3586</v>
      </c>
    </row>
    <row r="623" spans="1:8" x14ac:dyDescent="0.25">
      <c r="C623" s="182">
        <v>44214</v>
      </c>
      <c r="D623" s="183">
        <v>1.3584000000000001</v>
      </c>
    </row>
    <row r="624" spans="1:8" x14ac:dyDescent="0.25">
      <c r="C624" s="182">
        <v>44215</v>
      </c>
      <c r="D624" s="183">
        <v>1.3628</v>
      </c>
    </row>
    <row r="625" spans="1:7" x14ac:dyDescent="0.25">
      <c r="C625" s="182">
        <v>44216</v>
      </c>
      <c r="D625" s="183">
        <v>1.3653</v>
      </c>
    </row>
    <row r="626" spans="1:7" x14ac:dyDescent="0.25">
      <c r="C626" s="182">
        <v>44217</v>
      </c>
      <c r="D626" s="183">
        <v>1.3732</v>
      </c>
    </row>
    <row r="627" spans="1:7" x14ac:dyDescent="0.25">
      <c r="C627" s="182">
        <v>44218</v>
      </c>
      <c r="D627" s="183">
        <v>1.3684000000000001</v>
      </c>
    </row>
    <row r="628" spans="1:7" x14ac:dyDescent="0.25">
      <c r="C628" s="182">
        <v>44221</v>
      </c>
      <c r="D628" s="183">
        <v>1.3673999999999999</v>
      </c>
    </row>
    <row r="629" spans="1:7" x14ac:dyDescent="0.25">
      <c r="C629" s="182">
        <v>44222</v>
      </c>
      <c r="D629" s="183">
        <v>1.3733</v>
      </c>
    </row>
    <row r="630" spans="1:7" x14ac:dyDescent="0.25">
      <c r="C630" s="182">
        <v>44223</v>
      </c>
      <c r="D630" s="183">
        <v>1.3686</v>
      </c>
    </row>
    <row r="631" spans="1:7" x14ac:dyDescent="0.25">
      <c r="C631" s="182">
        <v>44224</v>
      </c>
      <c r="D631" s="183">
        <v>1.3717999999999999</v>
      </c>
    </row>
    <row r="632" spans="1:7" x14ac:dyDescent="0.25">
      <c r="C632" s="182">
        <v>44225</v>
      </c>
      <c r="D632" s="183">
        <v>1.3702000000000001</v>
      </c>
    </row>
    <row r="634" spans="1:7" ht="18.75" x14ac:dyDescent="0.3">
      <c r="A634" s="4" t="s">
        <v>526</v>
      </c>
      <c r="C634" s="2" t="s">
        <v>527</v>
      </c>
    </row>
    <row r="635" spans="1:7" x14ac:dyDescent="0.25">
      <c r="C635" s="2" t="s">
        <v>528</v>
      </c>
    </row>
    <row r="637" spans="1:7" ht="15.75" x14ac:dyDescent="0.25">
      <c r="A637" s="3"/>
      <c r="C637" s="241" t="s">
        <v>529</v>
      </c>
      <c r="D637" s="242"/>
      <c r="E637" s="242"/>
      <c r="F637" s="242"/>
      <c r="G637" s="187"/>
    </row>
    <row r="638" spans="1:7" ht="15.75" x14ac:dyDescent="0.25">
      <c r="A638" s="3"/>
      <c r="C638" s="187"/>
      <c r="D638" s="187"/>
      <c r="E638" s="187"/>
      <c r="F638" s="187"/>
      <c r="G638" s="187"/>
    </row>
    <row r="639" spans="1:7" ht="15.75" x14ac:dyDescent="0.25">
      <c r="A639" s="3" t="s">
        <v>4</v>
      </c>
      <c r="C639" s="208" t="s">
        <v>451</v>
      </c>
      <c r="D639" s="209" t="s">
        <v>6</v>
      </c>
      <c r="E639" s="209" t="s">
        <v>530</v>
      </c>
      <c r="F639" s="209" t="s">
        <v>468</v>
      </c>
      <c r="G639" s="209" t="s">
        <v>133</v>
      </c>
    </row>
    <row r="640" spans="1:7" x14ac:dyDescent="0.25">
      <c r="C640" s="210">
        <v>56815</v>
      </c>
      <c r="D640" s="211" t="s">
        <v>531</v>
      </c>
      <c r="E640" s="211" t="s">
        <v>532</v>
      </c>
      <c r="F640" s="212">
        <v>13836</v>
      </c>
      <c r="G640" s="212">
        <v>25</v>
      </c>
    </row>
    <row r="641" spans="1:7" x14ac:dyDescent="0.25">
      <c r="C641" s="213">
        <v>51186</v>
      </c>
      <c r="D641" s="211" t="s">
        <v>533</v>
      </c>
      <c r="E641" s="211" t="s">
        <v>534</v>
      </c>
      <c r="F641" s="212">
        <v>11771</v>
      </c>
      <c r="G641" s="212">
        <v>32</v>
      </c>
    </row>
    <row r="642" spans="1:7" x14ac:dyDescent="0.25">
      <c r="A642" s="199"/>
      <c r="B642" s="200"/>
      <c r="C642" s="213">
        <v>51511</v>
      </c>
      <c r="D642" s="211" t="s">
        <v>535</v>
      </c>
      <c r="E642" s="211" t="s">
        <v>536</v>
      </c>
      <c r="F642" s="212">
        <v>13046</v>
      </c>
      <c r="G642" s="212">
        <v>35</v>
      </c>
    </row>
    <row r="643" spans="1:7" x14ac:dyDescent="0.25">
      <c r="A643" s="199"/>
      <c r="B643" s="200"/>
      <c r="C643" s="213">
        <v>50890</v>
      </c>
      <c r="D643" s="211" t="s">
        <v>537</v>
      </c>
      <c r="E643" s="211" t="s">
        <v>538</v>
      </c>
      <c r="F643" s="212">
        <v>18276</v>
      </c>
      <c r="G643" s="212">
        <v>32</v>
      </c>
    </row>
    <row r="644" spans="1:7" x14ac:dyDescent="0.25">
      <c r="A644" s="199"/>
      <c r="B644" s="200"/>
      <c r="C644" s="213">
        <v>53700</v>
      </c>
      <c r="D644" s="211" t="s">
        <v>539</v>
      </c>
      <c r="E644" s="211" t="s">
        <v>540</v>
      </c>
      <c r="F644" s="212">
        <v>19327</v>
      </c>
      <c r="G644" s="212">
        <v>26</v>
      </c>
    </row>
    <row r="645" spans="1:7" x14ac:dyDescent="0.25">
      <c r="B645" s="187"/>
      <c r="C645" s="214">
        <v>55879</v>
      </c>
      <c r="D645" s="211" t="s">
        <v>541</v>
      </c>
      <c r="E645" s="211" t="s">
        <v>542</v>
      </c>
      <c r="F645" s="212">
        <v>18996</v>
      </c>
      <c r="G645" s="212">
        <v>35</v>
      </c>
    </row>
    <row r="646" spans="1:7" x14ac:dyDescent="0.25">
      <c r="C646" s="214">
        <v>59848</v>
      </c>
      <c r="D646" s="211" t="s">
        <v>543</v>
      </c>
      <c r="E646" s="211" t="s">
        <v>536</v>
      </c>
      <c r="F646" s="212">
        <v>10387</v>
      </c>
      <c r="G646" s="212">
        <v>25</v>
      </c>
    </row>
    <row r="647" spans="1:7" x14ac:dyDescent="0.25">
      <c r="C647" s="214">
        <v>58369</v>
      </c>
      <c r="D647" s="211" t="s">
        <v>544</v>
      </c>
      <c r="E647" s="211" t="s">
        <v>542</v>
      </c>
      <c r="F647" s="212">
        <v>12566</v>
      </c>
      <c r="G647" s="212">
        <v>37</v>
      </c>
    </row>
    <row r="648" spans="1:7" x14ac:dyDescent="0.25">
      <c r="C648" s="214">
        <v>50217</v>
      </c>
      <c r="D648" s="211" t="s">
        <v>545</v>
      </c>
      <c r="E648" s="211" t="s">
        <v>546</v>
      </c>
      <c r="F648" s="212">
        <v>16406</v>
      </c>
      <c r="G648" s="212">
        <v>42</v>
      </c>
    </row>
    <row r="649" spans="1:7" x14ac:dyDescent="0.25">
      <c r="C649" s="214">
        <v>50695</v>
      </c>
      <c r="D649" s="211" t="s">
        <v>547</v>
      </c>
      <c r="E649" s="211" t="s">
        <v>538</v>
      </c>
      <c r="F649" s="212">
        <v>15784</v>
      </c>
      <c r="G649" s="212">
        <v>43</v>
      </c>
    </row>
    <row r="650" spans="1:7" x14ac:dyDescent="0.25">
      <c r="C650" s="214">
        <v>59673</v>
      </c>
      <c r="D650" s="211" t="s">
        <v>548</v>
      </c>
      <c r="E650" s="211" t="s">
        <v>532</v>
      </c>
      <c r="F650" s="212">
        <v>10959</v>
      </c>
      <c r="G650" s="212">
        <v>30</v>
      </c>
    </row>
    <row r="651" spans="1:7" x14ac:dyDescent="0.25">
      <c r="C651" s="214">
        <v>52130</v>
      </c>
      <c r="D651" s="211" t="s">
        <v>549</v>
      </c>
      <c r="E651" s="211" t="s">
        <v>550</v>
      </c>
      <c r="F651" s="212">
        <v>14562</v>
      </c>
      <c r="G651" s="212">
        <v>32</v>
      </c>
    </row>
    <row r="652" spans="1:7" ht="15.75" thickBot="1" x14ac:dyDescent="0.3"/>
    <row r="653" spans="1:7" ht="15.75" thickBot="1" x14ac:dyDescent="0.3">
      <c r="B653" s="188">
        <v>1</v>
      </c>
      <c r="C653" s="118" t="s">
        <v>551</v>
      </c>
      <c r="D653" s="189"/>
      <c r="E653" s="191" t="str">
        <f>VLOOKUP(C647,$C$639:$G$651,2,FALSE)</f>
        <v>Thomas Davies</v>
      </c>
      <c r="F653" t="str">
        <f ca="1">_xlfn.IFNA(_xlfn.FORMULATEXT(E653),"")</f>
        <v>=VLOOKUP(C647,$C$639:$G$651,2,FALSE)</v>
      </c>
    </row>
    <row r="654" spans="1:7" x14ac:dyDescent="0.25">
      <c r="B654" s="188">
        <v>2</v>
      </c>
      <c r="C654" s="118" t="s">
        <v>552</v>
      </c>
      <c r="D654" s="189"/>
      <c r="E654" s="191">
        <f>VLOOKUP(D650,$D$639:$G$651,4,FALSE)</f>
        <v>30</v>
      </c>
      <c r="F654" t="str">
        <f ca="1">_xlfn.IFNA(_xlfn.FORMULATEXT(E654),"")</f>
        <v>=VLOOKUP(D650,$D$639:$G$651,4,FALSE)</v>
      </c>
    </row>
    <row r="655" spans="1:7" x14ac:dyDescent="0.25">
      <c r="B655" s="188">
        <v>3</v>
      </c>
      <c r="C655" s="118" t="s">
        <v>553</v>
      </c>
      <c r="D655" s="190"/>
      <c r="E655" s="192" t="s">
        <v>451</v>
      </c>
      <c r="F655" s="193" t="s">
        <v>530</v>
      </c>
    </row>
    <row r="656" spans="1:7" x14ac:dyDescent="0.25">
      <c r="B656" s="186"/>
      <c r="C656" s="187"/>
      <c r="D656" s="187"/>
      <c r="E656" s="194">
        <v>55879</v>
      </c>
      <c r="F656" s="198" t="str">
        <f>VLOOKUP(E656,$C$639:$E$651,3,FALSE)</f>
        <v>Capetown</v>
      </c>
      <c r="G656" t="str">
        <f ca="1">_xlfn.IFNA(_xlfn.FORMULATEXT(F656),"")</f>
        <v>=VLOOKUP(E656,$C$639:$E$651,3,FALSE)</v>
      </c>
    </row>
    <row r="657" spans="1:7" x14ac:dyDescent="0.25">
      <c r="B657" s="186"/>
      <c r="E657" s="194">
        <v>50217</v>
      </c>
      <c r="F657" s="198" t="str">
        <f t="shared" ref="F657:F658" si="23">VLOOKUP(E657,$C$639:$E$651,3,FALSE)</f>
        <v>Warsaw</v>
      </c>
      <c r="G657" t="str">
        <f t="shared" ref="G657:G658" ca="1" si="24">_xlfn.IFNA(_xlfn.FORMULATEXT(F657),"")</f>
        <v>=VLOOKUP(E657,$C$639:$E$651,3,FALSE)</v>
      </c>
    </row>
    <row r="658" spans="1:7" x14ac:dyDescent="0.25">
      <c r="B658" s="186"/>
      <c r="E658" s="194">
        <v>50695</v>
      </c>
      <c r="F658" s="198" t="str">
        <f t="shared" si="23"/>
        <v>Cairo</v>
      </c>
      <c r="G658" t="str">
        <f t="shared" ca="1" si="24"/>
        <v>=VLOOKUP(E658,$C$639:$E$651,3,FALSE)</v>
      </c>
    </row>
    <row r="659" spans="1:7" x14ac:dyDescent="0.25">
      <c r="B659" s="186"/>
      <c r="E659" s="187"/>
    </row>
    <row r="660" spans="1:7" x14ac:dyDescent="0.25">
      <c r="B660" s="195">
        <v>4</v>
      </c>
      <c r="C660" s="114" t="s">
        <v>554</v>
      </c>
      <c r="D660" s="196"/>
      <c r="E660" s="80" t="s">
        <v>6</v>
      </c>
      <c r="F660" s="193" t="s">
        <v>468</v>
      </c>
    </row>
    <row r="661" spans="1:7" x14ac:dyDescent="0.25">
      <c r="B661" s="186"/>
      <c r="C661" s="187"/>
      <c r="D661" s="187"/>
      <c r="E661" s="197" t="s">
        <v>537</v>
      </c>
      <c r="F661" s="198">
        <f>VLOOKUP(E661,$D$639:$F$651,3,FALSE)</f>
        <v>18276</v>
      </c>
      <c r="G661" t="str">
        <f ca="1">_xlfn.IFNA(_xlfn.FORMULATEXT(F661),"")</f>
        <v>=VLOOKUP(E661,$D$639:$F$651,3,FALSE)</v>
      </c>
    </row>
    <row r="662" spans="1:7" x14ac:dyDescent="0.25">
      <c r="B662" s="186"/>
      <c r="E662" s="197" t="s">
        <v>555</v>
      </c>
      <c r="F662" s="198" t="e">
        <f t="shared" ref="F662:F663" si="25">VLOOKUP(E662,$D$639:$F$651,3,FALSE)</f>
        <v>#N/A</v>
      </c>
      <c r="G662" t="str">
        <f t="shared" ref="G662:G663" ca="1" si="26">_xlfn.IFNA(_xlfn.FORMULATEXT(F662),"")</f>
        <v>=VLOOKUP(E662,$D$639:$F$651,3,FALSE)</v>
      </c>
    </row>
    <row r="663" spans="1:7" x14ac:dyDescent="0.25">
      <c r="B663" s="186"/>
      <c r="E663" s="197" t="s">
        <v>548</v>
      </c>
      <c r="F663" s="198">
        <f t="shared" si="25"/>
        <v>10959</v>
      </c>
      <c r="G663" t="str">
        <f t="shared" ca="1" si="26"/>
        <v>=VLOOKUP(E663,$D$639:$F$651,3,FALSE)</v>
      </c>
    </row>
    <row r="664" spans="1:7" x14ac:dyDescent="0.25">
      <c r="B664" s="186"/>
      <c r="E664" s="187"/>
    </row>
    <row r="665" spans="1:7" ht="18.75" x14ac:dyDescent="0.3">
      <c r="A665" s="4" t="s">
        <v>556</v>
      </c>
      <c r="B665" s="186"/>
      <c r="C665" s="2" t="s">
        <v>557</v>
      </c>
      <c r="E665" s="187"/>
    </row>
    <row r="666" spans="1:7" x14ac:dyDescent="0.25">
      <c r="B666" s="186"/>
      <c r="C666" s="187"/>
      <c r="D666" s="187"/>
      <c r="E666" s="187"/>
    </row>
    <row r="667" spans="1:7" ht="15.75" x14ac:dyDescent="0.25">
      <c r="A667" s="3" t="s">
        <v>4</v>
      </c>
      <c r="B667" s="186"/>
      <c r="C667" s="201" t="s">
        <v>558</v>
      </c>
    </row>
    <row r="668" spans="1:7" ht="15.75" x14ac:dyDescent="0.25">
      <c r="A668" s="3"/>
      <c r="B668" s="186"/>
      <c r="C668" s="175" t="s">
        <v>6</v>
      </c>
      <c r="D668" s="175" t="s">
        <v>133</v>
      </c>
      <c r="E668" s="175" t="s">
        <v>559</v>
      </c>
      <c r="F668" s="175" t="s">
        <v>560</v>
      </c>
    </row>
    <row r="669" spans="1:7" ht="15.75" x14ac:dyDescent="0.25">
      <c r="A669" s="3"/>
      <c r="C669" s="176" t="s">
        <v>561</v>
      </c>
      <c r="D669" s="176">
        <v>35</v>
      </c>
      <c r="E669" s="176" t="s">
        <v>562</v>
      </c>
      <c r="F669" s="176" t="s">
        <v>563</v>
      </c>
    </row>
    <row r="670" spans="1:7" x14ac:dyDescent="0.25">
      <c r="C670" s="176" t="s">
        <v>564</v>
      </c>
      <c r="D670" s="176">
        <v>42</v>
      </c>
      <c r="E670" s="176" t="s">
        <v>565</v>
      </c>
      <c r="F670" s="176" t="s">
        <v>566</v>
      </c>
    </row>
    <row r="671" spans="1:7" x14ac:dyDescent="0.25">
      <c r="C671" s="176" t="s">
        <v>455</v>
      </c>
      <c r="D671" s="176">
        <v>28</v>
      </c>
      <c r="E671" s="176" t="s">
        <v>562</v>
      </c>
      <c r="F671" s="176" t="s">
        <v>567</v>
      </c>
    </row>
    <row r="672" spans="1:7" x14ac:dyDescent="0.25">
      <c r="C672" s="176" t="s">
        <v>568</v>
      </c>
      <c r="D672" s="176">
        <v>25</v>
      </c>
      <c r="E672" s="176" t="s">
        <v>565</v>
      </c>
      <c r="F672" s="176" t="s">
        <v>464</v>
      </c>
    </row>
    <row r="673" spans="1:8" x14ac:dyDescent="0.25">
      <c r="C673" s="176" t="s">
        <v>569</v>
      </c>
      <c r="D673" s="176">
        <v>31</v>
      </c>
      <c r="E673" s="176" t="s">
        <v>562</v>
      </c>
      <c r="F673" s="176" t="s">
        <v>465</v>
      </c>
    </row>
    <row r="674" spans="1:8" x14ac:dyDescent="0.25">
      <c r="C674" s="176" t="s">
        <v>570</v>
      </c>
      <c r="D674" s="176">
        <v>27</v>
      </c>
      <c r="E674" s="176" t="s">
        <v>565</v>
      </c>
      <c r="F674" s="176" t="s">
        <v>571</v>
      </c>
    </row>
    <row r="675" spans="1:8" x14ac:dyDescent="0.25">
      <c r="C675" s="176" t="s">
        <v>572</v>
      </c>
      <c r="D675" s="176">
        <v>38</v>
      </c>
      <c r="E675" s="176" t="s">
        <v>562</v>
      </c>
      <c r="F675" s="176" t="s">
        <v>573</v>
      </c>
    </row>
    <row r="676" spans="1:8" x14ac:dyDescent="0.25">
      <c r="C676" s="176" t="s">
        <v>574</v>
      </c>
      <c r="D676" s="176">
        <v>29</v>
      </c>
      <c r="E676" s="176" t="s">
        <v>565</v>
      </c>
      <c r="F676" s="176" t="s">
        <v>575</v>
      </c>
    </row>
    <row r="677" spans="1:8" x14ac:dyDescent="0.25">
      <c r="C677" s="176" t="s">
        <v>576</v>
      </c>
      <c r="D677" s="176">
        <v>45</v>
      </c>
      <c r="E677" s="176" t="s">
        <v>562</v>
      </c>
      <c r="F677" s="176" t="s">
        <v>577</v>
      </c>
    </row>
    <row r="678" spans="1:8" x14ac:dyDescent="0.25">
      <c r="C678" s="176" t="s">
        <v>578</v>
      </c>
      <c r="D678" s="176">
        <v>33</v>
      </c>
      <c r="E678" s="176" t="s">
        <v>565</v>
      </c>
      <c r="F678" s="176" t="s">
        <v>579</v>
      </c>
    </row>
    <row r="680" spans="1:8" x14ac:dyDescent="0.25">
      <c r="C680" s="203" t="s">
        <v>516</v>
      </c>
    </row>
    <row r="681" spans="1:8" x14ac:dyDescent="0.25">
      <c r="H681" s="202"/>
    </row>
    <row r="682" spans="1:8" x14ac:dyDescent="0.25">
      <c r="B682" s="177">
        <v>1</v>
      </c>
      <c r="C682" s="204" t="s">
        <v>580</v>
      </c>
      <c r="D682" s="155"/>
      <c r="E682" s="155"/>
      <c r="F682" s="205"/>
      <c r="G682" s="170" t="str">
        <f>VLOOKUP(C670,$C$668:$F$678,4,FALSE)</f>
        <v>Data Scientist</v>
      </c>
      <c r="H682" t="str">
        <f ca="1">_xlfn.IFNA(_xlfn.FORMULATEXT(G682),"")</f>
        <v>=VLOOKUP(C670,$C$668:$F$678,4,FALSE)</v>
      </c>
    </row>
    <row r="683" spans="1:8" x14ac:dyDescent="0.25">
      <c r="B683" s="177">
        <v>2</v>
      </c>
      <c r="C683" s="206" t="s">
        <v>581</v>
      </c>
      <c r="D683" s="116"/>
      <c r="E683" s="116"/>
      <c r="F683" s="207"/>
      <c r="G683" s="170">
        <f>VLOOKUP(C677,$C$669:$D$678,2,FALSE)</f>
        <v>45</v>
      </c>
      <c r="H683" t="str">
        <f t="shared" ref="H683:H684" ca="1" si="27">_xlfn.IFNA(_xlfn.FORMULATEXT(G683),"")</f>
        <v>=VLOOKUP(C677,$C$669:$D$678,2,FALSE)</v>
      </c>
    </row>
    <row r="684" spans="1:8" x14ac:dyDescent="0.25">
      <c r="B684" s="177">
        <v>3</v>
      </c>
      <c r="C684" s="204" t="s">
        <v>582</v>
      </c>
      <c r="D684" s="155"/>
      <c r="E684" s="155"/>
      <c r="F684" s="205"/>
      <c r="G684" s="170" t="str">
        <f>VLOOKUP("B"&amp;"*", $C$668:$F$678, 4, FALSE)</f>
        <v>Accountant</v>
      </c>
      <c r="H684" t="str">
        <f t="shared" ca="1" si="27"/>
        <v>=VLOOKUP("B"&amp;"*", $C$668:$F$678, 4, FALSE)</v>
      </c>
    </row>
    <row r="686" spans="1:8" ht="18.75" x14ac:dyDescent="0.3">
      <c r="A686" s="4"/>
      <c r="B686" s="186"/>
      <c r="C686" s="2"/>
      <c r="D686" s="2"/>
    </row>
    <row r="687" spans="1:8" x14ac:dyDescent="0.25">
      <c r="B687" s="186"/>
      <c r="C687" s="2"/>
      <c r="D687" s="2"/>
    </row>
    <row r="688" spans="1:8" x14ac:dyDescent="0.25">
      <c r="B688" s="186"/>
      <c r="C688" s="2"/>
      <c r="D688" s="2"/>
    </row>
    <row r="689" spans="1:4" x14ac:dyDescent="0.25">
      <c r="C689" s="2"/>
      <c r="D689" s="2"/>
    </row>
    <row r="690" spans="1:4" x14ac:dyDescent="0.25">
      <c r="C690" s="2"/>
      <c r="D690" s="2"/>
    </row>
    <row r="691" spans="1:4" x14ac:dyDescent="0.25">
      <c r="C691" s="2"/>
      <c r="D691" s="2"/>
    </row>
    <row r="692" spans="1:4" x14ac:dyDescent="0.25">
      <c r="C692" s="2"/>
      <c r="D692" s="2"/>
    </row>
    <row r="693" spans="1:4" x14ac:dyDescent="0.25">
      <c r="C693" s="2"/>
      <c r="D693" s="2"/>
    </row>
    <row r="694" spans="1:4" ht="15.75" x14ac:dyDescent="0.25">
      <c r="A694" s="3"/>
    </row>
    <row r="696" spans="1:4" ht="18.75" x14ac:dyDescent="0.3">
      <c r="A696" s="4"/>
      <c r="B696" s="186"/>
      <c r="C696" s="2"/>
    </row>
    <row r="697" spans="1:4" x14ac:dyDescent="0.25">
      <c r="C697" s="2"/>
    </row>
    <row r="698" spans="1:4" x14ac:dyDescent="0.25">
      <c r="C698" s="2"/>
    </row>
    <row r="699" spans="1:4" ht="18.75" x14ac:dyDescent="0.3">
      <c r="A699" s="4"/>
      <c r="C699" s="2"/>
    </row>
    <row r="700" spans="1:4" x14ac:dyDescent="0.25">
      <c r="C700" s="2"/>
    </row>
  </sheetData>
  <mergeCells count="1">
    <mergeCell ref="C637:F637"/>
  </mergeCells>
  <pageMargins left="0.7" right="0.7" top="0.75" bottom="0.75" header="0.3" footer="0.3"/>
  <ignoredErrors>
    <ignoredError sqref="H24:H26 H225:H228 H7 H9 H11 D243" formulaRange="1"/>
    <ignoredError sqref="D108 F122:F124 F133" unlockedFormula="1"/>
    <ignoredError sqref="G616 F66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2025-01-12T14:27:12Z</dcterms:created>
  <dcterms:modified xsi:type="dcterms:W3CDTF">2025-02-17T14:01:32Z</dcterms:modified>
</cp:coreProperties>
</file>