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_tops\excle\"/>
    </mc:Choice>
  </mc:AlternateContent>
  <xr:revisionPtr revIDLastSave="0" documentId="13_ncr:1_{370A3EC4-8B0B-4AC6-BB04-632B8B88D102}" xr6:coauthVersionLast="36" xr6:coauthVersionMax="36" xr10:uidLastSave="{00000000-0000-0000-0000-000000000000}"/>
  <bookViews>
    <workbookView xWindow="0" yWindow="0" windowWidth="20490" windowHeight="7545" activeTab="1" xr2:uid="{11E61FD1-BA59-4B08-9AE9-EBF3BB9CB661}"/>
  </bookViews>
  <sheets>
    <sheet name="cov-var-matrix" sheetId="1" r:id="rId1"/>
    <sheet name="descriptive-sta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M21" i="2"/>
  <c r="N21" i="2"/>
  <c r="O21" i="2"/>
  <c r="K21" i="2"/>
  <c r="O27" i="2"/>
  <c r="L27" i="2"/>
  <c r="M27" i="2"/>
  <c r="N27" i="2"/>
  <c r="K27" i="2"/>
  <c r="L26" i="2"/>
  <c r="M26" i="2"/>
  <c r="N26" i="2"/>
  <c r="O26" i="2"/>
  <c r="K26" i="2"/>
  <c r="L25" i="2"/>
  <c r="M25" i="2"/>
  <c r="N25" i="2"/>
  <c r="O25" i="2"/>
  <c r="K25" i="2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0" i="2"/>
  <c r="M20" i="2"/>
  <c r="N20" i="2"/>
  <c r="O20" i="2"/>
  <c r="K20" i="2"/>
  <c r="L28" i="2"/>
  <c r="M28" i="2"/>
  <c r="N28" i="2"/>
  <c r="O28" i="2"/>
  <c r="K29" i="2"/>
  <c r="K30" i="2"/>
  <c r="K31" i="2"/>
  <c r="K32" i="2"/>
  <c r="O29" i="2"/>
  <c r="L29" i="2"/>
  <c r="M29" i="2"/>
  <c r="N29" i="2"/>
  <c r="L30" i="2"/>
  <c r="M30" i="2"/>
  <c r="N30" i="2"/>
  <c r="O30" i="2"/>
  <c r="N31" i="2"/>
  <c r="M31" i="2"/>
  <c r="L31" i="2"/>
  <c r="O31" i="2"/>
  <c r="L32" i="2"/>
  <c r="M32" i="2"/>
  <c r="N32" i="2"/>
  <c r="O32" i="2"/>
  <c r="E4" i="2"/>
  <c r="E13" i="2"/>
  <c r="E12" i="2"/>
  <c r="E11" i="2"/>
  <c r="E10" i="2"/>
  <c r="E9" i="2"/>
  <c r="E8" i="2"/>
  <c r="E7" i="2"/>
  <c r="E6" i="2"/>
  <c r="E5" i="2"/>
  <c r="E3" i="2"/>
  <c r="E15" i="2"/>
  <c r="E14" i="2"/>
  <c r="M71" i="1"/>
  <c r="M70" i="1"/>
  <c r="M69" i="1"/>
  <c r="M68" i="1"/>
  <c r="J71" i="1"/>
  <c r="J70" i="1"/>
  <c r="J69" i="1"/>
  <c r="J68" i="1"/>
  <c r="I71" i="1"/>
  <c r="I70" i="1"/>
  <c r="I69" i="1"/>
  <c r="I68" i="1"/>
  <c r="H71" i="1"/>
  <c r="H70" i="1"/>
  <c r="H69" i="1"/>
  <c r="H68" i="1"/>
  <c r="G71" i="1"/>
  <c r="G70" i="1"/>
  <c r="G69" i="1"/>
  <c r="G68" i="1"/>
  <c r="G62" i="1"/>
  <c r="G61" i="1"/>
  <c r="G60" i="1"/>
  <c r="I56" i="1"/>
  <c r="I55" i="1"/>
  <c r="I54" i="1"/>
  <c r="H56" i="1"/>
  <c r="H55" i="1"/>
  <c r="H54" i="1"/>
  <c r="G56" i="1"/>
  <c r="G55" i="1"/>
  <c r="G54" i="1"/>
  <c r="O47" i="1"/>
  <c r="O46" i="1"/>
  <c r="L47" i="1"/>
  <c r="L46" i="1"/>
  <c r="K47" i="1"/>
  <c r="K46" i="1"/>
  <c r="K31" i="1"/>
  <c r="K32" i="1"/>
  <c r="K33" i="1"/>
  <c r="P33" i="1" s="1"/>
  <c r="K34" i="1"/>
  <c r="R34" i="1" s="1"/>
  <c r="K30" i="1"/>
  <c r="R30" i="1" s="1"/>
  <c r="I27" i="1"/>
  <c r="G40" i="1"/>
  <c r="R31" i="1"/>
  <c r="R32" i="1"/>
  <c r="Q35" i="1"/>
  <c r="Q31" i="1"/>
  <c r="Q32" i="1"/>
  <c r="Q33" i="1"/>
  <c r="Q34" i="1"/>
  <c r="Q30" i="1"/>
  <c r="P31" i="1"/>
  <c r="P32" i="1"/>
  <c r="P30" i="1"/>
  <c r="J35" i="1"/>
  <c r="L35" i="1"/>
  <c r="I38" i="1"/>
  <c r="G38" i="1"/>
  <c r="O35" i="1"/>
  <c r="M35" i="1"/>
  <c r="O31" i="1"/>
  <c r="O32" i="1"/>
  <c r="O33" i="1"/>
  <c r="O34" i="1"/>
  <c r="O30" i="1"/>
  <c r="N31" i="1"/>
  <c r="N32" i="1"/>
  <c r="N30" i="1"/>
  <c r="M31" i="1"/>
  <c r="M32" i="1"/>
  <c r="M33" i="1"/>
  <c r="M34" i="1"/>
  <c r="M30" i="1"/>
  <c r="L31" i="1"/>
  <c r="L32" i="1"/>
  <c r="L33" i="1"/>
  <c r="L34" i="1"/>
  <c r="L30" i="1"/>
  <c r="J31" i="1"/>
  <c r="J32" i="1"/>
  <c r="J33" i="1"/>
  <c r="J34" i="1"/>
  <c r="J30" i="1"/>
  <c r="I36" i="1"/>
  <c r="H36" i="1"/>
  <c r="G36" i="1"/>
  <c r="H35" i="1"/>
  <c r="I35" i="1"/>
  <c r="G35" i="1"/>
  <c r="L27" i="1"/>
  <c r="L26" i="1"/>
  <c r="L25" i="1"/>
  <c r="I26" i="1"/>
  <c r="I25" i="1"/>
  <c r="H27" i="1"/>
  <c r="H25" i="1"/>
  <c r="H26" i="1"/>
  <c r="G27" i="1"/>
  <c r="G26" i="1"/>
  <c r="G25" i="1"/>
  <c r="D20" i="1"/>
  <c r="C20" i="1"/>
  <c r="B20" i="1"/>
  <c r="I8" i="1"/>
  <c r="H8" i="1"/>
  <c r="G8" i="1"/>
  <c r="L19" i="1"/>
  <c r="G19" i="1"/>
  <c r="L21" i="1"/>
  <c r="L20" i="1"/>
  <c r="I21" i="1"/>
  <c r="I20" i="1"/>
  <c r="I19" i="1"/>
  <c r="H21" i="1"/>
  <c r="H20" i="1"/>
  <c r="H19" i="1"/>
  <c r="G21" i="1"/>
  <c r="G20" i="1"/>
  <c r="L15" i="1"/>
  <c r="L13" i="1"/>
  <c r="I15" i="1"/>
  <c r="I13" i="1"/>
  <c r="I14" i="1"/>
  <c r="H15" i="1"/>
  <c r="L14" i="1"/>
  <c r="H14" i="1"/>
  <c r="H13" i="1"/>
  <c r="G15" i="1"/>
  <c r="G14" i="1"/>
  <c r="G13" i="1"/>
  <c r="L5" i="1"/>
  <c r="L4" i="1"/>
  <c r="L3" i="1"/>
  <c r="I5" i="1"/>
  <c r="I4" i="1"/>
  <c r="H5" i="1"/>
  <c r="H4" i="1"/>
  <c r="G5" i="1"/>
  <c r="G4" i="1"/>
  <c r="I3" i="1"/>
  <c r="H3" i="1"/>
  <c r="G3" i="1"/>
  <c r="N33" i="1" l="1"/>
  <c r="P34" i="1"/>
  <c r="P35" i="1" s="1"/>
  <c r="G39" i="1" s="1"/>
  <c r="R33" i="1"/>
  <c r="N34" i="1"/>
  <c r="N35" i="1" s="1"/>
  <c r="H38" i="1" s="1"/>
  <c r="K35" i="1"/>
  <c r="R35" i="1"/>
  <c r="G41" i="1" s="1"/>
  <c r="K28" i="2" l="1"/>
</calcChain>
</file>

<file path=xl/sharedStrings.xml><?xml version="1.0" encoding="utf-8"?>
<sst xmlns="http://schemas.openxmlformats.org/spreadsheetml/2006/main" count="255" uniqueCount="125">
  <si>
    <t>Roll Number</t>
  </si>
  <si>
    <t>Subject Score Out Of 100</t>
  </si>
  <si>
    <t>History</t>
  </si>
  <si>
    <t>Geography</t>
  </si>
  <si>
    <t>Mathematics</t>
  </si>
  <si>
    <t>Covariance Matrix</t>
  </si>
  <si>
    <t>Variance</t>
  </si>
  <si>
    <t>Date</t>
  </si>
  <si>
    <t>Expected Returns</t>
  </si>
  <si>
    <t>Firm A</t>
  </si>
  <si>
    <t>Firm B</t>
  </si>
  <si>
    <t>Firm C</t>
  </si>
  <si>
    <t>Covariance Matrix  Population</t>
  </si>
  <si>
    <t>Variance Population</t>
  </si>
  <si>
    <t>Covariance Matrix  sample</t>
  </si>
  <si>
    <t>Variance Sample</t>
  </si>
  <si>
    <t>Mean</t>
  </si>
  <si>
    <t>n = 5</t>
  </si>
  <si>
    <t>Variables</t>
  </si>
  <si>
    <t>X</t>
  </si>
  <si>
    <t>Y</t>
  </si>
  <si>
    <t>Z</t>
  </si>
  <si>
    <t xml:space="preserve">Covariance Matrix Calculation (Manual)    
</t>
  </si>
  <si>
    <t>(X - X̅)</t>
  </si>
  <si>
    <t>(Y - Y̅)</t>
  </si>
  <si>
    <t>(Z - Z̅)</t>
  </si>
  <si>
    <t>Sum</t>
  </si>
  <si>
    <t>n</t>
  </si>
  <si>
    <t>var</t>
  </si>
  <si>
    <t xml:space="preserve">cov(X,Z)
</t>
  </si>
  <si>
    <t xml:space="preserve">cov(X,Y)
</t>
  </si>
  <si>
    <t>cov(Y,Z)</t>
  </si>
  <si>
    <t>(X - X̅)(Y - Y̅)</t>
  </si>
  <si>
    <t>(Y - Y̅)(Z - Z̅)</t>
  </si>
  <si>
    <t>(X - X̅)(Z - Z̅)</t>
  </si>
  <si>
    <t>Year</t>
  </si>
  <si>
    <t>Stock-wise Returns in %</t>
  </si>
  <si>
    <t>Stock ABC Returns</t>
  </si>
  <si>
    <t>Stock LCD Returns</t>
  </si>
  <si>
    <t>Athlete</t>
  </si>
  <si>
    <t>Age (years), Height (inches), Weight (lb)</t>
  </si>
  <si>
    <t>Age</t>
  </si>
  <si>
    <t>Height</t>
  </si>
  <si>
    <t>Weight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</si>
  <si>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</si>
  <si>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</si>
  <si>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</si>
  <si>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</si>
  <si>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</si>
  <si>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</si>
  <si>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</si>
  <si>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</si>
  <si>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</si>
  <si>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</si>
  <si>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Example-1</t>
  </si>
  <si>
    <t>Example-2</t>
  </si>
  <si>
    <t>Example-3</t>
  </si>
  <si>
    <t>Example-4</t>
  </si>
  <si>
    <t>Example-5</t>
  </si>
  <si>
    <t>Per-day Stock Prices in $</t>
  </si>
  <si>
    <t>Apple</t>
  </si>
  <si>
    <t>Amazon</t>
  </si>
  <si>
    <t>Alphabet</t>
  </si>
  <si>
    <t>Microsoft</t>
  </si>
  <si>
    <t>Example-6</t>
  </si>
  <si>
    <t>Student</t>
  </si>
  <si>
    <t>Scores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</si>
  <si>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</si>
  <si>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</si>
  <si>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</si>
  <si>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</si>
  <si>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</si>
  <si>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</si>
  <si>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</si>
  <si>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</si>
  <si>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</si>
  <si>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</si>
  <si>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</si>
  <si>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</si>
  <si>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</si>
  <si>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</si>
  <si>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</si>
  <si>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</si>
  <si>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</si>
  <si>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</si>
  <si>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</si>
  <si>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</si>
  <si>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</si>
  <si>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repeate value</t>
  </si>
  <si>
    <t>center value</t>
  </si>
  <si>
    <t>max-min</t>
  </si>
  <si>
    <t>Name</t>
  </si>
  <si>
    <t>Gender</t>
  </si>
  <si>
    <t>Height (Fts)</t>
  </si>
  <si>
    <t>Weight (Kg)</t>
  </si>
  <si>
    <t>Study Hrs</t>
  </si>
  <si>
    <t>Exam Score</t>
  </si>
  <si>
    <t>Ram 1</t>
  </si>
  <si>
    <t>Male</t>
  </si>
  <si>
    <t>Ram 2</t>
  </si>
  <si>
    <t>Ram 3</t>
  </si>
  <si>
    <t>Raj 1</t>
  </si>
  <si>
    <t>Raj 2</t>
  </si>
  <si>
    <t>Raj 3</t>
  </si>
  <si>
    <t>Ramya 1</t>
  </si>
  <si>
    <t>Female</t>
  </si>
  <si>
    <t>Ramya 2</t>
  </si>
  <si>
    <t>Ramya 3</t>
  </si>
  <si>
    <t>Ramya 4</t>
  </si>
  <si>
    <t>Ramya 5</t>
  </si>
  <si>
    <t>Ajith 1</t>
  </si>
  <si>
    <t>Ajith 2</t>
  </si>
  <si>
    <t>Ajith 3</t>
  </si>
  <si>
    <t>Ajith 4</t>
  </si>
  <si>
    <t>Ajith 5</t>
  </si>
  <si>
    <t>Karan 1</t>
  </si>
  <si>
    <t>Karan 2</t>
  </si>
  <si>
    <t>Karan 3</t>
  </si>
  <si>
    <t>Karan 4</t>
  </si>
  <si>
    <t>Karan 5</t>
  </si>
  <si>
    <t>Karan 6</t>
  </si>
  <si>
    <t>Karan 7</t>
  </si>
  <si>
    <t>Karan 8</t>
  </si>
  <si>
    <t>Karan 9</t>
  </si>
  <si>
    <t>std/((n)^(0.5))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</si>
</sst>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_ * #,##0.00_ ;_ * \-#,##0.00_ ;_ * &quot;-&quot;??_ ;_ @_ "/>
    <numFmt numFmtId="170" formatCode="_([$€-2]* #,##0.00_);_([$€-2]* \(#,##0.00\);_([$€-2]* &quot;-&quot;??_)"/>
    <numFmt numFmtId="171" formatCode="&quot;$&quot;#,##0.00"/>
    <numFmt numFmtId="188" formatCode="0.0000"/>
    <numFmt numFmtId="193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CA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2" xfId="0" applyBorder="1"/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1" xfId="0" applyFill="1" applyBorder="1"/>
    <xf numFmtId="0" fontId="3" fillId="5" borderId="9" xfId="0" applyFont="1" applyFill="1" applyBorder="1"/>
    <xf numFmtId="0" fontId="3" fillId="5" borderId="21" xfId="0" applyFont="1" applyFill="1" applyBorder="1"/>
    <xf numFmtId="0" fontId="2" fillId="5" borderId="14" xfId="0" applyFont="1" applyFill="1" applyBorder="1"/>
    <xf numFmtId="0" fontId="3" fillId="5" borderId="12" xfId="0" applyFont="1" applyFill="1" applyBorder="1"/>
    <xf numFmtId="0" fontId="3" fillId="5" borderId="17" xfId="0" applyFont="1" applyFill="1" applyBorder="1"/>
    <xf numFmtId="0" fontId="2" fillId="5" borderId="9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2" fillId="5" borderId="23" xfId="0" applyFont="1" applyFill="1" applyBorder="1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188" fontId="4" fillId="0" borderId="1" xfId="0" applyNumberFormat="1" applyFont="1" applyBorder="1" applyAlignment="1">
      <alignment horizontal="center"/>
    </xf>
    <xf numFmtId="0" fontId="0" fillId="0" borderId="0" xfId="0" applyBorder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1" xfId="0" applyFont="1" applyFill="1" applyBorder="1"/>
    <xf numFmtId="0" fontId="0" fillId="5" borderId="0" xfId="0" applyFill="1"/>
    <xf numFmtId="0" fontId="2" fillId="5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" xfId="0" applyBorder="1"/>
    <xf numFmtId="0" fontId="2" fillId="2" borderId="24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2" fillId="2" borderId="2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1" fontId="0" fillId="0" borderId="1" xfId="0" applyNumberFormat="1" applyBorder="1"/>
    <xf numFmtId="193" fontId="0" fillId="0" borderId="1" xfId="0" applyNumberFormat="1" applyBorder="1"/>
    <xf numFmtId="1" fontId="0" fillId="0" borderId="3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5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2" fillId="5" borderId="3" xfId="0" applyFont="1" applyFill="1" applyBorder="1"/>
    <xf numFmtId="0" fontId="2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6" borderId="0" xfId="0" applyFill="1" applyBorder="1" applyAlignment="1">
      <alignment horizontal="center"/>
    </xf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center"/>
    </xf>
    <xf numFmtId="0" fontId="0" fillId="0" borderId="1" xfId="0" applyBorder="1"/>
    <xf numFmtId="171" fontId="4" fillId="0" borderId="1" xfId="0" applyNumberFormat="1" applyFont="1" applyBorder="1" applyAlignment="1">
      <alignment horizontal="center"/>
    </xf>
    <xf numFmtId="0" fontId="0" fillId="0" borderId="0" xfId="0" applyBorder="1"/>
    <xf numFmtId="0" fontId="2" fillId="7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2" fillId="5" borderId="20" xfId="0" applyFont="1" applyFill="1" applyBorder="1" applyAlignment="1"/>
    <xf numFmtId="0" fontId="2" fillId="5" borderId="22" xfId="0" applyFont="1" applyFill="1" applyBorder="1" applyAlignment="1"/>
    <xf numFmtId="0" fontId="2" fillId="5" borderId="26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1" xfId="2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67" fontId="0" fillId="0" borderId="1" xfId="0" applyNumberFormat="1" applyBorder="1"/>
  </cellXfs>
  <cellStyles count="3">
    <cellStyle name="Comma 2" xfId="2" xr:uid="{00000000-0005-0000-0000-000032000000}"/>
    <cellStyle name="Euro" xfId="1" xr:uid="{321FFC73-69A1-427B-8D69-B208D7DE032A}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876300</xdr:colOff>
      <xdr:row>25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13A3E4-7AA7-4746-AED8-554039AF8845}"/>
            </a:ext>
          </a:extLst>
        </xdr:cNvPr>
        <xdr:cNvSpPr txBox="1"/>
      </xdr:nvSpPr>
      <xdr:spPr>
        <a:xfrm>
          <a:off x="9791700" y="5053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12</xdr:col>
      <xdr:colOff>133350</xdr:colOff>
      <xdr:row>28</xdr:row>
      <xdr:rowOff>185737</xdr:rowOff>
    </xdr:from>
    <xdr:ext cx="75247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F027F9-6892-475F-8245-6A2BA4D22F02}"/>
                </a:ext>
              </a:extLst>
            </xdr:cNvPr>
            <xdr:cNvSpPr txBox="1"/>
          </xdr:nvSpPr>
          <xdr:spPr>
            <a:xfrm>
              <a:off x="12277725" y="5672137"/>
              <a:ext cx="7524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F027F9-6892-475F-8245-6A2BA4D22F02}"/>
                </a:ext>
              </a:extLst>
            </xdr:cNvPr>
            <xdr:cNvSpPr txBox="1"/>
          </xdr:nvSpPr>
          <xdr:spPr>
            <a:xfrm>
              <a:off x="12277725" y="5672137"/>
              <a:ext cx="7524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〖(𝑋</a:t>
              </a:r>
              <a:r>
                <a:rPr lang="en-US" sz="1100" b="0" i="0">
                  <a:latin typeface="Cambria Math" panose="02040503050406030204" pitchFamily="18" charset="0"/>
                </a:rPr>
                <a:t>−𝑋 ̅)</a:t>
              </a:r>
              <a:r>
                <a:rPr lang="en-IN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200025</xdr:colOff>
      <xdr:row>28</xdr:row>
      <xdr:rowOff>123826</xdr:rowOff>
    </xdr:from>
    <xdr:ext cx="981075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4EF4DD-EFCD-48AE-9156-FAE3EE0A3D69}"/>
                </a:ext>
              </a:extLst>
            </xdr:cNvPr>
            <xdr:cNvSpPr txBox="1"/>
          </xdr:nvSpPr>
          <xdr:spPr>
            <a:xfrm>
              <a:off x="13325475" y="5610226"/>
              <a:ext cx="9810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4EF4DD-EFCD-48AE-9156-FAE3EE0A3D69}"/>
                </a:ext>
              </a:extLst>
            </xdr:cNvPr>
            <xdr:cNvSpPr txBox="1"/>
          </xdr:nvSpPr>
          <xdr:spPr>
            <a:xfrm>
              <a:off x="13325475" y="5610226"/>
              <a:ext cx="98107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28</xdr:row>
      <xdr:rowOff>152401</xdr:rowOff>
    </xdr:from>
    <xdr:ext cx="733425" cy="3714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99CE73B-53AC-4B88-AD3F-9A4265FA6A38}"/>
                </a:ext>
              </a:extLst>
            </xdr:cNvPr>
            <xdr:cNvSpPr txBox="1"/>
          </xdr:nvSpPr>
          <xdr:spPr>
            <a:xfrm>
              <a:off x="14420850" y="5638801"/>
              <a:ext cx="733425" cy="37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-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99CE73B-53AC-4B88-AD3F-9A4265FA6A38}"/>
                </a:ext>
              </a:extLst>
            </xdr:cNvPr>
            <xdr:cNvSpPr txBox="1"/>
          </xdr:nvSpPr>
          <xdr:spPr>
            <a:xfrm>
              <a:off x="14420850" y="5638801"/>
              <a:ext cx="733425" cy="37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𝑍 - 𝑍̅)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9D3F-BC6F-426B-BCE4-5B5084753730}">
  <dimension ref="A1:S73"/>
  <sheetViews>
    <sheetView topLeftCell="A52" workbookViewId="0">
      <selection activeCell="K72" sqref="K72"/>
    </sheetView>
  </sheetViews>
  <sheetFormatPr defaultRowHeight="15" x14ac:dyDescent="0.25"/>
  <cols>
    <col min="1" max="1" width="13.5703125" customWidth="1"/>
    <col min="2" max="2" width="17.5703125" customWidth="1"/>
    <col min="3" max="3" width="15.28515625" customWidth="1"/>
    <col min="4" max="4" width="12.42578125" customWidth="1"/>
    <col min="5" max="5" width="9.140625" customWidth="1"/>
    <col min="6" max="6" width="27.42578125" customWidth="1"/>
    <col min="7" max="7" width="13.42578125" customWidth="1"/>
    <col min="8" max="8" width="16.28515625" customWidth="1"/>
    <col min="9" max="10" width="17" customWidth="1"/>
    <col min="11" max="11" width="22.28515625" customWidth="1"/>
    <col min="12" max="12" width="18.42578125" customWidth="1"/>
    <col min="13" max="13" width="14.7109375" customWidth="1"/>
    <col min="14" max="14" width="33" customWidth="1"/>
    <col min="15" max="15" width="12.85546875" customWidth="1"/>
    <col min="16" max="16" width="14" customWidth="1"/>
    <col min="17" max="17" width="13.140625" customWidth="1"/>
    <col min="18" max="18" width="15.140625" customWidth="1"/>
  </cols>
  <sheetData>
    <row r="1" spans="1:12" ht="15.75" thickBot="1" x14ac:dyDescent="0.3">
      <c r="A1" s="75" t="s">
        <v>54</v>
      </c>
    </row>
    <row r="2" spans="1:12" ht="15.75" thickBot="1" x14ac:dyDescent="0.3">
      <c r="A2" s="12" t="s">
        <v>0</v>
      </c>
      <c r="B2" s="2" t="s">
        <v>1</v>
      </c>
      <c r="C2" s="1"/>
      <c r="D2" s="11"/>
      <c r="F2" s="17" t="s">
        <v>5</v>
      </c>
      <c r="G2" s="15" t="s">
        <v>2</v>
      </c>
      <c r="H2" s="15" t="s">
        <v>3</v>
      </c>
      <c r="I2" s="15" t="s">
        <v>4</v>
      </c>
      <c r="K2" s="20" t="s">
        <v>6</v>
      </c>
    </row>
    <row r="3" spans="1:12" ht="15.75" thickBot="1" x14ac:dyDescent="0.3">
      <c r="A3" s="12"/>
      <c r="B3" s="3" t="s">
        <v>2</v>
      </c>
      <c r="C3" s="3" t="s">
        <v>3</v>
      </c>
      <c r="D3" s="3" t="s">
        <v>4</v>
      </c>
      <c r="F3" s="15" t="s">
        <v>2</v>
      </c>
      <c r="G3" s="13">
        <f>_xlfn.COVARIANCE.P(B4:B8,B4:B8)</f>
        <v>58.96</v>
      </c>
      <c r="H3" s="6">
        <f>_xlfn.COVARIANCE.P(B4:B8,C4:C8)</f>
        <v>57.2</v>
      </c>
      <c r="I3" s="6">
        <f>_xlfn.COVARIANCE.P(B4:B8,D4:D8)</f>
        <v>-22.999999999999993</v>
      </c>
      <c r="K3" s="18" t="s">
        <v>2</v>
      </c>
      <c r="L3" s="5">
        <f>_xlfn.VAR.P(B4:B8,B4:B8)</f>
        <v>58.96</v>
      </c>
    </row>
    <row r="4" spans="1:12" ht="15.75" thickBot="1" x14ac:dyDescent="0.3">
      <c r="A4" s="4">
        <v>1</v>
      </c>
      <c r="B4" s="8">
        <v>98</v>
      </c>
      <c r="C4" s="8">
        <v>99</v>
      </c>
      <c r="D4" s="8">
        <v>75</v>
      </c>
      <c r="F4" s="15" t="s">
        <v>3</v>
      </c>
      <c r="G4" s="7">
        <f>_xlfn.COVARIANCE.P(B4:B8,C4:C8)</f>
        <v>57.2</v>
      </c>
      <c r="H4" s="14">
        <f>_xlfn.COVARIANCE.P(C4:C8,C4:C8)</f>
        <v>72.8</v>
      </c>
      <c r="I4" s="5">
        <f>_xlfn.COVARIANCE.P(D4:D8,C4:C8)</f>
        <v>-12.4</v>
      </c>
      <c r="K4" s="18" t="s">
        <v>3</v>
      </c>
      <c r="L4" s="5">
        <f>_xlfn.VAR.P(C4:C8,C4:C8)</f>
        <v>72.8</v>
      </c>
    </row>
    <row r="5" spans="1:12" ht="15.75" thickBot="1" x14ac:dyDescent="0.3">
      <c r="A5" s="4">
        <v>2</v>
      </c>
      <c r="B5" s="9">
        <v>80</v>
      </c>
      <c r="C5" s="9">
        <v>85</v>
      </c>
      <c r="D5" s="9">
        <v>100</v>
      </c>
      <c r="F5" s="16" t="s">
        <v>4</v>
      </c>
      <c r="G5" s="7">
        <f>_xlfn.COVARIANCE.P(B4:B8,D4:D8)</f>
        <v>-22.999999999999993</v>
      </c>
      <c r="H5" s="5">
        <f>_xlfn.COVARIANCE.P(C4:C8,D4:D8)</f>
        <v>-12.4</v>
      </c>
      <c r="I5" s="14">
        <f>_xlfn.COVARIANCE.P(D4:D8,D4:D8)</f>
        <v>84.4</v>
      </c>
      <c r="K5" s="19" t="s">
        <v>4</v>
      </c>
      <c r="L5" s="5">
        <f>_xlfn.VAR.P(D4:D8,D4:D8)</f>
        <v>84.4</v>
      </c>
    </row>
    <row r="6" spans="1:12" ht="15.75" thickBot="1" x14ac:dyDescent="0.3">
      <c r="A6" s="4">
        <v>3</v>
      </c>
      <c r="B6" s="9">
        <v>87</v>
      </c>
      <c r="C6" s="9">
        <v>83</v>
      </c>
      <c r="D6" s="9">
        <v>91</v>
      </c>
      <c r="F6" s="10"/>
      <c r="G6" s="10"/>
      <c r="H6" s="10"/>
      <c r="I6" s="10"/>
    </row>
    <row r="7" spans="1:12" ht="15.75" thickBot="1" x14ac:dyDescent="0.3">
      <c r="A7" s="4">
        <v>4</v>
      </c>
      <c r="B7" s="9">
        <v>95</v>
      </c>
      <c r="C7" s="9">
        <v>90</v>
      </c>
      <c r="D7" s="9">
        <v>94</v>
      </c>
      <c r="F7" s="20" t="s">
        <v>16</v>
      </c>
      <c r="G7" s="27" t="s">
        <v>2</v>
      </c>
      <c r="H7" s="23" t="s">
        <v>3</v>
      </c>
      <c r="I7" s="23" t="s">
        <v>4</v>
      </c>
    </row>
    <row r="8" spans="1:12" x14ac:dyDescent="0.25">
      <c r="A8" s="4">
        <v>5</v>
      </c>
      <c r="B8" s="9">
        <v>79</v>
      </c>
      <c r="C8" s="9">
        <v>73</v>
      </c>
      <c r="D8" s="9">
        <v>80</v>
      </c>
      <c r="F8" s="36" t="s">
        <v>17</v>
      </c>
      <c r="G8" s="26">
        <f>SUM(B4:B8)/5</f>
        <v>87.8</v>
      </c>
      <c r="H8" s="26">
        <f>SUM(C4:C8)/5</f>
        <v>86</v>
      </c>
      <c r="I8" s="26">
        <f>SUM(D4:D8)/5</f>
        <v>88</v>
      </c>
    </row>
    <row r="10" spans="1:12" x14ac:dyDescent="0.25">
      <c r="A10" s="75" t="s">
        <v>55</v>
      </c>
    </row>
    <row r="11" spans="1:12" ht="15.75" thickBot="1" x14ac:dyDescent="0.3">
      <c r="A11" s="12" t="s">
        <v>7</v>
      </c>
      <c r="B11" s="2" t="s">
        <v>8</v>
      </c>
      <c r="C11" s="1"/>
      <c r="D11" s="11"/>
    </row>
    <row r="12" spans="1:12" ht="15.75" thickBot="1" x14ac:dyDescent="0.3">
      <c r="A12" s="12"/>
      <c r="B12" s="23" t="s">
        <v>9</v>
      </c>
      <c r="C12" s="23" t="s">
        <v>10</v>
      </c>
      <c r="D12" s="23" t="s">
        <v>11</v>
      </c>
      <c r="F12" s="20" t="s">
        <v>12</v>
      </c>
      <c r="G12" s="35" t="s">
        <v>9</v>
      </c>
      <c r="H12" s="30" t="s">
        <v>10</v>
      </c>
      <c r="I12" s="31" t="s">
        <v>11</v>
      </c>
      <c r="K12" s="20" t="s">
        <v>13</v>
      </c>
      <c r="L12" s="29"/>
    </row>
    <row r="13" spans="1:12" x14ac:dyDescent="0.25">
      <c r="A13" s="24">
        <v>44835</v>
      </c>
      <c r="B13" s="28">
        <v>9.5399999999999999E-2</v>
      </c>
      <c r="C13" s="28">
        <v>9.98E-2</v>
      </c>
      <c r="D13" s="28">
        <v>8.3299999999999999E-2</v>
      </c>
      <c r="F13" s="32" t="s">
        <v>9</v>
      </c>
      <c r="G13" s="14">
        <f>_xlfn.COVARIANCE.P(B13:B17,B13:B17)</f>
        <v>6.684989599999999E-3</v>
      </c>
      <c r="H13" s="26">
        <f>_xlfn.COVARIANCE.P(C13:C17,B13:B17)</f>
        <v>3.4547694000000005E-3</v>
      </c>
      <c r="I13" s="26">
        <f>_xlfn.COVARIANCE.P(D13:D17,B13:B17)</f>
        <v>2.5162404E-3</v>
      </c>
      <c r="K13" s="32" t="s">
        <v>9</v>
      </c>
      <c r="L13" s="26">
        <f>_xlfn.VAR.P(B13:B17,B13:B17)</f>
        <v>6.6849895999999973E-3</v>
      </c>
    </row>
    <row r="14" spans="1:12" x14ac:dyDescent="0.25">
      <c r="A14" s="24">
        <v>44836</v>
      </c>
      <c r="B14" s="28">
        <v>3.2800000000000003E-2</v>
      </c>
      <c r="C14" s="28">
        <v>4.2950000000000002E-2</v>
      </c>
      <c r="D14" s="28">
        <v>5.9200000000000003E-2</v>
      </c>
      <c r="F14" s="33" t="s">
        <v>10</v>
      </c>
      <c r="G14" s="26">
        <f>_xlfn.COVARIANCE.P(B13:B17,C13:C17)</f>
        <v>3.4547694000000005E-3</v>
      </c>
      <c r="H14" s="14">
        <f>_xlfn.COVARIANCE.P(C13:C17,C13:C17)</f>
        <v>1.8764856E-3</v>
      </c>
      <c r="I14" s="26">
        <f>_xlfn.COVARIANCE.P(D13:D17,C13:C17)</f>
        <v>1.4883396E-3</v>
      </c>
      <c r="K14" s="33" t="s">
        <v>10</v>
      </c>
      <c r="L14" s="26">
        <f>_xlfn.VAR.P(C13:C17,C13:C17)</f>
        <v>1.8764856000000009E-3</v>
      </c>
    </row>
    <row r="15" spans="1:12" ht="15.75" thickBot="1" x14ac:dyDescent="0.3">
      <c r="A15" s="24">
        <v>44837</v>
      </c>
      <c r="B15" s="28">
        <v>-6.6299999999999998E-2</v>
      </c>
      <c r="C15" s="28">
        <v>1.84E-2</v>
      </c>
      <c r="D15" s="28">
        <v>9.3799999999999994E-2</v>
      </c>
      <c r="F15" s="34" t="s">
        <v>11</v>
      </c>
      <c r="G15" s="26">
        <f>_xlfn.COVARIANCE.P(B13:B17,D13:D17)</f>
        <v>2.5162404E-3</v>
      </c>
      <c r="H15" s="26">
        <f>_xlfn.COVARIANCE.P(C13:C17,D13:D17)</f>
        <v>1.4883396E-3</v>
      </c>
      <c r="I15" s="14">
        <f>_xlfn.COVARIANCE.P(D13:D17,D13:D17)</f>
        <v>2.3724775999999998E-3</v>
      </c>
      <c r="K15" s="34" t="s">
        <v>11</v>
      </c>
      <c r="L15" s="26">
        <f>_xlfn.VAR.P(D13:D17,D13:D17)</f>
        <v>2.3724776000000024E-3</v>
      </c>
    </row>
    <row r="16" spans="1:12" x14ac:dyDescent="0.25">
      <c r="A16" s="24">
        <v>44838</v>
      </c>
      <c r="B16" s="28">
        <v>7.85E-2</v>
      </c>
      <c r="C16" s="28">
        <v>8.2600000000000007E-2</v>
      </c>
      <c r="D16" s="28">
        <v>7.2700000000000001E-2</v>
      </c>
    </row>
    <row r="17" spans="1:18" ht="15.75" thickBot="1" x14ac:dyDescent="0.3">
      <c r="A17" s="24">
        <v>44839</v>
      </c>
      <c r="B17" s="28">
        <v>0.1835</v>
      </c>
      <c r="C17" s="28">
        <v>0.1421</v>
      </c>
      <c r="D17" s="28">
        <v>0.1956</v>
      </c>
    </row>
    <row r="18" spans="1:18" ht="15.75" thickBot="1" x14ac:dyDescent="0.3">
      <c r="F18" s="20" t="s">
        <v>14</v>
      </c>
      <c r="G18" s="35" t="s">
        <v>9</v>
      </c>
      <c r="H18" s="30" t="s">
        <v>10</v>
      </c>
      <c r="I18" s="31" t="s">
        <v>11</v>
      </c>
      <c r="K18" s="20" t="s">
        <v>15</v>
      </c>
      <c r="L18" s="29"/>
    </row>
    <row r="19" spans="1:18" x14ac:dyDescent="0.25">
      <c r="A19" s="22" t="s">
        <v>16</v>
      </c>
      <c r="B19" s="25" t="s">
        <v>9</v>
      </c>
      <c r="C19" s="25" t="s">
        <v>10</v>
      </c>
      <c r="D19" s="25" t="s">
        <v>11</v>
      </c>
      <c r="F19" s="32" t="s">
        <v>9</v>
      </c>
      <c r="G19" s="14">
        <f>_xlfn.COVARIANCE.S(B13:B17,B13:B17)</f>
        <v>8.356236999999999E-3</v>
      </c>
      <c r="H19" s="26">
        <f>_xlfn.COVARIANCE.S(C13:C17,B13:B17)</f>
        <v>4.3184617500000005E-3</v>
      </c>
      <c r="I19" s="26">
        <f>_xlfn.COVARIANCE.S(D13:D17,B13:B17)</f>
        <v>3.1453004999999999E-3</v>
      </c>
      <c r="K19" s="32" t="s">
        <v>9</v>
      </c>
      <c r="L19" s="26">
        <f>VARA(B13:B17,B13:B17)</f>
        <v>7.4277662222222195E-3</v>
      </c>
    </row>
    <row r="20" spans="1:18" x14ac:dyDescent="0.25">
      <c r="A20" s="37" t="s">
        <v>17</v>
      </c>
      <c r="B20" s="26">
        <f>SUM(B13:B17)/5</f>
        <v>6.4780000000000004E-2</v>
      </c>
      <c r="C20" s="26">
        <f>SUM(C13:C17)/5</f>
        <v>7.7170000000000002E-2</v>
      </c>
      <c r="D20" s="26">
        <f>SUM(D13:D17)/5</f>
        <v>0.10091999999999998</v>
      </c>
      <c r="F20" s="33" t="s">
        <v>10</v>
      </c>
      <c r="G20" s="26">
        <f>_xlfn.COVARIANCE.S(B13:B17,C13:C17)</f>
        <v>4.3184617500000005E-3</v>
      </c>
      <c r="H20" s="14">
        <f>_xlfn.COVARIANCE.S(C13:C17,C13:C17)</f>
        <v>2.345607E-3</v>
      </c>
      <c r="I20" s="26">
        <f>_xlfn.COVARIANCE.S(D13:D17,C13:C17)</f>
        <v>1.8604245E-3</v>
      </c>
      <c r="K20" s="33" t="s">
        <v>10</v>
      </c>
      <c r="L20" s="26">
        <f>_xlfn.VAR.S(C13:C17,C13:C17)</f>
        <v>2.0849840000000002E-3</v>
      </c>
    </row>
    <row r="21" spans="1:18" ht="15.75" thickBot="1" x14ac:dyDescent="0.3">
      <c r="F21" s="34" t="s">
        <v>11</v>
      </c>
      <c r="G21" s="26">
        <f>_xlfn.COVARIANCE.S(B13:B17,D13:D17)</f>
        <v>3.1453004999999999E-3</v>
      </c>
      <c r="H21" s="26">
        <f>_xlfn.COVARIANCE.S(C13:C17,D13:D17)</f>
        <v>1.8604245E-3</v>
      </c>
      <c r="I21" s="14">
        <f>_xlfn.COVARIANCE.S(D13:D17,D13:D17)</f>
        <v>2.9655969999999995E-3</v>
      </c>
      <c r="K21" s="34" t="s">
        <v>11</v>
      </c>
      <c r="L21" s="26">
        <f>_xlfn.VAR.S(D13:D17,D13:D17)</f>
        <v>2.6360862222222243E-3</v>
      </c>
    </row>
    <row r="23" spans="1:18" ht="15.75" thickBot="1" x14ac:dyDescent="0.3">
      <c r="A23" s="75" t="s">
        <v>56</v>
      </c>
    </row>
    <row r="24" spans="1:18" ht="15.75" thickBot="1" x14ac:dyDescent="0.3">
      <c r="A24" s="12" t="s">
        <v>18</v>
      </c>
      <c r="B24" s="12"/>
      <c r="C24" s="12"/>
      <c r="F24" s="20" t="s">
        <v>12</v>
      </c>
      <c r="G24" s="43" t="s">
        <v>19</v>
      </c>
      <c r="H24" s="45" t="s">
        <v>20</v>
      </c>
      <c r="I24" s="44" t="s">
        <v>21</v>
      </c>
      <c r="K24" s="20" t="s">
        <v>13</v>
      </c>
    </row>
    <row r="25" spans="1:18" x14ac:dyDescent="0.25">
      <c r="A25" s="40" t="s">
        <v>19</v>
      </c>
      <c r="B25" s="40" t="s">
        <v>20</v>
      </c>
      <c r="C25" s="40" t="s">
        <v>21</v>
      </c>
      <c r="F25" s="48" t="s">
        <v>19</v>
      </c>
      <c r="G25" s="13">
        <f>_xlfn.COVARIANCE.P(A26:A30,A26:A30)</f>
        <v>64.16</v>
      </c>
      <c r="H25" s="42">
        <f>_xlfn.COVARIANCE.P(B26:B30,A26:A30)</f>
        <v>30.6</v>
      </c>
      <c r="I25" s="42">
        <f>_xlfn.COVARIANCE.P(C26:C30,A26:A30)</f>
        <v>-26.119999999999997</v>
      </c>
      <c r="K25" s="51" t="s">
        <v>19</v>
      </c>
      <c r="L25" s="41">
        <f>_xlfn.VAR.P(A26:A30,A26:A30)</f>
        <v>64.16</v>
      </c>
    </row>
    <row r="26" spans="1:18" x14ac:dyDescent="0.25">
      <c r="A26" s="49">
        <v>10</v>
      </c>
      <c r="B26" s="49">
        <v>14</v>
      </c>
      <c r="C26" s="49">
        <v>38</v>
      </c>
      <c r="F26" s="46" t="s">
        <v>20</v>
      </c>
      <c r="G26" s="47">
        <f>_xlfn.COVARIANCE.P(A26:A30,B26:B30)</f>
        <v>30.6</v>
      </c>
      <c r="H26" s="14">
        <f>_xlfn.COVARIANCE.P(B26:B30,B26:B30)</f>
        <v>77.2</v>
      </c>
      <c r="I26" s="41">
        <f>_xlfn.COVARIANCE.P(C26:C30,B26:B30)</f>
        <v>-17.600000000000001</v>
      </c>
      <c r="K26" s="33" t="s">
        <v>20</v>
      </c>
      <c r="L26" s="41">
        <f>_xlfn.VAR.P(B26:B30,B26:B30)</f>
        <v>77.2</v>
      </c>
    </row>
    <row r="27" spans="1:18" ht="15.75" thickBot="1" x14ac:dyDescent="0.3">
      <c r="A27" s="50">
        <v>25</v>
      </c>
      <c r="B27" s="50">
        <v>29</v>
      </c>
      <c r="C27" s="50">
        <v>27</v>
      </c>
      <c r="F27" s="21" t="s">
        <v>21</v>
      </c>
      <c r="G27" s="47">
        <f>_xlfn.COVARIANCE.P(A26:A30,C26:C30)</f>
        <v>-26.119999999999997</v>
      </c>
      <c r="H27" s="41">
        <f>_xlfn.COVARIANCE.P(B26:B30,C26:C30)</f>
        <v>-17.600000000000001</v>
      </c>
      <c r="I27" s="14">
        <f>_xlfn.COVARIANCE.P(C26:C30,C26:C30)</f>
        <v>46.64</v>
      </c>
      <c r="K27" s="34" t="s">
        <v>21</v>
      </c>
      <c r="L27" s="41">
        <f>_xlfn.VAR.P(C26:C30,C26:C30)</f>
        <v>46.64</v>
      </c>
    </row>
    <row r="28" spans="1:18" x14ac:dyDescent="0.25">
      <c r="A28" s="50">
        <v>15</v>
      </c>
      <c r="B28" s="50">
        <v>33</v>
      </c>
      <c r="C28" s="50">
        <v>21</v>
      </c>
    </row>
    <row r="29" spans="1:18" ht="45" x14ac:dyDescent="0.25">
      <c r="A29" s="50">
        <v>23</v>
      </c>
      <c r="B29" s="50">
        <v>41</v>
      </c>
      <c r="C29" s="50">
        <v>35</v>
      </c>
      <c r="F29" s="39" t="s">
        <v>22</v>
      </c>
      <c r="G29" s="52" t="s">
        <v>19</v>
      </c>
      <c r="H29" s="52" t="s">
        <v>20</v>
      </c>
      <c r="I29" s="52" t="s">
        <v>21</v>
      </c>
      <c r="J29" s="56" t="s">
        <v>23</v>
      </c>
      <c r="K29" s="52" t="s">
        <v>24</v>
      </c>
      <c r="L29" s="52" t="s">
        <v>25</v>
      </c>
      <c r="M29" s="56"/>
      <c r="N29" s="52"/>
      <c r="O29" s="52"/>
      <c r="P29" s="56" t="s">
        <v>32</v>
      </c>
      <c r="Q29" s="52" t="s">
        <v>34</v>
      </c>
      <c r="R29" s="52" t="s">
        <v>33</v>
      </c>
    </row>
    <row r="30" spans="1:18" x14ac:dyDescent="0.25">
      <c r="A30" s="50">
        <v>33</v>
      </c>
      <c r="B30" s="50">
        <v>28</v>
      </c>
      <c r="C30" s="50">
        <v>22</v>
      </c>
      <c r="F30" s="59"/>
      <c r="G30" s="57">
        <v>10</v>
      </c>
      <c r="H30" s="57">
        <v>14</v>
      </c>
      <c r="I30" s="57">
        <v>38</v>
      </c>
      <c r="J30" s="61">
        <f>G30-21.2</f>
        <v>-11.2</v>
      </c>
      <c r="K30" s="60">
        <f>H30-29</f>
        <v>-15</v>
      </c>
      <c r="L30" s="61">
        <f>I30-28.6</f>
        <v>9.3999999999999986</v>
      </c>
      <c r="M30" s="53">
        <f>J30*J30</f>
        <v>125.43999999999998</v>
      </c>
      <c r="N30" s="53">
        <f>K30*K30</f>
        <v>225</v>
      </c>
      <c r="O30" s="53">
        <f>L30*L30</f>
        <v>88.359999999999971</v>
      </c>
      <c r="P30" s="53">
        <f>J30*K30</f>
        <v>168</v>
      </c>
      <c r="Q30" s="53">
        <f>J30*L30</f>
        <v>-105.27999999999997</v>
      </c>
      <c r="R30" s="53">
        <f>K30*L30</f>
        <v>-140.99999999999997</v>
      </c>
    </row>
    <row r="31" spans="1:18" x14ac:dyDescent="0.25">
      <c r="F31" s="59"/>
      <c r="G31" s="58">
        <v>25</v>
      </c>
      <c r="H31" s="58">
        <v>29</v>
      </c>
      <c r="I31" s="58">
        <v>27</v>
      </c>
      <c r="J31" s="61">
        <f t="shared" ref="J31:J34" si="0">G31-21.2</f>
        <v>3.8000000000000007</v>
      </c>
      <c r="K31" s="60">
        <f t="shared" ref="K31:K34" si="1">H31-29</f>
        <v>0</v>
      </c>
      <c r="L31" s="61">
        <f t="shared" ref="L31:L34" si="2">I31-28.6</f>
        <v>-1.6000000000000014</v>
      </c>
      <c r="M31" s="53">
        <f t="shared" ref="M31:M34" si="3">J31*J31</f>
        <v>14.440000000000005</v>
      </c>
      <c r="N31" s="53">
        <f t="shared" ref="N31:N34" si="4">K31*K31</f>
        <v>0</v>
      </c>
      <c r="O31" s="53">
        <f t="shared" ref="O31:O34" si="5">L31*L31</f>
        <v>2.5600000000000045</v>
      </c>
      <c r="P31" s="53">
        <f t="shared" ref="P31:P34" si="6">J31*K31</f>
        <v>0</v>
      </c>
      <c r="Q31" s="53">
        <f t="shared" ref="Q31:Q34" si="7">J31*L31</f>
        <v>-6.0800000000000063</v>
      </c>
      <c r="R31" s="53">
        <f t="shared" ref="R31:R34" si="8">K31*L31</f>
        <v>0</v>
      </c>
    </row>
    <row r="32" spans="1:18" x14ac:dyDescent="0.25">
      <c r="F32" s="59"/>
      <c r="G32" s="58">
        <v>15</v>
      </c>
      <c r="H32" s="58">
        <v>33</v>
      </c>
      <c r="I32" s="58">
        <v>21</v>
      </c>
      <c r="J32" s="61">
        <f t="shared" si="0"/>
        <v>-6.1999999999999993</v>
      </c>
      <c r="K32" s="60">
        <f t="shared" si="1"/>
        <v>4</v>
      </c>
      <c r="L32" s="61">
        <f t="shared" si="2"/>
        <v>-7.6000000000000014</v>
      </c>
      <c r="M32" s="53">
        <f t="shared" si="3"/>
        <v>38.439999999999991</v>
      </c>
      <c r="N32" s="53">
        <f t="shared" si="4"/>
        <v>16</v>
      </c>
      <c r="O32" s="53">
        <f t="shared" si="5"/>
        <v>57.760000000000019</v>
      </c>
      <c r="P32" s="53">
        <f t="shared" si="6"/>
        <v>-24.799999999999997</v>
      </c>
      <c r="Q32" s="53">
        <f t="shared" si="7"/>
        <v>47.120000000000005</v>
      </c>
      <c r="R32" s="53">
        <f t="shared" si="8"/>
        <v>-30.400000000000006</v>
      </c>
    </row>
    <row r="33" spans="1:19" x14ac:dyDescent="0.25">
      <c r="F33" s="55"/>
      <c r="G33" s="58">
        <v>23</v>
      </c>
      <c r="H33" s="58">
        <v>41</v>
      </c>
      <c r="I33" s="58">
        <v>35</v>
      </c>
      <c r="J33" s="61">
        <f t="shared" si="0"/>
        <v>1.8000000000000007</v>
      </c>
      <c r="K33" s="60">
        <f t="shared" si="1"/>
        <v>12</v>
      </c>
      <c r="L33" s="61">
        <f t="shared" si="2"/>
        <v>6.3999999999999986</v>
      </c>
      <c r="M33" s="53">
        <f t="shared" si="3"/>
        <v>3.2400000000000024</v>
      </c>
      <c r="N33" s="53">
        <f t="shared" si="4"/>
        <v>144</v>
      </c>
      <c r="O33" s="53">
        <f t="shared" si="5"/>
        <v>40.95999999999998</v>
      </c>
      <c r="P33" s="53">
        <f t="shared" si="6"/>
        <v>21.600000000000009</v>
      </c>
      <c r="Q33" s="53">
        <f t="shared" si="7"/>
        <v>11.520000000000001</v>
      </c>
      <c r="R33" s="53">
        <f t="shared" si="8"/>
        <v>76.799999999999983</v>
      </c>
    </row>
    <row r="34" spans="1:19" x14ac:dyDescent="0.25">
      <c r="G34" s="58">
        <v>33</v>
      </c>
      <c r="H34" s="58">
        <v>28</v>
      </c>
      <c r="I34" s="58">
        <v>22</v>
      </c>
      <c r="J34" s="61">
        <f t="shared" si="0"/>
        <v>11.8</v>
      </c>
      <c r="K34" s="60">
        <f t="shared" si="1"/>
        <v>-1</v>
      </c>
      <c r="L34" s="61">
        <f t="shared" si="2"/>
        <v>-6.6000000000000014</v>
      </c>
      <c r="M34" s="53">
        <f t="shared" si="3"/>
        <v>139.24</v>
      </c>
      <c r="N34" s="53">
        <f t="shared" si="4"/>
        <v>1</v>
      </c>
      <c r="O34" s="53">
        <f t="shared" si="5"/>
        <v>43.560000000000016</v>
      </c>
      <c r="P34" s="53">
        <f t="shared" si="6"/>
        <v>-11.8</v>
      </c>
      <c r="Q34" s="53">
        <f t="shared" si="7"/>
        <v>-77.880000000000024</v>
      </c>
      <c r="R34" s="54">
        <f t="shared" si="8"/>
        <v>6.6000000000000014</v>
      </c>
    </row>
    <row r="35" spans="1:19" x14ac:dyDescent="0.25">
      <c r="F35" s="66" t="s">
        <v>26</v>
      </c>
      <c r="G35" s="60">
        <f>SUM(G30:G34)</f>
        <v>106</v>
      </c>
      <c r="H35" s="60">
        <f t="shared" ref="H35:J35" si="9">SUM(H30:H34)</f>
        <v>145</v>
      </c>
      <c r="I35" s="60">
        <f t="shared" si="9"/>
        <v>143</v>
      </c>
      <c r="J35" s="60">
        <f>SUM(J30:J34)</f>
        <v>0</v>
      </c>
      <c r="K35" s="60">
        <f>SUM(K30:K34)</f>
        <v>0</v>
      </c>
      <c r="L35" s="60">
        <f t="shared" ref="L35" si="10">SUM(L30:L34)</f>
        <v>-7.1054273576010019E-15</v>
      </c>
      <c r="M35" s="53">
        <f>SUM(M30:M34)</f>
        <v>320.8</v>
      </c>
      <c r="N35" s="53">
        <f t="shared" ref="N35:O35" si="11">SUM(N30:N34)</f>
        <v>386</v>
      </c>
      <c r="O35" s="53">
        <f t="shared" si="11"/>
        <v>233.2</v>
      </c>
      <c r="P35" s="63">
        <f>SUM(P30:P34)</f>
        <v>153</v>
      </c>
      <c r="Q35" s="64">
        <f t="shared" ref="Q35:S35" si="12">SUM(Q30:Q34)</f>
        <v>-130.6</v>
      </c>
      <c r="R35" s="63">
        <f t="shared" si="12"/>
        <v>-88</v>
      </c>
      <c r="S35" s="65"/>
    </row>
    <row r="36" spans="1:19" x14ac:dyDescent="0.25">
      <c r="F36" s="66" t="s">
        <v>16</v>
      </c>
      <c r="G36" s="53">
        <f>G35/G37</f>
        <v>21.2</v>
      </c>
      <c r="H36" s="53">
        <f>H35/G37</f>
        <v>29</v>
      </c>
      <c r="I36" s="53">
        <f>I35/G37</f>
        <v>28.6</v>
      </c>
    </row>
    <row r="37" spans="1:19" ht="15.75" thickBot="1" x14ac:dyDescent="0.3">
      <c r="F37" s="67" t="s">
        <v>27</v>
      </c>
      <c r="G37" s="62">
        <v>5</v>
      </c>
    </row>
    <row r="38" spans="1:19" x14ac:dyDescent="0.25">
      <c r="F38" s="17" t="s">
        <v>28</v>
      </c>
      <c r="G38" s="14">
        <f>M35/G37</f>
        <v>64.16</v>
      </c>
      <c r="H38" s="14">
        <f>N35/G37</f>
        <v>77.2</v>
      </c>
      <c r="I38" s="14">
        <f>O35/G37</f>
        <v>46.64</v>
      </c>
    </row>
    <row r="39" spans="1:19" ht="30" x14ac:dyDescent="0.25">
      <c r="F39" s="68" t="s">
        <v>30</v>
      </c>
      <c r="G39" s="53">
        <f>P35/G37</f>
        <v>30.6</v>
      </c>
    </row>
    <row r="40" spans="1:19" ht="30" x14ac:dyDescent="0.25">
      <c r="F40" s="68" t="s">
        <v>29</v>
      </c>
      <c r="G40" s="53">
        <f>Q35/G37</f>
        <v>-26.119999999999997</v>
      </c>
    </row>
    <row r="41" spans="1:19" x14ac:dyDescent="0.25">
      <c r="F41" s="66" t="s">
        <v>31</v>
      </c>
      <c r="G41" s="53">
        <f>R35/G37</f>
        <v>-17.600000000000001</v>
      </c>
    </row>
    <row r="44" spans="1:19" ht="15.75" thickBot="1" x14ac:dyDescent="0.3">
      <c r="A44" s="75" t="s">
        <v>57</v>
      </c>
    </row>
    <row r="45" spans="1:19" ht="15.75" thickBot="1" x14ac:dyDescent="0.3">
      <c r="A45" s="70"/>
      <c r="B45" s="70"/>
      <c r="C45" s="12" t="s">
        <v>35</v>
      </c>
      <c r="D45" s="12"/>
      <c r="E45" s="12"/>
      <c r="F45" s="12"/>
      <c r="G45" s="12"/>
      <c r="H45" s="12"/>
      <c r="J45" s="20" t="s">
        <v>12</v>
      </c>
      <c r="K45" s="71" t="s">
        <v>37</v>
      </c>
      <c r="L45" s="71" t="s">
        <v>38</v>
      </c>
      <c r="N45" s="20" t="s">
        <v>12</v>
      </c>
    </row>
    <row r="46" spans="1:19" x14ac:dyDescent="0.25">
      <c r="A46" s="70"/>
      <c r="B46" s="70"/>
      <c r="C46" s="71">
        <v>2015</v>
      </c>
      <c r="D46" s="71">
        <v>2016</v>
      </c>
      <c r="E46" s="71">
        <v>2017</v>
      </c>
      <c r="F46" s="71">
        <v>2018</v>
      </c>
      <c r="G46" s="71">
        <v>2019</v>
      </c>
      <c r="H46" s="71">
        <v>2020</v>
      </c>
      <c r="J46" s="71" t="s">
        <v>37</v>
      </c>
      <c r="K46" s="14">
        <f>_xlfn.COVARIANCE.P(C47:H47,C47:H47)</f>
        <v>9.625472222222223E-5</v>
      </c>
      <c r="L46" s="73">
        <f>_xlfn.COVARIANCE.P(C47:H47,C48:H48)</f>
        <v>6.7493611111111096E-5</v>
      </c>
      <c r="N46" s="71" t="s">
        <v>37</v>
      </c>
      <c r="O46" s="73">
        <f>_xlfn.VAR.P(C47:H47,C47:H47)</f>
        <v>9.6254722222221159E-5</v>
      </c>
    </row>
    <row r="47" spans="1:19" x14ac:dyDescent="0.25">
      <c r="A47" s="69" t="s">
        <v>36</v>
      </c>
      <c r="B47" s="71" t="s">
        <v>37</v>
      </c>
      <c r="C47" s="72">
        <v>8.5000000000000006E-2</v>
      </c>
      <c r="D47" s="72">
        <v>9.9000000000000005E-2</v>
      </c>
      <c r="E47" s="72">
        <v>9.5000000000000001E-2</v>
      </c>
      <c r="F47" s="72">
        <v>7.85E-2</v>
      </c>
      <c r="G47" s="72">
        <v>6.9800000000000001E-2</v>
      </c>
      <c r="H47" s="72">
        <v>8.8800000000000004E-2</v>
      </c>
      <c r="J47" s="71" t="s">
        <v>38</v>
      </c>
      <c r="K47" s="73">
        <f>_xlfn.COVARIANCE.P(C47:H47,C48:H48)</f>
        <v>6.7493611111111096E-5</v>
      </c>
      <c r="L47" s="14">
        <f>_xlfn.COVARIANCE.P(C48:H48,C48:H48)</f>
        <v>1.6761138888888888E-4</v>
      </c>
      <c r="N47" s="71" t="s">
        <v>38</v>
      </c>
      <c r="O47" s="73">
        <f>_xlfn.VAR.P(C48:H48,C48:H48)</f>
        <v>1.6761138888888598E-4</v>
      </c>
    </row>
    <row r="48" spans="1:19" x14ac:dyDescent="0.25">
      <c r="A48" s="69"/>
      <c r="B48" s="71" t="s">
        <v>38</v>
      </c>
      <c r="C48" s="72">
        <v>6.4500000000000002E-2</v>
      </c>
      <c r="D48" s="72">
        <v>8.3400000000000002E-2</v>
      </c>
      <c r="E48" s="72">
        <v>9.5500000000000002E-2</v>
      </c>
      <c r="F48" s="72">
        <v>6.3100000000000003E-2</v>
      </c>
      <c r="G48" s="72">
        <v>7.1400000000000005E-2</v>
      </c>
      <c r="H48" s="72">
        <v>5.8200000000000002E-2</v>
      </c>
    </row>
    <row r="52" spans="1:9" ht="15.75" thickBot="1" x14ac:dyDescent="0.3">
      <c r="A52" s="75" t="s">
        <v>58</v>
      </c>
    </row>
    <row r="53" spans="1:9" ht="15.75" thickBot="1" x14ac:dyDescent="0.3">
      <c r="A53" s="12" t="s">
        <v>39</v>
      </c>
      <c r="B53" s="2" t="s">
        <v>40</v>
      </c>
      <c r="C53" s="1"/>
      <c r="D53" s="11"/>
      <c r="F53" s="20" t="s">
        <v>12</v>
      </c>
      <c r="G53" s="76" t="s">
        <v>41</v>
      </c>
      <c r="H53" s="76" t="s">
        <v>42</v>
      </c>
      <c r="I53" s="76" t="s">
        <v>43</v>
      </c>
    </row>
    <row r="54" spans="1:9" x14ac:dyDescent="0.25">
      <c r="A54" s="12"/>
      <c r="B54" s="76" t="s">
        <v>41</v>
      </c>
      <c r="C54" s="76" t="s">
        <v>42</v>
      </c>
      <c r="D54" s="76" t="s">
        <v>43</v>
      </c>
      <c r="F54" s="76" t="s">
        <v>41</v>
      </c>
      <c r="G54" s="14">
        <f>_xlfn.COVARIANCE.P(B55:B64,B55:B64)</f>
        <v>13.05</v>
      </c>
      <c r="H54" s="78">
        <f>_xlfn.COVARIANCE.P(C55:C64,B55:B64)</f>
        <v>7.95</v>
      </c>
      <c r="I54" s="78">
        <f>_xlfn.COVARIANCE.P(D55:D64,B55:B64)</f>
        <v>7.85</v>
      </c>
    </row>
    <row r="55" spans="1:9" x14ac:dyDescent="0.25">
      <c r="A55" s="77" t="s">
        <v>44</v>
      </c>
      <c r="B55" s="79">
        <v>40</v>
      </c>
      <c r="C55" s="79">
        <v>63</v>
      </c>
      <c r="D55" s="79">
        <v>161</v>
      </c>
      <c r="F55" s="76" t="s">
        <v>42</v>
      </c>
      <c r="G55" s="78">
        <f>_xlfn.COVARIANCE.P(B55:B64,C55:C64)</f>
        <v>7.95</v>
      </c>
      <c r="H55" s="14">
        <f>_xlfn.COVARIANCE.P(C55:C64,C55:C64)</f>
        <v>21.65</v>
      </c>
      <c r="I55" s="78">
        <f>_xlfn.COVARIANCE.P(D55:D64,C55:C64)</f>
        <v>19.05</v>
      </c>
    </row>
    <row r="56" spans="1:9" x14ac:dyDescent="0.25">
      <c r="A56" s="77" t="s">
        <v>45</v>
      </c>
      <c r="B56" s="79">
        <v>35</v>
      </c>
      <c r="C56" s="79">
        <v>59</v>
      </c>
      <c r="D56" s="79">
        <v>159</v>
      </c>
      <c r="F56" s="76" t="s">
        <v>43</v>
      </c>
      <c r="G56" s="78">
        <f>_xlfn.COVARIANCE.P(B55:B64,D55:D64)</f>
        <v>7.85</v>
      </c>
      <c r="H56" s="78">
        <f>_xlfn.COVARIANCE.P(C55:C64,D55:D64)</f>
        <v>19.05</v>
      </c>
      <c r="I56" s="14">
        <f>_xlfn.COVARIANCE.P(D55:D64,D55:D64)</f>
        <v>17.850000000000001</v>
      </c>
    </row>
    <row r="57" spans="1:9" x14ac:dyDescent="0.25">
      <c r="A57" s="77" t="s">
        <v>46</v>
      </c>
      <c r="B57" s="79">
        <v>39</v>
      </c>
      <c r="C57" s="79">
        <v>64</v>
      </c>
      <c r="D57" s="79">
        <v>163</v>
      </c>
    </row>
    <row r="58" spans="1:9" ht="15.75" thickBot="1" x14ac:dyDescent="0.3">
      <c r="A58" s="77" t="s">
        <v>47</v>
      </c>
      <c r="B58" s="79">
        <v>32</v>
      </c>
      <c r="C58" s="79">
        <v>69</v>
      </c>
      <c r="D58" s="79">
        <v>165</v>
      </c>
    </row>
    <row r="59" spans="1:9" ht="15.75" thickBot="1" x14ac:dyDescent="0.3">
      <c r="A59" s="77" t="s">
        <v>48</v>
      </c>
      <c r="B59" s="79">
        <v>33</v>
      </c>
      <c r="C59" s="79">
        <v>60</v>
      </c>
      <c r="D59" s="79">
        <v>160</v>
      </c>
      <c r="F59" s="20" t="s">
        <v>13</v>
      </c>
    </row>
    <row r="60" spans="1:9" x14ac:dyDescent="0.25">
      <c r="A60" s="77" t="s">
        <v>49</v>
      </c>
      <c r="B60" s="79">
        <v>30</v>
      </c>
      <c r="C60" s="79">
        <v>55</v>
      </c>
      <c r="D60" s="79">
        <v>155</v>
      </c>
      <c r="F60" s="76" t="s">
        <v>41</v>
      </c>
      <c r="G60" s="78">
        <f>_xlfn.VAR.P(B55:B64)</f>
        <v>13.05</v>
      </c>
    </row>
    <row r="61" spans="1:9" x14ac:dyDescent="0.25">
      <c r="A61" s="77" t="s">
        <v>50</v>
      </c>
      <c r="B61" s="79">
        <v>31</v>
      </c>
      <c r="C61" s="79">
        <v>61</v>
      </c>
      <c r="D61" s="79">
        <v>160</v>
      </c>
      <c r="F61" s="76" t="s">
        <v>42</v>
      </c>
      <c r="G61" s="78">
        <f>_xlfn.VAR.P(C55:C64)</f>
        <v>21.65</v>
      </c>
    </row>
    <row r="62" spans="1:9" x14ac:dyDescent="0.25">
      <c r="A62" s="77" t="s">
        <v>51</v>
      </c>
      <c r="B62" s="79">
        <v>40</v>
      </c>
      <c r="C62" s="79">
        <v>65</v>
      </c>
      <c r="D62" s="79">
        <v>164</v>
      </c>
      <c r="F62" s="76" t="s">
        <v>43</v>
      </c>
      <c r="G62" s="78">
        <f>_xlfn.VAR.P(D55:D64)</f>
        <v>17.850000000000001</v>
      </c>
    </row>
    <row r="63" spans="1:9" x14ac:dyDescent="0.25">
      <c r="A63" s="77" t="s">
        <v>52</v>
      </c>
      <c r="B63" s="79">
        <v>38</v>
      </c>
      <c r="C63" s="79">
        <v>69</v>
      </c>
      <c r="D63" s="79">
        <v>168</v>
      </c>
    </row>
    <row r="64" spans="1:9" x14ac:dyDescent="0.25">
      <c r="A64" s="77" t="s">
        <v>53</v>
      </c>
      <c r="B64" s="79">
        <v>37</v>
      </c>
      <c r="C64" s="79">
        <v>70</v>
      </c>
      <c r="D64" s="79">
        <v>170</v>
      </c>
    </row>
    <row r="66" spans="1:13" ht="15.75" thickBot="1" x14ac:dyDescent="0.3">
      <c r="A66" s="74" t="s">
        <v>64</v>
      </c>
    </row>
    <row r="67" spans="1:13" ht="15.75" thickBot="1" x14ac:dyDescent="0.3">
      <c r="A67" s="12" t="s">
        <v>59</v>
      </c>
      <c r="B67" s="12"/>
      <c r="C67" s="12"/>
      <c r="D67" s="12"/>
      <c r="F67" s="20" t="s">
        <v>12</v>
      </c>
      <c r="G67" s="80" t="s">
        <v>60</v>
      </c>
      <c r="H67" s="80" t="s">
        <v>61</v>
      </c>
      <c r="I67" s="80" t="s">
        <v>62</v>
      </c>
      <c r="J67" s="80" t="s">
        <v>63</v>
      </c>
      <c r="L67" s="20" t="s">
        <v>13</v>
      </c>
    </row>
    <row r="68" spans="1:13" x14ac:dyDescent="0.25">
      <c r="A68" s="80" t="s">
        <v>60</v>
      </c>
      <c r="B68" s="80" t="s">
        <v>61</v>
      </c>
      <c r="C68" s="80" t="s">
        <v>62</v>
      </c>
      <c r="D68" s="80" t="s">
        <v>63</v>
      </c>
      <c r="F68" s="80" t="s">
        <v>60</v>
      </c>
      <c r="G68" s="14">
        <f>_xlfn.COVARIANCE.P(A69:A73,A69:A73)</f>
        <v>64.958904000000047</v>
      </c>
      <c r="H68" s="82">
        <f>_xlfn.COVARIANCE.P(A69:A73,B69:B73)</f>
        <v>42.221988000000053</v>
      </c>
      <c r="I68" s="82">
        <f>_xlfn.COVARIANCE.P(C69:C73,A69:A73)</f>
        <v>41.749612000000035</v>
      </c>
      <c r="J68" s="82">
        <f>_xlfn.COVARIANCE.P(D69:D73,A69:A73)</f>
        <v>12.863339999999988</v>
      </c>
      <c r="L68" s="80" t="s">
        <v>60</v>
      </c>
      <c r="M68" s="82">
        <f>_xlfn.VAR.P(A69:A73,A69:A73)</f>
        <v>64.958904000000061</v>
      </c>
    </row>
    <row r="69" spans="1:13" x14ac:dyDescent="0.25">
      <c r="A69" s="83">
        <v>151.91999999999999</v>
      </c>
      <c r="B69" s="83">
        <v>100.05</v>
      </c>
      <c r="C69" s="83">
        <v>100.77</v>
      </c>
      <c r="D69" s="83">
        <v>266.73</v>
      </c>
      <c r="F69" s="80" t="s">
        <v>61</v>
      </c>
      <c r="G69" s="82">
        <f>_xlfn.COVARIANCE.P(A69:A73,B69:B73)</f>
        <v>42.221988000000053</v>
      </c>
      <c r="H69" s="14">
        <f>_xlfn.COVARIANCE.P(B69:B73,B69:B73)</f>
        <v>69.538015999999999</v>
      </c>
      <c r="I69" s="82">
        <f>_xlfn.COVARIANCE.P(C69:C73,B69:B73)</f>
        <v>46.408204000000026</v>
      </c>
      <c r="J69" s="82">
        <f>_xlfn.COVARIANCE.P(D69:D73,B69:B73)</f>
        <v>36.817780000000056</v>
      </c>
      <c r="L69" s="80" t="s">
        <v>61</v>
      </c>
      <c r="M69" s="82">
        <f>_xlfn.VAR.P(B69:B73,B69:B73)</f>
        <v>69.538015999999999</v>
      </c>
    </row>
    <row r="70" spans="1:13" x14ac:dyDescent="0.25">
      <c r="A70" s="81">
        <v>174.38</v>
      </c>
      <c r="B70" s="81">
        <v>111.51</v>
      </c>
      <c r="C70" s="81">
        <v>111.65</v>
      </c>
      <c r="D70" s="81">
        <v>277.14</v>
      </c>
      <c r="F70" s="80" t="s">
        <v>62</v>
      </c>
      <c r="G70" s="82">
        <f>_xlfn.COVARIANCE.P(A69:A73,C69:C73)</f>
        <v>41.749612000000035</v>
      </c>
      <c r="H70" s="82">
        <f>_xlfn.COVARIANCE.P(B69:B73,C69:C73)</f>
        <v>46.408204000000026</v>
      </c>
      <c r="I70" s="14">
        <f>_xlfn.COVARIANCE.P(C69:C73,C69:C73)</f>
        <v>63.362375999999983</v>
      </c>
      <c r="J70" s="82">
        <f>_xlfn.COVARIANCE.P(D69:D73,C69:C73)</f>
        <v>30.142460000000007</v>
      </c>
      <c r="L70" s="80" t="s">
        <v>62</v>
      </c>
      <c r="M70" s="82">
        <f>_xlfn.COVARIANCE.P(C69:C73,C69:C73)</f>
        <v>63.362375999999983</v>
      </c>
    </row>
    <row r="71" spans="1:13" x14ac:dyDescent="0.25">
      <c r="A71" s="81">
        <v>161.22</v>
      </c>
      <c r="B71" s="81">
        <v>120.11</v>
      </c>
      <c r="C71" s="81">
        <v>110.18</v>
      </c>
      <c r="D71" s="81">
        <v>289.49</v>
      </c>
      <c r="F71" s="80" t="s">
        <v>63</v>
      </c>
      <c r="G71" s="82">
        <f>_xlfn.COVARIANCE.P(A69:A73,D69:D73)</f>
        <v>12.863339999999988</v>
      </c>
      <c r="H71" s="82">
        <f>_xlfn.COVARIANCE.P(B69:B73,D69:D73)</f>
        <v>36.817780000000056</v>
      </c>
      <c r="I71" s="82">
        <f>_xlfn.COVARIANCE.P(C69:C73,D69:D73)</f>
        <v>30.142460000000007</v>
      </c>
      <c r="J71" s="14">
        <f>_xlfn.COVARIANCE.P(D69:D73,D69:D73)</f>
        <v>66.357879999999867</v>
      </c>
      <c r="L71" s="80" t="s">
        <v>63</v>
      </c>
      <c r="M71" s="82">
        <f>_xlfn.VAR.P(D69:D73,D69:D73)</f>
        <v>66.357879999999881</v>
      </c>
    </row>
    <row r="72" spans="1:13" x14ac:dyDescent="0.25">
      <c r="A72" s="81">
        <v>162.29</v>
      </c>
      <c r="B72" s="81">
        <v>110.23</v>
      </c>
      <c r="C72" s="81">
        <v>120.27</v>
      </c>
      <c r="D72" s="81">
        <v>286.77</v>
      </c>
    </row>
    <row r="73" spans="1:13" x14ac:dyDescent="0.25">
      <c r="A73" s="81">
        <v>171.81</v>
      </c>
      <c r="B73" s="81">
        <v>123.94</v>
      </c>
      <c r="C73" s="81">
        <v>123.24</v>
      </c>
      <c r="D73" s="81">
        <v>276.22000000000003</v>
      </c>
    </row>
  </sheetData>
  <mergeCells count="10">
    <mergeCell ref="A67:D67"/>
    <mergeCell ref="A47:A48"/>
    <mergeCell ref="C45:H45"/>
    <mergeCell ref="A53:A54"/>
    <mergeCell ref="B53:D53"/>
    <mergeCell ref="B2:D2"/>
    <mergeCell ref="A2:A3"/>
    <mergeCell ref="A11:A12"/>
    <mergeCell ref="B11:D11"/>
    <mergeCell ref="A24:C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1C8D-1803-4B14-B9C3-25E9B813009B}">
  <dimension ref="A1:P44"/>
  <sheetViews>
    <sheetView tabSelected="1" topLeftCell="A23" workbookViewId="0">
      <selection activeCell="J28" sqref="J28"/>
    </sheetView>
  </sheetViews>
  <sheetFormatPr defaultRowHeight="15" x14ac:dyDescent="0.25"/>
  <cols>
    <col min="1" max="1" width="12" customWidth="1"/>
    <col min="4" max="4" width="19.5703125" customWidth="1"/>
    <col min="10" max="10" width="19" customWidth="1"/>
  </cols>
  <sheetData>
    <row r="1" spans="1:6" x14ac:dyDescent="0.25">
      <c r="A1" s="75" t="s">
        <v>54</v>
      </c>
    </row>
    <row r="2" spans="1:6" ht="15.75" thickBot="1" x14ac:dyDescent="0.3"/>
    <row r="3" spans="1:6" x14ac:dyDescent="0.25">
      <c r="A3" s="85" t="s">
        <v>65</v>
      </c>
      <c r="B3" s="85" t="s">
        <v>66</v>
      </c>
      <c r="D3" s="87" t="s">
        <v>16</v>
      </c>
      <c r="E3" s="82">
        <f>E14/E15</f>
        <v>70.2</v>
      </c>
    </row>
    <row r="4" spans="1:6" x14ac:dyDescent="0.25">
      <c r="A4" s="86" t="s">
        <v>67</v>
      </c>
      <c r="B4" s="86">
        <v>72</v>
      </c>
      <c r="D4" s="88" t="s">
        <v>77</v>
      </c>
      <c r="E4" s="82">
        <f>E7/SQRT(E15)</f>
        <v>4.7912420101681352</v>
      </c>
      <c r="F4" t="s">
        <v>124</v>
      </c>
    </row>
    <row r="5" spans="1:6" x14ac:dyDescent="0.25">
      <c r="A5" s="86" t="s">
        <v>68</v>
      </c>
      <c r="B5" s="86">
        <v>91</v>
      </c>
      <c r="D5" s="88" t="s">
        <v>78</v>
      </c>
      <c r="E5" s="82">
        <f>MEDIAN(B4:B13)</f>
        <v>74.5</v>
      </c>
      <c r="F5" t="s">
        <v>89</v>
      </c>
    </row>
    <row r="6" spans="1:6" x14ac:dyDescent="0.25">
      <c r="A6" s="86" t="s">
        <v>69</v>
      </c>
      <c r="B6" s="86">
        <v>77</v>
      </c>
      <c r="D6" s="88" t="s">
        <v>79</v>
      </c>
      <c r="E6" s="82">
        <f>MODE(B4:B13)</f>
        <v>72</v>
      </c>
      <c r="F6" t="s">
        <v>88</v>
      </c>
    </row>
    <row r="7" spans="1:6" x14ac:dyDescent="0.25">
      <c r="A7" s="86" t="s">
        <v>70</v>
      </c>
      <c r="B7" s="86">
        <v>80</v>
      </c>
      <c r="D7" s="88" t="s">
        <v>80</v>
      </c>
      <c r="E7" s="82">
        <f>_xlfn.STDEV.P(B4:B13)</f>
        <v>15.151237573214935</v>
      </c>
    </row>
    <row r="8" spans="1:6" x14ac:dyDescent="0.25">
      <c r="A8" s="86" t="s">
        <v>71</v>
      </c>
      <c r="B8" s="86">
        <v>72</v>
      </c>
      <c r="D8" s="88" t="s">
        <v>81</v>
      </c>
      <c r="E8" s="82">
        <f>_xlfn.VAR.S(B4:B13)</f>
        <v>255.06666666666649</v>
      </c>
    </row>
    <row r="9" spans="1:6" x14ac:dyDescent="0.25">
      <c r="A9" s="86" t="s">
        <v>72</v>
      </c>
      <c r="B9" s="86">
        <v>46</v>
      </c>
      <c r="D9" s="88" t="s">
        <v>82</v>
      </c>
      <c r="E9" s="82">
        <f>KURT(B4:B13)</f>
        <v>-1.0052701658895584</v>
      </c>
    </row>
    <row r="10" spans="1:6" x14ac:dyDescent="0.25">
      <c r="A10" s="86" t="s">
        <v>73</v>
      </c>
      <c r="B10" s="86">
        <v>81</v>
      </c>
      <c r="D10" s="88" t="s">
        <v>83</v>
      </c>
      <c r="E10" s="82">
        <f>SKEW(B4:B13)</f>
        <v>-0.64689384930959848</v>
      </c>
    </row>
    <row r="11" spans="1:6" x14ac:dyDescent="0.25">
      <c r="A11" s="86" t="s">
        <v>74</v>
      </c>
      <c r="B11" s="86">
        <v>54</v>
      </c>
      <c r="D11" s="88" t="s">
        <v>84</v>
      </c>
      <c r="E11" s="82">
        <f>E13-E12</f>
        <v>45</v>
      </c>
      <c r="F11" t="s">
        <v>90</v>
      </c>
    </row>
    <row r="12" spans="1:6" x14ac:dyDescent="0.25">
      <c r="A12" s="86" t="s">
        <v>75</v>
      </c>
      <c r="B12" s="86">
        <v>83</v>
      </c>
      <c r="D12" s="88" t="s">
        <v>85</v>
      </c>
      <c r="E12" s="82">
        <f>MIN(B4:B13)</f>
        <v>46</v>
      </c>
    </row>
    <row r="13" spans="1:6" x14ac:dyDescent="0.25">
      <c r="A13" s="86" t="s">
        <v>76</v>
      </c>
      <c r="B13" s="86">
        <v>46</v>
      </c>
      <c r="D13" s="88" t="s">
        <v>86</v>
      </c>
      <c r="E13" s="82">
        <f>MAX(B4:B13)</f>
        <v>91</v>
      </c>
    </row>
    <row r="14" spans="1:6" x14ac:dyDescent="0.25">
      <c r="D14" s="88" t="s">
        <v>26</v>
      </c>
      <c r="E14" s="82">
        <f>SUM(B4:B13)</f>
        <v>702</v>
      </c>
    </row>
    <row r="15" spans="1:6" ht="15.75" thickBot="1" x14ac:dyDescent="0.3">
      <c r="D15" s="89" t="s">
        <v>87</v>
      </c>
      <c r="E15" s="82">
        <f>COUNT(B4:B13)</f>
        <v>10</v>
      </c>
      <c r="F15" t="s">
        <v>27</v>
      </c>
    </row>
    <row r="18" spans="1:16" x14ac:dyDescent="0.25">
      <c r="A18" s="38" t="s">
        <v>55</v>
      </c>
    </row>
    <row r="19" spans="1:16" ht="30.75" thickBot="1" x14ac:dyDescent="0.3">
      <c r="A19" s="92" t="s">
        <v>91</v>
      </c>
      <c r="B19" s="92" t="s">
        <v>92</v>
      </c>
      <c r="C19" s="92" t="s">
        <v>41</v>
      </c>
      <c r="D19" s="95" t="s">
        <v>93</v>
      </c>
      <c r="E19" s="95" t="s">
        <v>94</v>
      </c>
      <c r="F19" s="95" t="s">
        <v>95</v>
      </c>
      <c r="G19" s="95" t="s">
        <v>96</v>
      </c>
      <c r="K19" s="90" t="s">
        <v>41</v>
      </c>
      <c r="L19" s="91" t="s">
        <v>93</v>
      </c>
      <c r="M19" s="91" t="s">
        <v>94</v>
      </c>
      <c r="N19" s="91" t="s">
        <v>95</v>
      </c>
      <c r="O19" s="91" t="s">
        <v>96</v>
      </c>
    </row>
    <row r="20" spans="1:16" x14ac:dyDescent="0.25">
      <c r="A20" s="93" t="s">
        <v>97</v>
      </c>
      <c r="B20" s="93" t="s">
        <v>98</v>
      </c>
      <c r="C20" s="93">
        <v>24</v>
      </c>
      <c r="D20" s="94">
        <v>4.6432281762926753</v>
      </c>
      <c r="E20" s="93">
        <v>52</v>
      </c>
      <c r="F20" s="93">
        <v>6</v>
      </c>
      <c r="G20" s="93">
        <v>46</v>
      </c>
      <c r="J20" s="87" t="s">
        <v>16</v>
      </c>
      <c r="K20" s="82">
        <f>K31/K32</f>
        <v>26.64</v>
      </c>
      <c r="L20" s="82">
        <f t="shared" ref="L20:O20" si="0">L31/L32</f>
        <v>5.244237493091811</v>
      </c>
      <c r="M20" s="82">
        <f t="shared" si="0"/>
        <v>67.44</v>
      </c>
      <c r="N20" s="82">
        <f t="shared" si="0"/>
        <v>9.36</v>
      </c>
      <c r="O20" s="82">
        <f t="shared" si="0"/>
        <v>57.8</v>
      </c>
    </row>
    <row r="21" spans="1:16" x14ac:dyDescent="0.25">
      <c r="A21" s="93" t="s">
        <v>99</v>
      </c>
      <c r="B21" s="93" t="s">
        <v>98</v>
      </c>
      <c r="C21" s="93">
        <v>26</v>
      </c>
      <c r="D21" s="94">
        <v>4.3405815174507669</v>
      </c>
      <c r="E21" s="93">
        <v>85</v>
      </c>
      <c r="F21" s="93">
        <v>8</v>
      </c>
      <c r="G21" s="93">
        <v>47</v>
      </c>
      <c r="J21" s="88" t="s">
        <v>77</v>
      </c>
      <c r="K21" s="82">
        <f>K24/SQRT(K32)</f>
        <v>0.58755084886331332</v>
      </c>
      <c r="L21" s="82">
        <f t="shared" ref="L21:O21" si="1">L24/SQRT(L32)</f>
        <v>0.16559963152637686</v>
      </c>
      <c r="M21" s="82">
        <f t="shared" si="1"/>
        <v>2.6898802947343214</v>
      </c>
      <c r="N21" s="82">
        <f t="shared" si="1"/>
        <v>0.40350464681339177</v>
      </c>
      <c r="O21" s="82">
        <f t="shared" si="1"/>
        <v>3.4650252524332346</v>
      </c>
    </row>
    <row r="22" spans="1:16" x14ac:dyDescent="0.25">
      <c r="A22" s="93" t="s">
        <v>100</v>
      </c>
      <c r="B22" s="93" t="s">
        <v>98</v>
      </c>
      <c r="C22" s="93">
        <v>26</v>
      </c>
      <c r="D22" s="94">
        <v>4.5645578756766882</v>
      </c>
      <c r="E22" s="93">
        <v>68</v>
      </c>
      <c r="F22" s="93">
        <v>11</v>
      </c>
      <c r="G22" s="93">
        <v>42</v>
      </c>
      <c r="J22" s="88" t="s">
        <v>78</v>
      </c>
      <c r="K22" s="82">
        <f>MEDIAN(C20:C44)</f>
        <v>26</v>
      </c>
      <c r="L22" s="82">
        <f t="shared" ref="L22:O22" si="2">MEDIAN(D20:D44)</f>
        <v>5.3264682954125684</v>
      </c>
      <c r="M22" s="82">
        <f t="shared" si="2"/>
        <v>66</v>
      </c>
      <c r="N22" s="82">
        <f t="shared" si="2"/>
        <v>9</v>
      </c>
      <c r="O22" s="82">
        <f t="shared" si="2"/>
        <v>55</v>
      </c>
    </row>
    <row r="23" spans="1:16" x14ac:dyDescent="0.25">
      <c r="A23" s="93" t="s">
        <v>101</v>
      </c>
      <c r="B23" s="93" t="s">
        <v>98</v>
      </c>
      <c r="C23" s="93">
        <v>23</v>
      </c>
      <c r="D23" s="94">
        <v>6.1686043959565167</v>
      </c>
      <c r="E23" s="93">
        <v>82</v>
      </c>
      <c r="F23" s="93">
        <v>11</v>
      </c>
      <c r="G23" s="93">
        <v>40</v>
      </c>
      <c r="J23" s="88" t="s">
        <v>79</v>
      </c>
      <c r="K23" s="82">
        <f>MODE(C20:C44)</f>
        <v>26</v>
      </c>
      <c r="L23" s="82" t="e">
        <f>MODE(D20:D44)</f>
        <v>#N/A</v>
      </c>
      <c r="M23" s="82">
        <f t="shared" ref="L23:O23" si="3">MODE(E20:E44)</f>
        <v>52</v>
      </c>
      <c r="N23" s="82">
        <f t="shared" si="3"/>
        <v>8</v>
      </c>
      <c r="O23" s="82">
        <f t="shared" si="3"/>
        <v>56</v>
      </c>
    </row>
    <row r="24" spans="1:16" x14ac:dyDescent="0.25">
      <c r="A24" s="93" t="s">
        <v>102</v>
      </c>
      <c r="B24" s="93" t="s">
        <v>98</v>
      </c>
      <c r="C24" s="93">
        <v>27</v>
      </c>
      <c r="D24" s="94">
        <v>4.3506934242283704</v>
      </c>
      <c r="E24" s="93">
        <v>88</v>
      </c>
      <c r="F24" s="93">
        <v>12</v>
      </c>
      <c r="G24" s="93">
        <v>30</v>
      </c>
      <c r="J24" s="88" t="s">
        <v>80</v>
      </c>
      <c r="K24" s="82">
        <f>_xlfn.STDEV.P(C20:C44)</f>
        <v>2.9377542443165665</v>
      </c>
      <c r="L24" s="82">
        <f t="shared" ref="L24:O24" si="4">_xlfn.STDEV.P(D20:D44)</f>
        <v>0.82799815763188422</v>
      </c>
      <c r="M24" s="82">
        <f t="shared" si="4"/>
        <v>13.449401473671607</v>
      </c>
      <c r="N24" s="82">
        <f t="shared" si="4"/>
        <v>2.0175232340669589</v>
      </c>
      <c r="O24" s="82">
        <f t="shared" si="4"/>
        <v>17.325126262166172</v>
      </c>
    </row>
    <row r="25" spans="1:16" x14ac:dyDescent="0.25">
      <c r="A25" s="93" t="s">
        <v>103</v>
      </c>
      <c r="B25" s="93" t="s">
        <v>98</v>
      </c>
      <c r="C25" s="93">
        <v>32</v>
      </c>
      <c r="D25" s="94">
        <v>5.3264682954125684</v>
      </c>
      <c r="E25" s="93">
        <v>60</v>
      </c>
      <c r="F25" s="93">
        <v>7</v>
      </c>
      <c r="G25" s="93">
        <v>62</v>
      </c>
      <c r="J25" s="88" t="s">
        <v>81</v>
      </c>
      <c r="K25" s="82">
        <f>_xlfn.VAR.S(C20:C44)</f>
        <v>8.9899999999999327</v>
      </c>
      <c r="L25" s="82">
        <f t="shared" ref="L25:O25" si="5">_xlfn.VAR.S(D20:D44)</f>
        <v>0.71414682191853751</v>
      </c>
      <c r="M25" s="82">
        <f t="shared" si="5"/>
        <v>188.42333333333349</v>
      </c>
      <c r="N25" s="82">
        <f t="shared" si="5"/>
        <v>4.2400000000000091</v>
      </c>
      <c r="O25" s="82">
        <f t="shared" si="5"/>
        <v>312.66666666666669</v>
      </c>
    </row>
    <row r="26" spans="1:16" x14ac:dyDescent="0.25">
      <c r="A26" s="93" t="s">
        <v>104</v>
      </c>
      <c r="B26" s="93" t="s">
        <v>105</v>
      </c>
      <c r="C26" s="93">
        <v>27</v>
      </c>
      <c r="D26" s="94">
        <v>6.4383360025098053</v>
      </c>
      <c r="E26" s="93">
        <v>85</v>
      </c>
      <c r="F26" s="93">
        <v>8</v>
      </c>
      <c r="G26" s="93">
        <v>83</v>
      </c>
      <c r="J26" s="88" t="s">
        <v>82</v>
      </c>
      <c r="K26" s="82">
        <f>KURT(C20:C44)</f>
        <v>-0.4044961949428596</v>
      </c>
      <c r="L26" s="82">
        <f t="shared" ref="L26:O26" si="6">KURT(D20:D44)</f>
        <v>-1.5172610845251862</v>
      </c>
      <c r="M26" s="82">
        <f t="shared" si="6"/>
        <v>-1.4772811864394071</v>
      </c>
      <c r="N26" s="82">
        <f t="shared" si="6"/>
        <v>-1.4654116778789783</v>
      </c>
      <c r="O26" s="82">
        <f t="shared" si="6"/>
        <v>3.4883171348398356E-2</v>
      </c>
    </row>
    <row r="27" spans="1:16" x14ac:dyDescent="0.25">
      <c r="A27" s="93" t="s">
        <v>106</v>
      </c>
      <c r="B27" s="93" t="s">
        <v>105</v>
      </c>
      <c r="C27" s="93">
        <v>22</v>
      </c>
      <c r="D27" s="94">
        <v>5.9823762503874764</v>
      </c>
      <c r="E27" s="93">
        <v>50</v>
      </c>
      <c r="F27" s="93">
        <v>9</v>
      </c>
      <c r="G27" s="93">
        <v>48</v>
      </c>
      <c r="J27" s="88" t="s">
        <v>83</v>
      </c>
      <c r="K27" s="82">
        <f>SKEW(C20:C44)</f>
        <v>0.61022771370485307</v>
      </c>
      <c r="L27" s="82">
        <f t="shared" ref="L27:N27" si="7">SKEW(D20:D44)</f>
        <v>8.3790392380241108E-2</v>
      </c>
      <c r="M27" s="82">
        <f t="shared" si="7"/>
        <v>0.17299721539837748</v>
      </c>
      <c r="N27" s="82">
        <f t="shared" si="7"/>
        <v>-6.2597740411354838E-2</v>
      </c>
      <c r="O27" s="82">
        <f>SKEW(G20:G44)</f>
        <v>0.77533280796353121</v>
      </c>
    </row>
    <row r="28" spans="1:16" x14ac:dyDescent="0.25">
      <c r="A28" s="93" t="s">
        <v>107</v>
      </c>
      <c r="B28" s="93" t="s">
        <v>105</v>
      </c>
      <c r="C28" s="93">
        <v>26</v>
      </c>
      <c r="D28" s="94">
        <v>5.7383831004764918</v>
      </c>
      <c r="E28" s="93">
        <v>64</v>
      </c>
      <c r="F28" s="93">
        <v>12</v>
      </c>
      <c r="G28" s="93">
        <v>95</v>
      </c>
      <c r="J28" s="88" t="s">
        <v>84</v>
      </c>
      <c r="K28" s="82">
        <f>K30-K29</f>
        <v>10</v>
      </c>
      <c r="L28" s="82">
        <f t="shared" ref="L28:O28" si="8">L30-L29</f>
        <v>2.5423899090839752</v>
      </c>
      <c r="M28" s="82">
        <f t="shared" si="8"/>
        <v>39</v>
      </c>
      <c r="N28" s="82">
        <f t="shared" si="8"/>
        <v>6</v>
      </c>
      <c r="O28" s="82">
        <f t="shared" si="8"/>
        <v>65</v>
      </c>
    </row>
    <row r="29" spans="1:16" x14ac:dyDescent="0.25">
      <c r="A29" s="93" t="s">
        <v>108</v>
      </c>
      <c r="B29" s="93" t="s">
        <v>98</v>
      </c>
      <c r="C29" s="93">
        <v>25</v>
      </c>
      <c r="D29" s="94">
        <v>4.6160387549832116</v>
      </c>
      <c r="E29" s="93">
        <v>59</v>
      </c>
      <c r="F29" s="93">
        <v>8</v>
      </c>
      <c r="G29" s="93">
        <v>56</v>
      </c>
      <c r="J29" s="88" t="s">
        <v>85</v>
      </c>
      <c r="K29" s="82">
        <f>MIN(C20:C44)</f>
        <v>22</v>
      </c>
      <c r="L29" s="82">
        <f t="shared" ref="L29:N29" si="9">MIN(D20:D44)</f>
        <v>4.0860704520931739</v>
      </c>
      <c r="M29" s="82">
        <f t="shared" si="9"/>
        <v>49</v>
      </c>
      <c r="N29" s="82">
        <f t="shared" si="9"/>
        <v>6</v>
      </c>
      <c r="O29" s="82">
        <f>MIN(G20:G44)</f>
        <v>30</v>
      </c>
    </row>
    <row r="30" spans="1:16" x14ac:dyDescent="0.25">
      <c r="A30" s="93" t="s">
        <v>109</v>
      </c>
      <c r="B30" s="93" t="s">
        <v>98</v>
      </c>
      <c r="C30" s="93">
        <v>27</v>
      </c>
      <c r="D30" s="94">
        <v>6.2549647614193997</v>
      </c>
      <c r="E30" s="93">
        <v>57</v>
      </c>
      <c r="F30" s="93">
        <v>11</v>
      </c>
      <c r="G30" s="93">
        <v>47</v>
      </c>
      <c r="J30" s="88" t="s">
        <v>86</v>
      </c>
      <c r="K30" s="82">
        <f>MAX(C20:C44)</f>
        <v>32</v>
      </c>
      <c r="L30" s="82">
        <f t="shared" ref="L30:O30" si="10">MAX(D20:D44)</f>
        <v>6.6284603611771491</v>
      </c>
      <c r="M30" s="82">
        <f t="shared" si="10"/>
        <v>88</v>
      </c>
      <c r="N30" s="82">
        <f t="shared" si="10"/>
        <v>12</v>
      </c>
      <c r="O30" s="82">
        <f t="shared" si="10"/>
        <v>95</v>
      </c>
    </row>
    <row r="31" spans="1:16" x14ac:dyDescent="0.25">
      <c r="A31" s="93" t="s">
        <v>110</v>
      </c>
      <c r="B31" s="93" t="s">
        <v>98</v>
      </c>
      <c r="C31" s="93">
        <v>26</v>
      </c>
      <c r="D31" s="94">
        <v>4.9271535452143365</v>
      </c>
      <c r="E31" s="93">
        <v>66</v>
      </c>
      <c r="F31" s="93">
        <v>12</v>
      </c>
      <c r="G31" s="93">
        <v>56</v>
      </c>
      <c r="J31" s="88" t="s">
        <v>26</v>
      </c>
      <c r="K31" s="82">
        <f>SUM(C20:C44)</f>
        <v>666</v>
      </c>
      <c r="L31" s="96">
        <f>SUM(D20:D44)</f>
        <v>131.10593732729527</v>
      </c>
      <c r="M31" s="82">
        <f>SUM(E20:E44)</f>
        <v>1686</v>
      </c>
      <c r="N31" s="82">
        <f>SUM(F20:F44)</f>
        <v>234</v>
      </c>
      <c r="O31" s="82">
        <f t="shared" ref="L31:O31" si="11">SUM(G20:G44)</f>
        <v>1445</v>
      </c>
    </row>
    <row r="32" spans="1:16" ht="15.75" thickBot="1" x14ac:dyDescent="0.3">
      <c r="A32" s="93" t="s">
        <v>111</v>
      </c>
      <c r="B32" s="93" t="s">
        <v>98</v>
      </c>
      <c r="C32" s="93">
        <v>25</v>
      </c>
      <c r="D32" s="94">
        <v>5.4660760075900026</v>
      </c>
      <c r="E32" s="93">
        <v>79</v>
      </c>
      <c r="F32" s="93">
        <v>9</v>
      </c>
      <c r="G32" s="93">
        <v>55</v>
      </c>
      <c r="J32" s="89" t="s">
        <v>87</v>
      </c>
      <c r="K32" s="82">
        <f>COUNT(C20:C44)</f>
        <v>25</v>
      </c>
      <c r="L32" s="82">
        <f t="shared" ref="L32:P32" si="12">COUNT(D20:D44)</f>
        <v>25</v>
      </c>
      <c r="M32" s="82">
        <f t="shared" si="12"/>
        <v>25</v>
      </c>
      <c r="N32" s="82">
        <f t="shared" si="12"/>
        <v>25</v>
      </c>
      <c r="O32" s="82">
        <f t="shared" si="12"/>
        <v>25</v>
      </c>
      <c r="P32" s="84"/>
    </row>
    <row r="33" spans="1:7" x14ac:dyDescent="0.25">
      <c r="A33" s="93" t="s">
        <v>112</v>
      </c>
      <c r="B33" s="93" t="s">
        <v>98</v>
      </c>
      <c r="C33" s="93">
        <v>30</v>
      </c>
      <c r="D33" s="94">
        <v>4.4881750050910414</v>
      </c>
      <c r="E33" s="93">
        <v>52</v>
      </c>
      <c r="F33" s="93">
        <v>11</v>
      </c>
      <c r="G33" s="93">
        <v>86</v>
      </c>
    </row>
    <row r="34" spans="1:7" x14ac:dyDescent="0.25">
      <c r="A34" s="93" t="s">
        <v>113</v>
      </c>
      <c r="B34" s="93" t="s">
        <v>105</v>
      </c>
      <c r="C34" s="93">
        <v>23</v>
      </c>
      <c r="D34" s="94">
        <v>6.2945486242194617</v>
      </c>
      <c r="E34" s="93">
        <v>76</v>
      </c>
      <c r="F34" s="93">
        <v>11</v>
      </c>
      <c r="G34" s="93">
        <v>32</v>
      </c>
    </row>
    <row r="35" spans="1:7" x14ac:dyDescent="0.25">
      <c r="A35" s="93" t="s">
        <v>114</v>
      </c>
      <c r="B35" s="93" t="s">
        <v>105</v>
      </c>
      <c r="C35" s="93">
        <v>25</v>
      </c>
      <c r="D35" s="94">
        <v>5.0037297648567076</v>
      </c>
      <c r="E35" s="93">
        <v>59</v>
      </c>
      <c r="F35" s="93">
        <v>9</v>
      </c>
      <c r="G35" s="93">
        <v>69</v>
      </c>
    </row>
    <row r="36" spans="1:7" x14ac:dyDescent="0.25">
      <c r="A36" s="93" t="s">
        <v>115</v>
      </c>
      <c r="B36" s="93" t="s">
        <v>105</v>
      </c>
      <c r="C36" s="93">
        <v>32</v>
      </c>
      <c r="D36" s="94">
        <v>4.0860704520931739</v>
      </c>
      <c r="E36" s="93">
        <v>88</v>
      </c>
      <c r="F36" s="93">
        <v>12</v>
      </c>
      <c r="G36" s="93">
        <v>47</v>
      </c>
    </row>
    <row r="37" spans="1:7" x14ac:dyDescent="0.25">
      <c r="A37" s="93" t="s">
        <v>116</v>
      </c>
      <c r="B37" s="93" t="s">
        <v>105</v>
      </c>
      <c r="C37" s="93">
        <v>23</v>
      </c>
      <c r="D37" s="94">
        <v>6.097502876141939</v>
      </c>
      <c r="E37" s="93">
        <v>50</v>
      </c>
      <c r="F37" s="93">
        <v>8</v>
      </c>
      <c r="G37" s="93">
        <v>65</v>
      </c>
    </row>
    <row r="38" spans="1:7" x14ac:dyDescent="0.25">
      <c r="A38" s="93" t="s">
        <v>117</v>
      </c>
      <c r="B38" s="93" t="s">
        <v>105</v>
      </c>
      <c r="C38" s="93">
        <v>32</v>
      </c>
      <c r="D38" s="94">
        <v>6.0609585620060251</v>
      </c>
      <c r="E38" s="93">
        <v>77</v>
      </c>
      <c r="F38" s="93">
        <v>8</v>
      </c>
      <c r="G38" s="93">
        <v>77</v>
      </c>
    </row>
    <row r="39" spans="1:7" x14ac:dyDescent="0.25">
      <c r="A39" s="93" t="s">
        <v>118</v>
      </c>
      <c r="B39" s="93" t="s">
        <v>98</v>
      </c>
      <c r="C39" s="93">
        <v>32</v>
      </c>
      <c r="D39" s="94">
        <v>5.4348976448877977</v>
      </c>
      <c r="E39" s="93">
        <v>73</v>
      </c>
      <c r="F39" s="93">
        <v>11</v>
      </c>
      <c r="G39" s="93">
        <v>56</v>
      </c>
    </row>
    <row r="40" spans="1:7" x14ac:dyDescent="0.25">
      <c r="A40" s="93" t="s">
        <v>119</v>
      </c>
      <c r="B40" s="93" t="s">
        <v>98</v>
      </c>
      <c r="C40" s="93">
        <v>24</v>
      </c>
      <c r="D40" s="94">
        <v>4.2905042271543739</v>
      </c>
      <c r="E40" s="93">
        <v>49</v>
      </c>
      <c r="F40" s="93">
        <v>8</v>
      </c>
      <c r="G40" s="93">
        <v>95</v>
      </c>
    </row>
    <row r="41" spans="1:7" x14ac:dyDescent="0.25">
      <c r="A41" s="93" t="s">
        <v>120</v>
      </c>
      <c r="B41" s="93" t="s">
        <v>98</v>
      </c>
      <c r="C41" s="93">
        <v>28</v>
      </c>
      <c r="D41" s="94">
        <v>4.0892859435718307</v>
      </c>
      <c r="E41" s="93">
        <v>56</v>
      </c>
      <c r="F41" s="93">
        <v>6</v>
      </c>
      <c r="G41" s="93">
        <v>49</v>
      </c>
    </row>
    <row r="42" spans="1:7" x14ac:dyDescent="0.25">
      <c r="A42" s="93" t="s">
        <v>121</v>
      </c>
      <c r="B42" s="93" t="s">
        <v>98</v>
      </c>
      <c r="C42" s="93">
        <v>27</v>
      </c>
      <c r="D42" s="94">
        <v>5.6710465091574873</v>
      </c>
      <c r="E42" s="93">
        <v>72</v>
      </c>
      <c r="F42" s="93">
        <v>12</v>
      </c>
      <c r="G42" s="93">
        <v>56</v>
      </c>
    </row>
    <row r="43" spans="1:7" x14ac:dyDescent="0.25">
      <c r="A43" s="93" t="s">
        <v>122</v>
      </c>
      <c r="B43" s="93" t="s">
        <v>98</v>
      </c>
      <c r="C43" s="93">
        <v>28</v>
      </c>
      <c r="D43" s="94">
        <v>6.6284603611771491</v>
      </c>
      <c r="E43" s="93">
        <v>87</v>
      </c>
      <c r="F43" s="93">
        <v>7</v>
      </c>
      <c r="G43" s="93">
        <v>51</v>
      </c>
    </row>
    <row r="44" spans="1:7" x14ac:dyDescent="0.25">
      <c r="A44" s="93" t="s">
        <v>123</v>
      </c>
      <c r="B44" s="93" t="s">
        <v>98</v>
      </c>
      <c r="C44" s="93">
        <v>26</v>
      </c>
      <c r="D44" s="94">
        <v>4.1432952493399684</v>
      </c>
      <c r="E44" s="93">
        <v>52</v>
      </c>
      <c r="F44" s="93">
        <v>7</v>
      </c>
      <c r="G44" s="9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cov-var-matrix</vt:lpstr>
      <vt:lpstr>descriptive-stat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2024-12-26T17:42:42Z</dcterms:created>
  <dcterms:modified xsi:type="dcterms:W3CDTF">2024-12-26T20:51:31Z</dcterms:modified>
</cp:coreProperties>
</file>